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commentsmeta6"/>
  <Override ContentType="application/binary" PartName="/xl/commentsmeta7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chas" sheetId="1" r:id="rId4"/>
    <sheet state="visible" name="Plano" sheetId="2" r:id="rId5"/>
    <sheet state="visible" name="Comb 23y24 GasExc" sheetId="3" r:id="rId6"/>
    <sheet state="visible" name="PROMEDIO TODO 24" sheetId="4" r:id="rId7"/>
    <sheet state="visible" name="Biomasa total final" sheetId="5" r:id="rId8"/>
    <sheet state="visible" name="Mejor Genotipo24" sheetId="6" r:id="rId9"/>
    <sheet state="visible" name="Ypredawn24" sheetId="7" r:id="rId10"/>
    <sheet state="visible" name="Ymidday 24" sheetId="8" r:id="rId11"/>
    <sheet state="visible" name="Ymidday Rstudio" sheetId="9" r:id="rId12"/>
    <sheet state="visible" name="Estomas24" sheetId="10" r:id="rId13"/>
    <sheet state="visible" name="Xilemas tallo conjunto" sheetId="11" r:id="rId14"/>
    <sheet state="visible" name="Xilemas Raiz conjunto" sheetId="12" r:id="rId15"/>
    <sheet state="visible" name="Li-cor 24 limpio" sheetId="13" r:id="rId16"/>
    <sheet state="visible" name="An y gs R" sheetId="14" r:id="rId17"/>
    <sheet state="visible" name="Kroot-shoot" sheetId="15" r:id="rId18"/>
    <sheet state="visible" name="Biomasa parcial final24" sheetId="16" r:id="rId19"/>
    <sheet state="visible" name="Brotación 2024" sheetId="17" r:id="rId20"/>
    <sheet state="visible" name="Crec + Hojas24" sheetId="18" r:id="rId21"/>
    <sheet state="visible" name="Li-Cor 24" sheetId="19" r:id="rId22"/>
    <sheet state="visible" name="Humedad24" sheetId="20" r:id="rId23"/>
    <sheet state="visible" name="Sacabocados24" sheetId="21" r:id="rId24"/>
    <sheet state="visible" name="Exp.Nacho2020" sheetId="22" r:id="rId25"/>
    <sheet state="visible" name="Biomasa Rstudio" sheetId="23" r:id="rId26"/>
    <sheet state="visible" name="GGPAIRS TODO 24" sheetId="24" r:id="rId27"/>
  </sheets>
  <externalReferences>
    <externalReference r:id="rId28"/>
  </externalReferences>
  <definedNames/>
  <calcPr/>
  <extLst>
    <ext uri="GoogleSheetsCustomDataVersion2">
      <go:sheetsCustomData xmlns:go="http://customooxmlschemas.google.com/" r:id="rId29" roundtripDataChecksum="ANFQ5qreQXh8sOsigIxOo/gSlgWV8FdDSBYNLkzoeBA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8">
      <text>
        <t xml:space="preserve">======
ID#AAABr-ZZgBU
Luis Flor    (2025-10-08 10:04:52)
Se midió el mismo día todo.</t>
      </text>
    </comment>
    <comment authorId="0" ref="D6">
      <text>
        <t xml:space="preserve">======
ID#AAABr-ZZgBM
Luis Flor    (2025-10-08 10:04:52)
Ya empezó a notarse realmente el calor de Verano. Quizás, el Domingo 16 ya empezó.</t>
      </text>
    </comment>
  </commentList>
  <extLst>
    <ext uri="GoogleSheetsCustomDataVersion2">
      <go:sheetsCustomData xmlns:go="http://customooxmlschemas.google.com/" r:id="rId1" roundtripDataSignature="AMtx7mgHVKvXqrE008bZhyMvcBlO2peevg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Y13">
      <text>
        <t xml:space="preserve">======
ID#AAABr-ZZgBQ
tc={80D75C28-57B0-4235-9178-683DC6365E7E}    (2025-10-08 10:04:52)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hay muestras del genotipo 12 de tallo</t>
      </text>
    </comment>
  </commentList>
  <extLst>
    <ext uri="GoogleSheetsCustomDataVersion2">
      <go:sheetsCustomData xmlns:go="http://customooxmlschemas.google.com/" r:id="rId1" roundtripDataSignature="AMtx7mj+RGj8TsFYNyFMIxC3+dn36uGfIg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0">
      <text>
        <t xml:space="preserve">======
ID#AAABr-ZZgBE
tc={E0183A07-636E-4C31-B562-CDC2F1D31217}    (2025-10-08 10:04:52)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Hay que tener en cuenta que la Biomasa de RAIZ de 2023 es PARCIAL ya que se recortó el cepellón y ese trozo fue el que se pesó.</t>
      </text>
    </comment>
  </commentList>
  <extLst>
    <ext uri="GoogleSheetsCustomDataVersion2">
      <go:sheetsCustomData xmlns:go="http://customooxmlschemas.google.com/" r:id="rId1" roundtripDataSignature="AMtx7mg76CMf5IJ9hIm0RKNRGNc6S/rgxQ=="/>
    </ext>
  </extL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U31">
      <text>
        <t xml:space="preserve">======
ID#AAABr-ZZgA4
tc={1581F48A-DC92-4197-BBF2-7EE396862724}    (2025-10-08 10:04:52)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Diferencias Claras de Diámetro de Xilema
 entre las variedades estudiadas!!!!!</t>
      </text>
    </comment>
    <comment authorId="0" ref="T20">
      <text>
        <t xml:space="preserve">======
ID#AAABr-ZZgA0
tc={2CD89823-FE52-45CA-9DE9-E58BCBBA3954}    (2025-10-08 10:04:52)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Parece ser que el Diámetro de xilema del tallo no está modulado por el portainjerto sino que es más dominante la vinifera
Respuesta:
    Las garnachas presentaron MAYOR tamaño de estoma, quizás puedan estar relacionados</t>
      </text>
    </comment>
  </commentList>
  <extLst>
    <ext uri="GoogleSheetsCustomDataVersion2">
      <go:sheetsCustomData xmlns:go="http://customooxmlschemas.google.com/" r:id="rId1" roundtripDataSignature="AMtx7mi//gHHLMAvblXjlSGe8YfM8ve9BQ=="/>
    </ext>
  </extL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39">
      <text>
        <t xml:space="preserve">======
ID#AAABr-ZZgA8
tc={0C0EBDB9-6EE8-4A62-9770-1CC965EF35BA}    (2025-10-08 10:04:52)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no se hizo la medida. Se nubló el día 27 y lo dejamos aquí apuntado el remark y pensamos que estaba hecha. Entonces empezamos al día siguiente por la siguiente.</t>
      </text>
    </comment>
  </commentList>
  <extLst>
    <ext uri="GoogleSheetsCustomDataVersion2">
      <go:sheetsCustomData xmlns:go="http://customooxmlschemas.google.com/" r:id="rId1" roundtripDataSignature="AMtx7mgZuhFRdYeZeK6yfMj7GBji49e68Q=="/>
    </ext>
  </extL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39">
      <text>
        <t xml:space="preserve">======
ID#AAABr-ZZgBI
tc={6EC58729-900E-4C7D-BAD6-0E5B8CA6E4E1}    (2025-10-08 10:04:52)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no se hizo la medida. Se nubló el día 27 y lo dejamos aquí apuntado el remark y pensamos que estaba hecha. Entonces empezamos al día siguiente por la siguiente.</t>
      </text>
    </comment>
  </commentList>
  <extLst>
    <ext uri="GoogleSheetsCustomDataVersion2">
      <go:sheetsCustomData xmlns:go="http://customooxmlschemas.google.com/" r:id="rId1" roundtripDataSignature="AMtx7mjPn2hlVxt3PUA3OdUnGiV99qnX/A=="/>
    </ext>
  </extLst>
</comments>
</file>

<file path=xl/comments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29">
      <text>
        <t xml:space="preserve">======
ID#AAABr-ZZgBA
Luis Flor    (2025-10-08 10:04:52)
2 trocitos en vez de 3</t>
      </text>
    </comment>
  </commentList>
  <extLst>
    <ext uri="GoogleSheetsCustomDataVersion2">
      <go:sheetsCustomData xmlns:go="http://customooxmlschemas.google.com/" r:id="rId1" roundtripDataSignature="AMtx7mie1IQKClfz5ARH5FxBKtyw9k9/2A=="/>
    </ext>
  </extLst>
</comments>
</file>

<file path=xl/comments8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======
ID#AAABr-ZZgAw
tc={37ECA4EF-9861-4D81-B30E-B5D05590EB9E}    (2025-10-08 10:04:52)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Extraído del GGPairs significativamente si es Positivamente (+) si es Negativamente (-): 
- Se relacionó (+) Tamaño como la (-)Densidad se correlacionaron 0,5 con la AN en R1 y R2, y la gs en R2. 
- Biomasa total relacionado (+) con AN y gs tanto en WW2 como R2.</t>
      </text>
    </comment>
  </commentList>
  <extLst>
    <ext uri="GoogleSheetsCustomDataVersion2">
      <go:sheetsCustomData xmlns:go="http://customooxmlschemas.google.com/" r:id="rId1" roundtripDataSignature="AMtx7mjCUGIuRBw6Rdf3lT4QzDpUq0AQqA=="/>
    </ext>
  </extLst>
</comments>
</file>

<file path=xl/sharedStrings.xml><?xml version="1.0" encoding="utf-8"?>
<sst xmlns="http://schemas.openxmlformats.org/spreadsheetml/2006/main" count="12281" uniqueCount="633">
  <si>
    <t>Momento Hídrico</t>
  </si>
  <si>
    <t>Medidas</t>
  </si>
  <si>
    <t>Fecha</t>
  </si>
  <si>
    <t>Ci</t>
  </si>
  <si>
    <t>VpD</t>
  </si>
  <si>
    <t>Pari</t>
  </si>
  <si>
    <t>WW1</t>
  </si>
  <si>
    <t>Ymd y Li-cor, Crec y Nº hojas</t>
  </si>
  <si>
    <t>Ypd, md, Li-cor, Crec y Nº hojas</t>
  </si>
  <si>
    <t>WW2</t>
  </si>
  <si>
    <t>Ymd y Li-cor, Humedad, Crec, Nº hojas, N2 y Sacabocados</t>
  </si>
  <si>
    <t>Ypd, Ymd, Li-cor, N2 y Sacabocados</t>
  </si>
  <si>
    <t>WS1</t>
  </si>
  <si>
    <t>Ymd y Li-cor, Humedad, Crec, Nº hojas, y Sacabocados</t>
  </si>
  <si>
    <t>Ypd, Ymd, Li-cor, N2 (de los 2 días) y Sacabocados</t>
  </si>
  <si>
    <t>WS2</t>
  </si>
  <si>
    <t>Ymd y Li-cor</t>
  </si>
  <si>
    <t>Ypd, Ymd, Li-cor, Crec + Hojas, N2 (de los 2 días) y Sacabocados</t>
  </si>
  <si>
    <t>WS3</t>
  </si>
  <si>
    <t>Ymd y Li-cor, Crec, Nº hojas, N2 y Sacabocados</t>
  </si>
  <si>
    <t>Ypd, md, Li-cor, Crec, Nº hojas, N2 y Sacabocados</t>
  </si>
  <si>
    <t>R1</t>
  </si>
  <si>
    <t>R2</t>
  </si>
  <si>
    <t>Ymd y Li-cor, Humedad, Crec, Nº hojas, N2, Doble Hoja metabolitos, Estomas David, y Sacabocados</t>
  </si>
  <si>
    <t>Ypd, Ymd y Li-cor, Crec, Nº hojas, N2, Doble Hoja metabolitos, Estomas David, y Sacabocados</t>
  </si>
  <si>
    <t>EDIFICIO DE MÁSTER</t>
  </si>
  <si>
    <t>FILA</t>
  </si>
  <si>
    <t>PLANTA</t>
  </si>
  <si>
    <t>G435 - RG8</t>
  </si>
  <si>
    <t>T1052 - 110R</t>
  </si>
  <si>
    <t>G15 - 140Ru</t>
  </si>
  <si>
    <t>VIÑEDO</t>
  </si>
  <si>
    <t>T1052 - 140Ru</t>
  </si>
  <si>
    <t xml:space="preserve">TOMATES DE </t>
  </si>
  <si>
    <t>G435 - 140Ru</t>
  </si>
  <si>
    <t>PEDRO</t>
  </si>
  <si>
    <t>T1052 - RG8</t>
  </si>
  <si>
    <t>G15 - SO4</t>
  </si>
  <si>
    <t>T232 - 110R</t>
  </si>
  <si>
    <t>G435 - SO4</t>
  </si>
  <si>
    <t>G15 - RG8</t>
  </si>
  <si>
    <t>T232 - SO4</t>
  </si>
  <si>
    <t>G15 - 110R</t>
  </si>
  <si>
    <t>T1052 - SO4</t>
  </si>
  <si>
    <t>G435 - 110R</t>
  </si>
  <si>
    <t>T232 - RG8</t>
  </si>
  <si>
    <t>T232 - 140Ru</t>
  </si>
  <si>
    <t>INVERNADERO</t>
  </si>
  <si>
    <t>WW</t>
  </si>
  <si>
    <t>AN</t>
  </si>
  <si>
    <t>gs</t>
  </si>
  <si>
    <r>
      <rPr>
        <rFont val="Symbol"/>
        <b/>
        <color theme="1"/>
        <sz val="12.0"/>
      </rPr>
      <t>Y</t>
    </r>
    <r>
      <rPr>
        <rFont val="Aptos Narrow"/>
        <b/>
        <color theme="1"/>
        <sz val="12.0"/>
      </rPr>
      <t>stem</t>
    </r>
  </si>
  <si>
    <r>
      <rPr>
        <rFont val="Symbol"/>
        <b/>
        <color theme="1"/>
        <sz val="12.0"/>
      </rPr>
      <t>Y</t>
    </r>
    <r>
      <rPr>
        <rFont val="Aptos Narrow"/>
        <b/>
        <color theme="1"/>
        <sz val="12.0"/>
      </rPr>
      <t>stem</t>
    </r>
  </si>
  <si>
    <t>RANKING</t>
  </si>
  <si>
    <t>Genotype</t>
  </si>
  <si>
    <t>Mean</t>
  </si>
  <si>
    <t>G435- RG8</t>
  </si>
  <si>
    <t>G15-110R</t>
  </si>
  <si>
    <t>G435-110R</t>
  </si>
  <si>
    <t>G435- 140Ru</t>
  </si>
  <si>
    <t>T1052- 110R</t>
  </si>
  <si>
    <t>G435-SO4</t>
  </si>
  <si>
    <t>G15- 140Ru</t>
  </si>
  <si>
    <t>G15- RG8</t>
  </si>
  <si>
    <t>G15- SO4</t>
  </si>
  <si>
    <t>T1052- SO4</t>
  </si>
  <si>
    <t>T232- 140Ru</t>
  </si>
  <si>
    <t>T232-110R</t>
  </si>
  <si>
    <t>T232- SO4</t>
  </si>
  <si>
    <t>T1052- 140Ru</t>
  </si>
  <si>
    <t>T232-RG8</t>
  </si>
  <si>
    <t>T1052- RG8</t>
  </si>
  <si>
    <r>
      <rPr>
        <rFont val="Symbol"/>
        <b/>
        <color theme="1"/>
        <sz val="12.0"/>
      </rPr>
      <t>Y</t>
    </r>
    <r>
      <rPr>
        <rFont val="Aptos Narrow"/>
        <b/>
        <color theme="1"/>
        <sz val="12.0"/>
      </rPr>
      <t>stem</t>
    </r>
  </si>
  <si>
    <r>
      <rPr>
        <rFont val="Symbol"/>
        <b/>
        <color theme="1"/>
        <sz val="12.0"/>
      </rPr>
      <t>Y</t>
    </r>
    <r>
      <rPr>
        <rFont val="Aptos Narrow"/>
        <b/>
        <color theme="1"/>
        <sz val="12.0"/>
      </rPr>
      <t>stem</t>
    </r>
  </si>
  <si>
    <r>
      <rPr>
        <rFont val="Symbol"/>
        <b/>
        <color theme="1"/>
        <sz val="12.0"/>
      </rPr>
      <t>Y</t>
    </r>
    <r>
      <rPr>
        <rFont val="Aptos Narrow"/>
        <b/>
        <color theme="1"/>
        <sz val="12.0"/>
      </rPr>
      <t>stem</t>
    </r>
  </si>
  <si>
    <r>
      <rPr>
        <rFont val="Symbol"/>
        <b/>
        <color theme="1"/>
        <sz val="12.0"/>
      </rPr>
      <t>Y</t>
    </r>
    <r>
      <rPr>
        <rFont val="Aptos Narrow"/>
        <b/>
        <color theme="1"/>
        <sz val="12.0"/>
      </rPr>
      <t>stem</t>
    </r>
  </si>
  <si>
    <r>
      <rPr>
        <rFont val="Symbol"/>
        <b/>
        <color theme="1"/>
        <sz val="12.0"/>
      </rPr>
      <t>Y</t>
    </r>
    <r>
      <rPr>
        <rFont val="Aptos Narrow"/>
        <b/>
        <color theme="1"/>
        <sz val="12.0"/>
      </rPr>
      <t>stem</t>
    </r>
  </si>
  <si>
    <r>
      <rPr>
        <rFont val="Symbol"/>
        <b/>
        <color theme="1"/>
        <sz val="12.0"/>
      </rPr>
      <t>Y</t>
    </r>
    <r>
      <rPr>
        <rFont val="Aptos Narrow"/>
        <b/>
        <color theme="1"/>
        <sz val="12.0"/>
      </rPr>
      <t>stem</t>
    </r>
  </si>
  <si>
    <t>G15-140Ru</t>
  </si>
  <si>
    <t xml:space="preserve">T232 - 110R </t>
  </si>
  <si>
    <t>T1052-110R</t>
  </si>
  <si>
    <t>T232-140Ru</t>
  </si>
  <si>
    <r>
      <rPr>
        <rFont val="Symbol"/>
        <b/>
        <color theme="1"/>
        <sz val="12.0"/>
      </rPr>
      <t>Y</t>
    </r>
    <r>
      <rPr>
        <rFont val="Aptos Narrow"/>
        <b/>
        <color theme="1"/>
        <sz val="12.0"/>
      </rPr>
      <t>stem</t>
    </r>
  </si>
  <si>
    <r>
      <rPr>
        <rFont val="Symbol"/>
        <b/>
        <color theme="1"/>
        <sz val="12.0"/>
      </rPr>
      <t>Y</t>
    </r>
    <r>
      <rPr>
        <rFont val="Aptos Narrow"/>
        <b/>
        <color theme="1"/>
        <sz val="12.0"/>
      </rPr>
      <t>stem</t>
    </r>
  </si>
  <si>
    <t>T1052-140Ru</t>
  </si>
  <si>
    <t>T1052-SO4</t>
  </si>
  <si>
    <t>G435-140Ru</t>
  </si>
  <si>
    <t>Combinación</t>
  </si>
  <si>
    <t>WW1-Ypd</t>
  </si>
  <si>
    <t>WW2-Ypd</t>
  </si>
  <si>
    <t>WS1-Ypd</t>
  </si>
  <si>
    <t>WS2-Ypd</t>
  </si>
  <si>
    <t>WS3-Ypd</t>
  </si>
  <si>
    <t>R1-Ypd</t>
  </si>
  <si>
    <t>R2-Ypd</t>
  </si>
  <si>
    <t>WW1 Ymd</t>
  </si>
  <si>
    <t>WW2 Ymd</t>
  </si>
  <si>
    <t>WS1 Ymd</t>
  </si>
  <si>
    <t>WS2 Ymd</t>
  </si>
  <si>
    <t>WS3 Ymd</t>
  </si>
  <si>
    <t>R1 Ymd</t>
  </si>
  <si>
    <t>R2 Ymd</t>
  </si>
  <si>
    <t>WW1 Ypd - Ymd</t>
  </si>
  <si>
    <t>WW2  Ypd - Ymd</t>
  </si>
  <si>
    <t>WS1  Ypd - Ymd</t>
  </si>
  <si>
    <t>WS2 Ypd - Ymd</t>
  </si>
  <si>
    <t>WS3  Ypd - Ymd</t>
  </si>
  <si>
    <t>R1  Ypd - Ymd</t>
  </si>
  <si>
    <t>R2  Ypd - Ymd</t>
  </si>
  <si>
    <t>AN WW1</t>
  </si>
  <si>
    <t>AN WW2</t>
  </si>
  <si>
    <t>AN WS1</t>
  </si>
  <si>
    <t>AN WS2</t>
  </si>
  <si>
    <t>AN WS3</t>
  </si>
  <si>
    <t>AN R1</t>
  </si>
  <si>
    <t>AN R2</t>
  </si>
  <si>
    <t>gs WW1</t>
  </si>
  <si>
    <t>gs WW2</t>
  </si>
  <si>
    <t>gs WS1</t>
  </si>
  <si>
    <t>gs WS2</t>
  </si>
  <si>
    <t>gs WS3</t>
  </si>
  <si>
    <t>gs R1</t>
  </si>
  <si>
    <t>gs R2</t>
  </si>
  <si>
    <t>WUEi WW1</t>
  </si>
  <si>
    <t>WUEi WW2</t>
  </si>
  <si>
    <t>WUEi WS1</t>
  </si>
  <si>
    <t>WUEi WS2</t>
  </si>
  <si>
    <t>WUEi WS3</t>
  </si>
  <si>
    <t>WUEi R1</t>
  </si>
  <si>
    <t>WUEi R2</t>
  </si>
  <si>
    <t>Biomasa total final (g)</t>
  </si>
  <si>
    <t>Biomasa aérea (g)</t>
  </si>
  <si>
    <t>Biomasa raíz (g)</t>
  </si>
  <si>
    <t>Tamaño estoma (um2)</t>
  </si>
  <si>
    <r>
      <rPr>
        <rFont val="Aptos Narrow"/>
        <b/>
        <color theme="1"/>
        <sz val="11.0"/>
      </rPr>
      <t>Densidad Estomática (nº/mm</t>
    </r>
    <r>
      <rPr>
        <rFont val="Aptos Narrow"/>
        <b/>
        <color theme="1"/>
        <sz val="11.0"/>
        <vertAlign val="superscript"/>
      </rPr>
      <t>2</t>
    </r>
    <r>
      <rPr>
        <rFont val="Aptos Narrow"/>
        <b/>
        <color theme="1"/>
        <sz val="11.0"/>
      </rPr>
      <t>)</t>
    </r>
  </si>
  <si>
    <t>Diámetro Xil Raíz</t>
  </si>
  <si>
    <t>Densidad Xilemas Raíz (nº/mm2)</t>
  </si>
  <si>
    <t>Diámetro Xil Tallo (um)</t>
  </si>
  <si>
    <t>Densidad Xilemas Tallo (nº/mm2)</t>
  </si>
  <si>
    <t>Kroot-shoot WW1</t>
  </si>
  <si>
    <t>Kroot-shoot WW2</t>
  </si>
  <si>
    <t>Kroot-shoot WS1</t>
  </si>
  <si>
    <t>Kroot-shoot WS2</t>
  </si>
  <si>
    <t>Kroot-shoot WS3</t>
  </si>
  <si>
    <t>Kroot-shoot R1</t>
  </si>
  <si>
    <t>Kroot-shootR2</t>
  </si>
  <si>
    <t>-</t>
  </si>
  <si>
    <t>TODO ES PESO SECO** 23 Y 24</t>
  </si>
  <si>
    <t>Vinifera</t>
  </si>
  <si>
    <t>Portainjerto</t>
  </si>
  <si>
    <t>Replica</t>
  </si>
  <si>
    <t>Planta</t>
  </si>
  <si>
    <t>Peso fresco Hoja</t>
  </si>
  <si>
    <t>Peso fresco Tallo</t>
  </si>
  <si>
    <t>Peso fresco Tronco</t>
  </si>
  <si>
    <t>Peso fresco Raíz</t>
  </si>
  <si>
    <t>Peso seco Hoja</t>
  </si>
  <si>
    <t>Peso seco Tallo</t>
  </si>
  <si>
    <t>Peso seco Tronco</t>
  </si>
  <si>
    <t>Peso seco Raíz</t>
  </si>
  <si>
    <t>Peso seco Aéreo</t>
  </si>
  <si>
    <t>Peso seco total papi</t>
  </si>
  <si>
    <t>Peso cepellón Cortado</t>
  </si>
  <si>
    <t>peso fresco totañ</t>
  </si>
  <si>
    <t>peso seco total</t>
  </si>
  <si>
    <t>total</t>
  </si>
  <si>
    <t xml:space="preserve">raiz </t>
  </si>
  <si>
    <t>tronco</t>
  </si>
  <si>
    <t>T232</t>
  </si>
  <si>
    <t>140Ru</t>
  </si>
  <si>
    <t>modelo_anova &lt;- aov(pstotal ~ Combinación, data = estadistica)</t>
  </si>
  <si>
    <t>modelo_anova &lt;- aov(PsRaíz ~ Combinación, data = estadistica)</t>
  </si>
  <si>
    <t>modelo_anova &lt;- aov(PsTronco ~ Combinación, data = estadistica)</t>
  </si>
  <si>
    <t>RG8</t>
  </si>
  <si>
    <t>&gt; summary(modelo_anova)</t>
  </si>
  <si>
    <t>G435</t>
  </si>
  <si>
    <t>110R</t>
  </si>
  <si>
    <t xml:space="preserve">            Df Sum Sq Mean Sq F value   Pr(&gt;F)    </t>
  </si>
  <si>
    <t>T1052</t>
  </si>
  <si>
    <t>SO4</t>
  </si>
  <si>
    <t>Combinación 15 108840    7256   3.701 6.65e-05 ***</t>
  </si>
  <si>
    <t>Combinación 15  34622  2308.2   7.818 1.97e-10 ***</t>
  </si>
  <si>
    <t>Combinación 15  14071   938.1   13.37 4.74e-16 ***</t>
  </si>
  <si>
    <t>G15</t>
  </si>
  <si>
    <t xml:space="preserve">Residuals   80 156830    1960                     </t>
  </si>
  <si>
    <t xml:space="preserve">Residuals   80  23619   295.2           </t>
  </si>
  <si>
    <t xml:space="preserve">Residuals   80   5613    70.2              </t>
  </si>
  <si>
    <t xml:space="preserve">               pstotal groups</t>
  </si>
  <si>
    <t>PsRaíz groups</t>
  </si>
  <si>
    <t xml:space="preserve"> PsTronco groups</t>
  </si>
  <si>
    <t>a</t>
  </si>
  <si>
    <t>ab</t>
  </si>
  <si>
    <t>abc</t>
  </si>
  <si>
    <t>bcd</t>
  </si>
  <si>
    <t>bcde</t>
  </si>
  <si>
    <t>cd</t>
  </si>
  <si>
    <t>cde</t>
  </si>
  <si>
    <t>bc</t>
  </si>
  <si>
    <t>de</t>
  </si>
  <si>
    <t>c</t>
  </si>
  <si>
    <t>e</t>
  </si>
  <si>
    <t>vinifera</t>
  </si>
  <si>
    <t>Raíz</t>
  </si>
  <si>
    <t>troco</t>
  </si>
  <si>
    <t>tallo</t>
  </si>
  <si>
    <t xml:space="preserve"> modelo_anova &lt;- aov(pstotal ~ Vinifera, data = estadistica)</t>
  </si>
  <si>
    <t>modelo_anova &lt;- aov(PsRaíz ~ Vinifera, data = estadistica)</t>
  </si>
  <si>
    <t>modelo_anova &lt;- aov(PsTronco ~ Vinifera, data = estadistica)</t>
  </si>
  <si>
    <t>modelo_anova &lt;- aov(PsTallo ~ Vinifera, data = estadistica)</t>
  </si>
  <si>
    <t>Vinifera     3  78907   26302   12.96 3.93e-07 ***</t>
  </si>
  <si>
    <t>Vinifera     3  12703    4234   8.555 4.54e-05 ***</t>
  </si>
  <si>
    <t>Vinifera     3  10952    3651   38.46 3.36e-16 ***</t>
  </si>
  <si>
    <t xml:space="preserve">            Df Sum Sq Mean Sq F value Pr(&gt;F)  </t>
  </si>
  <si>
    <t xml:space="preserve">Residuals   92 186764    2030       </t>
  </si>
  <si>
    <t xml:space="preserve">Residuals   92  45538     495                  </t>
  </si>
  <si>
    <t xml:space="preserve">Residuals   92   8732      95       </t>
  </si>
  <si>
    <t>Vinifera     3   2579   859.8   2.858 0.0413 *</t>
  </si>
  <si>
    <t xml:space="preserve"> pstotal groups</t>
  </si>
  <si>
    <t xml:space="preserve">  PsRaíz groups</t>
  </si>
  <si>
    <t xml:space="preserve"> PsTallo groups</t>
  </si>
  <si>
    <t>G435  237.8791      a</t>
  </si>
  <si>
    <t>G435  96.97037      a</t>
  </si>
  <si>
    <t>G435  67.56847      a</t>
  </si>
  <si>
    <t>G15   40.81378      a</t>
  </si>
  <si>
    <t>G15   231.7056      a</t>
  </si>
  <si>
    <t>G15   91.78906     ab</t>
  </si>
  <si>
    <t>G15   59.49681      b</t>
  </si>
  <si>
    <t>G435  37.32942     ab</t>
  </si>
  <si>
    <t>T232  186.9258      b</t>
  </si>
  <si>
    <t>T232  75.31577     bc</t>
  </si>
  <si>
    <t>T1052 43.79035      c</t>
  </si>
  <si>
    <t>T232  34.07532     ab</t>
  </si>
  <si>
    <t>T1052 170.6532      b</t>
  </si>
  <si>
    <t>T1052 68.92546      c</t>
  </si>
  <si>
    <t>T232  42.16816      c</t>
  </si>
  <si>
    <t>T1052 26.77521      b</t>
  </si>
  <si>
    <t>portainjerto</t>
  </si>
  <si>
    <t>modelo_anova &lt;- aov(PsRaíz ~ Portainjerto, data = estadistica)</t>
  </si>
  <si>
    <t xml:space="preserve">             Df Sum Sq Mean Sq F value  Pr(&gt;F)   </t>
  </si>
  <si>
    <t>Portainjerto  3   8417  2805.6    5.18 0.00237 **</t>
  </si>
  <si>
    <t xml:space="preserve">Residuals    92  49825   541.6    </t>
  </si>
  <si>
    <t>RG8   94.15584      a</t>
  </si>
  <si>
    <t>SO4   90.91631     ab</t>
  </si>
  <si>
    <t>110R  74.48114      b</t>
  </si>
  <si>
    <t>140Ru 73.44738      b</t>
  </si>
  <si>
    <t>T</t>
  </si>
  <si>
    <t>G</t>
  </si>
  <si>
    <t>PROMEDIO</t>
  </si>
  <si>
    <t>Peso seco total Promedio</t>
  </si>
  <si>
    <t>%hoja</t>
  </si>
  <si>
    <t>%tallo</t>
  </si>
  <si>
    <t>%tronco</t>
  </si>
  <si>
    <t>%raiz</t>
  </si>
  <si>
    <t>Portainjertos</t>
  </si>
  <si>
    <t>ERROR ESTÁNDAR</t>
  </si>
  <si>
    <t>BEST RESULTS 2024</t>
  </si>
  <si>
    <t>WORSE RESULTS</t>
  </si>
  <si>
    <t>Parámetros</t>
  </si>
  <si>
    <t>Variedad</t>
  </si>
  <si>
    <r>
      <rPr>
        <rFont val="Aptos Narrow"/>
        <b/>
        <color theme="1"/>
        <sz val="11.0"/>
      </rPr>
      <t>A</t>
    </r>
    <r>
      <rPr>
        <rFont val="Aptos Narrow"/>
        <b/>
        <color theme="1"/>
        <sz val="11.0"/>
        <vertAlign val="subscript"/>
      </rPr>
      <t>N</t>
    </r>
  </si>
  <si>
    <t>G435-RG8</t>
  </si>
  <si>
    <r>
      <rPr>
        <rFont val="Aptos Narrow"/>
        <b/>
        <color theme="1"/>
        <sz val="11.0"/>
      </rPr>
      <t>A</t>
    </r>
    <r>
      <rPr>
        <rFont val="Aptos Narrow"/>
        <b/>
        <color theme="1"/>
        <sz val="11.0"/>
        <vertAlign val="subscript"/>
      </rPr>
      <t>N</t>
    </r>
  </si>
  <si>
    <t>G15-SO4</t>
  </si>
  <si>
    <r>
      <rPr>
        <rFont val="Aptos Narrow"/>
        <b/>
        <color theme="1"/>
        <sz val="11.0"/>
      </rPr>
      <t>g</t>
    </r>
    <r>
      <rPr>
        <rFont val="Aptos Narrow"/>
        <b/>
        <color theme="1"/>
        <sz val="11.0"/>
        <vertAlign val="subscript"/>
      </rPr>
      <t>s</t>
    </r>
  </si>
  <si>
    <t xml:space="preserve">RG8 </t>
  </si>
  <si>
    <r>
      <rPr>
        <rFont val="Aptos Narrow"/>
        <b/>
        <color theme="1"/>
        <sz val="11.0"/>
      </rPr>
      <t>g</t>
    </r>
    <r>
      <rPr>
        <rFont val="Aptos Narrow"/>
        <b/>
        <color theme="1"/>
        <sz val="11.0"/>
        <vertAlign val="subscript"/>
      </rPr>
      <t>s</t>
    </r>
  </si>
  <si>
    <r>
      <rPr>
        <rFont val="Aptos Narrow"/>
        <b/>
        <color theme="1"/>
        <sz val="11.0"/>
      </rPr>
      <t>Y</t>
    </r>
    <r>
      <rPr>
        <rFont val="Aptos Narrow"/>
        <b/>
        <color theme="1"/>
        <sz val="11.0"/>
        <vertAlign val="subscript"/>
      </rPr>
      <t>md</t>
    </r>
  </si>
  <si>
    <t>G15-RG8</t>
  </si>
  <si>
    <r>
      <rPr>
        <rFont val="Aptos Narrow"/>
        <b/>
        <color theme="1"/>
        <sz val="11.0"/>
      </rPr>
      <t>Y</t>
    </r>
    <r>
      <rPr>
        <rFont val="Aptos Narrow"/>
        <b/>
        <color theme="1"/>
        <sz val="11.0"/>
        <vertAlign val="subscript"/>
      </rPr>
      <t>md</t>
    </r>
  </si>
  <si>
    <r>
      <rPr>
        <rFont val="Aptos Narrow"/>
        <b/>
        <color theme="1"/>
        <sz val="11.0"/>
      </rPr>
      <t>Y</t>
    </r>
    <r>
      <rPr>
        <rFont val="Aptos Narrow"/>
        <b/>
        <color theme="1"/>
        <sz val="11.0"/>
        <vertAlign val="subscript"/>
      </rPr>
      <t>pd</t>
    </r>
  </si>
  <si>
    <t>T1052-RG8</t>
  </si>
  <si>
    <r>
      <rPr>
        <rFont val="Aptos Narrow"/>
        <b/>
        <color theme="1"/>
        <sz val="11.0"/>
      </rPr>
      <t>Y</t>
    </r>
    <r>
      <rPr>
        <rFont val="Aptos Narrow"/>
        <b/>
        <color theme="1"/>
        <sz val="11.0"/>
        <vertAlign val="subscript"/>
      </rPr>
      <t>pd</t>
    </r>
  </si>
  <si>
    <t xml:space="preserve">Si usamos combinaciones de portainjertos de vid tolerantes a la sequía + unas variedades tolerantes obtenemos una planta MÁS TOLERANTE (1 + 1 = 2). </t>
  </si>
  <si>
    <t>Lo mismo ocurre si unimos combinaciones que presentan menores resultados en otros parámetros (1 - 1 = 0)</t>
  </si>
  <si>
    <t>MOMENTO 2024</t>
  </si>
  <si>
    <t>E</t>
  </si>
  <si>
    <t>WUEi (AN/gs)</t>
  </si>
  <si>
    <r>
      <rPr>
        <rFont val="Symbol"/>
        <color theme="1"/>
        <sz val="11.0"/>
      </rPr>
      <t>Y</t>
    </r>
    <r>
      <rPr>
        <rFont val="Aptos Narrow"/>
        <color theme="1"/>
        <sz val="11.0"/>
      </rPr>
      <t>midday</t>
    </r>
  </si>
  <si>
    <r>
      <rPr>
        <rFont val="Symbol"/>
        <color theme="1"/>
        <sz val="11.0"/>
      </rPr>
      <t>Y</t>
    </r>
    <r>
      <rPr>
        <rFont val="Aptos Narrow"/>
        <color theme="1"/>
        <sz val="11.0"/>
      </rPr>
      <t>predawn</t>
    </r>
  </si>
  <si>
    <t>1º</t>
  </si>
  <si>
    <t>2º</t>
  </si>
  <si>
    <t>T232-SO4</t>
  </si>
  <si>
    <t>3º</t>
  </si>
  <si>
    <t>G435-140Ru/T232-RG8</t>
  </si>
  <si>
    <t>Genotipo</t>
  </si>
  <si>
    <t>Réplica</t>
  </si>
  <si>
    <r>
      <rPr>
        <rFont val="Aptos Narrow"/>
        <b/>
        <color theme="1"/>
        <sz val="11.0"/>
      </rPr>
      <t>WW1-</t>
    </r>
    <r>
      <rPr>
        <rFont val="Symbol"/>
        <b/>
        <color theme="1"/>
        <sz val="11.0"/>
      </rPr>
      <t>Y</t>
    </r>
    <r>
      <rPr>
        <rFont val="Aptos Narrow"/>
        <b/>
        <color theme="1"/>
        <sz val="11.0"/>
      </rPr>
      <t>pd (Mpa)</t>
    </r>
  </si>
  <si>
    <t>WW2-Ypredawn</t>
  </si>
  <si>
    <t>WS1-Ypredawn</t>
  </si>
  <si>
    <t>WS2-Ypredawn</t>
  </si>
  <si>
    <t>WS3-Ypredawn</t>
  </si>
  <si>
    <t>R1-Ypredawn</t>
  </si>
  <si>
    <t>R2-Ypredawn</t>
  </si>
  <si>
    <r>
      <rPr>
        <rFont val="Symbol"/>
        <b/>
        <color theme="1"/>
        <sz val="14.0"/>
      </rPr>
      <t>Y</t>
    </r>
    <r>
      <rPr>
        <rFont val="Aptos Narrow"/>
        <b/>
        <color theme="1"/>
        <sz val="14.0"/>
      </rPr>
      <t>predawn</t>
    </r>
  </si>
  <si>
    <r>
      <rPr>
        <rFont val="Aptos Narrow"/>
        <b/>
        <color theme="1"/>
        <sz val="11.0"/>
      </rPr>
      <t>WW1-</t>
    </r>
    <r>
      <rPr>
        <rFont val="Symbol"/>
        <b/>
        <color theme="1"/>
        <sz val="11.0"/>
      </rPr>
      <t>Y</t>
    </r>
    <r>
      <rPr>
        <rFont val="Aptos Narrow"/>
        <b/>
        <color theme="1"/>
        <sz val="11.0"/>
      </rPr>
      <t>pd (Mpa)</t>
    </r>
  </si>
  <si>
    <t xml:space="preserve">WW1 </t>
  </si>
  <si>
    <r>
      <rPr>
        <rFont val="Aptos Narrow"/>
        <b/>
        <color theme="1"/>
        <sz val="11.0"/>
      </rPr>
      <t>WW1-</t>
    </r>
    <r>
      <rPr>
        <rFont val="Symbol"/>
        <b/>
        <color theme="1"/>
        <sz val="11.0"/>
      </rPr>
      <t>Y</t>
    </r>
    <r>
      <rPr>
        <rFont val="Aptos Narrow"/>
        <b/>
        <color theme="1"/>
        <sz val="11.0"/>
      </rPr>
      <t>pd (Mpa)</t>
    </r>
  </si>
  <si>
    <r>
      <rPr>
        <rFont val="Aptos Narrow"/>
        <color theme="1"/>
      </rPr>
      <t xml:space="preserve"> WW1 </t>
    </r>
    <r>
      <rPr>
        <rFont val="Symbol"/>
        <color theme="1"/>
        <sz val="11.0"/>
      </rPr>
      <t>Y</t>
    </r>
    <r>
      <rPr>
        <rFont val="Aptos Narrow"/>
        <color theme="1"/>
        <sz val="11.0"/>
      </rPr>
      <t>md (MPa)</t>
    </r>
  </si>
  <si>
    <r>
      <rPr>
        <rFont val="Symbol"/>
        <color theme="1"/>
        <sz val="14.0"/>
      </rPr>
      <t>Y</t>
    </r>
    <r>
      <rPr>
        <rFont val="Aptos Narrow"/>
        <color theme="1"/>
        <sz val="14.0"/>
      </rPr>
      <t>midday</t>
    </r>
  </si>
  <si>
    <r>
      <rPr>
        <rFont val="Aptos Narrow"/>
        <color theme="1"/>
      </rPr>
      <t xml:space="preserve">27-28.5 WW1 </t>
    </r>
    <r>
      <rPr>
        <rFont val="Symbol"/>
        <color theme="1"/>
        <sz val="11.0"/>
      </rPr>
      <t>Y</t>
    </r>
    <r>
      <rPr>
        <rFont val="Aptos Narrow"/>
        <color theme="1"/>
        <sz val="11.0"/>
      </rPr>
      <t>md (MPa)</t>
    </r>
  </si>
  <si>
    <r>
      <rPr>
        <rFont val="Aptos Narrow"/>
        <color theme="1"/>
      </rPr>
      <t xml:space="preserve">27-28.5 WW1 </t>
    </r>
    <r>
      <rPr>
        <rFont val="Symbol"/>
        <color theme="1"/>
        <sz val="11.0"/>
      </rPr>
      <t>Y</t>
    </r>
    <r>
      <rPr>
        <rFont val="Aptos Narrow"/>
        <color theme="1"/>
        <sz val="11.0"/>
      </rPr>
      <t>md (MPa)</t>
    </r>
  </si>
  <si>
    <r>
      <rPr>
        <rFont val="Aptos Narrow"/>
        <color theme="1"/>
      </rPr>
      <t xml:space="preserve">27-28.5 WW1 </t>
    </r>
    <r>
      <rPr>
        <rFont val="Symbol"/>
        <color theme="1"/>
        <sz val="11.0"/>
      </rPr>
      <t>Y</t>
    </r>
    <r>
      <rPr>
        <rFont val="Aptos Narrow"/>
        <color theme="1"/>
        <sz val="11.0"/>
      </rPr>
      <t>md (MPa)</t>
    </r>
  </si>
  <si>
    <r>
      <rPr>
        <rFont val="Aptos Narrow"/>
        <color theme="1"/>
      </rPr>
      <t xml:space="preserve">27-28.5 WW1 </t>
    </r>
    <r>
      <rPr>
        <rFont val="Symbol"/>
        <color theme="1"/>
        <sz val="11.0"/>
      </rPr>
      <t>Y</t>
    </r>
    <r>
      <rPr>
        <rFont val="Aptos Narrow"/>
        <color theme="1"/>
        <sz val="11.0"/>
      </rPr>
      <t>md (MPa)</t>
    </r>
  </si>
  <si>
    <r>
      <rPr>
        <rFont val="Aptos Narrow"/>
        <color theme="1"/>
      </rPr>
      <t xml:space="preserve"> WW1 </t>
    </r>
    <r>
      <rPr>
        <rFont val="Symbol"/>
        <color theme="1"/>
        <sz val="11.0"/>
      </rPr>
      <t>Y</t>
    </r>
    <r>
      <rPr>
        <rFont val="Aptos Narrow"/>
        <color theme="1"/>
        <sz val="11.0"/>
      </rPr>
      <t>md (MPa)</t>
    </r>
  </si>
  <si>
    <r>
      <rPr>
        <rFont val="Aptos Narrow"/>
        <color theme="1"/>
        <sz val="11.0"/>
      </rPr>
      <t>Densidad Estomática (nº/mm</t>
    </r>
    <r>
      <rPr>
        <rFont val="Aptos Narrow"/>
        <color theme="1"/>
        <sz val="11.0"/>
        <vertAlign val="superscript"/>
      </rPr>
      <t>2</t>
    </r>
    <r>
      <rPr>
        <rFont val="Aptos Narrow"/>
        <color theme="1"/>
        <sz val="11.0"/>
      </rPr>
      <t>)</t>
    </r>
  </si>
  <si>
    <t>Significación</t>
  </si>
  <si>
    <t>Tamaño Estoma (um2)</t>
  </si>
  <si>
    <r>
      <rPr>
        <rFont val="Aptos Narrow"/>
        <color theme="1"/>
        <sz val="11.0"/>
      </rPr>
      <t>Densidad Estomática (nº/mm</t>
    </r>
    <r>
      <rPr>
        <rFont val="Aptos Narrow"/>
        <color theme="1"/>
        <sz val="11.0"/>
        <vertAlign val="superscript"/>
      </rPr>
      <t>2</t>
    </r>
    <r>
      <rPr>
        <rFont val="Aptos Narrow"/>
        <color theme="1"/>
        <sz val="11.0"/>
      </rPr>
      <t>)</t>
    </r>
  </si>
  <si>
    <t>T1052_SO4</t>
  </si>
  <si>
    <t>G15_RG8</t>
  </si>
  <si>
    <t>T1052_110R</t>
  </si>
  <si>
    <t>G435_140Ru</t>
  </si>
  <si>
    <t>T232_110R</t>
  </si>
  <si>
    <t>G435_RG8</t>
  </si>
  <si>
    <t>G435_110R</t>
  </si>
  <si>
    <t>b</t>
  </si>
  <si>
    <t>G15_140Ru</t>
  </si>
  <si>
    <t>G435_SO4</t>
  </si>
  <si>
    <t>G15_110R</t>
  </si>
  <si>
    <t>T232_140Ru</t>
  </si>
  <si>
    <t>T1052_RG8</t>
  </si>
  <si>
    <r>
      <rPr>
        <rFont val="Aptos Narrow"/>
        <color theme="1"/>
        <sz val="11.0"/>
      </rPr>
      <t>Densidad Estomática (nº/mm</t>
    </r>
    <r>
      <rPr>
        <rFont val="Aptos Narrow"/>
        <color theme="1"/>
        <sz val="11.0"/>
        <vertAlign val="superscript"/>
      </rPr>
      <t>2</t>
    </r>
    <r>
      <rPr>
        <rFont val="Aptos Narrow"/>
        <color theme="1"/>
        <sz val="11.0"/>
      </rPr>
      <t>)</t>
    </r>
  </si>
  <si>
    <t>T232_RG8</t>
  </si>
  <si>
    <t>T1052_140Ru</t>
  </si>
  <si>
    <t>G15_SO4</t>
  </si>
  <si>
    <t>ef</t>
  </si>
  <si>
    <t>T232_SO4</t>
  </si>
  <si>
    <t>f</t>
  </si>
  <si>
    <t>Código</t>
  </si>
  <si>
    <t>Área corte(um2)</t>
  </si>
  <si>
    <t>Área xilemas promedio (um2)</t>
  </si>
  <si>
    <t>Diámetro xilema promedio (um2)</t>
  </si>
  <si>
    <t>Nº xilemas</t>
  </si>
  <si>
    <t>Densidad xilemas (nº/mm2)</t>
  </si>
  <si>
    <t>Grosor córtex (um)</t>
  </si>
  <si>
    <t>Grosor stele (um)</t>
  </si>
  <si>
    <t>PROMEDIOS</t>
  </si>
  <si>
    <t>3T 2.1</t>
  </si>
  <si>
    <t>T 2.2</t>
  </si>
  <si>
    <t>T 2.3</t>
  </si>
  <si>
    <t>T 2.4</t>
  </si>
  <si>
    <t>T 2.5</t>
  </si>
  <si>
    <t>2T 2.6</t>
  </si>
  <si>
    <t>3T 2.7</t>
  </si>
  <si>
    <t>T 2.9</t>
  </si>
  <si>
    <t>3T 2.10</t>
  </si>
  <si>
    <t>2T 2.11</t>
  </si>
  <si>
    <t>2T 2.13</t>
  </si>
  <si>
    <t>3T 2.14</t>
  </si>
  <si>
    <t>4T 2.15</t>
  </si>
  <si>
    <t>T 2.16</t>
  </si>
  <si>
    <t>2T 4.1</t>
  </si>
  <si>
    <t>T 4.2</t>
  </si>
  <si>
    <t>2T 4.3</t>
  </si>
  <si>
    <t>2R 4.4</t>
  </si>
  <si>
    <t>3T 4.5</t>
  </si>
  <si>
    <t>2T 4.7</t>
  </si>
  <si>
    <t>2T 4.8</t>
  </si>
  <si>
    <t>2T 4.9</t>
  </si>
  <si>
    <t>T 4.10</t>
  </si>
  <si>
    <t>2T 4.11</t>
  </si>
  <si>
    <t>2T 4.13</t>
  </si>
  <si>
    <t>2T 4.14</t>
  </si>
  <si>
    <t>3T 6.2</t>
  </si>
  <si>
    <t>2T 6.3</t>
  </si>
  <si>
    <t>3T 6.4</t>
  </si>
  <si>
    <t>2T 6.6</t>
  </si>
  <si>
    <t>2T 6.7</t>
  </si>
  <si>
    <t>2T 6.9</t>
  </si>
  <si>
    <t>2T 6.10</t>
  </si>
  <si>
    <t>2T 6.13</t>
  </si>
  <si>
    <t>2T 6.14</t>
  </si>
  <si>
    <t>4T 6.15</t>
  </si>
  <si>
    <t>2T 6.16</t>
  </si>
  <si>
    <t>Área total (um2)</t>
  </si>
  <si>
    <t>Área stele (um2)</t>
  </si>
  <si>
    <t>Área cortex (um2)</t>
  </si>
  <si>
    <t>2R 2.1</t>
  </si>
  <si>
    <t>2R 2.3</t>
  </si>
  <si>
    <t>2R 2.4</t>
  </si>
  <si>
    <t>2R 2.5</t>
  </si>
  <si>
    <t>2R 2.6</t>
  </si>
  <si>
    <t>2R 2.7</t>
  </si>
  <si>
    <t>2R 2.8</t>
  </si>
  <si>
    <t>2R 2.9</t>
  </si>
  <si>
    <t>2R 2.10</t>
  </si>
  <si>
    <t>2R 2.12</t>
  </si>
  <si>
    <t>2R 2.13</t>
  </si>
  <si>
    <t>2R 2.15</t>
  </si>
  <si>
    <t>2R 4.1</t>
  </si>
  <si>
    <t>2R 4.2</t>
  </si>
  <si>
    <t>2R 4.3</t>
  </si>
  <si>
    <t>2R 4.5</t>
  </si>
  <si>
    <t>2R 4.7</t>
  </si>
  <si>
    <t>2R 4.9</t>
  </si>
  <si>
    <t>2R 4.10</t>
  </si>
  <si>
    <t>2R 4.11</t>
  </si>
  <si>
    <t>2R 4.13</t>
  </si>
  <si>
    <t>2R 4.15</t>
  </si>
  <si>
    <t>2R 4.16</t>
  </si>
  <si>
    <t>2R 6.2</t>
  </si>
  <si>
    <t>2R 6.3</t>
  </si>
  <si>
    <t>2R 6.6</t>
  </si>
  <si>
    <t>2R 6.8</t>
  </si>
  <si>
    <t>2R 6.9</t>
  </si>
  <si>
    <t>2R 6.11</t>
  </si>
  <si>
    <t>2R 6.12</t>
  </si>
  <si>
    <t>2R 6.14</t>
  </si>
  <si>
    <t>2R 6.15</t>
  </si>
  <si>
    <t>Momento</t>
  </si>
  <si>
    <t>Photo (An)</t>
  </si>
  <si>
    <t>Cond (gs)</t>
  </si>
  <si>
    <t>Trmmol (T)</t>
  </si>
  <si>
    <t>VpdL</t>
  </si>
  <si>
    <t>CTleaf</t>
  </si>
  <si>
    <t>Tair</t>
  </si>
  <si>
    <t>Tleaf</t>
  </si>
  <si>
    <t>PARi</t>
  </si>
  <si>
    <t>EUA (AN/gs)</t>
  </si>
  <si>
    <t>LnEUA</t>
  </si>
  <si>
    <t>E = T</t>
  </si>
  <si>
    <t>WUEi</t>
  </si>
  <si>
    <t>VPDl</t>
  </si>
  <si>
    <t>R1 An</t>
  </si>
  <si>
    <t>R1 gs</t>
  </si>
  <si>
    <t>R2 An</t>
  </si>
  <si>
    <t>R2 gs</t>
  </si>
  <si>
    <t>Kroot-shoot</t>
  </si>
  <si>
    <t>Ymidday</t>
  </si>
  <si>
    <t>Ypredawn</t>
  </si>
  <si>
    <t>WW1 Ymd (MPa)</t>
  </si>
  <si>
    <t>WW1-Ypd (Mpa)</t>
  </si>
  <si>
    <t>%Hoja</t>
  </si>
  <si>
    <t>%Tallo</t>
  </si>
  <si>
    <t>%Tronco</t>
  </si>
  <si>
    <t>%Raíz</t>
  </si>
  <si>
    <t>% Hoja</t>
  </si>
  <si>
    <t>% Tallo</t>
  </si>
  <si>
    <t>% Tronco</t>
  </si>
  <si>
    <t>Estados Fenológicos</t>
  </si>
  <si>
    <t>Réplica 6</t>
  </si>
  <si>
    <t>Réplica 5</t>
  </si>
  <si>
    <t>Réplica 4</t>
  </si>
  <si>
    <t>Réplica 3</t>
  </si>
  <si>
    <t>Réplica 2</t>
  </si>
  <si>
    <t>Réplica 1</t>
  </si>
  <si>
    <t>Promedio</t>
  </si>
  <si>
    <t>Número</t>
  </si>
  <si>
    <t>Brotación</t>
  </si>
  <si>
    <t>*Las Garnachas brotaron ANTES</t>
  </si>
  <si>
    <t>WW1 Altura (cm)</t>
  </si>
  <si>
    <t>Altura WW1</t>
  </si>
  <si>
    <t>WW1 Hojas</t>
  </si>
  <si>
    <t>Nº Hojas WW1</t>
  </si>
  <si>
    <t>WW2 Altura (cm)</t>
  </si>
  <si>
    <t>Altura WW2</t>
  </si>
  <si>
    <t>WW2 Hojas</t>
  </si>
  <si>
    <t>Nº Hojas WW2</t>
  </si>
  <si>
    <t>WW Tasa crecimiento diario (cm)</t>
  </si>
  <si>
    <t>WW Tasa apar Hojas</t>
  </si>
  <si>
    <t>AF WW (m2/cepa)</t>
  </si>
  <si>
    <t>WS1 Altura (cm)</t>
  </si>
  <si>
    <t>Altura WS1</t>
  </si>
  <si>
    <t>WS1 Hojas</t>
  </si>
  <si>
    <t>Nº Hojas WS1</t>
  </si>
  <si>
    <t>WS1 Tasa crecimiento diario (cm)</t>
  </si>
  <si>
    <t>WS1 Tasa apar Hojas</t>
  </si>
  <si>
    <t>AF WS1 (m2/cepa)</t>
  </si>
  <si>
    <t>WS2 Altura (cm)</t>
  </si>
  <si>
    <t>Altura WS2</t>
  </si>
  <si>
    <t>WS2 Hojas</t>
  </si>
  <si>
    <t>Nº Hojas WS2</t>
  </si>
  <si>
    <t>WS2 Tasa crecimiento diario (cm)</t>
  </si>
  <si>
    <t>WS2 Tasa apar Hojas</t>
  </si>
  <si>
    <t>AF WS2 (m2/cepa)</t>
  </si>
  <si>
    <t>WS3 Altura (cm)</t>
  </si>
  <si>
    <t>Altura WS3</t>
  </si>
  <si>
    <t>WS3 Hojas</t>
  </si>
  <si>
    <t>Nº Hojas WS3</t>
  </si>
  <si>
    <t>WS3 Tasa crecimiento diario (cm)</t>
  </si>
  <si>
    <t>WS3 Tasa apar Hojas</t>
  </si>
  <si>
    <t>AF WS3 (m2/cepa)</t>
  </si>
  <si>
    <t>R1 Altura (cm)</t>
  </si>
  <si>
    <t>Altura R1</t>
  </si>
  <si>
    <t>R1 Hojas</t>
  </si>
  <si>
    <t>Nº Hojas R1</t>
  </si>
  <si>
    <t>R1 Tasa crecimiento diario (cm)</t>
  </si>
  <si>
    <t>R1 Tasa apar Hojas</t>
  </si>
  <si>
    <t>AF R1 (m2/cepa)</t>
  </si>
  <si>
    <t>R2 Altura (cm)</t>
  </si>
  <si>
    <t>Altura R2</t>
  </si>
  <si>
    <t>R2 Hojas</t>
  </si>
  <si>
    <t>Nº Hojas R2</t>
  </si>
  <si>
    <t>R2 Tasa crecimiento diario (cm)</t>
  </si>
  <si>
    <t>R2 Tasa apar Hojas</t>
  </si>
  <si>
    <t>AF R2 (m2/cepa)</t>
  </si>
  <si>
    <t>Tasa Crecimiento (cm/día)</t>
  </si>
  <si>
    <t>Tasa Ap Hojas (hojas/día)</t>
  </si>
  <si>
    <t>Area Folia (m2/cepa))</t>
  </si>
  <si>
    <t>Altura</t>
  </si>
  <si>
    <t>Nº Hojas</t>
  </si>
  <si>
    <r>
      <rPr>
        <rFont val="Aptos Narrow"/>
        <color theme="1"/>
      </rPr>
      <t xml:space="preserve"> WW1 </t>
    </r>
    <r>
      <rPr>
        <rFont val="Symbol"/>
        <color theme="1"/>
        <sz val="11.0"/>
      </rPr>
      <t>Y</t>
    </r>
    <r>
      <rPr>
        <rFont val="Aptos Narrow"/>
        <color theme="1"/>
        <sz val="11.0"/>
      </rPr>
      <t>md (MPa)</t>
    </r>
  </si>
  <si>
    <r>
      <rPr>
        <rFont val="Aptos Narrow"/>
        <color theme="1"/>
      </rPr>
      <t xml:space="preserve">27-28.5 WW1 </t>
    </r>
    <r>
      <rPr>
        <rFont val="Symbol"/>
        <color theme="1"/>
        <sz val="11.0"/>
      </rPr>
      <t>Y</t>
    </r>
    <r>
      <rPr>
        <rFont val="Aptos Narrow"/>
        <color theme="1"/>
        <sz val="11.0"/>
      </rPr>
      <t>md (MPa)</t>
    </r>
  </si>
  <si>
    <r>
      <rPr>
        <rFont val="Aptos Narrow"/>
        <color theme="1"/>
      </rPr>
      <t xml:space="preserve">27-28.5 WW1 </t>
    </r>
    <r>
      <rPr>
        <rFont val="Symbol"/>
        <color theme="1"/>
        <sz val="11.0"/>
      </rPr>
      <t>Y</t>
    </r>
    <r>
      <rPr>
        <rFont val="Aptos Narrow"/>
        <color theme="1"/>
        <sz val="11.0"/>
      </rPr>
      <t>md (MPa)</t>
    </r>
  </si>
  <si>
    <r>
      <rPr>
        <rFont val="Aptos Narrow"/>
        <color theme="1"/>
      </rPr>
      <t xml:space="preserve">27-28.5 WW1 </t>
    </r>
    <r>
      <rPr>
        <rFont val="Symbol"/>
        <color theme="1"/>
        <sz val="11.0"/>
      </rPr>
      <t>Y</t>
    </r>
    <r>
      <rPr>
        <rFont val="Aptos Narrow"/>
        <color theme="1"/>
        <sz val="11.0"/>
      </rPr>
      <t>md (MPa)</t>
    </r>
  </si>
  <si>
    <r>
      <rPr>
        <rFont val="Aptos Narrow"/>
        <color theme="1"/>
      </rPr>
      <t xml:space="preserve">27-28.5 WW1 </t>
    </r>
    <r>
      <rPr>
        <rFont val="Symbol"/>
        <color theme="1"/>
        <sz val="11.0"/>
      </rPr>
      <t>Y</t>
    </r>
    <r>
      <rPr>
        <rFont val="Aptos Narrow"/>
        <color theme="1"/>
        <sz val="11.0"/>
      </rPr>
      <t>md (MPa)</t>
    </r>
  </si>
  <si>
    <r>
      <rPr>
        <rFont val="Aptos Narrow"/>
        <color theme="1"/>
      </rPr>
      <t xml:space="preserve">27-28.5 WW1 </t>
    </r>
    <r>
      <rPr>
        <rFont val="Symbol"/>
        <color theme="1"/>
        <sz val="11.0"/>
      </rPr>
      <t>Y</t>
    </r>
    <r>
      <rPr>
        <rFont val="Aptos Narrow"/>
        <color theme="1"/>
        <sz val="11.0"/>
      </rPr>
      <t>md (MPa)</t>
    </r>
  </si>
  <si>
    <t>28.5 WW1 Humedad (%)</t>
  </si>
  <si>
    <t>03/6 WW2</t>
  </si>
  <si>
    <t>17/06 WS1</t>
  </si>
  <si>
    <t>25/06 WS2</t>
  </si>
  <si>
    <t>02/07 WS3</t>
  </si>
  <si>
    <t>05/07 R1</t>
  </si>
  <si>
    <t>15/7 R2</t>
  </si>
  <si>
    <r>
      <rPr>
        <rFont val="Aptos Narrow"/>
        <color theme="1"/>
      </rPr>
      <t xml:space="preserve">27-28.5 WW1 </t>
    </r>
    <r>
      <rPr>
        <rFont val="Symbol"/>
        <color theme="1"/>
        <sz val="11.0"/>
      </rPr>
      <t>Y</t>
    </r>
    <r>
      <rPr>
        <rFont val="Aptos Narrow"/>
        <color theme="1"/>
        <sz val="11.0"/>
      </rPr>
      <t>md (MPa)</t>
    </r>
  </si>
  <si>
    <r>
      <rPr>
        <rFont val="Aptos Narrow"/>
        <color theme="1"/>
      </rPr>
      <t xml:space="preserve">27-28.5 WW1 </t>
    </r>
    <r>
      <rPr>
        <rFont val="Symbol"/>
        <color theme="1"/>
        <sz val="11.0"/>
      </rPr>
      <t>Y</t>
    </r>
    <r>
      <rPr>
        <rFont val="Aptos Narrow"/>
        <color theme="1"/>
        <sz val="11.0"/>
      </rPr>
      <t>md (MPa)</t>
    </r>
  </si>
  <si>
    <r>
      <rPr>
        <rFont val="Aptos Narrow"/>
        <color theme="1"/>
      </rPr>
      <t xml:space="preserve">27-28.5 WW1 </t>
    </r>
    <r>
      <rPr>
        <rFont val="Symbol"/>
        <color theme="1"/>
        <sz val="11.0"/>
      </rPr>
      <t>Y</t>
    </r>
    <r>
      <rPr>
        <rFont val="Aptos Narrow"/>
        <color theme="1"/>
        <sz val="11.0"/>
      </rPr>
      <t>md (MPa)</t>
    </r>
  </si>
  <si>
    <t>WW2 Peso seco (g)</t>
  </si>
  <si>
    <t>WW2 Peso turgente (g)</t>
  </si>
  <si>
    <t>WW2 Capacidad Absorción (%)</t>
  </si>
  <si>
    <t>WS1 Peso seco (g)</t>
  </si>
  <si>
    <t>WS1 Peso turgente (g)</t>
  </si>
  <si>
    <t>WS1 Capacidad absorción (%)</t>
  </si>
  <si>
    <t>WS2 Peso seco (g)</t>
  </si>
  <si>
    <t>WS2 Peso turgente (g)</t>
  </si>
  <si>
    <t>WS2 Capacidad absorción (%)</t>
  </si>
  <si>
    <t>WS3 Peso seco (g)</t>
  </si>
  <si>
    <t>WS3 Peso turgente (g)</t>
  </si>
  <si>
    <t>WS3 Capacidad absorción (%)</t>
  </si>
  <si>
    <t>R1 Peso fresco</t>
  </si>
  <si>
    <t>R1 Peso turgente</t>
  </si>
  <si>
    <t>R1 Capacidad absorción (%)</t>
  </si>
  <si>
    <t>R2 Peso fresco</t>
  </si>
  <si>
    <t>R2 Peso turgente</t>
  </si>
  <si>
    <t>R2 Capacidad absorción (%)</t>
  </si>
  <si>
    <t>WW2 %Absorción</t>
  </si>
  <si>
    <t>WS1 %Absorción</t>
  </si>
  <si>
    <t>WS2 %Absorción</t>
  </si>
  <si>
    <t>WS3 %Absorción</t>
  </si>
  <si>
    <t>R1 %Absorción</t>
  </si>
  <si>
    <t>R2 %Absorción</t>
  </si>
  <si>
    <t>Block</t>
  </si>
  <si>
    <t>Year</t>
  </si>
  <si>
    <t>Rootstock</t>
  </si>
  <si>
    <t>Ψstem (Mpa)</t>
  </si>
  <si>
    <t>gs (mol CO2⋅m⁻²⋅s⁻¹)</t>
  </si>
  <si>
    <t>AN (μmol CO2⋅m⁻²⋅s⁻¹)</t>
  </si>
  <si>
    <t>WUEi (μmol CO2⋅mol H2O)</t>
  </si>
  <si>
    <t>Rootstocks 2022</t>
  </si>
  <si>
    <t>RLD (cm3)</t>
  </si>
  <si>
    <t>%Xil. Finos</t>
  </si>
  <si>
    <t>Diametro Xil</t>
  </si>
  <si>
    <t>Xylem density</t>
  </si>
  <si>
    <t>Year 2022</t>
  </si>
  <si>
    <t>Xylem Diameter</t>
  </si>
  <si>
    <t>Xylem Density</t>
  </si>
  <si>
    <t>-0.70 ± 0.04 c</t>
  </si>
  <si>
    <t>0.262 ± 0.021 bcd</t>
  </si>
  <si>
    <t>14.7 ± 0.6 d</t>
  </si>
  <si>
    <t>66.8 ± 4.0 def</t>
  </si>
  <si>
    <t>-0.56 ± 0.04 d</t>
  </si>
  <si>
    <t>0.316 ± 0.019 de</t>
  </si>
  <si>
    <t>17.4 ± 0.6 e</t>
  </si>
  <si>
    <t>40.0 ± 3.7 a</t>
  </si>
  <si>
    <t>*SO4 mantiene la misma WUEi en WW que en WS2 (no se adapta). Todos los demás, aumentan su WUEi)</t>
  </si>
  <si>
    <t>-0.86 ± 0.04 b</t>
  </si>
  <si>
    <t>0.327 ± 0.021 e</t>
  </si>
  <si>
    <t>17.3 ± 0.6 e</t>
  </si>
  <si>
    <t>45.1 ± 4.0 ab</t>
  </si>
  <si>
    <t xml:space="preserve">Cuando está en WW presenta los valores más bajos de potencial y gs mientras que en WS2 presenta los valores máximos de gs y AN con un potencial no tan bajo. </t>
  </si>
  <si>
    <t>-0.88 ± 0.04 b</t>
  </si>
  <si>
    <t>0.262 ± 0.019 bcd</t>
  </si>
  <si>
    <t>13.3 ± 0.6 cd</t>
  </si>
  <si>
    <t>69.3 ± 3.7 defg</t>
  </si>
  <si>
    <t>-0.70 ± 0.06 de</t>
  </si>
  <si>
    <t>0.314 ± 0.015 de</t>
  </si>
  <si>
    <t>18.2 ± 0.5 de</t>
  </si>
  <si>
    <t>58.8 ± 2.6 abc</t>
  </si>
  <si>
    <t xml:space="preserve">*110R es el que MAYOR WUEi presenta en el momento de WS2, lo que demuestra una gran adaptación a la sequía. </t>
  </si>
  <si>
    <t>-0.55 ± 0.05 e</t>
  </si>
  <si>
    <t>0.354 ± 0.017 ef</t>
  </si>
  <si>
    <t>19.3 ± 0.6 e</t>
  </si>
  <si>
    <t>55.4 ± 2.9 ab</t>
  </si>
  <si>
    <t>Además presenta el mejor potencial y valores medios de gs y AN</t>
  </si>
  <si>
    <t>-0.62 ± 0.05 e</t>
  </si>
  <si>
    <t>0.394 ± 0.017 f</t>
  </si>
  <si>
    <t>20.1 ± 0.6 e</t>
  </si>
  <si>
    <t>51.3 ± 2.9 a</t>
  </si>
  <si>
    <t>-0.87 ± 0.05 bc</t>
  </si>
  <si>
    <t>0.286 ± 0.017 cd</t>
  </si>
  <si>
    <t>69.1 ± 2.9 de</t>
  </si>
  <si>
    <t xml:space="preserve">*140Ru presenta el mejor potencial en WW y el peor en WS2. Lo mismo ocurre en 2022 en maceta que presenta el PEOR potencial a estrés severo. </t>
  </si>
  <si>
    <t>-0.68 ± 0.03 de</t>
  </si>
  <si>
    <t>0.384 ± 0.021 d</t>
  </si>
  <si>
    <t>18.8 ± 0.8 bc</t>
  </si>
  <si>
    <t>50.3 ± 2.9 a</t>
  </si>
  <si>
    <t xml:space="preserve">Durante WW su gs y su AN son de las más altas pero en WS2 caen a las más bajas. </t>
  </si>
  <si>
    <t>-0.59 ± 0.03 e</t>
  </si>
  <si>
    <t>0.344 ± 0.021 cd</t>
  </si>
  <si>
    <t>20.3 ± 0.8 c</t>
  </si>
  <si>
    <t>59.5 ± 2.9 bc</t>
  </si>
  <si>
    <t xml:space="preserve">En 2022 en maceta 140Ru tuvo los valores de RLD y de %vasos xilema finos + BAJOS. Esto hace que en recuperación suministre bien a las hojas que realizan la mayor tasa fotosintética del estudio en 2024 durante R1 y el mejor potencial predawn (claro, después lo gastan en AN). </t>
  </si>
  <si>
    <t>-0.61 ± 0.03 e</t>
  </si>
  <si>
    <t>0.352 ± 0.021 d</t>
  </si>
  <si>
    <t>18.6 ± 0.8 bc</t>
  </si>
  <si>
    <t>54.0 ± 2.9 ab</t>
  </si>
  <si>
    <t xml:space="preserve"> </t>
  </si>
  <si>
    <t>-0.77 ± 0.03 bcd</t>
  </si>
  <si>
    <t>0.285 ± 0.021 bc</t>
  </si>
  <si>
    <t>68.6 ± 2.9 d</t>
  </si>
  <si>
    <t>*RG8 al igual que 140Ru presenta muy buena respuesta durante WW,aunque en WS2 vuelve a caer aunque de mejor manera que 140Ru. Ocurre lo mismo en maceta en 2022</t>
  </si>
  <si>
    <t>-0.89 ± 0.03 fg</t>
  </si>
  <si>
    <t>0.130 ± 0.012 bcde</t>
  </si>
  <si>
    <t>10.1 ± 0.8 bcd</t>
  </si>
  <si>
    <t>96.4 ± 3.4 c</t>
  </si>
  <si>
    <t>-1.05 ± 0.03 bc</t>
  </si>
  <si>
    <t>0.115 ± 0.012 abcd</t>
  </si>
  <si>
    <t>7.9 ± 0.8 ab</t>
  </si>
  <si>
    <t>79.9 ± 3.6 b</t>
  </si>
  <si>
    <t>-1.01 ± 0.03 bcd</t>
  </si>
  <si>
    <t>0.140 ± 0.012 cde</t>
  </si>
  <si>
    <t>9.7 ± 0.8 bcd</t>
  </si>
  <si>
    <t>82.7 ± 3.4 b</t>
  </si>
  <si>
    <t>-0.95 ± 0.03 def</t>
  </si>
  <si>
    <t>0.182 ± 0.012 f</t>
  </si>
  <si>
    <t>11.2 ± 0.8 d</t>
  </si>
  <si>
    <t>66.9 ± 3.4 a</t>
  </si>
  <si>
    <t>Clon</t>
  </si>
  <si>
    <t>Peso seco total</t>
  </si>
  <si>
    <t>Cosas</t>
  </si>
  <si>
    <t>Padre</t>
  </si>
  <si>
    <t>Hijo</t>
  </si>
  <si>
    <r>
      <rPr>
        <rFont val="Aptos Narrow"/>
        <b/>
        <color theme="1"/>
        <sz val="11.0"/>
      </rPr>
      <t>Densidad Estomática (nº/mm</t>
    </r>
    <r>
      <rPr>
        <rFont val="Aptos Narrow"/>
        <b/>
        <color theme="1"/>
        <sz val="11.0"/>
        <vertAlign val="superscript"/>
      </rPr>
      <t>2</t>
    </r>
    <r>
      <rPr>
        <rFont val="Aptos Narrow"/>
        <b/>
        <color theme="1"/>
        <sz val="11.0"/>
      </rPr>
      <t>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</si>
</sst>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0.000"/>
    <numFmt numFmtId="166" formatCode="0.0000"/>
  </numFmts>
  <fonts count="33">
    <font>
      <sz val="11.0"/>
      <color theme="1"/>
      <name val="Aptos Narrow"/>
      <scheme val="minor"/>
    </font>
    <font>
      <sz val="11.0"/>
      <color theme="1"/>
      <name val="Aptos Narrow"/>
    </font>
    <font/>
    <font>
      <color theme="1"/>
      <name val="Aptos Narrow"/>
      <scheme val="minor"/>
    </font>
    <font>
      <b/>
      <sz val="18.0"/>
      <color theme="1"/>
      <name val="Aptos Narrow"/>
    </font>
    <font>
      <sz val="24.0"/>
      <color theme="1"/>
      <name val="Aptos Narrow"/>
    </font>
    <font>
      <b/>
      <sz val="12.0"/>
      <color theme="1"/>
      <name val="Aptos Narrow"/>
    </font>
    <font>
      <b/>
      <sz val="20.0"/>
      <color theme="1"/>
      <name val="Aptos Narrow"/>
    </font>
    <font>
      <b/>
      <sz val="11.0"/>
      <color theme="1"/>
      <name val="Aptos Narrow"/>
    </font>
    <font>
      <sz val="11.0"/>
      <color rgb="FF00B050"/>
      <name val="Aptos Narrow"/>
    </font>
    <font>
      <sz val="11.0"/>
      <color rgb="FF45B0E1"/>
      <name val="Aptos Narrow"/>
    </font>
    <font>
      <sz val="11.0"/>
      <color rgb="FFF6C6AC"/>
      <name val="Aptos Narrow"/>
    </font>
    <font>
      <sz val="11.0"/>
      <color rgb="FFD76DCC"/>
      <name val="Aptos Narrow"/>
    </font>
    <font>
      <sz val="11.0"/>
      <color rgb="FFFF0000"/>
      <name val="Aptos Narrow"/>
    </font>
    <font>
      <b/>
      <sz val="11.0"/>
      <color theme="1"/>
      <name val="Arial"/>
    </font>
    <font>
      <sz val="11.0"/>
      <color theme="1"/>
      <name val="Arial"/>
    </font>
    <font>
      <color theme="1"/>
      <name val="Arial"/>
    </font>
    <font>
      <sz val="7.0"/>
      <color rgb="FF0000FF"/>
      <name val="Droid Sans Mono"/>
    </font>
    <font>
      <sz val="7.0"/>
      <color rgb="FF000000"/>
      <name val="Droid Sans Mono"/>
    </font>
    <font>
      <b/>
      <sz val="14.0"/>
      <color theme="1"/>
      <name val="Aptos Narrow"/>
    </font>
    <font>
      <sz val="11.0"/>
      <color rgb="FF000000"/>
      <name val="Aptos Narrow"/>
    </font>
    <font>
      <sz val="14.0"/>
      <color theme="1"/>
      <name val="Aptos Narrow"/>
    </font>
    <font>
      <sz val="10.0"/>
      <color theme="1"/>
      <name val="Courier New"/>
    </font>
    <font>
      <sz val="12.0"/>
      <color theme="1"/>
      <name val="Aptos Narrow"/>
    </font>
    <font>
      <b/>
      <sz val="14.0"/>
      <color rgb="FF000000"/>
      <name val="Aptos"/>
    </font>
    <font>
      <b/>
      <sz val="16.0"/>
      <color theme="1"/>
      <name val="Aptos Narrow"/>
    </font>
    <font>
      <b/>
      <sz val="20.0"/>
      <color rgb="FF000000"/>
      <name val="Aptos"/>
    </font>
    <font>
      <b/>
      <sz val="16.0"/>
      <color rgb="FF000000"/>
      <name val="Aptos"/>
    </font>
    <font>
      <sz val="14.0"/>
      <color rgb="FF000000"/>
      <name val="Aptos"/>
    </font>
    <font>
      <sz val="16.0"/>
      <color theme="1"/>
      <name val="Aptos Narrow"/>
    </font>
    <font>
      <sz val="18.0"/>
      <color theme="1"/>
      <name val="Arial"/>
    </font>
    <font>
      <b/>
      <sz val="16.0"/>
      <color theme="1"/>
      <name val="Arial"/>
    </font>
    <font>
      <sz val="20.0"/>
      <color theme="1"/>
      <name val="Aptos Narrow"/>
    </font>
  </fonts>
  <fills count="26">
    <fill>
      <patternFill patternType="none"/>
    </fill>
    <fill>
      <patternFill patternType="lightGray"/>
    </fill>
    <fill>
      <patternFill patternType="solid">
        <fgColor rgb="FF84E291"/>
        <bgColor rgb="FF84E291"/>
      </patternFill>
    </fill>
    <fill>
      <patternFill patternType="solid">
        <fgColor rgb="FFFAE2D5"/>
        <bgColor rgb="FFFAE2D5"/>
      </patternFill>
    </fill>
    <fill>
      <patternFill patternType="solid">
        <fgColor rgb="FFF1A983"/>
        <bgColor rgb="FFF1A983"/>
      </patternFill>
    </fill>
    <fill>
      <patternFill patternType="solid">
        <fgColor rgb="FFFF0000"/>
        <bgColor rgb="FFFF0000"/>
      </patternFill>
    </fill>
    <fill>
      <patternFill patternType="solid">
        <fgColor rgb="FFDBE9F7"/>
        <bgColor rgb="FFDBE9F7"/>
      </patternFill>
    </fill>
    <fill>
      <patternFill patternType="solid">
        <fgColor rgb="FF45B0E1"/>
        <bgColor rgb="FF45B0E1"/>
      </patternFill>
    </fill>
    <fill>
      <patternFill patternType="solid">
        <fgColor rgb="FF83CAEB"/>
        <bgColor rgb="FF83CAEB"/>
      </patternFill>
    </fill>
    <fill>
      <patternFill patternType="solid">
        <fgColor rgb="FFB3E5A1"/>
        <bgColor rgb="FFB3E5A1"/>
      </patternFill>
    </fill>
    <fill>
      <patternFill patternType="solid">
        <fgColor theme="0"/>
        <bgColor theme="0"/>
      </patternFill>
    </fill>
    <fill>
      <patternFill patternType="solid">
        <fgColor rgb="FFCAEDFB"/>
        <bgColor rgb="FFCAEDFB"/>
      </patternFill>
    </fill>
    <fill>
      <patternFill patternType="solid">
        <fgColor rgb="FFFFFF00"/>
        <bgColor rgb="FFFFFF00"/>
      </patternFill>
    </fill>
    <fill>
      <patternFill patternType="solid">
        <fgColor rgb="FFF6C6AC"/>
        <bgColor rgb="FFF6C6AC"/>
      </patternFill>
    </fill>
    <fill>
      <patternFill patternType="solid">
        <fgColor rgb="FFC1F0C8"/>
        <bgColor rgb="FFC1F0C8"/>
      </patternFill>
    </fill>
    <fill>
      <patternFill patternType="solid">
        <fgColor rgb="FF3A7D22"/>
        <bgColor rgb="FF3A7D22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A5A5A5"/>
        <bgColor rgb="FFA5A5A5"/>
      </patternFill>
    </fill>
    <fill>
      <patternFill patternType="solid">
        <fgColor rgb="FF60CBF3"/>
        <bgColor rgb="FF60CBF3"/>
      </patternFill>
    </fill>
    <fill>
      <patternFill patternType="solid">
        <fgColor rgb="FF47D45A"/>
        <bgColor rgb="FF47D45A"/>
      </patternFill>
    </fill>
    <fill>
      <patternFill patternType="solid">
        <fgColor rgb="FFB4C6E7"/>
        <bgColor rgb="FFB4C6E7"/>
      </patternFill>
    </fill>
    <fill>
      <patternFill patternType="solid">
        <fgColor rgb="FFFFC000"/>
        <bgColor rgb="FFFFC000"/>
      </patternFill>
    </fill>
    <fill>
      <patternFill patternType="solid">
        <fgColor theme="9"/>
        <bgColor theme="9"/>
      </patternFill>
    </fill>
    <fill>
      <patternFill patternType="solid">
        <fgColor rgb="FFD9F2D0"/>
        <bgColor rgb="FFD9F2D0"/>
      </patternFill>
    </fill>
    <fill>
      <patternFill patternType="solid">
        <fgColor rgb="FFD0D0D0"/>
        <bgColor rgb="FFD0D0D0"/>
      </patternFill>
    </fill>
  </fills>
  <borders count="6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thin">
        <color rgb="FF000000"/>
      </right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</border>
    <border>
      <left/>
      <right/>
      <bottom style="thin">
        <color rgb="FF000000"/>
      </bottom>
    </border>
    <border>
      <left/>
      <right/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2" fontId="1" numFmtId="0" xfId="0" applyAlignment="1" applyBorder="1" applyFill="1" applyFont="1">
      <alignment horizontal="center" vertical="center"/>
    </xf>
    <xf borderId="5" fillId="0" fontId="1" numFmtId="0" xfId="0" applyBorder="1" applyFont="1"/>
    <xf borderId="6" fillId="0" fontId="1" numFmtId="164" xfId="0" applyBorder="1" applyFont="1" applyNumberFormat="1"/>
    <xf borderId="6" fillId="0" fontId="1" numFmtId="2" xfId="0" applyBorder="1" applyFont="1" applyNumberFormat="1"/>
    <xf borderId="7" fillId="0" fontId="1" numFmtId="2" xfId="0" applyBorder="1" applyFont="1" applyNumberFormat="1"/>
    <xf borderId="8" fillId="0" fontId="2" numFmtId="0" xfId="0" applyBorder="1" applyFont="1"/>
    <xf borderId="9" fillId="0" fontId="1" numFmtId="0" xfId="0" applyBorder="1" applyFont="1"/>
    <xf borderId="10" fillId="0" fontId="1" numFmtId="164" xfId="0" applyBorder="1" applyFont="1" applyNumberFormat="1"/>
    <xf borderId="10" fillId="0" fontId="1" numFmtId="2" xfId="0" applyBorder="1" applyFont="1" applyNumberFormat="1"/>
    <xf borderId="11" fillId="0" fontId="1" numFmtId="2" xfId="0" applyBorder="1" applyFont="1" applyNumberFormat="1"/>
    <xf borderId="4" fillId="3" fontId="1" numFmtId="0" xfId="0" applyAlignment="1" applyBorder="1" applyFill="1" applyFont="1">
      <alignment horizontal="center" vertical="center"/>
    </xf>
    <xf borderId="4" fillId="4" fontId="1" numFmtId="0" xfId="0" applyAlignment="1" applyBorder="1" applyFill="1" applyFont="1">
      <alignment horizontal="center" vertical="center"/>
    </xf>
    <xf borderId="4" fillId="5" fontId="1" numFmtId="0" xfId="0" applyAlignment="1" applyBorder="1" applyFill="1" applyFont="1">
      <alignment horizontal="center" vertical="center"/>
    </xf>
    <xf borderId="4" fillId="6" fontId="1" numFmtId="0" xfId="0" applyAlignment="1" applyBorder="1" applyFill="1" applyFont="1">
      <alignment horizontal="center" vertical="center"/>
    </xf>
    <xf borderId="4" fillId="7" fontId="1" numFmtId="0" xfId="0" applyAlignment="1" applyBorder="1" applyFill="1" applyFont="1">
      <alignment horizontal="center" vertical="center"/>
    </xf>
    <xf borderId="12" fillId="8" fontId="1" numFmtId="0" xfId="0" applyBorder="1" applyFill="1" applyFont="1"/>
    <xf borderId="13" fillId="8" fontId="1" numFmtId="0" xfId="0" applyAlignment="1" applyBorder="1" applyFont="1">
      <alignment horizontal="center"/>
    </xf>
    <xf borderId="14" fillId="0" fontId="2" numFmtId="0" xfId="0" applyBorder="1" applyFont="1"/>
    <xf borderId="15" fillId="0" fontId="2" numFmtId="0" xfId="0" applyBorder="1" applyFont="1"/>
    <xf borderId="12" fillId="8" fontId="1" numFmtId="0" xfId="0" applyAlignment="1" applyBorder="1" applyFont="1">
      <alignment horizontal="center"/>
    </xf>
    <xf borderId="12" fillId="9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16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6" fillId="0" fontId="1" numFmtId="0" xfId="0" applyBorder="1" applyFont="1"/>
    <xf borderId="7" fillId="0" fontId="1" numFmtId="0" xfId="0" applyAlignment="1" applyBorder="1" applyFont="1">
      <alignment horizontal="center"/>
    </xf>
    <xf borderId="12" fillId="5" fontId="1" numFmtId="0" xfId="0" applyBorder="1" applyFont="1"/>
    <xf borderId="12" fillId="9" fontId="1" numFmtId="0" xfId="0" applyBorder="1" applyFont="1"/>
    <xf borderId="17" fillId="0" fontId="1" numFmtId="0" xfId="0" applyBorder="1" applyFont="1"/>
    <xf borderId="18" fillId="10" fontId="1" numFmtId="0" xfId="0" applyAlignment="1" applyBorder="1" applyFill="1" applyFont="1">
      <alignment horizontal="center" vertical="center"/>
    </xf>
    <xf borderId="19" fillId="10" fontId="1" numFmtId="0" xfId="0" applyAlignment="1" applyBorder="1" applyFont="1">
      <alignment horizontal="center" vertical="center"/>
    </xf>
    <xf borderId="18" fillId="10" fontId="1" numFmtId="0" xfId="0" applyAlignment="1" applyBorder="1" applyFont="1">
      <alignment horizontal="center"/>
    </xf>
    <xf borderId="19" fillId="10" fontId="1" numFmtId="0" xfId="0" applyAlignment="1" applyBorder="1" applyFont="1">
      <alignment horizontal="center"/>
    </xf>
    <xf borderId="12" fillId="5" fontId="1" numFmtId="0" xfId="0" applyAlignment="1" applyBorder="1" applyFont="1">
      <alignment horizontal="center"/>
    </xf>
    <xf borderId="20" fillId="0" fontId="1" numFmtId="0" xfId="0" applyBorder="1" applyFont="1"/>
    <xf borderId="21" fillId="10" fontId="1" numFmtId="0" xfId="0" applyAlignment="1" applyBorder="1" applyFont="1">
      <alignment horizontal="center"/>
    </xf>
    <xf borderId="10" fillId="0" fontId="1" numFmtId="0" xfId="0" applyBorder="1" applyFont="1"/>
    <xf borderId="22" fillId="10" fontId="1" numFmtId="0" xfId="0" applyAlignment="1" applyBorder="1" applyFont="1">
      <alignment horizontal="center"/>
    </xf>
    <xf borderId="0" fillId="0" fontId="3" numFmtId="0" xfId="0" applyFont="1"/>
    <xf borderId="4" fillId="11" fontId="4" numFmtId="0" xfId="0" applyAlignment="1" applyBorder="1" applyFill="1" applyFont="1">
      <alignment horizontal="center"/>
    </xf>
    <xf borderId="16" fillId="0" fontId="5" numFmtId="0" xfId="0" applyAlignment="1" applyBorder="1" applyFont="1">
      <alignment horizontal="center"/>
    </xf>
    <xf borderId="6" fillId="0" fontId="2" numFmtId="0" xfId="0" applyBorder="1" applyFont="1"/>
    <xf borderId="7" fillId="0" fontId="2" numFmtId="0" xfId="0" applyBorder="1" applyFont="1"/>
    <xf borderId="17" fillId="0" fontId="2" numFmtId="0" xfId="0" applyBorder="1" applyFont="1"/>
    <xf borderId="23" fillId="0" fontId="2" numFmtId="0" xfId="0" applyBorder="1" applyFont="1"/>
    <xf borderId="1" fillId="0" fontId="6" numFmtId="0" xfId="0" applyAlignment="1" applyBorder="1" applyFont="1">
      <alignment horizontal="center"/>
    </xf>
    <xf borderId="3" fillId="0" fontId="2" numFmtId="0" xfId="0" applyBorder="1" applyFont="1"/>
    <xf borderId="24" fillId="0" fontId="1" numFmtId="0" xfId="0" applyAlignment="1" applyBorder="1" applyFont="1">
      <alignment horizontal="center"/>
    </xf>
    <xf borderId="0" fillId="0" fontId="1" numFmtId="0" xfId="0" applyAlignment="1" applyFont="1">
      <alignment shrinkToFit="0" vertical="center" wrapText="1"/>
    </xf>
    <xf borderId="25" fillId="9" fontId="1" numFmtId="0" xfId="0" applyAlignment="1" applyBorder="1" applyFont="1">
      <alignment horizontal="center"/>
    </xf>
    <xf borderId="25" fillId="9" fontId="1" numFmtId="0" xfId="0" applyAlignment="1" applyBorder="1" applyFont="1">
      <alignment horizontal="center" shrinkToFit="0" vertical="center" wrapText="1"/>
    </xf>
    <xf borderId="26" fillId="9" fontId="1" numFmtId="2" xfId="0" applyAlignment="1" applyBorder="1" applyFont="1" applyNumberFormat="1">
      <alignment horizontal="center" shrinkToFit="0" vertical="center" wrapText="1"/>
    </xf>
    <xf borderId="27" fillId="9" fontId="1" numFmtId="0" xfId="0" applyAlignment="1" applyBorder="1" applyFont="1">
      <alignment horizontal="center" shrinkToFit="0" vertical="center" wrapText="1"/>
    </xf>
    <xf borderId="27" fillId="9" fontId="1" numFmtId="2" xfId="0" applyAlignment="1" applyBorder="1" applyFont="1" applyNumberFormat="1">
      <alignment horizontal="center" shrinkToFit="0" vertical="center" wrapText="1"/>
    </xf>
    <xf borderId="28" fillId="9" fontId="1" numFmtId="0" xfId="0" applyAlignment="1" applyBorder="1" applyFont="1">
      <alignment horizontal="center"/>
    </xf>
    <xf borderId="28" fillId="9" fontId="1" numFmtId="0" xfId="0" applyAlignment="1" applyBorder="1" applyFont="1">
      <alignment horizontal="center" shrinkToFit="0" vertical="center" wrapText="1"/>
    </xf>
    <xf borderId="29" fillId="9" fontId="1" numFmtId="2" xfId="0" applyAlignment="1" applyBorder="1" applyFont="1" applyNumberFormat="1">
      <alignment horizontal="center" shrinkToFit="0" vertical="center" wrapText="1"/>
    </xf>
    <xf borderId="12" fillId="9" fontId="1" numFmtId="0" xfId="0" applyAlignment="1" applyBorder="1" applyFont="1">
      <alignment horizontal="center" shrinkToFit="0" vertical="center" wrapText="1"/>
    </xf>
    <xf borderId="12" fillId="9" fontId="1" numFmtId="2" xfId="0" applyAlignment="1" applyBorder="1" applyFont="1" applyNumberFormat="1">
      <alignment horizontal="center" shrinkToFit="0" vertical="center" wrapText="1"/>
    </xf>
    <xf borderId="17" fillId="0" fontId="1" numFmtId="0" xfId="0" applyAlignment="1" applyBorder="1" applyFont="1">
      <alignment horizontal="center"/>
    </xf>
    <xf borderId="17" fillId="0" fontId="1" numFmtId="0" xfId="0" applyAlignment="1" applyBorder="1" applyFont="1">
      <alignment horizontal="center" shrinkToFit="0" vertical="center" wrapText="1"/>
    </xf>
    <xf borderId="23" fillId="0" fontId="1" numFmtId="2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2" xfId="0" applyAlignment="1" applyFont="1" applyNumberForma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11" fillId="0" fontId="1" numFmtId="2" xfId="0" applyAlignment="1" applyBorder="1" applyFont="1" applyNumberFormat="1">
      <alignment horizontal="center" shrinkToFit="0" vertical="center" wrapText="1"/>
    </xf>
    <xf borderId="28" fillId="4" fontId="1" numFmtId="0" xfId="0" applyAlignment="1" applyBorder="1" applyFont="1">
      <alignment horizontal="center"/>
    </xf>
    <xf borderId="28" fillId="4" fontId="1" numFmtId="0" xfId="0" applyAlignment="1" applyBorder="1" applyFont="1">
      <alignment horizontal="center" shrinkToFit="0" vertical="center" wrapText="1"/>
    </xf>
    <xf borderId="29" fillId="4" fontId="1" numFmtId="2" xfId="0" applyAlignment="1" applyBorder="1" applyFont="1" applyNumberFormat="1">
      <alignment horizontal="center" shrinkToFit="0" vertical="center" wrapText="1"/>
    </xf>
    <xf borderId="12" fillId="4" fontId="1" numFmtId="0" xfId="0" applyAlignment="1" applyBorder="1" applyFont="1">
      <alignment horizontal="center" shrinkToFit="0" vertical="center" wrapText="1"/>
    </xf>
    <xf borderId="12" fillId="4" fontId="1" numFmtId="2" xfId="0" applyAlignment="1" applyBorder="1" applyFont="1" applyNumberFormat="1">
      <alignment horizontal="center" shrinkToFit="0" vertical="center" wrapText="1"/>
    </xf>
    <xf borderId="30" fillId="4" fontId="1" numFmtId="0" xfId="0" applyAlignment="1" applyBorder="1" applyFont="1">
      <alignment horizontal="center"/>
    </xf>
    <xf borderId="30" fillId="4" fontId="1" numFmtId="0" xfId="0" applyAlignment="1" applyBorder="1" applyFont="1">
      <alignment horizontal="center" shrinkToFit="0" vertical="center" wrapText="1"/>
    </xf>
    <xf borderId="31" fillId="4" fontId="1" numFmtId="2" xfId="0" applyAlignment="1" applyBorder="1" applyFont="1" applyNumberFormat="1">
      <alignment horizontal="center" shrinkToFit="0" vertical="center" wrapText="1"/>
    </xf>
    <xf borderId="32" fillId="4" fontId="1" numFmtId="0" xfId="0" applyAlignment="1" applyBorder="1" applyFont="1">
      <alignment horizontal="center" shrinkToFit="0" vertical="center" wrapText="1"/>
    </xf>
    <xf borderId="32" fillId="4" fontId="1" numFmtId="2" xfId="0" applyAlignment="1" applyBorder="1" applyFont="1" applyNumberFormat="1">
      <alignment horizontal="center" shrinkToFit="0" vertical="center" wrapText="1"/>
    </xf>
    <xf borderId="4" fillId="12" fontId="7" numFmtId="0" xfId="0" applyAlignment="1" applyBorder="1" applyFill="1" applyFont="1">
      <alignment horizontal="center"/>
    </xf>
    <xf borderId="20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33" fillId="9" fontId="1" numFmtId="0" xfId="0" applyAlignment="1" applyBorder="1" applyFont="1">
      <alignment horizontal="center"/>
    </xf>
    <xf borderId="26" fillId="9" fontId="1" numFmtId="165" xfId="0" applyAlignment="1" applyBorder="1" applyFont="1" applyNumberFormat="1">
      <alignment horizontal="center"/>
    </xf>
    <xf borderId="34" fillId="9" fontId="1" numFmtId="0" xfId="0" applyAlignment="1" applyBorder="1" applyFont="1">
      <alignment horizontal="center"/>
    </xf>
    <xf borderId="29" fillId="9" fontId="1" numFmtId="165" xfId="0" applyAlignment="1" applyBorder="1" applyFont="1" applyNumberFormat="1">
      <alignment horizontal="center"/>
    </xf>
    <xf borderId="35" fillId="0" fontId="1" numFmtId="0" xfId="0" applyAlignment="1" applyBorder="1" applyFont="1">
      <alignment horizontal="center"/>
    </xf>
    <xf borderId="23" fillId="0" fontId="1" numFmtId="165" xfId="0" applyAlignment="1" applyBorder="1" applyFont="1" applyNumberFormat="1">
      <alignment horizontal="center"/>
    </xf>
    <xf borderId="34" fillId="4" fontId="1" numFmtId="0" xfId="0" applyAlignment="1" applyBorder="1" applyFont="1">
      <alignment horizontal="center"/>
    </xf>
    <xf borderId="29" fillId="4" fontId="1" numFmtId="165" xfId="0" applyAlignment="1" applyBorder="1" applyFont="1" applyNumberFormat="1">
      <alignment horizontal="center"/>
    </xf>
    <xf borderId="36" fillId="4" fontId="1" numFmtId="0" xfId="0" applyAlignment="1" applyBorder="1" applyFont="1">
      <alignment horizontal="center"/>
    </xf>
    <xf borderId="31" fillId="4" fontId="1" numFmtId="165" xfId="0" applyAlignment="1" applyBorder="1" applyFont="1" applyNumberFormat="1">
      <alignment horizontal="center"/>
    </xf>
    <xf borderId="0" fillId="0" fontId="8" numFmtId="0" xfId="0" applyAlignment="1" applyFont="1">
      <alignment shrinkToFit="0" vertical="center" wrapText="1"/>
    </xf>
    <xf borderId="23" fillId="0" fontId="1" numFmtId="0" xfId="0" applyBorder="1" applyFont="1"/>
    <xf borderId="4" fillId="13" fontId="7" numFmtId="0" xfId="0" applyAlignment="1" applyBorder="1" applyFill="1" applyFont="1">
      <alignment horizontal="center"/>
    </xf>
    <xf borderId="25" fillId="9" fontId="9" numFmtId="0" xfId="0" applyAlignment="1" applyBorder="1" applyFont="1">
      <alignment horizontal="center" shrinkToFit="0" vertical="center" wrapText="1"/>
    </xf>
    <xf borderId="26" fillId="9" fontId="1" numFmtId="2" xfId="0" applyAlignment="1" applyBorder="1" applyFont="1" applyNumberFormat="1">
      <alignment horizontal="center"/>
    </xf>
    <xf borderId="29" fillId="9" fontId="1" numFmtId="2" xfId="0" applyAlignment="1" applyBorder="1" applyFont="1" applyNumberFormat="1">
      <alignment horizontal="center"/>
    </xf>
    <xf borderId="28" fillId="9" fontId="10" numFmtId="0" xfId="0" applyAlignment="1" applyBorder="1" applyFont="1">
      <alignment horizontal="center" shrinkToFit="0" vertical="center" wrapText="1"/>
    </xf>
    <xf borderId="28" fillId="9" fontId="11" numFmtId="0" xfId="0" applyAlignment="1" applyBorder="1" applyFont="1">
      <alignment horizontal="center" shrinkToFit="0" vertical="center" wrapText="1"/>
    </xf>
    <xf borderId="23" fillId="0" fontId="1" numFmtId="2" xfId="0" applyAlignment="1" applyBorder="1" applyFont="1" applyNumberFormat="1">
      <alignment horizontal="center"/>
    </xf>
    <xf borderId="17" fillId="0" fontId="12" numFmtId="0" xfId="0" applyAlignment="1" applyBorder="1" applyFont="1">
      <alignment horizontal="center" shrinkToFit="0" vertical="center" wrapText="1"/>
    </xf>
    <xf borderId="28" fillId="4" fontId="12" numFmtId="0" xfId="0" applyAlignment="1" applyBorder="1" applyFont="1">
      <alignment horizontal="center" shrinkToFit="0" vertical="center" wrapText="1"/>
    </xf>
    <xf borderId="29" fillId="4" fontId="1" numFmtId="2" xfId="0" applyAlignment="1" applyBorder="1" applyFont="1" applyNumberFormat="1">
      <alignment horizontal="center"/>
    </xf>
    <xf borderId="30" fillId="4" fontId="13" numFmtId="0" xfId="0" applyAlignment="1" applyBorder="1" applyFont="1">
      <alignment horizontal="center" shrinkToFit="0" vertical="center" wrapText="1"/>
    </xf>
    <xf borderId="31" fillId="4" fontId="1" numFmtId="2" xfId="0" applyAlignment="1" applyBorder="1" applyFont="1" applyNumberFormat="1">
      <alignment horizontal="center"/>
    </xf>
    <xf borderId="4" fillId="14" fontId="7" numFmtId="0" xfId="0" applyAlignment="1" applyBorder="1" applyFill="1" applyFont="1">
      <alignment horizontal="center"/>
    </xf>
    <xf borderId="26" fillId="9" fontId="1" numFmtId="165" xfId="0" applyAlignment="1" applyBorder="1" applyFont="1" applyNumberFormat="1">
      <alignment horizontal="center" shrinkToFit="0" vertical="center" wrapText="1"/>
    </xf>
    <xf borderId="27" fillId="9" fontId="1" numFmtId="165" xfId="0" applyAlignment="1" applyBorder="1" applyFont="1" applyNumberFormat="1">
      <alignment horizontal="center" shrinkToFit="0" vertical="center" wrapText="1"/>
    </xf>
    <xf borderId="29" fillId="9" fontId="1" numFmtId="165" xfId="0" applyAlignment="1" applyBorder="1" applyFont="1" applyNumberFormat="1">
      <alignment horizontal="center" shrinkToFit="0" vertical="center" wrapText="1"/>
    </xf>
    <xf borderId="12" fillId="9" fontId="1" numFmtId="165" xfId="0" applyAlignment="1" applyBorder="1" applyFont="1" applyNumberFormat="1">
      <alignment horizontal="center" shrinkToFit="0" vertical="center" wrapText="1"/>
    </xf>
    <xf borderId="23" fillId="0" fontId="1" numFmtId="165" xfId="0" applyAlignment="1" applyBorder="1" applyFont="1" applyNumberFormat="1">
      <alignment horizontal="center" shrinkToFit="0" vertical="center" wrapText="1"/>
    </xf>
    <xf borderId="0" fillId="0" fontId="1" numFmtId="165" xfId="0" applyAlignment="1" applyFont="1" applyNumberFormat="1">
      <alignment horizontal="center" shrinkToFit="0" vertical="center" wrapText="1"/>
    </xf>
    <xf borderId="29" fillId="4" fontId="1" numFmtId="165" xfId="0" applyAlignment="1" applyBorder="1" applyFont="1" applyNumberFormat="1">
      <alignment horizontal="center" shrinkToFit="0" vertical="center" wrapText="1"/>
    </xf>
    <xf borderId="12" fillId="4" fontId="1" numFmtId="165" xfId="0" applyAlignment="1" applyBorder="1" applyFont="1" applyNumberFormat="1">
      <alignment horizontal="center" shrinkToFit="0" vertical="center" wrapText="1"/>
    </xf>
    <xf borderId="31" fillId="4" fontId="1" numFmtId="165" xfId="0" applyAlignment="1" applyBorder="1" applyFont="1" applyNumberFormat="1">
      <alignment horizontal="center" shrinkToFit="0" vertical="center" wrapText="1"/>
    </xf>
    <xf borderId="32" fillId="4" fontId="1" numFmtId="165" xfId="0" applyAlignment="1" applyBorder="1" applyFont="1" applyNumberFormat="1">
      <alignment horizontal="center" shrinkToFit="0" vertical="center" wrapText="1"/>
    </xf>
    <xf borderId="4" fillId="15" fontId="7" numFmtId="0" xfId="0" applyAlignment="1" applyBorder="1" applyFill="1" applyFont="1">
      <alignment horizontal="center"/>
    </xf>
    <xf borderId="6" fillId="0" fontId="8" numFmtId="0" xfId="0" applyAlignment="1" applyBorder="1" applyFont="1">
      <alignment horizontal="center" vertical="center"/>
    </xf>
    <xf borderId="37" fillId="0" fontId="1" numFmtId="0" xfId="0" applyBorder="1" applyFont="1"/>
    <xf borderId="1" fillId="0" fontId="8" numFmtId="0" xfId="0" applyAlignment="1" applyBorder="1" applyFont="1">
      <alignment horizontal="center"/>
    </xf>
    <xf borderId="2" fillId="0" fontId="8" numFmtId="0" xfId="0" applyAlignment="1" applyBorder="1" applyFont="1">
      <alignment horizontal="center"/>
    </xf>
    <xf borderId="3" fillId="0" fontId="8" numFmtId="0" xfId="0" applyAlignment="1" applyBorder="1" applyFont="1">
      <alignment horizontal="center"/>
    </xf>
    <xf borderId="2" fillId="0" fontId="14" numFmtId="0" xfId="0" applyAlignment="1" applyBorder="1" applyFont="1">
      <alignment horizontal="center" readingOrder="0"/>
    </xf>
    <xf borderId="24" fillId="0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35" fillId="0" fontId="8" numFmtId="0" xfId="0" applyAlignment="1" applyBorder="1" applyFont="1">
      <alignment horizontal="center"/>
    </xf>
    <xf borderId="6" fillId="0" fontId="1" numFmtId="166" xfId="0" applyAlignment="1" applyBorder="1" applyFont="1" applyNumberFormat="1">
      <alignment horizontal="center"/>
    </xf>
    <xf borderId="0" fillId="0" fontId="1" numFmtId="165" xfId="0" applyFont="1" applyNumberFormat="1"/>
    <xf borderId="37" fillId="0" fontId="1" numFmtId="165" xfId="0" applyBorder="1" applyFont="1" applyNumberFormat="1"/>
    <xf borderId="23" fillId="0" fontId="1" numFmtId="165" xfId="0" applyBorder="1" applyFont="1" applyNumberFormat="1"/>
    <xf borderId="17" fillId="0" fontId="15" numFmtId="0" xfId="0" applyAlignment="1" applyBorder="1" applyFont="1">
      <alignment readingOrder="0"/>
    </xf>
    <xf borderId="4" fillId="0" fontId="1" numFmtId="4" xfId="0" applyAlignment="1" applyBorder="1" applyFont="1" applyNumberFormat="1">
      <alignment horizontal="center"/>
    </xf>
    <xf borderId="16" fillId="0" fontId="1" numFmtId="4" xfId="0" applyAlignment="1" applyBorder="1" applyFont="1" applyNumberFormat="1">
      <alignment horizontal="center"/>
    </xf>
    <xf borderId="25" fillId="13" fontId="1" numFmtId="4" xfId="0" applyAlignment="1" applyBorder="1" applyFont="1" applyNumberFormat="1">
      <alignment horizontal="center"/>
    </xf>
    <xf borderId="0" fillId="0" fontId="1" numFmtId="2" xfId="0" applyAlignment="1" applyFont="1" applyNumberFormat="1">
      <alignment horizontal="center"/>
    </xf>
    <xf borderId="0" fillId="0" fontId="1" numFmtId="1" xfId="0" applyAlignment="1" applyFont="1" applyNumberFormat="1">
      <alignment horizontal="center"/>
    </xf>
    <xf borderId="35" fillId="0" fontId="1" numFmtId="0" xfId="0" applyBorder="1" applyFont="1"/>
    <xf borderId="35" fillId="0" fontId="1" numFmtId="4" xfId="0" applyAlignment="1" applyBorder="1" applyFont="1" applyNumberFormat="1">
      <alignment horizontal="center"/>
    </xf>
    <xf borderId="17" fillId="0" fontId="1" numFmtId="4" xfId="0" applyAlignment="1" applyBorder="1" applyFont="1" applyNumberFormat="1">
      <alignment horizontal="center"/>
    </xf>
    <xf borderId="28" fillId="13" fontId="1" numFmtId="4" xfId="0" applyAlignment="1" applyBorder="1" applyFont="1" applyNumberFormat="1">
      <alignment horizontal="center"/>
    </xf>
    <xf borderId="30" fillId="13" fontId="1" numFmtId="4" xfId="0" applyAlignment="1" applyBorder="1" applyFont="1" applyNumberFormat="1">
      <alignment horizontal="center"/>
    </xf>
    <xf borderId="38" fillId="14" fontId="1" numFmtId="4" xfId="0" applyAlignment="1" applyBorder="1" applyFont="1" applyNumberFormat="1">
      <alignment horizontal="center"/>
    </xf>
    <xf borderId="20" fillId="0" fontId="1" numFmtId="4" xfId="0" applyAlignment="1" applyBorder="1" applyFont="1" applyNumberFormat="1">
      <alignment horizontal="center"/>
    </xf>
    <xf borderId="1" fillId="0" fontId="1" numFmtId="4" xfId="0" applyAlignment="1" applyBorder="1" applyFont="1" applyNumberFormat="1">
      <alignment horizontal="center"/>
    </xf>
    <xf borderId="0" fillId="0" fontId="6" numFmtId="0" xfId="0" applyAlignment="1" applyFont="1">
      <alignment horizontal="center"/>
    </xf>
    <xf borderId="11" fillId="0" fontId="1" numFmtId="0" xfId="0" applyBorder="1" applyFont="1"/>
    <xf borderId="10" fillId="0" fontId="1" numFmtId="165" xfId="0" applyBorder="1" applyFont="1" applyNumberFormat="1"/>
    <xf borderId="11" fillId="0" fontId="1" numFmtId="165" xfId="0" applyBorder="1" applyFont="1" applyNumberFormat="1"/>
    <xf borderId="8" fillId="0" fontId="1" numFmtId="4" xfId="0" applyAlignment="1" applyBorder="1" applyFont="1" applyNumberFormat="1">
      <alignment horizontal="center"/>
    </xf>
    <xf borderId="10" fillId="0" fontId="1" numFmtId="2" xfId="0" applyAlignment="1" applyBorder="1" applyFont="1" applyNumberFormat="1">
      <alignment horizontal="center"/>
    </xf>
    <xf borderId="10" fillId="0" fontId="1" numFmtId="1" xfId="0" applyAlignment="1" applyBorder="1" applyFont="1" applyNumberFormat="1">
      <alignment horizontal="center"/>
    </xf>
    <xf borderId="8" fillId="0" fontId="1" numFmtId="0" xfId="0" applyBorder="1" applyFont="1"/>
    <xf borderId="0" fillId="0" fontId="8" numFmtId="0" xfId="0" applyAlignment="1" applyFont="1">
      <alignment horizontal="center"/>
    </xf>
    <xf borderId="0" fillId="0" fontId="14" numFmtId="0" xfId="0" applyAlignment="1" applyFont="1">
      <alignment horizontal="center" readingOrder="0"/>
    </xf>
    <xf borderId="0" fillId="0" fontId="16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8" numFmtId="0" xfId="0" applyFont="1"/>
    <xf borderId="1" fillId="0" fontId="8" numFmtId="0" xfId="0" applyAlignment="1" applyBorder="1" applyFont="1">
      <alignment horizontal="center" shrinkToFit="0" vertical="center" wrapText="1"/>
    </xf>
    <xf borderId="3" fillId="0" fontId="8" numFmtId="0" xfId="0" applyAlignment="1" applyBorder="1" applyFont="1">
      <alignment horizontal="center" shrinkToFit="0" vertical="center" wrapText="1"/>
    </xf>
    <xf borderId="24" fillId="0" fontId="8" numFmtId="0" xfId="0" applyAlignment="1" applyBorder="1" applyFont="1">
      <alignment horizontal="center" shrinkToFit="0" vertical="center" wrapText="1"/>
    </xf>
    <xf borderId="0" fillId="0" fontId="1" numFmtId="2" xfId="0" applyFont="1" applyNumberFormat="1"/>
    <xf borderId="16" fillId="0" fontId="17" numFmtId="0" xfId="0" applyAlignment="1" applyBorder="1" applyFont="1">
      <alignment vertical="center"/>
    </xf>
    <xf borderId="7" fillId="0" fontId="1" numFmtId="0" xfId="0" applyBorder="1" applyFont="1"/>
    <xf borderId="4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0" fillId="0" fontId="1" numFmtId="4" xfId="0" applyAlignment="1" applyFont="1" applyNumberFormat="1">
      <alignment horizontal="center"/>
    </xf>
    <xf borderId="28" fillId="16" fontId="17" numFmtId="0" xfId="0" applyAlignment="1" applyBorder="1" applyFill="1" applyFont="1">
      <alignment vertical="center"/>
    </xf>
    <xf borderId="35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8" fillId="16" fontId="18" numFmtId="0" xfId="0" applyAlignment="1" applyBorder="1" applyFont="1">
      <alignment vertical="center"/>
    </xf>
    <xf borderId="17" fillId="0" fontId="1" numFmtId="2" xfId="0" applyAlignment="1" applyBorder="1" applyFont="1" applyNumberFormat="1">
      <alignment horizontal="center"/>
    </xf>
    <xf borderId="35" fillId="0" fontId="1" numFmtId="2" xfId="0" applyAlignment="1" applyBorder="1" applyFont="1" applyNumberFormat="1">
      <alignment horizontal="center"/>
    </xf>
    <xf borderId="8" fillId="0" fontId="1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39" fillId="9" fontId="4" numFmtId="0" xfId="0" applyAlignment="1" applyBorder="1" applyFont="1">
      <alignment horizontal="center" vertical="center"/>
    </xf>
    <xf borderId="39" fillId="11" fontId="4" numFmtId="0" xfId="0" applyAlignment="1" applyBorder="1" applyFont="1">
      <alignment horizontal="center" vertical="center"/>
    </xf>
    <xf borderId="40" fillId="0" fontId="2" numFmtId="0" xfId="0" applyBorder="1" applyFont="1"/>
    <xf borderId="41" fillId="0" fontId="2" numFmtId="0" xfId="0" applyBorder="1" applyFont="1"/>
    <xf borderId="42" fillId="10" fontId="1" numFmtId="0" xfId="0" applyAlignment="1" applyBorder="1" applyFont="1">
      <alignment horizontal="center"/>
    </xf>
    <xf borderId="10" fillId="0" fontId="1" numFmtId="4" xfId="0" applyAlignment="1" applyBorder="1" applyFont="1" applyNumberFormat="1">
      <alignment horizontal="center"/>
    </xf>
    <xf borderId="16" fillId="0" fontId="1" numFmtId="0" xfId="0" applyBorder="1" applyFont="1"/>
    <xf borderId="17" fillId="0" fontId="17" numFmtId="0" xfId="0" applyAlignment="1" applyBorder="1" applyFont="1">
      <alignment vertical="center"/>
    </xf>
    <xf borderId="42" fillId="10" fontId="1" numFmtId="0" xfId="0" applyAlignment="1" applyBorder="1" applyFont="1">
      <alignment horizontal="center" vertical="center"/>
    </xf>
    <xf borderId="0" fillId="0" fontId="8" numFmtId="0" xfId="0" applyAlignment="1" applyFont="1">
      <alignment horizontal="center" shrinkToFit="0" vertical="center" wrapText="1"/>
    </xf>
    <xf borderId="17" fillId="0" fontId="1" numFmtId="2" xfId="0" applyBorder="1" applyFont="1" applyNumberFormat="1"/>
    <xf borderId="23" fillId="0" fontId="1" numFmtId="2" xfId="0" applyBorder="1" applyFont="1" applyNumberFormat="1"/>
    <xf borderId="12" fillId="12" fontId="1" numFmtId="0" xfId="0" applyBorder="1" applyFont="1"/>
    <xf borderId="12" fillId="17" fontId="8" numFmtId="0" xfId="0" applyBorder="1" applyFill="1" applyFont="1"/>
    <xf borderId="24" fillId="12" fontId="1" numFmtId="0" xfId="0" applyBorder="1" applyFont="1"/>
    <xf borderId="24" fillId="5" fontId="1" numFmtId="0" xfId="0" applyBorder="1" applyFont="1"/>
    <xf borderId="43" fillId="0" fontId="1" numFmtId="0" xfId="0" applyAlignment="1" applyBorder="1" applyFont="1">
      <alignment horizontal="center"/>
    </xf>
    <xf borderId="44" fillId="0" fontId="2" numFmtId="0" xfId="0" applyBorder="1" applyFont="1"/>
    <xf borderId="45" fillId="0" fontId="2" numFmtId="0" xfId="0" applyBorder="1" applyFont="1"/>
    <xf borderId="21" fillId="0" fontId="8" numFmtId="0" xfId="0" applyAlignment="1" applyBorder="1" applyFont="1">
      <alignment horizontal="center"/>
    </xf>
    <xf borderId="21" fillId="0" fontId="1" numFmtId="0" xfId="0" applyBorder="1" applyFont="1"/>
    <xf borderId="12" fillId="4" fontId="1" numFmtId="0" xfId="0" applyBorder="1" applyFont="1"/>
    <xf borderId="12" fillId="10" fontId="1" numFmtId="0" xfId="0" applyBorder="1" applyFont="1"/>
    <xf borderId="12" fillId="4" fontId="1" numFmtId="0" xfId="0" applyAlignment="1" applyBorder="1" applyFont="1">
      <alignment horizontal="left"/>
    </xf>
    <xf borderId="18" fillId="10" fontId="1" numFmtId="0" xfId="0" applyAlignment="1" applyBorder="1" applyFont="1">
      <alignment horizontal="left"/>
    </xf>
    <xf borderId="46" fillId="0" fontId="1" numFmtId="0" xfId="0" applyBorder="1" applyFont="1"/>
    <xf borderId="47" fillId="0" fontId="1" numFmtId="0" xfId="0" applyBorder="1" applyFont="1"/>
    <xf borderId="48" fillId="0" fontId="1" numFmtId="0" xfId="0" applyBorder="1" applyFont="1"/>
    <xf borderId="49" fillId="0" fontId="1" numFmtId="0" xfId="0" applyBorder="1" applyFont="1"/>
    <xf borderId="50" fillId="18" fontId="1" numFmtId="0" xfId="0" applyBorder="1" applyFill="1" applyFont="1"/>
    <xf borderId="12" fillId="18" fontId="1" numFmtId="0" xfId="0" applyBorder="1" applyFont="1"/>
    <xf borderId="51" fillId="18" fontId="1" numFmtId="0" xfId="0" applyBorder="1" applyFont="1"/>
    <xf borderId="52" fillId="0" fontId="1" numFmtId="0" xfId="0" applyBorder="1" applyFont="1"/>
    <xf borderId="53" fillId="0" fontId="1" numFmtId="0" xfId="0" applyBorder="1" applyFont="1"/>
    <xf borderId="54" fillId="0" fontId="1" numFmtId="0" xfId="0" applyBorder="1" applyFont="1"/>
    <xf borderId="12" fillId="12" fontId="19" numFmtId="0" xfId="0" applyBorder="1" applyFont="1"/>
    <xf borderId="12" fillId="12" fontId="20" numFmtId="0" xfId="0" applyBorder="1" applyFont="1"/>
    <xf borderId="0" fillId="0" fontId="8" numFmtId="0" xfId="0" applyAlignment="1" applyFont="1">
      <alignment horizontal="center" vertical="center"/>
    </xf>
    <xf borderId="12" fillId="17" fontId="1" numFmtId="0" xfId="0" applyBorder="1" applyFont="1"/>
    <xf borderId="12" fillId="12" fontId="21" numFmtId="0" xfId="0" applyBorder="1" applyFont="1"/>
    <xf borderId="3" fillId="0" fontId="1" numFmtId="0" xfId="0" applyAlignment="1" applyBorder="1" applyFont="1">
      <alignment horizontal="center" vertical="center"/>
    </xf>
    <xf borderId="6" fillId="0" fontId="1" numFmtId="4" xfId="0" applyAlignment="1" applyBorder="1" applyFont="1" applyNumberFormat="1">
      <alignment horizontal="center"/>
    </xf>
    <xf borderId="7" fillId="0" fontId="1" numFmtId="0" xfId="0" applyAlignment="1" applyBorder="1" applyFont="1">
      <alignment horizontal="center" vertical="center"/>
    </xf>
    <xf borderId="38" fillId="14" fontId="1" numFmtId="0" xfId="0" applyAlignment="1" applyBorder="1" applyFont="1">
      <alignment horizontal="center"/>
    </xf>
    <xf borderId="55" fillId="14" fontId="1" numFmtId="4" xfId="0" applyAlignment="1" applyBorder="1" applyFont="1" applyNumberFormat="1">
      <alignment horizontal="center"/>
    </xf>
    <xf borderId="56" fillId="14" fontId="1" numFmtId="0" xfId="0" applyAlignment="1" applyBorder="1" applyFont="1">
      <alignment horizontal="center" vertical="center"/>
    </xf>
    <xf borderId="23" fillId="0" fontId="1" numFmtId="0" xfId="0" applyAlignment="1" applyBorder="1" applyFont="1">
      <alignment horizontal="center"/>
    </xf>
    <xf borderId="23" fillId="0" fontId="1" numFmtId="0" xfId="0" applyAlignment="1" applyBorder="1" applyFont="1">
      <alignment horizontal="center" vertical="center"/>
    </xf>
    <xf borderId="12" fillId="9" fontId="1" numFmtId="4" xfId="0" applyAlignment="1" applyBorder="1" applyFont="1" applyNumberFormat="1">
      <alignment horizontal="center"/>
    </xf>
    <xf borderId="29" fillId="9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/>
    </xf>
    <xf borderId="11" fillId="0" fontId="1" numFmtId="0" xfId="0" applyAlignment="1" applyBorder="1" applyFont="1">
      <alignment horizontal="center"/>
    </xf>
    <xf borderId="30" fillId="13" fontId="1" numFmtId="0" xfId="0" applyAlignment="1" applyBorder="1" applyFont="1">
      <alignment horizontal="center"/>
    </xf>
    <xf borderId="32" fillId="13" fontId="1" numFmtId="4" xfId="0" applyAlignment="1" applyBorder="1" applyFont="1" applyNumberFormat="1">
      <alignment horizontal="center"/>
    </xf>
    <xf borderId="31" fillId="13" fontId="1" numFmtId="0" xfId="0" applyAlignment="1" applyBorder="1" applyFont="1">
      <alignment horizontal="center"/>
    </xf>
    <xf borderId="11" fillId="0" fontId="1" numFmtId="0" xfId="0" applyAlignment="1" applyBorder="1" applyFont="1">
      <alignment horizontal="center" vertical="center"/>
    </xf>
    <xf borderId="2" fillId="0" fontId="1" numFmtId="4" xfId="0" applyAlignment="1" applyBorder="1" applyFont="1" applyNumberFormat="1">
      <alignment horizontal="center"/>
    </xf>
    <xf borderId="25" fillId="13" fontId="1" numFmtId="0" xfId="0" applyAlignment="1" applyBorder="1" applyFont="1">
      <alignment horizontal="center"/>
    </xf>
    <xf borderId="27" fillId="13" fontId="1" numFmtId="4" xfId="0" applyAlignment="1" applyBorder="1" applyFont="1" applyNumberFormat="1">
      <alignment horizontal="center"/>
    </xf>
    <xf borderId="26" fillId="13" fontId="1" numFmtId="0" xfId="0" applyAlignment="1" applyBorder="1" applyFont="1">
      <alignment horizontal="center" vertical="center"/>
    </xf>
    <xf borderId="28" fillId="13" fontId="1" numFmtId="0" xfId="0" applyAlignment="1" applyBorder="1" applyFont="1">
      <alignment horizontal="center"/>
    </xf>
    <xf borderId="12" fillId="13" fontId="1" numFmtId="4" xfId="0" applyAlignment="1" applyBorder="1" applyFont="1" applyNumberFormat="1">
      <alignment horizontal="center"/>
    </xf>
    <xf borderId="29" fillId="13" fontId="1" numFmtId="0" xfId="0" applyAlignment="1" applyBorder="1" applyFont="1">
      <alignment horizontal="center" vertical="center"/>
    </xf>
    <xf borderId="31" fillId="13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6" fillId="0" fontId="8" numFmtId="0" xfId="0" applyBorder="1" applyFont="1"/>
    <xf borderId="0" fillId="0" fontId="1" numFmtId="3" xfId="0" applyFont="1" applyNumberFormat="1"/>
    <xf borderId="0" fillId="0" fontId="22" numFmtId="2" xfId="0" applyAlignment="1" applyFont="1" applyNumberFormat="1">
      <alignment horizontal="center" vertical="center"/>
    </xf>
    <xf borderId="10" fillId="0" fontId="1" numFmtId="3" xfId="0" applyBorder="1" applyFont="1" applyNumberFormat="1"/>
    <xf borderId="11" fillId="0" fontId="1" numFmtId="2" xfId="0" applyAlignment="1" applyBorder="1" applyFont="1" applyNumberFormat="1">
      <alignment horizontal="center"/>
    </xf>
    <xf borderId="16" fillId="0" fontId="8" numFmtId="0" xfId="0" applyBorder="1" applyFont="1"/>
    <xf borderId="0" fillId="0" fontId="1" numFmtId="0" xfId="0" applyFont="1"/>
    <xf borderId="12" fillId="12" fontId="19" numFmtId="0" xfId="0" applyAlignment="1" applyBorder="1" applyFont="1">
      <alignment horizontal="center"/>
    </xf>
    <xf borderId="12" fillId="6" fontId="1" numFmtId="0" xfId="0" applyAlignment="1" applyBorder="1" applyFont="1">
      <alignment horizontal="center"/>
    </xf>
    <xf borderId="18" fillId="0" fontId="1" numFmtId="0" xfId="0" applyAlignment="1" applyBorder="1" applyFont="1">
      <alignment horizontal="center"/>
    </xf>
    <xf borderId="43" fillId="0" fontId="1" numFmtId="0" xfId="0" applyBorder="1" applyFont="1"/>
    <xf borderId="18" fillId="0" fontId="1" numFmtId="0" xfId="0" applyBorder="1" applyFont="1"/>
    <xf borderId="17" fillId="0" fontId="1" numFmtId="165" xfId="0" applyBorder="1" applyFont="1" applyNumberFormat="1"/>
    <xf borderId="0" fillId="0" fontId="3" numFmtId="2" xfId="0" applyFont="1" applyNumberFormat="1"/>
    <xf borderId="0" fillId="0" fontId="15" numFmtId="2" xfId="0" applyAlignment="1" applyFont="1" applyNumberFormat="1">
      <alignment readingOrder="0"/>
    </xf>
    <xf borderId="20" fillId="0" fontId="1" numFmtId="165" xfId="0" applyBorder="1" applyFont="1" applyNumberFormat="1"/>
    <xf borderId="6" fillId="0" fontId="1" numFmtId="165" xfId="0" applyAlignment="1" applyBorder="1" applyFont="1" applyNumberFormat="1">
      <alignment horizontal="center"/>
    </xf>
    <xf borderId="18" fillId="12" fontId="1" numFmtId="0" xfId="0" applyAlignment="1" applyBorder="1" applyFont="1">
      <alignment horizontal="center"/>
    </xf>
    <xf borderId="12" fillId="19" fontId="1" numFmtId="0" xfId="0" applyAlignment="1" applyBorder="1" applyFill="1" applyFont="1">
      <alignment horizontal="center"/>
    </xf>
    <xf borderId="12" fillId="3" fontId="1" numFmtId="0" xfId="0" applyAlignment="1" applyBorder="1" applyFont="1">
      <alignment horizontal="center"/>
    </xf>
    <xf borderId="18" fillId="5" fontId="1" numFmtId="0" xfId="0" applyAlignment="1" applyBorder="1" applyFont="1">
      <alignment horizontal="center"/>
    </xf>
    <xf borderId="12" fillId="5" fontId="1" numFmtId="2" xfId="0" applyBorder="1" applyFont="1" applyNumberFormat="1"/>
    <xf borderId="18" fillId="5" fontId="1" numFmtId="0" xfId="0" applyAlignment="1" applyBorder="1" applyFont="1">
      <alignment horizontal="center" vertical="center"/>
    </xf>
    <xf borderId="12" fillId="4" fontId="1" numFmtId="0" xfId="0" applyAlignment="1" applyBorder="1" applyFont="1">
      <alignment horizontal="center"/>
    </xf>
    <xf borderId="51" fillId="12" fontId="1" numFmtId="0" xfId="0" applyBorder="1" applyFont="1"/>
    <xf borderId="51" fillId="5" fontId="1" numFmtId="0" xfId="0" applyBorder="1" applyFont="1"/>
    <xf borderId="12" fillId="2" fontId="1" numFmtId="0" xfId="0" applyAlignment="1" applyBorder="1" applyFont="1">
      <alignment horizontal="center"/>
    </xf>
    <xf borderId="12" fillId="20" fontId="1" numFmtId="0" xfId="0" applyAlignment="1" applyBorder="1" applyFill="1" applyFont="1">
      <alignment horizontal="center"/>
    </xf>
    <xf borderId="57" fillId="0" fontId="1" numFmtId="0" xfId="0" applyBorder="1" applyFont="1"/>
    <xf borderId="58" fillId="10" fontId="1" numFmtId="0" xfId="0" applyAlignment="1" applyBorder="1" applyFont="1">
      <alignment horizontal="center"/>
    </xf>
    <xf borderId="59" fillId="10" fontId="1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center"/>
    </xf>
    <xf borderId="24" fillId="0" fontId="6" numFmtId="0" xfId="0" applyAlignment="1" applyBorder="1" applyFont="1">
      <alignment horizontal="center"/>
    </xf>
    <xf borderId="18" fillId="21" fontId="1" numFmtId="0" xfId="0" applyAlignment="1" applyBorder="1" applyFill="1" applyFont="1">
      <alignment horizontal="center" vertical="center"/>
    </xf>
    <xf borderId="18" fillId="0" fontId="1" numFmtId="164" xfId="0" applyBorder="1" applyFont="1" applyNumberFormat="1"/>
    <xf borderId="43" fillId="0" fontId="1" numFmtId="164" xfId="0" applyBorder="1" applyFont="1" applyNumberFormat="1"/>
    <xf borderId="4" fillId="0" fontId="6" numFmtId="164" xfId="0" applyBorder="1" applyFont="1" applyNumberFormat="1"/>
    <xf borderId="35" fillId="0" fontId="6" numFmtId="164" xfId="0" applyBorder="1" applyFont="1" applyNumberFormat="1"/>
    <xf borderId="18" fillId="21" fontId="1" numFmtId="0" xfId="0" applyAlignment="1" applyBorder="1" applyFont="1">
      <alignment horizontal="center"/>
    </xf>
    <xf borderId="18" fillId="0" fontId="1" numFmtId="164" xfId="0" applyAlignment="1" applyBorder="1" applyFont="1" applyNumberFormat="1">
      <alignment horizontal="left"/>
    </xf>
    <xf borderId="8" fillId="0" fontId="6" numFmtId="164" xfId="0" applyBorder="1" applyFont="1" applyNumberFormat="1"/>
    <xf borderId="0" fillId="0" fontId="23" numFmtId="0" xfId="0" applyFont="1"/>
    <xf borderId="60" fillId="10" fontId="1" numFmtId="0" xfId="0" applyAlignment="1" applyBorder="1" applyFont="1">
      <alignment horizontal="center" vertical="center"/>
    </xf>
    <xf borderId="60" fillId="10" fontId="1" numFmtId="2" xfId="0" applyAlignment="1" applyBorder="1" applyFont="1" applyNumberFormat="1">
      <alignment horizontal="center" vertical="center"/>
    </xf>
    <xf borderId="61" fillId="0" fontId="2" numFmtId="0" xfId="0" applyBorder="1" applyFont="1"/>
    <xf borderId="12" fillId="10" fontId="1" numFmtId="0" xfId="0" applyAlignment="1" applyBorder="1" applyFont="1">
      <alignment horizontal="center" vertical="center"/>
    </xf>
    <xf borderId="12" fillId="12" fontId="1" numFmtId="0" xfId="0" applyAlignment="1" applyBorder="1" applyFont="1">
      <alignment horizontal="center" vertical="center"/>
    </xf>
    <xf borderId="12" fillId="12" fontId="1" numFmtId="0" xfId="0" applyAlignment="1" applyBorder="1" applyFont="1">
      <alignment horizontal="center"/>
    </xf>
    <xf borderId="12" fillId="12" fontId="1" numFmtId="2" xfId="0" applyBorder="1" applyFont="1" applyNumberFormat="1"/>
    <xf borderId="18" fillId="12" fontId="1" numFmtId="0" xfId="0" applyAlignment="1" applyBorder="1" applyFont="1">
      <alignment horizontal="center" vertical="center"/>
    </xf>
    <xf borderId="0" fillId="0" fontId="1" numFmtId="16" xfId="0" applyFont="1" applyNumberFormat="1"/>
    <xf borderId="1" fillId="0" fontId="24" numFmtId="0" xfId="0" applyAlignment="1" applyBorder="1" applyFont="1">
      <alignment horizontal="left" readingOrder="1" shrinkToFit="0" vertical="center" wrapText="1"/>
    </xf>
    <xf borderId="2" fillId="0" fontId="24" numFmtId="0" xfId="0" applyAlignment="1" applyBorder="1" applyFont="1">
      <alignment horizontal="left" readingOrder="1" shrinkToFit="0" vertical="center" wrapText="1"/>
    </xf>
    <xf borderId="3" fillId="0" fontId="24" numFmtId="0" xfId="0" applyAlignment="1" applyBorder="1" applyFont="1">
      <alignment horizontal="left" readingOrder="1" shrinkToFit="0" vertical="center" wrapText="1"/>
    </xf>
    <xf borderId="1" fillId="0" fontId="25" numFmtId="0" xfId="0" applyAlignment="1" applyBorder="1" applyFont="1">
      <alignment horizontal="center" shrinkToFit="0" vertical="center" wrapText="1"/>
    </xf>
    <xf borderId="2" fillId="0" fontId="25" numFmtId="0" xfId="0" applyAlignment="1" applyBorder="1" applyFont="1">
      <alignment horizontal="center" shrinkToFit="0" vertical="center" wrapText="1"/>
    </xf>
    <xf borderId="3" fillId="0" fontId="25" numFmtId="0" xfId="0" applyAlignment="1" applyBorder="1" applyFont="1">
      <alignment horizontal="center" shrinkToFit="0" vertical="center" wrapText="1"/>
    </xf>
    <xf borderId="4" fillId="0" fontId="25" numFmtId="0" xfId="0" applyAlignment="1" applyBorder="1" applyFont="1">
      <alignment horizontal="center" shrinkToFit="0" vertical="center" wrapText="1"/>
    </xf>
    <xf borderId="4" fillId="0" fontId="19" numFmtId="0" xfId="0" applyAlignment="1" applyBorder="1" applyFont="1">
      <alignment horizontal="center" shrinkToFit="0" vertical="center" wrapText="1"/>
    </xf>
    <xf borderId="2" fillId="0" fontId="19" numFmtId="0" xfId="0" applyAlignment="1" applyBorder="1" applyFont="1">
      <alignment horizontal="center" shrinkToFit="0" vertical="center" wrapText="1"/>
    </xf>
    <xf borderId="3" fillId="0" fontId="19" numFmtId="0" xfId="0" applyAlignment="1" applyBorder="1" applyFont="1">
      <alignment horizontal="center" shrinkToFit="0" vertical="center" wrapText="1"/>
    </xf>
    <xf borderId="16" fillId="0" fontId="26" numFmtId="0" xfId="0" applyAlignment="1" applyBorder="1" applyFont="1">
      <alignment horizontal="center" readingOrder="1" shrinkToFit="0" vertical="center" wrapText="1"/>
    </xf>
    <xf borderId="5" fillId="0" fontId="27" numFmtId="0" xfId="0" applyAlignment="1" applyBorder="1" applyFont="1">
      <alignment horizontal="left" readingOrder="1" shrinkToFit="0" vertical="center" wrapText="1"/>
    </xf>
    <xf borderId="6" fillId="0" fontId="28" numFmtId="0" xfId="0" applyAlignment="1" applyBorder="1" applyFont="1">
      <alignment horizontal="left" readingOrder="1" shrinkToFit="0" vertical="center" wrapText="1"/>
    </xf>
    <xf borderId="7" fillId="0" fontId="28" numFmtId="0" xfId="0" applyAlignment="1" applyBorder="1" applyFont="1">
      <alignment horizontal="left" readingOrder="1" shrinkToFit="0" vertical="center" wrapText="1"/>
    </xf>
    <xf borderId="16" fillId="0" fontId="29" numFmtId="0" xfId="0" applyAlignment="1" applyBorder="1" applyFont="1">
      <alignment shrinkToFit="0" vertical="center" wrapText="1"/>
    </xf>
    <xf borderId="6" fillId="0" fontId="29" numFmtId="0" xfId="0" applyAlignment="1" applyBorder="1" applyFont="1">
      <alignment shrinkToFit="0" vertical="center" wrapText="1"/>
    </xf>
    <xf borderId="6" fillId="0" fontId="29" numFmtId="2" xfId="0" applyAlignment="1" applyBorder="1" applyFont="1" applyNumberFormat="1">
      <alignment shrinkToFit="0" vertical="center" wrapText="1"/>
    </xf>
    <xf borderId="7" fillId="0" fontId="29" numFmtId="2" xfId="0" applyAlignment="1" applyBorder="1" applyFont="1" applyNumberFormat="1">
      <alignment shrinkToFit="0" vertical="center" wrapText="1"/>
    </xf>
    <xf borderId="35" fillId="0" fontId="2" numFmtId="0" xfId="0" applyBorder="1" applyFont="1"/>
    <xf borderId="25" fillId="22" fontId="29" numFmtId="0" xfId="0" applyAlignment="1" applyBorder="1" applyFill="1" applyFont="1">
      <alignment horizontal="center" shrinkToFit="0" vertical="center" wrapText="1"/>
    </xf>
    <xf borderId="27" fillId="22" fontId="29" numFmtId="0" xfId="0" applyAlignment="1" applyBorder="1" applyFont="1">
      <alignment horizontal="center" shrinkToFit="0" vertical="center" wrapText="1"/>
    </xf>
    <xf borderId="26" fillId="22" fontId="29" numFmtId="0" xfId="0" applyAlignment="1" applyBorder="1" applyFont="1">
      <alignment horizontal="center" shrinkToFit="0" vertical="center" wrapText="1"/>
    </xf>
    <xf borderId="16" fillId="0" fontId="21" numFmtId="0" xfId="0" applyAlignment="1" applyBorder="1" applyFont="1">
      <alignment horizontal="center" shrinkToFit="0" vertical="center" wrapText="1"/>
    </xf>
    <xf borderId="12" fillId="23" fontId="29" numFmtId="0" xfId="0" applyAlignment="1" applyBorder="1" applyFill="1" applyFont="1">
      <alignment horizontal="center" shrinkToFit="0" vertical="center" wrapText="1"/>
    </xf>
    <xf borderId="33" fillId="5" fontId="29" numFmtId="0" xfId="0" applyAlignment="1" applyBorder="1" applyFont="1">
      <alignment horizontal="center" shrinkToFit="0" vertical="center" wrapText="1"/>
    </xf>
    <xf borderId="17" fillId="0" fontId="30" numFmtId="0" xfId="0" applyAlignment="1" applyBorder="1" applyFont="1">
      <alignment horizontal="center" shrinkToFit="0" vertical="center" wrapText="1"/>
    </xf>
    <xf borderId="37" fillId="0" fontId="31" numFmtId="0" xfId="0" applyAlignment="1" applyBorder="1" applyFont="1">
      <alignment shrinkToFit="0" vertical="center" wrapText="1"/>
    </xf>
    <xf borderId="0" fillId="0" fontId="28" numFmtId="0" xfId="0" applyAlignment="1" applyFont="1">
      <alignment horizontal="left" readingOrder="1" shrinkToFit="0" vertical="center" wrapText="1"/>
    </xf>
    <xf borderId="23" fillId="0" fontId="28" numFmtId="0" xfId="0" applyAlignment="1" applyBorder="1" applyFont="1">
      <alignment horizontal="left" readingOrder="1" shrinkToFit="0" vertical="center" wrapText="1"/>
    </xf>
    <xf borderId="17" fillId="0" fontId="25" numFmtId="0" xfId="0" applyAlignment="1" applyBorder="1" applyFont="1">
      <alignment shrinkToFit="0" vertical="center" wrapText="1"/>
    </xf>
    <xf borderId="0" fillId="0" fontId="29" numFmtId="0" xfId="0" applyAlignment="1" applyFont="1">
      <alignment shrinkToFit="0" vertical="center" wrapText="1"/>
    </xf>
    <xf borderId="0" fillId="0" fontId="29" numFmtId="2" xfId="0" applyAlignment="1" applyFont="1" applyNumberFormat="1">
      <alignment shrinkToFit="0" vertical="center" wrapText="1"/>
    </xf>
    <xf borderId="23" fillId="0" fontId="29" numFmtId="2" xfId="0" applyAlignment="1" applyBorder="1" applyFont="1" applyNumberFormat="1">
      <alignment shrinkToFit="0" vertical="center" wrapText="1"/>
    </xf>
    <xf borderId="12" fillId="24" fontId="32" numFmtId="0" xfId="0" applyBorder="1" applyFill="1" applyFont="1"/>
    <xf borderId="28" fillId="5" fontId="29" numFmtId="0" xfId="0" applyAlignment="1" applyBorder="1" applyFont="1">
      <alignment horizontal="center" shrinkToFit="0" vertical="center" wrapText="1"/>
    </xf>
    <xf borderId="12" fillId="5" fontId="29" numFmtId="0" xfId="0" applyAlignment="1" applyBorder="1" applyFont="1">
      <alignment horizontal="center" shrinkToFit="0" vertical="center" wrapText="1"/>
    </xf>
    <xf borderId="29" fillId="5" fontId="29" numFmtId="0" xfId="0" applyAlignment="1" applyBorder="1" applyFont="1">
      <alignment horizontal="center" shrinkToFit="0" vertical="center" wrapText="1"/>
    </xf>
    <xf borderId="17" fillId="0" fontId="21" numFmtId="0" xfId="0" applyAlignment="1" applyBorder="1" applyFont="1">
      <alignment horizontal="center" shrinkToFit="0" vertical="center" wrapText="1"/>
    </xf>
    <xf borderId="12" fillId="22" fontId="21" numFmtId="0" xfId="0" applyAlignment="1" applyBorder="1" applyFont="1">
      <alignment horizontal="center" shrinkToFit="0" vertical="center" wrapText="1"/>
    </xf>
    <xf borderId="34" fillId="22" fontId="29" numFmtId="0" xfId="0" applyAlignment="1" applyBorder="1" applyFont="1">
      <alignment horizontal="center" shrinkToFit="0" vertical="center" wrapText="1"/>
    </xf>
    <xf borderId="17" fillId="0" fontId="29" numFmtId="0" xfId="0" applyAlignment="1" applyBorder="1" applyFont="1">
      <alignment shrinkToFit="0" vertical="center" wrapText="1"/>
    </xf>
    <xf borderId="30" fillId="23" fontId="29" numFmtId="0" xfId="0" applyAlignment="1" applyBorder="1" applyFont="1">
      <alignment horizontal="center" shrinkToFit="0" vertical="center" wrapText="1"/>
    </xf>
    <xf borderId="32" fillId="22" fontId="29" numFmtId="0" xfId="0" applyAlignment="1" applyBorder="1" applyFont="1">
      <alignment horizontal="center" shrinkToFit="0" vertical="center" wrapText="1"/>
    </xf>
    <xf borderId="31" fillId="23" fontId="29" numFmtId="0" xfId="0" applyAlignment="1" applyBorder="1" applyFont="1">
      <alignment horizontal="center" shrinkToFit="0" vertical="center" wrapText="1"/>
    </xf>
    <xf borderId="20" fillId="0" fontId="21" numFmtId="0" xfId="0" applyAlignment="1" applyBorder="1" applyFont="1">
      <alignment horizontal="center" shrinkToFit="0" vertical="center" wrapText="1"/>
    </xf>
    <xf borderId="32" fillId="22" fontId="21" numFmtId="0" xfId="0" applyAlignment="1" applyBorder="1" applyFont="1">
      <alignment horizontal="center" shrinkToFit="0" vertical="center" wrapText="1"/>
    </xf>
    <xf borderId="36" fillId="23" fontId="29" numFmtId="0" xfId="0" applyAlignment="1" applyBorder="1" applyFont="1">
      <alignment horizontal="center" shrinkToFit="0" vertical="center" wrapText="1"/>
    </xf>
    <xf borderId="17" fillId="0" fontId="26" numFmtId="0" xfId="0" applyAlignment="1" applyBorder="1" applyFont="1">
      <alignment horizontal="center" readingOrder="1" shrinkToFit="0" vertical="center" wrapText="1"/>
    </xf>
    <xf borderId="37" fillId="0" fontId="27" numFmtId="0" xfId="0" applyAlignment="1" applyBorder="1" applyFont="1">
      <alignment horizontal="left" readingOrder="1" shrinkToFit="0" vertical="center" wrapText="1"/>
    </xf>
    <xf borderId="12" fillId="3" fontId="32" numFmtId="0" xfId="0" applyBorder="1" applyFont="1"/>
    <xf borderId="12" fillId="6" fontId="32" numFmtId="0" xfId="0" applyBorder="1" applyFont="1"/>
    <xf borderId="20" fillId="0" fontId="30" numFmtId="0" xfId="0" applyAlignment="1" applyBorder="1" applyFont="1">
      <alignment horizontal="center" shrinkToFit="0" vertical="center" wrapText="1"/>
    </xf>
    <xf borderId="9" fillId="0" fontId="31" numFmtId="0" xfId="0" applyAlignment="1" applyBorder="1" applyFont="1">
      <alignment shrinkToFit="0" vertical="center" wrapText="1"/>
    </xf>
    <xf borderId="10" fillId="0" fontId="28" numFmtId="0" xfId="0" applyAlignment="1" applyBorder="1" applyFont="1">
      <alignment horizontal="left" readingOrder="1" shrinkToFit="0" vertical="center" wrapText="1"/>
    </xf>
    <xf borderId="11" fillId="0" fontId="28" numFmtId="0" xfId="0" applyAlignment="1" applyBorder="1" applyFont="1">
      <alignment horizontal="left" readingOrder="1" shrinkToFit="0" vertical="center" wrapText="1"/>
    </xf>
    <xf borderId="20" fillId="0" fontId="29" numFmtId="0" xfId="0" applyAlignment="1" applyBorder="1" applyFont="1">
      <alignment shrinkToFit="0" vertical="center" wrapText="1"/>
    </xf>
    <xf borderId="10" fillId="0" fontId="29" numFmtId="0" xfId="0" applyAlignment="1" applyBorder="1" applyFont="1">
      <alignment shrinkToFit="0" vertical="center" wrapText="1"/>
    </xf>
    <xf borderId="10" fillId="0" fontId="29" numFmtId="2" xfId="0" applyAlignment="1" applyBorder="1" applyFont="1" applyNumberFormat="1">
      <alignment shrinkToFit="0" vertical="center" wrapText="1"/>
    </xf>
    <xf borderId="11" fillId="0" fontId="29" numFmtId="2" xfId="0" applyAlignment="1" applyBorder="1" applyFont="1" applyNumberFormat="1">
      <alignment shrinkToFit="0" vertical="center" wrapText="1"/>
    </xf>
    <xf borderId="12" fillId="25" fontId="32" numFmtId="0" xfId="0" applyBorder="1" applyFill="1" applyFont="1"/>
    <xf borderId="37" fillId="0" fontId="30" numFmtId="0" xfId="0" applyAlignment="1" applyBorder="1" applyFont="1">
      <alignment shrinkToFit="0" vertical="center" wrapText="1"/>
    </xf>
    <xf borderId="9" fillId="0" fontId="30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comments8.xml.rels><?xml version="1.0" encoding="UTF-8" standalone="yes"?><Relationships xmlns="http://schemas.openxmlformats.org/package/2006/relationships"><Relationship Id="rId1" Type="http://customschemas.google.com/relationships/workbookmetadata" Target="commentsmeta7"/></Relationships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externalLink" Target="externalLinks/externalLink1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800">
                <a:solidFill>
                  <a:srgbClr val="757575"/>
                </a:solidFill>
                <a:latin typeface="+mn-lt"/>
              </a:defRPr>
            </a:pPr>
            <a:r>
              <a:rPr b="0" i="0" sz="1800">
                <a:solidFill>
                  <a:srgbClr val="757575"/>
                </a:solidFill>
                <a:latin typeface="+mn-lt"/>
              </a:rPr>
              <a:t>Biomasa total (g) 2023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v>Biomasa raíz (g)</c:v>
          </c:tx>
          <c:spPr>
            <a:solidFill>
              <a:srgbClr val="CC6600"/>
            </a:solidFill>
            <a:ln cmpd="sng">
              <a:solidFill>
                <a:srgbClr val="000000"/>
              </a:solidFill>
            </a:ln>
          </c:spPr>
          <c:cat>
            <c:strRef>
              <c:f>'Biomasa total final'!$A$3:$A$18</c:f>
            </c:strRef>
          </c:cat>
          <c:val>
            <c:numRef>
              <c:f>'Biomasa total final'!$C$3:$C$18</c:f>
              <c:numCache/>
            </c:numRef>
          </c:val>
        </c:ser>
        <c:ser>
          <c:idx val="1"/>
          <c:order val="1"/>
          <c:tx>
            <c:v>Biomasa aérea (g)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'Biomasa total final'!$A$3:$A$18</c:f>
            </c:strRef>
          </c:cat>
          <c:val>
            <c:numRef>
              <c:f>'Biomasa total final'!$D$3:$D$18</c:f>
              <c:numCache/>
            </c:numRef>
          </c:val>
        </c:ser>
        <c:overlap val="100"/>
        <c:axId val="2000152959"/>
        <c:axId val="1220601594"/>
      </c:barChart>
      <c:catAx>
        <c:axId val="200015295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100">
                <a:solidFill>
                  <a:srgbClr val="000000"/>
                </a:solidFill>
                <a:latin typeface="+mn-lt"/>
              </a:defRPr>
            </a:pPr>
          </a:p>
        </c:txPr>
        <c:crossAx val="1220601594"/>
      </c:catAx>
      <c:valAx>
        <c:axId val="1220601594"/>
        <c:scaling>
          <c:orientation val="minMax"/>
          <c:max val="3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00152959"/>
        <c:crosses val="max"/>
      </c:valAx>
    </c:plotArea>
    <c:legend>
      <c:legendPos val="b"/>
      <c:overlay val="0"/>
      <c:txPr>
        <a:bodyPr/>
        <a:lstStyle/>
        <a:p>
          <a:pPr lvl="0">
            <a:defRPr b="0" i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800">
                <a:solidFill>
                  <a:srgbClr val="757575"/>
                </a:solidFill>
                <a:latin typeface="+mn-lt"/>
              </a:defRPr>
            </a:pPr>
            <a:r>
              <a:rPr b="0" i="0" sz="1800">
                <a:solidFill>
                  <a:srgbClr val="757575"/>
                </a:solidFill>
                <a:latin typeface="+mn-lt"/>
              </a:rPr>
              <a:t>Biomasa total (g) 2024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v>Biomasa raíz (g)</c:v>
          </c:tx>
          <c:spPr>
            <a:solidFill>
              <a:srgbClr val="CC6600"/>
            </a:solidFill>
            <a:ln cmpd="sng">
              <a:solidFill>
                <a:srgbClr val="000000"/>
              </a:solidFill>
            </a:ln>
          </c:spPr>
          <c:cat>
            <c:strRef>
              <c:f>'Biomasa total final'!$F$23:$F$38</c:f>
            </c:strRef>
          </c:cat>
          <c:val>
            <c:numRef>
              <c:f>'Biomasa total final'!$G$23:$G$38</c:f>
              <c:numCache/>
            </c:numRef>
          </c:val>
        </c:ser>
        <c:ser>
          <c:idx val="1"/>
          <c:order val="1"/>
          <c:tx>
            <c:v>Biomasa aérea (g)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'Biomasa total final'!$F$23:$F$38</c:f>
            </c:strRef>
          </c:cat>
          <c:val>
            <c:numRef>
              <c:f>'Biomasa total final'!$H$22:$H$38</c:f>
              <c:numCache/>
            </c:numRef>
          </c:val>
        </c:ser>
        <c:overlap val="100"/>
        <c:axId val="149699194"/>
        <c:axId val="150405680"/>
      </c:barChart>
      <c:catAx>
        <c:axId val="14969919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100">
                <a:solidFill>
                  <a:srgbClr val="000000"/>
                </a:solidFill>
                <a:latin typeface="+mn-lt"/>
              </a:defRPr>
            </a:pPr>
          </a:p>
        </c:txPr>
        <c:crossAx val="150405680"/>
      </c:catAx>
      <c:valAx>
        <c:axId val="1504056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9699194"/>
        <c:crosses val="max"/>
        <c:majorUnit val="50.0"/>
      </c:valAx>
    </c:plotArea>
    <c:legend>
      <c:legendPos val="b"/>
      <c:overlay val="0"/>
      <c:txPr>
        <a:bodyPr/>
        <a:lstStyle/>
        <a:p>
          <a:pPr lvl="0">
            <a:defRPr b="0" i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104775</xdr:rowOff>
    </xdr:from>
    <xdr:ext cx="6915150" cy="4572000"/>
    <xdr:graphicFrame>
      <xdr:nvGraphicFramePr>
        <xdr:cNvPr id="61074040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66675</xdr:rowOff>
    </xdr:from>
    <xdr:ext cx="6781800" cy="4591050"/>
    <xdr:graphicFrame>
      <xdr:nvGraphicFramePr>
        <xdr:cNvPr id="112318048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Anatom&#237;a/Xilemas%20Ra&#237;z%20Conjunto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njunto"/>
      <sheetName val="Promedios"/>
      <sheetName val="2R 2.1"/>
      <sheetName val="2R 2.3"/>
      <sheetName val="2R 2.4"/>
      <sheetName val="2R 2.5"/>
      <sheetName val="2R 2.6"/>
      <sheetName val="2R 2.7"/>
      <sheetName val="2R 2.8"/>
      <sheetName val="2R 2.9"/>
      <sheetName val="2R 2.10"/>
      <sheetName val="2R 2.12"/>
      <sheetName val="2R 2.13"/>
      <sheetName val="2R 2.15"/>
      <sheetName val="2R 4.1"/>
      <sheetName val="2R 4.2"/>
      <sheetName val="2R 4.3"/>
      <sheetName val="2R 4.4"/>
      <sheetName val="2R 4.5"/>
      <sheetName val="2R 4.7"/>
      <sheetName val="2R 4.9"/>
      <sheetName val="2R 4.10"/>
      <sheetName val="2R 4.11"/>
      <sheetName val="2R 4.13"/>
      <sheetName val="2R 4.15"/>
      <sheetName val="2R 4.16"/>
      <sheetName val="2R 6.2"/>
      <sheetName val="2R 6.3"/>
      <sheetName val="2R 6.6"/>
      <sheetName val="2R 6.8"/>
      <sheetName val="2R 6.9"/>
      <sheetName val="2R 6.11"/>
      <sheetName val="2R 6.12"/>
      <sheetName val="2R 6.14"/>
      <sheetName val="2R 6.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4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5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9.xml"/><Relationship Id="rId3" Type="http://schemas.openxmlformats.org/officeDocument/2006/relationships/vmlDrawing" Target="../drawings/vmlDrawing6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21.xml"/><Relationship Id="rId3" Type="http://schemas.openxmlformats.org/officeDocument/2006/relationships/vmlDrawing" Target="../drawings/vmlDrawing7.v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24.xml"/><Relationship Id="rId3" Type="http://schemas.openxmlformats.org/officeDocument/2006/relationships/vmlDrawing" Target="../drawings/vmlDrawing8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4.75"/>
    <col customWidth="1" min="3" max="3" width="81.75"/>
    <col customWidth="1" min="4" max="4" width="10.13"/>
    <col customWidth="1" min="5" max="26" width="10.63"/>
  </cols>
  <sheetData>
    <row r="1" ht="14.25" customHeight="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</row>
    <row r="2" ht="14.25" customHeight="1">
      <c r="B2" s="4" t="s">
        <v>6</v>
      </c>
      <c r="C2" s="5" t="s">
        <v>7</v>
      </c>
      <c r="D2" s="6">
        <v>45439.0</v>
      </c>
      <c r="E2" s="7">
        <f>AVERAGE('Li-Cor 24'!I2:I38,'Li-Cor 24'!I40:I49)</f>
        <v>252.1488069</v>
      </c>
      <c r="F2" s="7">
        <f>AVERAGE('Li-Cor 24'!K2:K38,'Li-Cor 24'!K40:K49)</f>
        <v>2.158625894</v>
      </c>
      <c r="G2" s="8">
        <f>AVERAGE('Li-Cor 24'!O2:O38,'Li-Cor 24'!O40:O49)</f>
        <v>1141.707634</v>
      </c>
    </row>
    <row r="3" ht="14.25" customHeight="1">
      <c r="B3" s="9"/>
      <c r="C3" s="10" t="s">
        <v>8</v>
      </c>
      <c r="D3" s="11">
        <v>45440.0</v>
      </c>
      <c r="E3" s="12">
        <f>AVERAGE('Li-Cor 24'!I50:I97)</f>
        <v>256.57217</v>
      </c>
      <c r="F3" s="12">
        <f>AVERAGE('Li-Cor 24'!K50:K97)</f>
        <v>2.480261796</v>
      </c>
      <c r="G3" s="13">
        <f>AVERAGE('Li-Cor 24'!O50:O97)</f>
        <v>1117.683706</v>
      </c>
    </row>
    <row r="4" ht="14.25" customHeight="1">
      <c r="B4" s="4" t="s">
        <v>9</v>
      </c>
      <c r="C4" s="5" t="s">
        <v>10</v>
      </c>
      <c r="D4" s="6">
        <v>45446.0</v>
      </c>
      <c r="E4" s="7">
        <f>AVERAGE('Li-Cor 24'!I98:I145)</f>
        <v>253.9790911</v>
      </c>
      <c r="F4" s="7">
        <f>AVERAGE('Li-Cor 24'!K98:K145)</f>
        <v>1.997073074</v>
      </c>
      <c r="G4" s="8">
        <f>AVERAGE('Li-Cor 24'!O98:O145)</f>
        <v>1414.615269</v>
      </c>
    </row>
    <row r="5" ht="14.25" customHeight="1">
      <c r="B5" s="9"/>
      <c r="C5" s="10" t="s">
        <v>11</v>
      </c>
      <c r="D5" s="11">
        <v>45447.0</v>
      </c>
      <c r="E5" s="12">
        <f>AVERAGE('Li-Cor 24'!I146:I193)</f>
        <v>282.7170986</v>
      </c>
      <c r="F5" s="12">
        <f>AVERAGE('Li-Cor 24'!K146:K193)</f>
        <v>2.052205133</v>
      </c>
      <c r="G5" s="13">
        <f>AVERAGE('Li-Cor 24'!O146:O193)</f>
        <v>1371.815052</v>
      </c>
    </row>
    <row r="6" ht="14.25" customHeight="1">
      <c r="B6" s="14" t="s">
        <v>12</v>
      </c>
      <c r="C6" s="5" t="s">
        <v>13</v>
      </c>
      <c r="D6" s="6">
        <v>45460.0</v>
      </c>
      <c r="E6" s="7">
        <f>AVERAGE('Li-Cor 24'!I194:I241)</f>
        <v>220.6352059</v>
      </c>
      <c r="F6" s="7">
        <f>AVERAGE('Li-Cor 24'!K194:K241)</f>
        <v>3.354865102</v>
      </c>
      <c r="G6" s="8">
        <f>AVERAGE('Li-Cor 24'!O194:O241)</f>
        <v>1339.97808</v>
      </c>
    </row>
    <row r="7" ht="14.25" customHeight="1">
      <c r="B7" s="9"/>
      <c r="C7" s="10" t="s">
        <v>14</v>
      </c>
      <c r="D7" s="11">
        <v>45461.0</v>
      </c>
      <c r="E7" s="12">
        <f>AVERAGE('Li-Cor 24'!I242:I289)</f>
        <v>174.4591867</v>
      </c>
      <c r="F7" s="12">
        <f>AVERAGE('Li-Cor 24'!K242:K289)</f>
        <v>4.16716768</v>
      </c>
      <c r="G7" s="13">
        <f>AVERAGE('Li-Cor 24'!O242:O289)</f>
        <v>1424.971156</v>
      </c>
    </row>
    <row r="8" ht="14.25" customHeight="1">
      <c r="B8" s="15" t="s">
        <v>15</v>
      </c>
      <c r="C8" s="5" t="s">
        <v>16</v>
      </c>
      <c r="D8" s="6">
        <v>45468.0</v>
      </c>
      <c r="E8" s="7">
        <f>AVERAGE('Li-Cor 24'!I290:I337)</f>
        <v>241.4669821</v>
      </c>
      <c r="F8" s="7">
        <f>AVERAGE('Li-Cor 24'!K290:K337)</f>
        <v>3.306725571</v>
      </c>
      <c r="G8" s="8">
        <f>AVERAGE('Li-Cor 24'!O290:O337)</f>
        <v>1545.753409</v>
      </c>
    </row>
    <row r="9" ht="14.25" customHeight="1">
      <c r="B9" s="9"/>
      <c r="C9" s="10" t="s">
        <v>17</v>
      </c>
      <c r="D9" s="11">
        <v>45468.0</v>
      </c>
      <c r="E9" s="12">
        <f>AVERAGE('Li-Cor 24'!I338:I385)</f>
        <v>253.6168254</v>
      </c>
      <c r="F9" s="12">
        <f>AVERAGE('Li-Cor 24'!K338:K385)</f>
        <v>3.329446568</v>
      </c>
      <c r="G9" s="13">
        <f>AVERAGE('Li-Cor 24'!O338:O385)</f>
        <v>1458.393093</v>
      </c>
    </row>
    <row r="10" ht="14.25" customHeight="1">
      <c r="B10" s="16" t="s">
        <v>18</v>
      </c>
      <c r="C10" s="5" t="s">
        <v>19</v>
      </c>
      <c r="D10" s="6">
        <v>45475.0</v>
      </c>
      <c r="E10" s="7">
        <f>AVERAGE('Li-Cor 24'!I386:I433)</f>
        <v>190.2640408</v>
      </c>
      <c r="F10" s="7">
        <f>AVERAGE('Li-Cor 24'!K386:K433)</f>
        <v>3.854120606</v>
      </c>
      <c r="G10" s="8">
        <f>AVERAGE('Li-Cor 24'!O386:O433)</f>
        <v>1635.796446</v>
      </c>
    </row>
    <row r="11" ht="14.25" customHeight="1">
      <c r="B11" s="9"/>
      <c r="C11" s="10" t="s">
        <v>20</v>
      </c>
      <c r="D11" s="11">
        <v>45476.0</v>
      </c>
      <c r="E11" s="12">
        <f>AVERAGE('Li-Cor 24'!I434:I481)</f>
        <v>186.7998339</v>
      </c>
      <c r="F11" s="12">
        <f>AVERAGE('Li-Cor 24'!K434:K481)</f>
        <v>2.926919024</v>
      </c>
      <c r="G11" s="13">
        <f>AVERAGE('Li-Cor 24'!O434:O481)</f>
        <v>1040.379878</v>
      </c>
    </row>
    <row r="12" ht="14.25" customHeight="1">
      <c r="B12" s="17" t="s">
        <v>21</v>
      </c>
      <c r="C12" s="5" t="s">
        <v>19</v>
      </c>
      <c r="D12" s="6">
        <v>45477.0</v>
      </c>
      <c r="E12" s="7">
        <f>AVERAGE('Li-Cor 24'!I482:I529)</f>
        <v>268.0106819</v>
      </c>
      <c r="F12" s="7">
        <f>AVERAGE('Li-Cor 24'!K482:K529)</f>
        <v>2.777207068</v>
      </c>
      <c r="G12" s="8">
        <f>AVERAGE('Li-Cor 24'!O482:O529)</f>
        <v>1581.751965</v>
      </c>
    </row>
    <row r="13" ht="14.25" customHeight="1">
      <c r="B13" s="9"/>
      <c r="C13" s="10" t="s">
        <v>20</v>
      </c>
      <c r="D13" s="11">
        <v>45478.0</v>
      </c>
      <c r="E13" s="12">
        <f>AVERAGE('Li-Cor 24'!I530:I577)</f>
        <v>254.7133122</v>
      </c>
      <c r="F13" s="12">
        <f>AVERAGE('Li-Cor 24'!K530:K577)</f>
        <v>2.679561151</v>
      </c>
      <c r="G13" s="13">
        <f>AVERAGE('Li-Cor 24'!O530:O577)</f>
        <v>1560.452303</v>
      </c>
    </row>
    <row r="14" ht="14.25" customHeight="1">
      <c r="B14" s="18" t="s">
        <v>22</v>
      </c>
      <c r="C14" s="5" t="s">
        <v>23</v>
      </c>
      <c r="D14" s="6">
        <v>45488.0</v>
      </c>
      <c r="E14" s="7">
        <f>AVERAGE('Li-Cor 24'!I578:I625)</f>
        <v>287.4534605</v>
      </c>
      <c r="F14" s="7">
        <f>AVERAGE('Li-Cor 24'!K578:K625)</f>
        <v>3.156562929</v>
      </c>
      <c r="G14" s="8">
        <f>AVERAGE('Li-Cor 24'!O578:O625)</f>
        <v>1469.34007</v>
      </c>
    </row>
    <row r="15" ht="14.25" customHeight="1">
      <c r="B15" s="9"/>
      <c r="C15" s="10" t="s">
        <v>24</v>
      </c>
      <c r="D15" s="11">
        <v>45489.0</v>
      </c>
      <c r="E15" s="12">
        <f>AVERAGE('Li-Cor 24'!I626:I673)</f>
        <v>264.7171437</v>
      </c>
      <c r="F15" s="12">
        <f>AVERAGE('Li-Cor 24'!K626:K673)</f>
        <v>3.202151925</v>
      </c>
      <c r="G15" s="13">
        <f>AVERAGE('Li-Cor 24'!O626:O673)</f>
        <v>1462.630342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B2:B3"/>
    <mergeCell ref="B4:B5"/>
    <mergeCell ref="B6:B7"/>
    <mergeCell ref="B8:B9"/>
    <mergeCell ref="B10:B11"/>
    <mergeCell ref="B12:B13"/>
    <mergeCell ref="B14:B15"/>
  </mergeCells>
  <conditionalFormatting sqref="F2:F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6.13"/>
    <col customWidth="1" min="3" max="3" width="11.13"/>
    <col customWidth="1" min="4" max="4" width="10.63"/>
    <col customWidth="1" min="5" max="5" width="11.63"/>
    <col customWidth="1" min="6" max="6" width="25.63"/>
    <col customWidth="1" min="7" max="7" width="11.13"/>
    <col customWidth="1" min="8" max="9" width="10.63"/>
    <col customWidth="1" min="10" max="10" width="19.0"/>
    <col customWidth="1" min="11" max="12" width="10.63"/>
    <col customWidth="1" min="13" max="13" width="11.63"/>
    <col customWidth="1" min="14" max="14" width="19.0"/>
    <col customWidth="1" min="15" max="15" width="11.13"/>
    <col customWidth="1" min="16" max="26" width="10.63"/>
  </cols>
  <sheetData>
    <row r="1" ht="14.25" customHeight="1">
      <c r="E1" s="1" t="s">
        <v>87</v>
      </c>
      <c r="F1" s="2" t="s">
        <v>304</v>
      </c>
      <c r="G1" s="3" t="s">
        <v>305</v>
      </c>
      <c r="M1" s="1" t="s">
        <v>87</v>
      </c>
      <c r="N1" s="2" t="s">
        <v>306</v>
      </c>
      <c r="O1" s="218" t="s">
        <v>305</v>
      </c>
    </row>
    <row r="2" ht="14.25" customHeight="1">
      <c r="A2" s="1" t="s">
        <v>258</v>
      </c>
      <c r="B2" s="2" t="s">
        <v>307</v>
      </c>
      <c r="C2" s="3" t="s">
        <v>305</v>
      </c>
      <c r="E2" s="26" t="s">
        <v>308</v>
      </c>
      <c r="F2" s="219">
        <v>328.004</v>
      </c>
      <c r="G2" s="220" t="s">
        <v>190</v>
      </c>
      <c r="I2" s="1" t="s">
        <v>258</v>
      </c>
      <c r="J2" s="2" t="s">
        <v>133</v>
      </c>
      <c r="K2" s="3" t="s">
        <v>305</v>
      </c>
      <c r="M2" s="221" t="s">
        <v>309</v>
      </c>
      <c r="N2" s="222">
        <v>598.0497</v>
      </c>
      <c r="O2" s="223" t="s">
        <v>190</v>
      </c>
    </row>
    <row r="3" ht="14.25" customHeight="1">
      <c r="A3" s="63" t="s">
        <v>178</v>
      </c>
      <c r="B3" s="169">
        <v>288.2221</v>
      </c>
      <c r="C3" s="224" t="s">
        <v>190</v>
      </c>
      <c r="E3" s="63" t="s">
        <v>310</v>
      </c>
      <c r="F3" s="169">
        <v>317.6043</v>
      </c>
      <c r="G3" s="225" t="s">
        <v>190</v>
      </c>
      <c r="I3" s="58" t="s">
        <v>183</v>
      </c>
      <c r="J3" s="226">
        <v>517.5099</v>
      </c>
      <c r="K3" s="227" t="s">
        <v>190</v>
      </c>
      <c r="M3" s="221" t="s">
        <v>311</v>
      </c>
      <c r="N3" s="222">
        <v>540.1646</v>
      </c>
      <c r="O3" s="223" t="s">
        <v>191</v>
      </c>
    </row>
    <row r="4" ht="14.25" customHeight="1">
      <c r="A4" s="63" t="s">
        <v>168</v>
      </c>
      <c r="B4" s="169">
        <v>273.5909</v>
      </c>
      <c r="C4" s="224" t="s">
        <v>190</v>
      </c>
      <c r="E4" s="63" t="s">
        <v>312</v>
      </c>
      <c r="F4" s="169">
        <v>301.5467</v>
      </c>
      <c r="G4" s="225" t="s">
        <v>190</v>
      </c>
      <c r="I4" s="58" t="s">
        <v>175</v>
      </c>
      <c r="J4" s="226">
        <v>495.4901</v>
      </c>
      <c r="K4" s="227" t="s">
        <v>190</v>
      </c>
      <c r="M4" s="221" t="s">
        <v>313</v>
      </c>
      <c r="N4" s="222">
        <v>531.6306</v>
      </c>
      <c r="O4" s="223" t="s">
        <v>192</v>
      </c>
    </row>
    <row r="5" ht="14.25" customHeight="1">
      <c r="A5" s="63" t="s">
        <v>183</v>
      </c>
      <c r="B5" s="169">
        <v>250.4925</v>
      </c>
      <c r="C5" s="224" t="s">
        <v>190</v>
      </c>
      <c r="E5" s="63" t="s">
        <v>314</v>
      </c>
      <c r="F5" s="169">
        <v>279.1229</v>
      </c>
      <c r="G5" s="225" t="s">
        <v>190</v>
      </c>
      <c r="I5" s="63" t="s">
        <v>178</v>
      </c>
      <c r="J5" s="169">
        <v>450.586</v>
      </c>
      <c r="K5" s="224" t="s">
        <v>315</v>
      </c>
      <c r="M5" s="26" t="s">
        <v>316</v>
      </c>
      <c r="N5" s="219">
        <v>515.2347</v>
      </c>
      <c r="O5" s="220" t="s">
        <v>193</v>
      </c>
    </row>
    <row r="6" ht="14.25" customHeight="1">
      <c r="A6" s="228" t="s">
        <v>175</v>
      </c>
      <c r="B6" s="183">
        <v>243.5939</v>
      </c>
      <c r="C6" s="229" t="s">
        <v>190</v>
      </c>
      <c r="E6" s="63" t="s">
        <v>317</v>
      </c>
      <c r="F6" s="169">
        <v>277.5811</v>
      </c>
      <c r="G6" s="225" t="s">
        <v>190</v>
      </c>
      <c r="I6" s="230" t="s">
        <v>168</v>
      </c>
      <c r="J6" s="231">
        <v>397.7296</v>
      </c>
      <c r="K6" s="232" t="s">
        <v>199</v>
      </c>
      <c r="M6" s="63" t="s">
        <v>318</v>
      </c>
      <c r="N6" s="169">
        <v>507.6794</v>
      </c>
      <c r="O6" s="225" t="s">
        <v>193</v>
      </c>
    </row>
    <row r="7" ht="14.25" customHeight="1">
      <c r="E7" s="63" t="s">
        <v>319</v>
      </c>
      <c r="F7" s="169">
        <v>266.47</v>
      </c>
      <c r="G7" s="225" t="s">
        <v>190</v>
      </c>
      <c r="M7" s="63" t="s">
        <v>320</v>
      </c>
      <c r="N7" s="169">
        <v>501.1584</v>
      </c>
      <c r="O7" s="225" t="s">
        <v>193</v>
      </c>
    </row>
    <row r="8" ht="14.25" customHeight="1">
      <c r="A8" s="1" t="s">
        <v>149</v>
      </c>
      <c r="B8" s="2" t="s">
        <v>321</v>
      </c>
      <c r="C8" s="3" t="s">
        <v>305</v>
      </c>
      <c r="E8" s="63" t="s">
        <v>322</v>
      </c>
      <c r="F8" s="169">
        <v>266.162</v>
      </c>
      <c r="G8" s="225" t="s">
        <v>190</v>
      </c>
      <c r="I8" s="1" t="s">
        <v>149</v>
      </c>
      <c r="J8" s="2" t="s">
        <v>133</v>
      </c>
      <c r="K8" s="3" t="s">
        <v>305</v>
      </c>
      <c r="M8" s="228" t="s">
        <v>317</v>
      </c>
      <c r="N8" s="183">
        <v>497.8161</v>
      </c>
      <c r="O8" s="233" t="s">
        <v>193</v>
      </c>
    </row>
    <row r="9" ht="14.25" customHeight="1">
      <c r="A9" s="63" t="s">
        <v>179</v>
      </c>
      <c r="B9" s="169">
        <v>283.2395</v>
      </c>
      <c r="C9" s="224" t="s">
        <v>190</v>
      </c>
      <c r="E9" s="63" t="s">
        <v>320</v>
      </c>
      <c r="F9" s="169">
        <v>265.8375</v>
      </c>
      <c r="G9" s="225" t="s">
        <v>190</v>
      </c>
      <c r="I9" s="58" t="s">
        <v>173</v>
      </c>
      <c r="J9" s="226">
        <v>505.5442</v>
      </c>
      <c r="K9" s="227" t="s">
        <v>190</v>
      </c>
      <c r="M9" s="1" t="s">
        <v>323</v>
      </c>
      <c r="N9" s="234">
        <v>464.7208</v>
      </c>
      <c r="O9" s="218" t="s">
        <v>196</v>
      </c>
    </row>
    <row r="10" ht="14.25" customHeight="1">
      <c r="A10" s="63" t="s">
        <v>176</v>
      </c>
      <c r="B10" s="169">
        <v>275.8467</v>
      </c>
      <c r="C10" s="224" t="s">
        <v>190</v>
      </c>
      <c r="E10" s="63" t="s">
        <v>309</v>
      </c>
      <c r="F10" s="169">
        <v>264.975</v>
      </c>
      <c r="G10" s="225" t="s">
        <v>190</v>
      </c>
      <c r="I10" s="58" t="s">
        <v>169</v>
      </c>
      <c r="J10" s="226">
        <v>503.2303</v>
      </c>
      <c r="K10" s="227" t="s">
        <v>190</v>
      </c>
      <c r="M10" s="1" t="s">
        <v>324</v>
      </c>
      <c r="N10" s="234">
        <v>458.0374</v>
      </c>
      <c r="O10" s="218" t="s">
        <v>198</v>
      </c>
    </row>
    <row r="11" ht="14.25" customHeight="1">
      <c r="A11" s="63" t="s">
        <v>173</v>
      </c>
      <c r="B11" s="169">
        <v>252.6828</v>
      </c>
      <c r="C11" s="224" t="s">
        <v>190</v>
      </c>
      <c r="E11" s="63" t="s">
        <v>323</v>
      </c>
      <c r="F11" s="169">
        <v>263.1656</v>
      </c>
      <c r="G11" s="225" t="s">
        <v>190</v>
      </c>
      <c r="I11" s="63" t="s">
        <v>179</v>
      </c>
      <c r="J11" s="169">
        <v>443.112</v>
      </c>
      <c r="K11" s="224" t="s">
        <v>315</v>
      </c>
      <c r="M11" s="235" t="s">
        <v>310</v>
      </c>
      <c r="N11" s="236">
        <v>425.5497</v>
      </c>
      <c r="O11" s="237" t="s">
        <v>325</v>
      </c>
    </row>
    <row r="12" ht="14.25" customHeight="1">
      <c r="A12" s="228" t="s">
        <v>169</v>
      </c>
      <c r="B12" s="183">
        <v>239.3976</v>
      </c>
      <c r="C12" s="229" t="s">
        <v>190</v>
      </c>
      <c r="E12" s="63" t="s">
        <v>324</v>
      </c>
      <c r="F12" s="169">
        <v>261.445</v>
      </c>
      <c r="G12" s="225" t="s">
        <v>190</v>
      </c>
      <c r="I12" s="228" t="s">
        <v>176</v>
      </c>
      <c r="J12" s="183">
        <v>440.071</v>
      </c>
      <c r="K12" s="229" t="s">
        <v>315</v>
      </c>
      <c r="M12" s="238" t="s">
        <v>312</v>
      </c>
      <c r="N12" s="239">
        <v>414.0352</v>
      </c>
      <c r="O12" s="240" t="s">
        <v>325</v>
      </c>
    </row>
    <row r="13" ht="14.25" customHeight="1">
      <c r="E13" s="63" t="s">
        <v>316</v>
      </c>
      <c r="F13" s="169">
        <v>243.318</v>
      </c>
      <c r="G13" s="225" t="s">
        <v>190</v>
      </c>
      <c r="M13" s="238" t="s">
        <v>319</v>
      </c>
      <c r="N13" s="239">
        <v>408.9748</v>
      </c>
      <c r="O13" s="240" t="s">
        <v>325</v>
      </c>
    </row>
    <row r="14" ht="14.25" customHeight="1">
      <c r="E14" s="63" t="s">
        <v>326</v>
      </c>
      <c r="F14" s="169">
        <v>241.11</v>
      </c>
      <c r="G14" s="225" t="s">
        <v>190</v>
      </c>
      <c r="M14" s="238" t="s">
        <v>322</v>
      </c>
      <c r="N14" s="239">
        <v>395.726</v>
      </c>
      <c r="O14" s="240" t="s">
        <v>325</v>
      </c>
    </row>
    <row r="15" ht="14.25" customHeight="1">
      <c r="E15" s="63" t="s">
        <v>318</v>
      </c>
      <c r="F15" s="169">
        <v>236.613</v>
      </c>
      <c r="G15" s="225" t="s">
        <v>190</v>
      </c>
      <c r="M15" s="238" t="s">
        <v>314</v>
      </c>
      <c r="N15" s="239">
        <v>395.7026</v>
      </c>
      <c r="O15" s="240" t="s">
        <v>325</v>
      </c>
    </row>
    <row r="16" ht="14.25" customHeight="1">
      <c r="E16" s="63" t="s">
        <v>313</v>
      </c>
      <c r="F16" s="169">
        <v>219.8433</v>
      </c>
      <c r="G16" s="225" t="s">
        <v>190</v>
      </c>
      <c r="M16" s="230" t="s">
        <v>308</v>
      </c>
      <c r="N16" s="231">
        <v>390.943</v>
      </c>
      <c r="O16" s="241" t="s">
        <v>325</v>
      </c>
    </row>
    <row r="17" ht="14.25" customHeight="1">
      <c r="E17" s="228" t="s">
        <v>311</v>
      </c>
      <c r="F17" s="183">
        <v>200.99</v>
      </c>
      <c r="G17" s="233" t="s">
        <v>190</v>
      </c>
      <c r="M17" s="230" t="s">
        <v>326</v>
      </c>
      <c r="N17" s="231">
        <v>337.5888</v>
      </c>
      <c r="O17" s="241" t="s">
        <v>327</v>
      </c>
    </row>
    <row r="18" ht="14.25" customHeight="1">
      <c r="G18" s="242"/>
    </row>
    <row r="19" ht="14.25" customHeight="1">
      <c r="G19" s="242"/>
    </row>
    <row r="20" ht="14.25" customHeight="1">
      <c r="G20" s="242"/>
    </row>
    <row r="21" ht="14.25" customHeight="1">
      <c r="G21" s="242"/>
    </row>
    <row r="22" ht="14.25" customHeight="1">
      <c r="G22" s="242"/>
    </row>
    <row r="23" ht="14.25" customHeight="1">
      <c r="G23" s="242"/>
    </row>
    <row r="24" ht="14.25" customHeight="1">
      <c r="G24" s="242"/>
    </row>
    <row r="25" ht="14.25" customHeight="1">
      <c r="G25" s="242"/>
    </row>
    <row r="26" ht="14.25" customHeight="1">
      <c r="G26" s="242"/>
    </row>
    <row r="27" ht="14.25" customHeight="1">
      <c r="G27" s="242"/>
    </row>
    <row r="28" ht="14.25" customHeight="1">
      <c r="G28" s="242"/>
    </row>
    <row r="29" ht="14.25" customHeight="1">
      <c r="G29" s="242"/>
    </row>
    <row r="30" ht="14.25" customHeight="1">
      <c r="G30" s="242"/>
    </row>
    <row r="31" ht="14.25" customHeight="1">
      <c r="G31" s="242"/>
    </row>
    <row r="32" ht="14.25" customHeight="1">
      <c r="G32" s="242"/>
    </row>
    <row r="33" ht="14.25" customHeight="1">
      <c r="G33" s="242"/>
    </row>
    <row r="34" ht="14.25" customHeight="1">
      <c r="G34" s="242"/>
    </row>
    <row r="35" ht="14.25" customHeight="1">
      <c r="G35" s="242"/>
    </row>
    <row r="36" ht="14.25" customHeight="1">
      <c r="G36" s="242"/>
    </row>
    <row r="37" ht="14.25" customHeight="1">
      <c r="G37" s="242"/>
    </row>
    <row r="38" ht="14.25" customHeight="1">
      <c r="G38" s="242"/>
    </row>
    <row r="39" ht="14.25" customHeight="1">
      <c r="G39" s="242"/>
    </row>
    <row r="40" ht="14.25" customHeight="1">
      <c r="G40" s="242"/>
    </row>
    <row r="41" ht="14.25" customHeight="1">
      <c r="G41" s="242"/>
    </row>
    <row r="42" ht="14.25" customHeight="1">
      <c r="G42" s="242"/>
    </row>
    <row r="43" ht="14.25" customHeight="1">
      <c r="G43" s="242"/>
    </row>
    <row r="44" ht="14.25" customHeight="1">
      <c r="G44" s="242"/>
    </row>
    <row r="45" ht="14.25" customHeight="1">
      <c r="G45" s="242"/>
    </row>
    <row r="46" ht="14.25" customHeight="1">
      <c r="G46" s="242"/>
    </row>
    <row r="47" ht="14.25" customHeight="1">
      <c r="G47" s="242"/>
    </row>
    <row r="48" ht="14.25" customHeight="1">
      <c r="G48" s="242"/>
    </row>
    <row r="49" ht="14.25" customHeight="1">
      <c r="G49" s="242"/>
    </row>
    <row r="50" ht="14.25" customHeight="1">
      <c r="G50" s="242"/>
    </row>
    <row r="51" ht="14.25" customHeight="1">
      <c r="G51" s="242"/>
    </row>
    <row r="52" ht="14.25" customHeight="1">
      <c r="G52" s="242"/>
    </row>
    <row r="53" ht="14.25" customHeight="1">
      <c r="G53" s="242"/>
    </row>
    <row r="54" ht="14.25" customHeight="1">
      <c r="G54" s="242"/>
    </row>
    <row r="55" ht="14.25" customHeight="1">
      <c r="G55" s="242"/>
    </row>
    <row r="56" ht="14.25" customHeight="1">
      <c r="G56" s="242"/>
    </row>
    <row r="57" ht="14.25" customHeight="1">
      <c r="G57" s="242"/>
    </row>
    <row r="58" ht="14.25" customHeight="1">
      <c r="G58" s="242"/>
    </row>
    <row r="59" ht="14.25" customHeight="1">
      <c r="G59" s="242"/>
    </row>
    <row r="60" ht="14.25" customHeight="1">
      <c r="G60" s="242"/>
    </row>
    <row r="61" ht="14.25" customHeight="1">
      <c r="G61" s="242"/>
    </row>
    <row r="62" ht="14.25" customHeight="1">
      <c r="G62" s="242"/>
    </row>
    <row r="63" ht="14.25" customHeight="1">
      <c r="G63" s="242"/>
    </row>
    <row r="64" ht="14.25" customHeight="1">
      <c r="G64" s="242"/>
    </row>
    <row r="65" ht="14.25" customHeight="1">
      <c r="G65" s="242"/>
    </row>
    <row r="66" ht="14.25" customHeight="1">
      <c r="G66" s="242"/>
    </row>
    <row r="67" ht="14.25" customHeight="1">
      <c r="G67" s="242"/>
    </row>
    <row r="68" ht="14.25" customHeight="1">
      <c r="G68" s="242"/>
    </row>
    <row r="69" ht="14.25" customHeight="1">
      <c r="G69" s="242"/>
    </row>
    <row r="70" ht="14.25" customHeight="1">
      <c r="G70" s="242"/>
    </row>
    <row r="71" ht="14.25" customHeight="1">
      <c r="G71" s="242"/>
    </row>
    <row r="72" ht="14.25" customHeight="1">
      <c r="G72" s="242"/>
    </row>
    <row r="73" ht="14.25" customHeight="1">
      <c r="G73" s="242"/>
    </row>
    <row r="74" ht="14.25" customHeight="1">
      <c r="G74" s="242"/>
    </row>
    <row r="75" ht="14.25" customHeight="1">
      <c r="G75" s="242"/>
    </row>
    <row r="76" ht="14.25" customHeight="1">
      <c r="G76" s="242"/>
    </row>
    <row r="77" ht="14.25" customHeight="1">
      <c r="G77" s="242"/>
    </row>
    <row r="78" ht="14.25" customHeight="1">
      <c r="G78" s="242"/>
    </row>
    <row r="79" ht="14.25" customHeight="1">
      <c r="G79" s="242"/>
    </row>
    <row r="80" ht="14.25" customHeight="1">
      <c r="G80" s="242"/>
    </row>
    <row r="81" ht="14.25" customHeight="1">
      <c r="G81" s="242"/>
    </row>
    <row r="82" ht="14.25" customHeight="1">
      <c r="G82" s="242"/>
    </row>
    <row r="83" ht="14.25" customHeight="1">
      <c r="G83" s="242"/>
    </row>
    <row r="84" ht="14.25" customHeight="1">
      <c r="G84" s="242"/>
    </row>
    <row r="85" ht="14.25" customHeight="1">
      <c r="G85" s="242"/>
    </row>
    <row r="86" ht="14.25" customHeight="1">
      <c r="G86" s="242"/>
    </row>
    <row r="87" ht="14.25" customHeight="1">
      <c r="G87" s="242"/>
    </row>
    <row r="88" ht="14.25" customHeight="1">
      <c r="G88" s="242"/>
    </row>
    <row r="89" ht="14.25" customHeight="1">
      <c r="G89" s="242"/>
    </row>
    <row r="90" ht="14.25" customHeight="1">
      <c r="G90" s="242"/>
    </row>
    <row r="91" ht="14.25" customHeight="1">
      <c r="G91" s="242"/>
    </row>
    <row r="92" ht="14.25" customHeight="1">
      <c r="G92" s="242"/>
    </row>
    <row r="93" ht="14.25" customHeight="1">
      <c r="G93" s="242"/>
    </row>
    <row r="94" ht="14.25" customHeight="1">
      <c r="G94" s="242"/>
    </row>
    <row r="95" ht="14.25" customHeight="1">
      <c r="G95" s="242"/>
    </row>
    <row r="96" ht="14.25" customHeight="1">
      <c r="G96" s="242"/>
    </row>
    <row r="97" ht="14.25" customHeight="1">
      <c r="G97" s="242"/>
    </row>
    <row r="98" ht="14.25" customHeight="1">
      <c r="G98" s="242"/>
    </row>
    <row r="99" ht="14.25" customHeight="1">
      <c r="G99" s="242"/>
    </row>
    <row r="100" ht="14.25" customHeight="1">
      <c r="G100" s="242"/>
    </row>
    <row r="101" ht="14.25" customHeight="1">
      <c r="G101" s="242"/>
    </row>
    <row r="102" ht="14.25" customHeight="1">
      <c r="G102" s="242"/>
    </row>
    <row r="103" ht="14.25" customHeight="1">
      <c r="G103" s="242"/>
    </row>
    <row r="104" ht="14.25" customHeight="1">
      <c r="G104" s="242"/>
    </row>
    <row r="105" ht="14.25" customHeight="1">
      <c r="G105" s="242"/>
    </row>
    <row r="106" ht="14.25" customHeight="1">
      <c r="G106" s="242"/>
    </row>
    <row r="107" ht="14.25" customHeight="1">
      <c r="G107" s="242"/>
    </row>
    <row r="108" ht="14.25" customHeight="1">
      <c r="G108" s="242"/>
    </row>
    <row r="109" ht="14.25" customHeight="1">
      <c r="G109" s="242"/>
    </row>
    <row r="110" ht="14.25" customHeight="1">
      <c r="G110" s="242"/>
    </row>
    <row r="111" ht="14.25" customHeight="1">
      <c r="G111" s="242"/>
    </row>
    <row r="112" ht="14.25" customHeight="1">
      <c r="G112" s="242"/>
    </row>
    <row r="113" ht="14.25" customHeight="1">
      <c r="G113" s="242"/>
    </row>
    <row r="114" ht="14.25" customHeight="1">
      <c r="G114" s="242"/>
    </row>
    <row r="115" ht="14.25" customHeight="1">
      <c r="G115" s="242"/>
    </row>
    <row r="116" ht="14.25" customHeight="1">
      <c r="G116" s="242"/>
    </row>
    <row r="117" ht="14.25" customHeight="1">
      <c r="G117" s="242"/>
    </row>
    <row r="118" ht="14.25" customHeight="1">
      <c r="G118" s="242"/>
    </row>
    <row r="119" ht="14.25" customHeight="1">
      <c r="G119" s="242"/>
    </row>
    <row r="120" ht="14.25" customHeight="1">
      <c r="G120" s="242"/>
    </row>
    <row r="121" ht="14.25" customHeight="1">
      <c r="G121" s="242"/>
    </row>
    <row r="122" ht="14.25" customHeight="1">
      <c r="G122" s="242"/>
    </row>
    <row r="123" ht="14.25" customHeight="1">
      <c r="G123" s="242"/>
    </row>
    <row r="124" ht="14.25" customHeight="1">
      <c r="G124" s="242"/>
    </row>
    <row r="125" ht="14.25" customHeight="1">
      <c r="G125" s="242"/>
    </row>
    <row r="126" ht="14.25" customHeight="1">
      <c r="G126" s="242"/>
    </row>
    <row r="127" ht="14.25" customHeight="1">
      <c r="G127" s="242"/>
    </row>
    <row r="128" ht="14.25" customHeight="1">
      <c r="G128" s="242"/>
    </row>
    <row r="129" ht="14.25" customHeight="1">
      <c r="G129" s="242"/>
    </row>
    <row r="130" ht="14.25" customHeight="1">
      <c r="G130" s="242"/>
    </row>
    <row r="131" ht="14.25" customHeight="1">
      <c r="G131" s="242"/>
    </row>
    <row r="132" ht="14.25" customHeight="1">
      <c r="G132" s="242"/>
    </row>
    <row r="133" ht="14.25" customHeight="1">
      <c r="G133" s="242"/>
    </row>
    <row r="134" ht="14.25" customHeight="1">
      <c r="G134" s="242"/>
    </row>
    <row r="135" ht="14.25" customHeight="1">
      <c r="G135" s="242"/>
    </row>
    <row r="136" ht="14.25" customHeight="1">
      <c r="G136" s="242"/>
    </row>
    <row r="137" ht="14.25" customHeight="1">
      <c r="G137" s="242"/>
    </row>
    <row r="138" ht="14.25" customHeight="1">
      <c r="G138" s="242"/>
    </row>
    <row r="139" ht="14.25" customHeight="1">
      <c r="G139" s="242"/>
    </row>
    <row r="140" ht="14.25" customHeight="1">
      <c r="G140" s="242"/>
    </row>
    <row r="141" ht="14.25" customHeight="1">
      <c r="G141" s="242"/>
    </row>
    <row r="142" ht="14.25" customHeight="1">
      <c r="G142" s="242"/>
    </row>
    <row r="143" ht="14.25" customHeight="1">
      <c r="G143" s="242"/>
    </row>
    <row r="144" ht="14.25" customHeight="1">
      <c r="G144" s="242"/>
    </row>
    <row r="145" ht="14.25" customHeight="1">
      <c r="G145" s="242"/>
    </row>
    <row r="146" ht="14.25" customHeight="1">
      <c r="G146" s="242"/>
    </row>
    <row r="147" ht="14.25" customHeight="1">
      <c r="G147" s="242"/>
    </row>
    <row r="148" ht="14.25" customHeight="1">
      <c r="G148" s="242"/>
    </row>
    <row r="149" ht="14.25" customHeight="1">
      <c r="G149" s="242"/>
    </row>
    <row r="150" ht="14.25" customHeight="1">
      <c r="G150" s="242"/>
    </row>
    <row r="151" ht="14.25" customHeight="1">
      <c r="G151" s="242"/>
    </row>
    <row r="152" ht="14.25" customHeight="1">
      <c r="G152" s="242"/>
    </row>
    <row r="153" ht="14.25" customHeight="1">
      <c r="G153" s="242"/>
    </row>
    <row r="154" ht="14.25" customHeight="1">
      <c r="G154" s="242"/>
    </row>
    <row r="155" ht="14.25" customHeight="1">
      <c r="G155" s="242"/>
    </row>
    <row r="156" ht="14.25" customHeight="1">
      <c r="G156" s="242"/>
    </row>
    <row r="157" ht="14.25" customHeight="1">
      <c r="G157" s="242"/>
    </row>
    <row r="158" ht="14.25" customHeight="1">
      <c r="G158" s="242"/>
    </row>
    <row r="159" ht="14.25" customHeight="1">
      <c r="G159" s="242"/>
    </row>
    <row r="160" ht="14.25" customHeight="1">
      <c r="G160" s="242"/>
    </row>
    <row r="161" ht="14.25" customHeight="1">
      <c r="G161" s="242"/>
    </row>
    <row r="162" ht="14.25" customHeight="1">
      <c r="G162" s="242"/>
    </row>
    <row r="163" ht="14.25" customHeight="1">
      <c r="G163" s="242"/>
    </row>
    <row r="164" ht="14.25" customHeight="1">
      <c r="G164" s="242"/>
    </row>
    <row r="165" ht="14.25" customHeight="1">
      <c r="G165" s="242"/>
    </row>
    <row r="166" ht="14.25" customHeight="1">
      <c r="G166" s="242"/>
    </row>
    <row r="167" ht="14.25" customHeight="1">
      <c r="G167" s="242"/>
    </row>
    <row r="168" ht="14.25" customHeight="1">
      <c r="G168" s="242"/>
    </row>
    <row r="169" ht="14.25" customHeight="1">
      <c r="G169" s="242"/>
    </row>
    <row r="170" ht="14.25" customHeight="1">
      <c r="G170" s="242"/>
    </row>
    <row r="171" ht="14.25" customHeight="1">
      <c r="G171" s="242"/>
    </row>
    <row r="172" ht="14.25" customHeight="1">
      <c r="G172" s="242"/>
    </row>
    <row r="173" ht="14.25" customHeight="1">
      <c r="G173" s="242"/>
    </row>
    <row r="174" ht="14.25" customHeight="1">
      <c r="G174" s="242"/>
    </row>
    <row r="175" ht="14.25" customHeight="1">
      <c r="G175" s="242"/>
    </row>
    <row r="176" ht="14.25" customHeight="1">
      <c r="G176" s="242"/>
    </row>
    <row r="177" ht="14.25" customHeight="1">
      <c r="G177" s="242"/>
    </row>
    <row r="178" ht="14.25" customHeight="1">
      <c r="G178" s="242"/>
    </row>
    <row r="179" ht="14.25" customHeight="1">
      <c r="G179" s="242"/>
    </row>
    <row r="180" ht="14.25" customHeight="1">
      <c r="G180" s="242"/>
    </row>
    <row r="181" ht="14.25" customHeight="1">
      <c r="G181" s="242"/>
    </row>
    <row r="182" ht="14.25" customHeight="1">
      <c r="G182" s="242"/>
    </row>
    <row r="183" ht="14.25" customHeight="1">
      <c r="G183" s="242"/>
    </row>
    <row r="184" ht="14.25" customHeight="1">
      <c r="G184" s="242"/>
    </row>
    <row r="185" ht="14.25" customHeight="1">
      <c r="G185" s="242"/>
    </row>
    <row r="186" ht="14.25" customHeight="1">
      <c r="G186" s="242"/>
    </row>
    <row r="187" ht="14.25" customHeight="1">
      <c r="G187" s="242"/>
    </row>
    <row r="188" ht="14.25" customHeight="1">
      <c r="G188" s="242"/>
    </row>
    <row r="189" ht="14.25" customHeight="1">
      <c r="G189" s="242"/>
    </row>
    <row r="190" ht="14.25" customHeight="1">
      <c r="G190" s="242"/>
    </row>
    <row r="191" ht="14.25" customHeight="1">
      <c r="G191" s="242"/>
    </row>
    <row r="192" ht="14.25" customHeight="1">
      <c r="G192" s="242"/>
    </row>
    <row r="193" ht="14.25" customHeight="1">
      <c r="G193" s="242"/>
    </row>
    <row r="194" ht="14.25" customHeight="1">
      <c r="G194" s="242"/>
    </row>
    <row r="195" ht="14.25" customHeight="1">
      <c r="G195" s="242"/>
    </row>
    <row r="196" ht="14.25" customHeight="1">
      <c r="G196" s="242"/>
    </row>
    <row r="197" ht="14.25" customHeight="1">
      <c r="G197" s="242"/>
    </row>
    <row r="198" ht="14.25" customHeight="1">
      <c r="G198" s="242"/>
    </row>
    <row r="199" ht="14.25" customHeight="1">
      <c r="G199" s="242"/>
    </row>
    <row r="200" ht="14.25" customHeight="1">
      <c r="G200" s="242"/>
    </row>
    <row r="201" ht="14.25" customHeight="1">
      <c r="G201" s="242"/>
    </row>
    <row r="202" ht="14.25" customHeight="1">
      <c r="G202" s="242"/>
    </row>
    <row r="203" ht="14.25" customHeight="1">
      <c r="G203" s="242"/>
    </row>
    <row r="204" ht="14.25" customHeight="1">
      <c r="G204" s="242"/>
    </row>
    <row r="205" ht="14.25" customHeight="1">
      <c r="G205" s="242"/>
    </row>
    <row r="206" ht="14.25" customHeight="1">
      <c r="G206" s="242"/>
    </row>
    <row r="207" ht="14.25" customHeight="1">
      <c r="G207" s="242"/>
    </row>
    <row r="208" ht="14.25" customHeight="1">
      <c r="G208" s="242"/>
    </row>
    <row r="209" ht="14.25" customHeight="1">
      <c r="G209" s="242"/>
    </row>
    <row r="210" ht="14.25" customHeight="1">
      <c r="G210" s="242"/>
    </row>
    <row r="211" ht="14.25" customHeight="1">
      <c r="G211" s="242"/>
    </row>
    <row r="212" ht="14.25" customHeight="1">
      <c r="G212" s="242"/>
    </row>
    <row r="213" ht="14.25" customHeight="1">
      <c r="G213" s="242"/>
    </row>
    <row r="214" ht="14.25" customHeight="1">
      <c r="G214" s="242"/>
    </row>
    <row r="215" ht="14.25" customHeight="1">
      <c r="G215" s="242"/>
    </row>
    <row r="216" ht="14.25" customHeight="1">
      <c r="G216" s="242"/>
    </row>
    <row r="217" ht="14.25" customHeight="1">
      <c r="G217" s="242"/>
    </row>
    <row r="218" ht="14.25" customHeight="1">
      <c r="G218" s="242"/>
    </row>
    <row r="219" ht="14.25" customHeight="1">
      <c r="G219" s="242"/>
    </row>
    <row r="220" ht="14.25" customHeight="1">
      <c r="G220" s="242"/>
    </row>
    <row r="221" ht="14.25" customHeight="1">
      <c r="G221" s="242"/>
    </row>
    <row r="222" ht="14.25" customHeight="1">
      <c r="G222" s="242"/>
    </row>
    <row r="223" ht="14.25" customHeight="1">
      <c r="G223" s="242"/>
    </row>
    <row r="224" ht="14.25" customHeight="1">
      <c r="G224" s="242"/>
    </row>
    <row r="225" ht="14.25" customHeight="1">
      <c r="G225" s="242"/>
    </row>
    <row r="226" ht="14.25" customHeight="1">
      <c r="G226" s="242"/>
    </row>
    <row r="227" ht="14.25" customHeight="1">
      <c r="G227" s="242"/>
    </row>
    <row r="228" ht="14.25" customHeight="1">
      <c r="G228" s="242"/>
    </row>
    <row r="229" ht="14.25" customHeight="1">
      <c r="G229" s="242"/>
    </row>
    <row r="230" ht="14.25" customHeight="1">
      <c r="G230" s="242"/>
    </row>
    <row r="231" ht="14.25" customHeight="1">
      <c r="G231" s="242"/>
    </row>
    <row r="232" ht="14.25" customHeight="1">
      <c r="G232" s="242"/>
    </row>
    <row r="233" ht="14.25" customHeight="1">
      <c r="G233" s="242"/>
    </row>
    <row r="234" ht="14.25" customHeight="1">
      <c r="G234" s="242"/>
    </row>
    <row r="235" ht="14.25" customHeight="1">
      <c r="G235" s="242"/>
    </row>
    <row r="236" ht="14.25" customHeight="1">
      <c r="G236" s="242"/>
    </row>
    <row r="237" ht="14.25" customHeight="1">
      <c r="G237" s="242"/>
    </row>
    <row r="238" ht="14.25" customHeight="1">
      <c r="G238" s="242"/>
    </row>
    <row r="239" ht="14.25" customHeight="1">
      <c r="G239" s="242"/>
    </row>
    <row r="240" ht="14.25" customHeight="1">
      <c r="G240" s="242"/>
    </row>
    <row r="241" ht="14.25" customHeight="1">
      <c r="G241" s="242"/>
    </row>
    <row r="242" ht="14.25" customHeight="1">
      <c r="G242" s="242"/>
    </row>
    <row r="243" ht="14.25" customHeight="1">
      <c r="G243" s="242"/>
    </row>
    <row r="244" ht="14.25" customHeight="1">
      <c r="G244" s="242"/>
    </row>
    <row r="245" ht="14.25" customHeight="1">
      <c r="G245" s="242"/>
    </row>
    <row r="246" ht="14.25" customHeight="1">
      <c r="G246" s="242"/>
    </row>
    <row r="247" ht="14.25" customHeight="1">
      <c r="G247" s="242"/>
    </row>
    <row r="248" ht="14.25" customHeight="1">
      <c r="G248" s="242"/>
    </row>
    <row r="249" ht="14.25" customHeight="1">
      <c r="G249" s="242"/>
    </row>
    <row r="250" ht="14.25" customHeight="1">
      <c r="G250" s="242"/>
    </row>
    <row r="251" ht="14.25" customHeight="1">
      <c r="G251" s="242"/>
    </row>
    <row r="252" ht="14.25" customHeight="1">
      <c r="G252" s="242"/>
    </row>
    <row r="253" ht="14.25" customHeight="1">
      <c r="G253" s="242"/>
    </row>
    <row r="254" ht="14.25" customHeight="1">
      <c r="G254" s="242"/>
    </row>
    <row r="255" ht="14.25" customHeight="1">
      <c r="G255" s="242"/>
    </row>
    <row r="256" ht="14.25" customHeight="1">
      <c r="G256" s="242"/>
    </row>
    <row r="257" ht="14.25" customHeight="1">
      <c r="G257" s="242"/>
    </row>
    <row r="258" ht="14.25" customHeight="1">
      <c r="G258" s="242"/>
    </row>
    <row r="259" ht="14.25" customHeight="1">
      <c r="G259" s="242"/>
    </row>
    <row r="260" ht="14.25" customHeight="1">
      <c r="G260" s="242"/>
    </row>
    <row r="261" ht="14.25" customHeight="1">
      <c r="G261" s="242"/>
    </row>
    <row r="262" ht="14.25" customHeight="1">
      <c r="G262" s="242"/>
    </row>
    <row r="263" ht="14.25" customHeight="1">
      <c r="G263" s="242"/>
    </row>
    <row r="264" ht="14.25" customHeight="1">
      <c r="G264" s="242"/>
    </row>
    <row r="265" ht="14.25" customHeight="1">
      <c r="G265" s="242"/>
    </row>
    <row r="266" ht="14.25" customHeight="1">
      <c r="G266" s="242"/>
    </row>
    <row r="267" ht="14.25" customHeight="1">
      <c r="G267" s="242"/>
    </row>
    <row r="268" ht="14.25" customHeight="1">
      <c r="G268" s="242"/>
    </row>
    <row r="269" ht="14.25" customHeight="1">
      <c r="G269" s="242"/>
    </row>
    <row r="270" ht="14.25" customHeight="1">
      <c r="G270" s="242"/>
    </row>
    <row r="271" ht="14.25" customHeight="1">
      <c r="G271" s="242"/>
    </row>
    <row r="272" ht="14.25" customHeight="1">
      <c r="G272" s="242"/>
    </row>
    <row r="273" ht="14.25" customHeight="1">
      <c r="G273" s="242"/>
    </row>
    <row r="274" ht="14.25" customHeight="1">
      <c r="G274" s="242"/>
    </row>
    <row r="275" ht="14.25" customHeight="1">
      <c r="G275" s="242"/>
    </row>
    <row r="276" ht="14.25" customHeight="1">
      <c r="G276" s="242"/>
    </row>
    <row r="277" ht="14.25" customHeight="1">
      <c r="G277" s="242"/>
    </row>
    <row r="278" ht="14.25" customHeight="1">
      <c r="G278" s="242"/>
    </row>
    <row r="279" ht="14.25" customHeight="1">
      <c r="G279" s="242"/>
    </row>
    <row r="280" ht="14.25" customHeight="1">
      <c r="G280" s="242"/>
    </row>
    <row r="281" ht="14.25" customHeight="1">
      <c r="G281" s="242"/>
    </row>
    <row r="282" ht="14.25" customHeight="1">
      <c r="G282" s="242"/>
    </row>
    <row r="283" ht="14.25" customHeight="1">
      <c r="G283" s="242"/>
    </row>
    <row r="284" ht="14.25" customHeight="1">
      <c r="G284" s="242"/>
    </row>
    <row r="285" ht="14.25" customHeight="1">
      <c r="G285" s="242"/>
    </row>
    <row r="286" ht="14.25" customHeight="1">
      <c r="G286" s="242"/>
    </row>
    <row r="287" ht="14.25" customHeight="1">
      <c r="G287" s="242"/>
    </row>
    <row r="288" ht="14.25" customHeight="1">
      <c r="G288" s="242"/>
    </row>
    <row r="289" ht="14.25" customHeight="1">
      <c r="G289" s="242"/>
    </row>
    <row r="290" ht="14.25" customHeight="1">
      <c r="G290" s="242"/>
    </row>
    <row r="291" ht="14.25" customHeight="1">
      <c r="G291" s="242"/>
    </row>
    <row r="292" ht="14.25" customHeight="1">
      <c r="G292" s="242"/>
    </row>
    <row r="293" ht="14.25" customHeight="1">
      <c r="G293" s="242"/>
    </row>
    <row r="294" ht="14.25" customHeight="1">
      <c r="G294" s="242"/>
    </row>
    <row r="295" ht="14.25" customHeight="1">
      <c r="G295" s="242"/>
    </row>
    <row r="296" ht="14.25" customHeight="1">
      <c r="G296" s="242"/>
    </row>
    <row r="297" ht="14.25" customHeight="1">
      <c r="G297" s="242"/>
    </row>
    <row r="298" ht="14.25" customHeight="1">
      <c r="G298" s="242"/>
    </row>
    <row r="299" ht="14.25" customHeight="1">
      <c r="G299" s="242"/>
    </row>
    <row r="300" ht="14.25" customHeight="1">
      <c r="G300" s="242"/>
    </row>
    <row r="301" ht="14.25" customHeight="1">
      <c r="G301" s="242"/>
    </row>
    <row r="302" ht="14.25" customHeight="1">
      <c r="G302" s="242"/>
    </row>
    <row r="303" ht="14.25" customHeight="1">
      <c r="G303" s="242"/>
    </row>
    <row r="304" ht="14.25" customHeight="1">
      <c r="G304" s="242"/>
    </row>
    <row r="305" ht="14.25" customHeight="1">
      <c r="G305" s="242"/>
    </row>
    <row r="306" ht="14.25" customHeight="1">
      <c r="G306" s="242"/>
    </row>
    <row r="307" ht="14.25" customHeight="1">
      <c r="G307" s="242"/>
    </row>
    <row r="308" ht="14.25" customHeight="1">
      <c r="G308" s="242"/>
    </row>
    <row r="309" ht="14.25" customHeight="1">
      <c r="G309" s="242"/>
    </row>
    <row r="310" ht="14.25" customHeight="1">
      <c r="G310" s="242"/>
    </row>
    <row r="311" ht="14.25" customHeight="1">
      <c r="G311" s="242"/>
    </row>
    <row r="312" ht="14.25" customHeight="1">
      <c r="G312" s="242"/>
    </row>
    <row r="313" ht="14.25" customHeight="1">
      <c r="G313" s="242"/>
    </row>
    <row r="314" ht="14.25" customHeight="1">
      <c r="G314" s="242"/>
    </row>
    <row r="315" ht="14.25" customHeight="1">
      <c r="G315" s="242"/>
    </row>
    <row r="316" ht="14.25" customHeight="1">
      <c r="G316" s="242"/>
    </row>
    <row r="317" ht="14.25" customHeight="1">
      <c r="G317" s="242"/>
    </row>
    <row r="318" ht="14.25" customHeight="1">
      <c r="G318" s="242"/>
    </row>
    <row r="319" ht="14.25" customHeight="1">
      <c r="G319" s="242"/>
    </row>
    <row r="320" ht="14.25" customHeight="1">
      <c r="G320" s="242"/>
    </row>
    <row r="321" ht="14.25" customHeight="1">
      <c r="G321" s="242"/>
    </row>
    <row r="322" ht="14.25" customHeight="1">
      <c r="G322" s="242"/>
    </row>
    <row r="323" ht="14.25" customHeight="1">
      <c r="G323" s="242"/>
    </row>
    <row r="324" ht="14.25" customHeight="1">
      <c r="G324" s="242"/>
    </row>
    <row r="325" ht="14.25" customHeight="1">
      <c r="G325" s="242"/>
    </row>
    <row r="326" ht="14.25" customHeight="1">
      <c r="G326" s="242"/>
    </row>
    <row r="327" ht="14.25" customHeight="1">
      <c r="G327" s="242"/>
    </row>
    <row r="328" ht="14.25" customHeight="1">
      <c r="G328" s="242"/>
    </row>
    <row r="329" ht="14.25" customHeight="1">
      <c r="G329" s="242"/>
    </row>
    <row r="330" ht="14.25" customHeight="1">
      <c r="G330" s="242"/>
    </row>
    <row r="331" ht="14.25" customHeight="1">
      <c r="G331" s="242"/>
    </row>
    <row r="332" ht="14.25" customHeight="1">
      <c r="G332" s="242"/>
    </row>
    <row r="333" ht="14.25" customHeight="1">
      <c r="G333" s="242"/>
    </row>
    <row r="334" ht="14.25" customHeight="1">
      <c r="G334" s="242"/>
    </row>
    <row r="335" ht="14.25" customHeight="1">
      <c r="G335" s="242"/>
    </row>
    <row r="336" ht="14.25" customHeight="1">
      <c r="G336" s="242"/>
    </row>
    <row r="337" ht="14.25" customHeight="1">
      <c r="G337" s="242"/>
    </row>
    <row r="338" ht="14.25" customHeight="1">
      <c r="G338" s="242"/>
    </row>
    <row r="339" ht="14.25" customHeight="1">
      <c r="G339" s="242"/>
    </row>
    <row r="340" ht="14.25" customHeight="1">
      <c r="G340" s="242"/>
    </row>
    <row r="341" ht="14.25" customHeight="1">
      <c r="G341" s="242"/>
    </row>
    <row r="342" ht="14.25" customHeight="1">
      <c r="G342" s="242"/>
    </row>
    <row r="343" ht="14.25" customHeight="1">
      <c r="G343" s="242"/>
    </row>
    <row r="344" ht="14.25" customHeight="1">
      <c r="G344" s="242"/>
    </row>
    <row r="345" ht="14.25" customHeight="1">
      <c r="G345" s="242"/>
    </row>
    <row r="346" ht="14.25" customHeight="1">
      <c r="G346" s="242"/>
    </row>
    <row r="347" ht="14.25" customHeight="1">
      <c r="G347" s="242"/>
    </row>
    <row r="348" ht="14.25" customHeight="1">
      <c r="G348" s="242"/>
    </row>
    <row r="349" ht="14.25" customHeight="1">
      <c r="G349" s="242"/>
    </row>
    <row r="350" ht="14.25" customHeight="1">
      <c r="G350" s="242"/>
    </row>
    <row r="351" ht="14.25" customHeight="1">
      <c r="G351" s="242"/>
    </row>
    <row r="352" ht="14.25" customHeight="1">
      <c r="G352" s="242"/>
    </row>
    <row r="353" ht="14.25" customHeight="1">
      <c r="G353" s="242"/>
    </row>
    <row r="354" ht="14.25" customHeight="1">
      <c r="G354" s="242"/>
    </row>
    <row r="355" ht="14.25" customHeight="1">
      <c r="G355" s="242"/>
    </row>
    <row r="356" ht="14.25" customHeight="1">
      <c r="G356" s="242"/>
    </row>
    <row r="357" ht="14.25" customHeight="1">
      <c r="G357" s="242"/>
    </row>
    <row r="358" ht="14.25" customHeight="1">
      <c r="G358" s="242"/>
    </row>
    <row r="359" ht="14.25" customHeight="1">
      <c r="G359" s="242"/>
    </row>
    <row r="360" ht="14.25" customHeight="1">
      <c r="G360" s="242"/>
    </row>
    <row r="361" ht="14.25" customHeight="1">
      <c r="G361" s="242"/>
    </row>
    <row r="362" ht="14.25" customHeight="1">
      <c r="G362" s="242"/>
    </row>
    <row r="363" ht="14.25" customHeight="1">
      <c r="G363" s="242"/>
    </row>
    <row r="364" ht="14.25" customHeight="1">
      <c r="G364" s="242"/>
    </row>
    <row r="365" ht="14.25" customHeight="1">
      <c r="G365" s="242"/>
    </row>
    <row r="366" ht="14.25" customHeight="1">
      <c r="G366" s="242"/>
    </row>
    <row r="367" ht="14.25" customHeight="1">
      <c r="G367" s="242"/>
    </row>
    <row r="368" ht="14.25" customHeight="1">
      <c r="G368" s="242"/>
    </row>
    <row r="369" ht="14.25" customHeight="1">
      <c r="G369" s="242"/>
    </row>
    <row r="370" ht="14.25" customHeight="1">
      <c r="G370" s="242"/>
    </row>
    <row r="371" ht="14.25" customHeight="1">
      <c r="G371" s="242"/>
    </row>
    <row r="372" ht="14.25" customHeight="1">
      <c r="G372" s="242"/>
    </row>
    <row r="373" ht="14.25" customHeight="1">
      <c r="G373" s="242"/>
    </row>
    <row r="374" ht="14.25" customHeight="1">
      <c r="G374" s="242"/>
    </row>
    <row r="375" ht="14.25" customHeight="1">
      <c r="G375" s="242"/>
    </row>
    <row r="376" ht="14.25" customHeight="1">
      <c r="G376" s="242"/>
    </row>
    <row r="377" ht="14.25" customHeight="1">
      <c r="G377" s="242"/>
    </row>
    <row r="378" ht="14.25" customHeight="1">
      <c r="G378" s="242"/>
    </row>
    <row r="379" ht="14.25" customHeight="1">
      <c r="G379" s="242"/>
    </row>
    <row r="380" ht="14.25" customHeight="1">
      <c r="G380" s="242"/>
    </row>
    <row r="381" ht="14.25" customHeight="1">
      <c r="G381" s="242"/>
    </row>
    <row r="382" ht="14.25" customHeight="1">
      <c r="G382" s="242"/>
    </row>
    <row r="383" ht="14.25" customHeight="1">
      <c r="G383" s="242"/>
    </row>
    <row r="384" ht="14.25" customHeight="1">
      <c r="G384" s="242"/>
    </row>
    <row r="385" ht="14.25" customHeight="1">
      <c r="G385" s="242"/>
    </row>
    <row r="386" ht="14.25" customHeight="1">
      <c r="G386" s="242"/>
    </row>
    <row r="387" ht="14.25" customHeight="1">
      <c r="G387" s="242"/>
    </row>
    <row r="388" ht="14.25" customHeight="1">
      <c r="G388" s="242"/>
    </row>
    <row r="389" ht="14.25" customHeight="1">
      <c r="G389" s="242"/>
    </row>
    <row r="390" ht="14.25" customHeight="1">
      <c r="G390" s="242"/>
    </row>
    <row r="391" ht="14.25" customHeight="1">
      <c r="G391" s="242"/>
    </row>
    <row r="392" ht="14.25" customHeight="1">
      <c r="G392" s="242"/>
    </row>
    <row r="393" ht="14.25" customHeight="1">
      <c r="G393" s="242"/>
    </row>
    <row r="394" ht="14.25" customHeight="1">
      <c r="G394" s="242"/>
    </row>
    <row r="395" ht="14.25" customHeight="1">
      <c r="G395" s="242"/>
    </row>
    <row r="396" ht="14.25" customHeight="1">
      <c r="G396" s="242"/>
    </row>
    <row r="397" ht="14.25" customHeight="1">
      <c r="G397" s="242"/>
    </row>
    <row r="398" ht="14.25" customHeight="1">
      <c r="G398" s="242"/>
    </row>
    <row r="399" ht="14.25" customHeight="1">
      <c r="G399" s="242"/>
    </row>
    <row r="400" ht="14.25" customHeight="1">
      <c r="G400" s="242"/>
    </row>
    <row r="401" ht="14.25" customHeight="1">
      <c r="G401" s="242"/>
    </row>
    <row r="402" ht="14.25" customHeight="1">
      <c r="G402" s="242"/>
    </row>
    <row r="403" ht="14.25" customHeight="1">
      <c r="G403" s="242"/>
    </row>
    <row r="404" ht="14.25" customHeight="1">
      <c r="G404" s="242"/>
    </row>
    <row r="405" ht="14.25" customHeight="1">
      <c r="G405" s="242"/>
    </row>
    <row r="406" ht="14.25" customHeight="1">
      <c r="G406" s="242"/>
    </row>
    <row r="407" ht="14.25" customHeight="1">
      <c r="G407" s="242"/>
    </row>
    <row r="408" ht="14.25" customHeight="1">
      <c r="G408" s="242"/>
    </row>
    <row r="409" ht="14.25" customHeight="1">
      <c r="G409" s="242"/>
    </row>
    <row r="410" ht="14.25" customHeight="1">
      <c r="G410" s="242"/>
    </row>
    <row r="411" ht="14.25" customHeight="1">
      <c r="G411" s="242"/>
    </row>
    <row r="412" ht="14.25" customHeight="1">
      <c r="G412" s="242"/>
    </row>
    <row r="413" ht="14.25" customHeight="1">
      <c r="G413" s="242"/>
    </row>
    <row r="414" ht="14.25" customHeight="1">
      <c r="G414" s="242"/>
    </row>
    <row r="415" ht="14.25" customHeight="1">
      <c r="G415" s="242"/>
    </row>
    <row r="416" ht="14.25" customHeight="1">
      <c r="G416" s="242"/>
    </row>
    <row r="417" ht="14.25" customHeight="1">
      <c r="G417" s="242"/>
    </row>
    <row r="418" ht="14.25" customHeight="1">
      <c r="G418" s="242"/>
    </row>
    <row r="419" ht="14.25" customHeight="1">
      <c r="G419" s="242"/>
    </row>
    <row r="420" ht="14.25" customHeight="1">
      <c r="G420" s="242"/>
    </row>
    <row r="421" ht="14.25" customHeight="1">
      <c r="G421" s="242"/>
    </row>
    <row r="422" ht="14.25" customHeight="1">
      <c r="G422" s="242"/>
    </row>
    <row r="423" ht="14.25" customHeight="1">
      <c r="G423" s="242"/>
    </row>
    <row r="424" ht="14.25" customHeight="1">
      <c r="G424" s="242"/>
    </row>
    <row r="425" ht="14.25" customHeight="1">
      <c r="G425" s="242"/>
    </row>
    <row r="426" ht="14.25" customHeight="1">
      <c r="G426" s="242"/>
    </row>
    <row r="427" ht="14.25" customHeight="1">
      <c r="G427" s="242"/>
    </row>
    <row r="428" ht="14.25" customHeight="1">
      <c r="G428" s="242"/>
    </row>
    <row r="429" ht="14.25" customHeight="1">
      <c r="G429" s="242"/>
    </row>
    <row r="430" ht="14.25" customHeight="1">
      <c r="G430" s="242"/>
    </row>
    <row r="431" ht="14.25" customHeight="1">
      <c r="G431" s="242"/>
    </row>
    <row r="432" ht="14.25" customHeight="1">
      <c r="G432" s="242"/>
    </row>
    <row r="433" ht="14.25" customHeight="1">
      <c r="G433" s="242"/>
    </row>
    <row r="434" ht="14.25" customHeight="1">
      <c r="G434" s="242"/>
    </row>
    <row r="435" ht="14.25" customHeight="1">
      <c r="G435" s="242"/>
    </row>
    <row r="436" ht="14.25" customHeight="1">
      <c r="G436" s="242"/>
    </row>
    <row r="437" ht="14.25" customHeight="1">
      <c r="G437" s="242"/>
    </row>
    <row r="438" ht="14.25" customHeight="1">
      <c r="G438" s="242"/>
    </row>
    <row r="439" ht="14.25" customHeight="1">
      <c r="G439" s="242"/>
    </row>
    <row r="440" ht="14.25" customHeight="1">
      <c r="G440" s="242"/>
    </row>
    <row r="441" ht="14.25" customHeight="1">
      <c r="G441" s="242"/>
    </row>
    <row r="442" ht="14.25" customHeight="1">
      <c r="G442" s="242"/>
    </row>
    <row r="443" ht="14.25" customHeight="1">
      <c r="G443" s="242"/>
    </row>
    <row r="444" ht="14.25" customHeight="1">
      <c r="G444" s="242"/>
    </row>
    <row r="445" ht="14.25" customHeight="1">
      <c r="G445" s="242"/>
    </row>
    <row r="446" ht="14.25" customHeight="1">
      <c r="G446" s="242"/>
    </row>
    <row r="447" ht="14.25" customHeight="1">
      <c r="G447" s="242"/>
    </row>
    <row r="448" ht="14.25" customHeight="1">
      <c r="G448" s="242"/>
    </row>
    <row r="449" ht="14.25" customHeight="1">
      <c r="G449" s="242"/>
    </row>
    <row r="450" ht="14.25" customHeight="1">
      <c r="G450" s="242"/>
    </row>
    <row r="451" ht="14.25" customHeight="1">
      <c r="G451" s="242"/>
    </row>
    <row r="452" ht="14.25" customHeight="1">
      <c r="G452" s="242"/>
    </row>
    <row r="453" ht="14.25" customHeight="1">
      <c r="G453" s="242"/>
    </row>
    <row r="454" ht="14.25" customHeight="1">
      <c r="G454" s="242"/>
    </row>
    <row r="455" ht="14.25" customHeight="1">
      <c r="G455" s="242"/>
    </row>
    <row r="456" ht="14.25" customHeight="1">
      <c r="G456" s="242"/>
    </row>
    <row r="457" ht="14.25" customHeight="1">
      <c r="G457" s="242"/>
    </row>
    <row r="458" ht="14.25" customHeight="1">
      <c r="G458" s="242"/>
    </row>
    <row r="459" ht="14.25" customHeight="1">
      <c r="G459" s="242"/>
    </row>
    <row r="460" ht="14.25" customHeight="1">
      <c r="G460" s="242"/>
    </row>
    <row r="461" ht="14.25" customHeight="1">
      <c r="G461" s="242"/>
    </row>
    <row r="462" ht="14.25" customHeight="1">
      <c r="G462" s="242"/>
    </row>
    <row r="463" ht="14.25" customHeight="1">
      <c r="G463" s="242"/>
    </row>
    <row r="464" ht="14.25" customHeight="1">
      <c r="G464" s="242"/>
    </row>
    <row r="465" ht="14.25" customHeight="1">
      <c r="G465" s="242"/>
    </row>
    <row r="466" ht="14.25" customHeight="1">
      <c r="G466" s="242"/>
    </row>
    <row r="467" ht="14.25" customHeight="1">
      <c r="G467" s="242"/>
    </row>
    <row r="468" ht="14.25" customHeight="1">
      <c r="G468" s="242"/>
    </row>
    <row r="469" ht="14.25" customHeight="1">
      <c r="G469" s="242"/>
    </row>
    <row r="470" ht="14.25" customHeight="1">
      <c r="G470" s="242"/>
    </row>
    <row r="471" ht="14.25" customHeight="1">
      <c r="G471" s="242"/>
    </row>
    <row r="472" ht="14.25" customHeight="1">
      <c r="G472" s="242"/>
    </row>
    <row r="473" ht="14.25" customHeight="1">
      <c r="G473" s="242"/>
    </row>
    <row r="474" ht="14.25" customHeight="1">
      <c r="G474" s="242"/>
    </row>
    <row r="475" ht="14.25" customHeight="1">
      <c r="G475" s="242"/>
    </row>
    <row r="476" ht="14.25" customHeight="1">
      <c r="G476" s="242"/>
    </row>
    <row r="477" ht="14.25" customHeight="1">
      <c r="G477" s="242"/>
    </row>
    <row r="478" ht="14.25" customHeight="1">
      <c r="G478" s="242"/>
    </row>
    <row r="479" ht="14.25" customHeight="1">
      <c r="G479" s="242"/>
    </row>
    <row r="480" ht="14.25" customHeight="1">
      <c r="G480" s="242"/>
    </row>
    <row r="481" ht="14.25" customHeight="1">
      <c r="G481" s="242"/>
    </row>
    <row r="482" ht="14.25" customHeight="1">
      <c r="G482" s="242"/>
    </row>
    <row r="483" ht="14.25" customHeight="1">
      <c r="G483" s="242"/>
    </row>
    <row r="484" ht="14.25" customHeight="1">
      <c r="G484" s="242"/>
    </row>
    <row r="485" ht="14.25" customHeight="1">
      <c r="G485" s="242"/>
    </row>
    <row r="486" ht="14.25" customHeight="1">
      <c r="G486" s="242"/>
    </row>
    <row r="487" ht="14.25" customHeight="1">
      <c r="G487" s="242"/>
    </row>
    <row r="488" ht="14.25" customHeight="1">
      <c r="G488" s="242"/>
    </row>
    <row r="489" ht="14.25" customHeight="1">
      <c r="G489" s="242"/>
    </row>
    <row r="490" ht="14.25" customHeight="1">
      <c r="G490" s="242"/>
    </row>
    <row r="491" ht="14.25" customHeight="1">
      <c r="G491" s="242"/>
    </row>
    <row r="492" ht="14.25" customHeight="1">
      <c r="G492" s="242"/>
    </row>
    <row r="493" ht="14.25" customHeight="1">
      <c r="G493" s="242"/>
    </row>
    <row r="494" ht="14.25" customHeight="1">
      <c r="G494" s="242"/>
    </row>
    <row r="495" ht="14.25" customHeight="1">
      <c r="G495" s="242"/>
    </row>
    <row r="496" ht="14.25" customHeight="1">
      <c r="G496" s="242"/>
    </row>
    <row r="497" ht="14.25" customHeight="1">
      <c r="G497" s="242"/>
    </row>
    <row r="498" ht="14.25" customHeight="1">
      <c r="G498" s="242"/>
    </row>
    <row r="499" ht="14.25" customHeight="1">
      <c r="G499" s="242"/>
    </row>
    <row r="500" ht="14.25" customHeight="1">
      <c r="G500" s="242"/>
    </row>
    <row r="501" ht="14.25" customHeight="1">
      <c r="G501" s="242"/>
    </row>
    <row r="502" ht="14.25" customHeight="1">
      <c r="G502" s="242"/>
    </row>
    <row r="503" ht="14.25" customHeight="1">
      <c r="G503" s="242"/>
    </row>
    <row r="504" ht="14.25" customHeight="1">
      <c r="G504" s="242"/>
    </row>
    <row r="505" ht="14.25" customHeight="1">
      <c r="G505" s="242"/>
    </row>
    <row r="506" ht="14.25" customHeight="1">
      <c r="G506" s="242"/>
    </row>
    <row r="507" ht="14.25" customHeight="1">
      <c r="G507" s="242"/>
    </row>
    <row r="508" ht="14.25" customHeight="1">
      <c r="G508" s="242"/>
    </row>
    <row r="509" ht="14.25" customHeight="1">
      <c r="G509" s="242"/>
    </row>
    <row r="510" ht="14.25" customHeight="1">
      <c r="G510" s="242"/>
    </row>
    <row r="511" ht="14.25" customHeight="1">
      <c r="G511" s="242"/>
    </row>
    <row r="512" ht="14.25" customHeight="1">
      <c r="G512" s="242"/>
    </row>
    <row r="513" ht="14.25" customHeight="1">
      <c r="G513" s="242"/>
    </row>
    <row r="514" ht="14.25" customHeight="1">
      <c r="G514" s="242"/>
    </row>
    <row r="515" ht="14.25" customHeight="1">
      <c r="G515" s="242"/>
    </row>
    <row r="516" ht="14.25" customHeight="1">
      <c r="G516" s="242"/>
    </row>
    <row r="517" ht="14.25" customHeight="1">
      <c r="G517" s="242"/>
    </row>
    <row r="518" ht="14.25" customHeight="1">
      <c r="G518" s="242"/>
    </row>
    <row r="519" ht="14.25" customHeight="1">
      <c r="G519" s="242"/>
    </row>
    <row r="520" ht="14.25" customHeight="1">
      <c r="G520" s="242"/>
    </row>
    <row r="521" ht="14.25" customHeight="1">
      <c r="G521" s="242"/>
    </row>
    <row r="522" ht="14.25" customHeight="1">
      <c r="G522" s="242"/>
    </row>
    <row r="523" ht="14.25" customHeight="1">
      <c r="G523" s="242"/>
    </row>
    <row r="524" ht="14.25" customHeight="1">
      <c r="G524" s="242"/>
    </row>
    <row r="525" ht="14.25" customHeight="1">
      <c r="G525" s="242"/>
    </row>
    <row r="526" ht="14.25" customHeight="1">
      <c r="G526" s="242"/>
    </row>
    <row r="527" ht="14.25" customHeight="1">
      <c r="G527" s="242"/>
    </row>
    <row r="528" ht="14.25" customHeight="1">
      <c r="G528" s="242"/>
    </row>
    <row r="529" ht="14.25" customHeight="1">
      <c r="G529" s="242"/>
    </row>
    <row r="530" ht="14.25" customHeight="1">
      <c r="G530" s="242"/>
    </row>
    <row r="531" ht="14.25" customHeight="1">
      <c r="G531" s="242"/>
    </row>
    <row r="532" ht="14.25" customHeight="1">
      <c r="G532" s="242"/>
    </row>
    <row r="533" ht="14.25" customHeight="1">
      <c r="G533" s="242"/>
    </row>
    <row r="534" ht="14.25" customHeight="1">
      <c r="G534" s="242"/>
    </row>
    <row r="535" ht="14.25" customHeight="1">
      <c r="G535" s="242"/>
    </row>
    <row r="536" ht="14.25" customHeight="1">
      <c r="G536" s="242"/>
    </row>
    <row r="537" ht="14.25" customHeight="1">
      <c r="G537" s="242"/>
    </row>
    <row r="538" ht="14.25" customHeight="1">
      <c r="G538" s="242"/>
    </row>
    <row r="539" ht="14.25" customHeight="1">
      <c r="G539" s="242"/>
    </row>
    <row r="540" ht="14.25" customHeight="1">
      <c r="G540" s="242"/>
    </row>
    <row r="541" ht="14.25" customHeight="1">
      <c r="G541" s="242"/>
    </row>
    <row r="542" ht="14.25" customHeight="1">
      <c r="G542" s="242"/>
    </row>
    <row r="543" ht="14.25" customHeight="1">
      <c r="G543" s="242"/>
    </row>
    <row r="544" ht="14.25" customHeight="1">
      <c r="G544" s="242"/>
    </row>
    <row r="545" ht="14.25" customHeight="1">
      <c r="G545" s="242"/>
    </row>
    <row r="546" ht="14.25" customHeight="1">
      <c r="G546" s="242"/>
    </row>
    <row r="547" ht="14.25" customHeight="1">
      <c r="G547" s="242"/>
    </row>
    <row r="548" ht="14.25" customHeight="1">
      <c r="G548" s="242"/>
    </row>
    <row r="549" ht="14.25" customHeight="1">
      <c r="G549" s="242"/>
    </row>
    <row r="550" ht="14.25" customHeight="1">
      <c r="G550" s="242"/>
    </row>
    <row r="551" ht="14.25" customHeight="1">
      <c r="G551" s="242"/>
    </row>
    <row r="552" ht="14.25" customHeight="1">
      <c r="G552" s="242"/>
    </row>
    <row r="553" ht="14.25" customHeight="1">
      <c r="G553" s="242"/>
    </row>
    <row r="554" ht="14.25" customHeight="1">
      <c r="G554" s="242"/>
    </row>
    <row r="555" ht="14.25" customHeight="1">
      <c r="G555" s="242"/>
    </row>
    <row r="556" ht="14.25" customHeight="1">
      <c r="G556" s="242"/>
    </row>
    <row r="557" ht="14.25" customHeight="1">
      <c r="G557" s="242"/>
    </row>
    <row r="558" ht="14.25" customHeight="1">
      <c r="G558" s="242"/>
    </row>
    <row r="559" ht="14.25" customHeight="1">
      <c r="G559" s="242"/>
    </row>
    <row r="560" ht="14.25" customHeight="1">
      <c r="G560" s="242"/>
    </row>
    <row r="561" ht="14.25" customHeight="1">
      <c r="G561" s="242"/>
    </row>
    <row r="562" ht="14.25" customHeight="1">
      <c r="G562" s="242"/>
    </row>
    <row r="563" ht="14.25" customHeight="1">
      <c r="G563" s="242"/>
    </row>
    <row r="564" ht="14.25" customHeight="1">
      <c r="G564" s="242"/>
    </row>
    <row r="565" ht="14.25" customHeight="1">
      <c r="G565" s="242"/>
    </row>
    <row r="566" ht="14.25" customHeight="1">
      <c r="G566" s="242"/>
    </row>
    <row r="567" ht="14.25" customHeight="1">
      <c r="G567" s="242"/>
    </row>
    <row r="568" ht="14.25" customHeight="1">
      <c r="G568" s="242"/>
    </row>
    <row r="569" ht="14.25" customHeight="1">
      <c r="G569" s="242"/>
    </row>
    <row r="570" ht="14.25" customHeight="1">
      <c r="G570" s="242"/>
    </row>
    <row r="571" ht="14.25" customHeight="1">
      <c r="G571" s="242"/>
    </row>
    <row r="572" ht="14.25" customHeight="1">
      <c r="G572" s="242"/>
    </row>
    <row r="573" ht="14.25" customHeight="1">
      <c r="G573" s="242"/>
    </row>
    <row r="574" ht="14.25" customHeight="1">
      <c r="G574" s="242"/>
    </row>
    <row r="575" ht="14.25" customHeight="1">
      <c r="G575" s="242"/>
    </row>
    <row r="576" ht="14.25" customHeight="1">
      <c r="G576" s="242"/>
    </row>
    <row r="577" ht="14.25" customHeight="1">
      <c r="G577" s="242"/>
    </row>
    <row r="578" ht="14.25" customHeight="1">
      <c r="G578" s="242"/>
    </row>
    <row r="579" ht="14.25" customHeight="1">
      <c r="G579" s="242"/>
    </row>
    <row r="580" ht="14.25" customHeight="1">
      <c r="G580" s="242"/>
    </row>
    <row r="581" ht="14.25" customHeight="1">
      <c r="G581" s="242"/>
    </row>
    <row r="582" ht="14.25" customHeight="1">
      <c r="G582" s="242"/>
    </row>
    <row r="583" ht="14.25" customHeight="1">
      <c r="G583" s="242"/>
    </row>
    <row r="584" ht="14.25" customHeight="1">
      <c r="G584" s="242"/>
    </row>
    <row r="585" ht="14.25" customHeight="1">
      <c r="G585" s="242"/>
    </row>
    <row r="586" ht="14.25" customHeight="1">
      <c r="G586" s="242"/>
    </row>
    <row r="587" ht="14.25" customHeight="1">
      <c r="G587" s="242"/>
    </row>
    <row r="588" ht="14.25" customHeight="1">
      <c r="G588" s="242"/>
    </row>
    <row r="589" ht="14.25" customHeight="1">
      <c r="G589" s="242"/>
    </row>
    <row r="590" ht="14.25" customHeight="1">
      <c r="G590" s="242"/>
    </row>
    <row r="591" ht="14.25" customHeight="1">
      <c r="G591" s="242"/>
    </row>
    <row r="592" ht="14.25" customHeight="1">
      <c r="G592" s="242"/>
    </row>
    <row r="593" ht="14.25" customHeight="1">
      <c r="G593" s="242"/>
    </row>
    <row r="594" ht="14.25" customHeight="1">
      <c r="G594" s="242"/>
    </row>
    <row r="595" ht="14.25" customHeight="1">
      <c r="G595" s="242"/>
    </row>
    <row r="596" ht="14.25" customHeight="1">
      <c r="G596" s="242"/>
    </row>
    <row r="597" ht="14.25" customHeight="1">
      <c r="G597" s="242"/>
    </row>
    <row r="598" ht="14.25" customHeight="1">
      <c r="G598" s="242"/>
    </row>
    <row r="599" ht="14.25" customHeight="1">
      <c r="G599" s="242"/>
    </row>
    <row r="600" ht="14.25" customHeight="1">
      <c r="G600" s="242"/>
    </row>
    <row r="601" ht="14.25" customHeight="1">
      <c r="G601" s="242"/>
    </row>
    <row r="602" ht="14.25" customHeight="1">
      <c r="G602" s="242"/>
    </row>
    <row r="603" ht="14.25" customHeight="1">
      <c r="G603" s="242"/>
    </row>
    <row r="604" ht="14.25" customHeight="1">
      <c r="G604" s="242"/>
    </row>
    <row r="605" ht="14.25" customHeight="1">
      <c r="G605" s="242"/>
    </row>
    <row r="606" ht="14.25" customHeight="1">
      <c r="G606" s="242"/>
    </row>
    <row r="607" ht="14.25" customHeight="1">
      <c r="G607" s="242"/>
    </row>
    <row r="608" ht="14.25" customHeight="1">
      <c r="G608" s="242"/>
    </row>
    <row r="609" ht="14.25" customHeight="1">
      <c r="G609" s="242"/>
    </row>
    <row r="610" ht="14.25" customHeight="1">
      <c r="G610" s="242"/>
    </row>
    <row r="611" ht="14.25" customHeight="1">
      <c r="G611" s="242"/>
    </row>
    <row r="612" ht="14.25" customHeight="1">
      <c r="G612" s="242"/>
    </row>
    <row r="613" ht="14.25" customHeight="1">
      <c r="G613" s="242"/>
    </row>
    <row r="614" ht="14.25" customHeight="1">
      <c r="G614" s="242"/>
    </row>
    <row r="615" ht="14.25" customHeight="1">
      <c r="G615" s="242"/>
    </row>
    <row r="616" ht="14.25" customHeight="1">
      <c r="G616" s="242"/>
    </row>
    <row r="617" ht="14.25" customHeight="1">
      <c r="G617" s="242"/>
    </row>
    <row r="618" ht="14.25" customHeight="1">
      <c r="G618" s="242"/>
    </row>
    <row r="619" ht="14.25" customHeight="1">
      <c r="G619" s="242"/>
    </row>
    <row r="620" ht="14.25" customHeight="1">
      <c r="G620" s="242"/>
    </row>
    <row r="621" ht="14.25" customHeight="1">
      <c r="G621" s="242"/>
    </row>
    <row r="622" ht="14.25" customHeight="1">
      <c r="G622" s="242"/>
    </row>
    <row r="623" ht="14.25" customHeight="1">
      <c r="G623" s="242"/>
    </row>
    <row r="624" ht="14.25" customHeight="1">
      <c r="G624" s="242"/>
    </row>
    <row r="625" ht="14.25" customHeight="1">
      <c r="G625" s="242"/>
    </row>
    <row r="626" ht="14.25" customHeight="1">
      <c r="G626" s="242"/>
    </row>
    <row r="627" ht="14.25" customHeight="1">
      <c r="G627" s="242"/>
    </row>
    <row r="628" ht="14.25" customHeight="1">
      <c r="G628" s="242"/>
    </row>
    <row r="629" ht="14.25" customHeight="1">
      <c r="G629" s="242"/>
    </row>
    <row r="630" ht="14.25" customHeight="1">
      <c r="G630" s="242"/>
    </row>
    <row r="631" ht="14.25" customHeight="1">
      <c r="G631" s="242"/>
    </row>
    <row r="632" ht="14.25" customHeight="1">
      <c r="G632" s="242"/>
    </row>
    <row r="633" ht="14.25" customHeight="1">
      <c r="G633" s="242"/>
    </row>
    <row r="634" ht="14.25" customHeight="1">
      <c r="G634" s="242"/>
    </row>
    <row r="635" ht="14.25" customHeight="1">
      <c r="G635" s="242"/>
    </row>
    <row r="636" ht="14.25" customHeight="1">
      <c r="G636" s="242"/>
    </row>
    <row r="637" ht="14.25" customHeight="1">
      <c r="G637" s="242"/>
    </row>
    <row r="638" ht="14.25" customHeight="1">
      <c r="G638" s="242"/>
    </row>
    <row r="639" ht="14.25" customHeight="1">
      <c r="G639" s="242"/>
    </row>
    <row r="640" ht="14.25" customHeight="1">
      <c r="G640" s="242"/>
    </row>
    <row r="641" ht="14.25" customHeight="1">
      <c r="G641" s="242"/>
    </row>
    <row r="642" ht="14.25" customHeight="1">
      <c r="G642" s="242"/>
    </row>
    <row r="643" ht="14.25" customHeight="1">
      <c r="G643" s="242"/>
    </row>
    <row r="644" ht="14.25" customHeight="1">
      <c r="G644" s="242"/>
    </row>
    <row r="645" ht="14.25" customHeight="1">
      <c r="G645" s="242"/>
    </row>
    <row r="646" ht="14.25" customHeight="1">
      <c r="G646" s="242"/>
    </row>
    <row r="647" ht="14.25" customHeight="1">
      <c r="G647" s="242"/>
    </row>
    <row r="648" ht="14.25" customHeight="1">
      <c r="G648" s="242"/>
    </row>
    <row r="649" ht="14.25" customHeight="1">
      <c r="G649" s="242"/>
    </row>
    <row r="650" ht="14.25" customHeight="1">
      <c r="G650" s="242"/>
    </row>
    <row r="651" ht="14.25" customHeight="1">
      <c r="G651" s="242"/>
    </row>
    <row r="652" ht="14.25" customHeight="1">
      <c r="G652" s="242"/>
    </row>
    <row r="653" ht="14.25" customHeight="1">
      <c r="G653" s="242"/>
    </row>
    <row r="654" ht="14.25" customHeight="1">
      <c r="G654" s="242"/>
    </row>
    <row r="655" ht="14.25" customHeight="1">
      <c r="G655" s="242"/>
    </row>
    <row r="656" ht="14.25" customHeight="1">
      <c r="G656" s="242"/>
    </row>
    <row r="657" ht="14.25" customHeight="1">
      <c r="G657" s="242"/>
    </row>
    <row r="658" ht="14.25" customHeight="1">
      <c r="G658" s="242"/>
    </row>
    <row r="659" ht="14.25" customHeight="1">
      <c r="G659" s="242"/>
    </row>
    <row r="660" ht="14.25" customHeight="1">
      <c r="G660" s="242"/>
    </row>
    <row r="661" ht="14.25" customHeight="1">
      <c r="G661" s="242"/>
    </row>
    <row r="662" ht="14.25" customHeight="1">
      <c r="G662" s="242"/>
    </row>
    <row r="663" ht="14.25" customHeight="1">
      <c r="G663" s="242"/>
    </row>
    <row r="664" ht="14.25" customHeight="1">
      <c r="G664" s="242"/>
    </row>
    <row r="665" ht="14.25" customHeight="1">
      <c r="G665" s="242"/>
    </row>
    <row r="666" ht="14.25" customHeight="1">
      <c r="G666" s="242"/>
    </row>
    <row r="667" ht="14.25" customHeight="1">
      <c r="G667" s="242"/>
    </row>
    <row r="668" ht="14.25" customHeight="1">
      <c r="G668" s="242"/>
    </row>
    <row r="669" ht="14.25" customHeight="1">
      <c r="G669" s="242"/>
    </row>
    <row r="670" ht="14.25" customHeight="1">
      <c r="G670" s="242"/>
    </row>
    <row r="671" ht="14.25" customHeight="1">
      <c r="G671" s="242"/>
    </row>
    <row r="672" ht="14.25" customHeight="1">
      <c r="G672" s="242"/>
    </row>
    <row r="673" ht="14.25" customHeight="1">
      <c r="G673" s="242"/>
    </row>
    <row r="674" ht="14.25" customHeight="1">
      <c r="G674" s="242"/>
    </row>
    <row r="675" ht="14.25" customHeight="1">
      <c r="G675" s="242"/>
    </row>
    <row r="676" ht="14.25" customHeight="1">
      <c r="G676" s="242"/>
    </row>
    <row r="677" ht="14.25" customHeight="1">
      <c r="G677" s="242"/>
    </row>
    <row r="678" ht="14.25" customHeight="1">
      <c r="G678" s="242"/>
    </row>
    <row r="679" ht="14.25" customHeight="1">
      <c r="G679" s="242"/>
    </row>
    <row r="680" ht="14.25" customHeight="1">
      <c r="G680" s="242"/>
    </row>
    <row r="681" ht="14.25" customHeight="1">
      <c r="G681" s="242"/>
    </row>
    <row r="682" ht="14.25" customHeight="1">
      <c r="G682" s="242"/>
    </row>
    <row r="683" ht="14.25" customHeight="1">
      <c r="G683" s="242"/>
    </row>
    <row r="684" ht="14.25" customHeight="1">
      <c r="G684" s="242"/>
    </row>
    <row r="685" ht="14.25" customHeight="1">
      <c r="G685" s="242"/>
    </row>
    <row r="686" ht="14.25" customHeight="1">
      <c r="G686" s="242"/>
    </row>
    <row r="687" ht="14.25" customHeight="1">
      <c r="G687" s="242"/>
    </row>
    <row r="688" ht="14.25" customHeight="1">
      <c r="G688" s="242"/>
    </row>
    <row r="689" ht="14.25" customHeight="1">
      <c r="G689" s="242"/>
    </row>
    <row r="690" ht="14.25" customHeight="1">
      <c r="G690" s="242"/>
    </row>
    <row r="691" ht="14.25" customHeight="1">
      <c r="G691" s="242"/>
    </row>
    <row r="692" ht="14.25" customHeight="1">
      <c r="G692" s="242"/>
    </row>
    <row r="693" ht="14.25" customHeight="1">
      <c r="G693" s="242"/>
    </row>
    <row r="694" ht="14.25" customHeight="1">
      <c r="G694" s="242"/>
    </row>
    <row r="695" ht="14.25" customHeight="1">
      <c r="G695" s="242"/>
    </row>
    <row r="696" ht="14.25" customHeight="1">
      <c r="G696" s="242"/>
    </row>
    <row r="697" ht="14.25" customHeight="1">
      <c r="G697" s="242"/>
    </row>
    <row r="698" ht="14.25" customHeight="1">
      <c r="G698" s="242"/>
    </row>
    <row r="699" ht="14.25" customHeight="1">
      <c r="G699" s="242"/>
    </row>
    <row r="700" ht="14.25" customHeight="1">
      <c r="G700" s="242"/>
    </row>
    <row r="701" ht="14.25" customHeight="1">
      <c r="G701" s="242"/>
    </row>
    <row r="702" ht="14.25" customHeight="1">
      <c r="G702" s="242"/>
    </row>
    <row r="703" ht="14.25" customHeight="1">
      <c r="G703" s="242"/>
    </row>
    <row r="704" ht="14.25" customHeight="1">
      <c r="G704" s="242"/>
    </row>
    <row r="705" ht="14.25" customHeight="1">
      <c r="G705" s="242"/>
    </row>
    <row r="706" ht="14.25" customHeight="1">
      <c r="G706" s="242"/>
    </row>
    <row r="707" ht="14.25" customHeight="1">
      <c r="G707" s="242"/>
    </row>
    <row r="708" ht="14.25" customHeight="1">
      <c r="G708" s="242"/>
    </row>
    <row r="709" ht="14.25" customHeight="1">
      <c r="G709" s="242"/>
    </row>
    <row r="710" ht="14.25" customHeight="1">
      <c r="G710" s="242"/>
    </row>
    <row r="711" ht="14.25" customHeight="1">
      <c r="G711" s="242"/>
    </row>
    <row r="712" ht="14.25" customHeight="1">
      <c r="G712" s="242"/>
    </row>
    <row r="713" ht="14.25" customHeight="1">
      <c r="G713" s="242"/>
    </row>
    <row r="714" ht="14.25" customHeight="1">
      <c r="G714" s="242"/>
    </row>
    <row r="715" ht="14.25" customHeight="1">
      <c r="G715" s="242"/>
    </row>
    <row r="716" ht="14.25" customHeight="1">
      <c r="G716" s="242"/>
    </row>
    <row r="717" ht="14.25" customHeight="1">
      <c r="G717" s="242"/>
    </row>
    <row r="718" ht="14.25" customHeight="1">
      <c r="G718" s="242"/>
    </row>
    <row r="719" ht="14.25" customHeight="1">
      <c r="G719" s="242"/>
    </row>
    <row r="720" ht="14.25" customHeight="1">
      <c r="G720" s="242"/>
    </row>
    <row r="721" ht="14.25" customHeight="1">
      <c r="G721" s="242"/>
    </row>
    <row r="722" ht="14.25" customHeight="1">
      <c r="G722" s="242"/>
    </row>
    <row r="723" ht="14.25" customHeight="1">
      <c r="G723" s="242"/>
    </row>
    <row r="724" ht="14.25" customHeight="1">
      <c r="G724" s="242"/>
    </row>
    <row r="725" ht="14.25" customHeight="1">
      <c r="G725" s="242"/>
    </row>
    <row r="726" ht="14.25" customHeight="1">
      <c r="G726" s="242"/>
    </row>
    <row r="727" ht="14.25" customHeight="1">
      <c r="G727" s="242"/>
    </row>
    <row r="728" ht="14.25" customHeight="1">
      <c r="G728" s="242"/>
    </row>
    <row r="729" ht="14.25" customHeight="1">
      <c r="G729" s="242"/>
    </row>
    <row r="730" ht="14.25" customHeight="1">
      <c r="G730" s="242"/>
    </row>
    <row r="731" ht="14.25" customHeight="1">
      <c r="G731" s="242"/>
    </row>
    <row r="732" ht="14.25" customHeight="1">
      <c r="G732" s="242"/>
    </row>
    <row r="733" ht="14.25" customHeight="1">
      <c r="G733" s="242"/>
    </row>
    <row r="734" ht="14.25" customHeight="1">
      <c r="G734" s="242"/>
    </row>
    <row r="735" ht="14.25" customHeight="1">
      <c r="G735" s="242"/>
    </row>
    <row r="736" ht="14.25" customHeight="1">
      <c r="G736" s="242"/>
    </row>
    <row r="737" ht="14.25" customHeight="1">
      <c r="G737" s="242"/>
    </row>
    <row r="738" ht="14.25" customHeight="1">
      <c r="G738" s="242"/>
    </row>
    <row r="739" ht="14.25" customHeight="1">
      <c r="G739" s="242"/>
    </row>
    <row r="740" ht="14.25" customHeight="1">
      <c r="G740" s="242"/>
    </row>
    <row r="741" ht="14.25" customHeight="1">
      <c r="G741" s="242"/>
    </row>
    <row r="742" ht="14.25" customHeight="1">
      <c r="G742" s="242"/>
    </row>
    <row r="743" ht="14.25" customHeight="1">
      <c r="G743" s="242"/>
    </row>
    <row r="744" ht="14.25" customHeight="1">
      <c r="G744" s="242"/>
    </row>
    <row r="745" ht="14.25" customHeight="1">
      <c r="G745" s="242"/>
    </row>
    <row r="746" ht="14.25" customHeight="1">
      <c r="G746" s="242"/>
    </row>
    <row r="747" ht="14.25" customHeight="1">
      <c r="G747" s="242"/>
    </row>
    <row r="748" ht="14.25" customHeight="1">
      <c r="G748" s="242"/>
    </row>
    <row r="749" ht="14.25" customHeight="1">
      <c r="G749" s="242"/>
    </row>
    <row r="750" ht="14.25" customHeight="1">
      <c r="G750" s="242"/>
    </row>
    <row r="751" ht="14.25" customHeight="1">
      <c r="G751" s="242"/>
    </row>
    <row r="752" ht="14.25" customHeight="1">
      <c r="G752" s="242"/>
    </row>
    <row r="753" ht="14.25" customHeight="1">
      <c r="G753" s="242"/>
    </row>
    <row r="754" ht="14.25" customHeight="1">
      <c r="G754" s="242"/>
    </row>
    <row r="755" ht="14.25" customHeight="1">
      <c r="G755" s="242"/>
    </row>
    <row r="756" ht="14.25" customHeight="1">
      <c r="G756" s="242"/>
    </row>
    <row r="757" ht="14.25" customHeight="1">
      <c r="G757" s="242"/>
    </row>
    <row r="758" ht="14.25" customHeight="1">
      <c r="G758" s="242"/>
    </row>
    <row r="759" ht="14.25" customHeight="1">
      <c r="G759" s="242"/>
    </row>
    <row r="760" ht="14.25" customHeight="1">
      <c r="G760" s="242"/>
    </row>
    <row r="761" ht="14.25" customHeight="1">
      <c r="G761" s="242"/>
    </row>
    <row r="762" ht="14.25" customHeight="1">
      <c r="G762" s="242"/>
    </row>
    <row r="763" ht="14.25" customHeight="1">
      <c r="G763" s="242"/>
    </row>
    <row r="764" ht="14.25" customHeight="1">
      <c r="G764" s="242"/>
    </row>
    <row r="765" ht="14.25" customHeight="1">
      <c r="G765" s="242"/>
    </row>
    <row r="766" ht="14.25" customHeight="1">
      <c r="G766" s="242"/>
    </row>
    <row r="767" ht="14.25" customHeight="1">
      <c r="G767" s="242"/>
    </row>
    <row r="768" ht="14.25" customHeight="1">
      <c r="G768" s="242"/>
    </row>
    <row r="769" ht="14.25" customHeight="1">
      <c r="G769" s="242"/>
    </row>
    <row r="770" ht="14.25" customHeight="1">
      <c r="G770" s="242"/>
    </row>
    <row r="771" ht="14.25" customHeight="1">
      <c r="G771" s="242"/>
    </row>
    <row r="772" ht="14.25" customHeight="1">
      <c r="G772" s="242"/>
    </row>
    <row r="773" ht="14.25" customHeight="1">
      <c r="G773" s="242"/>
    </row>
    <row r="774" ht="14.25" customHeight="1">
      <c r="G774" s="242"/>
    </row>
    <row r="775" ht="14.25" customHeight="1">
      <c r="G775" s="242"/>
    </row>
    <row r="776" ht="14.25" customHeight="1">
      <c r="G776" s="242"/>
    </row>
    <row r="777" ht="14.25" customHeight="1">
      <c r="G777" s="242"/>
    </row>
    <row r="778" ht="14.25" customHeight="1">
      <c r="G778" s="242"/>
    </row>
    <row r="779" ht="14.25" customHeight="1">
      <c r="G779" s="242"/>
    </row>
    <row r="780" ht="14.25" customHeight="1">
      <c r="G780" s="242"/>
    </row>
    <row r="781" ht="14.25" customHeight="1">
      <c r="G781" s="242"/>
    </row>
    <row r="782" ht="14.25" customHeight="1">
      <c r="G782" s="242"/>
    </row>
    <row r="783" ht="14.25" customHeight="1">
      <c r="G783" s="242"/>
    </row>
    <row r="784" ht="14.25" customHeight="1">
      <c r="G784" s="242"/>
    </row>
    <row r="785" ht="14.25" customHeight="1">
      <c r="G785" s="242"/>
    </row>
    <row r="786" ht="14.25" customHeight="1">
      <c r="G786" s="242"/>
    </row>
    <row r="787" ht="14.25" customHeight="1">
      <c r="G787" s="242"/>
    </row>
    <row r="788" ht="14.25" customHeight="1">
      <c r="G788" s="242"/>
    </row>
    <row r="789" ht="14.25" customHeight="1">
      <c r="G789" s="242"/>
    </row>
    <row r="790" ht="14.25" customHeight="1">
      <c r="G790" s="242"/>
    </row>
    <row r="791" ht="14.25" customHeight="1">
      <c r="G791" s="242"/>
    </row>
    <row r="792" ht="14.25" customHeight="1">
      <c r="G792" s="242"/>
    </row>
    <row r="793" ht="14.25" customHeight="1">
      <c r="G793" s="242"/>
    </row>
    <row r="794" ht="14.25" customHeight="1">
      <c r="G794" s="242"/>
    </row>
    <row r="795" ht="14.25" customHeight="1">
      <c r="G795" s="242"/>
    </row>
    <row r="796" ht="14.25" customHeight="1">
      <c r="G796" s="242"/>
    </row>
    <row r="797" ht="14.25" customHeight="1">
      <c r="G797" s="242"/>
    </row>
    <row r="798" ht="14.25" customHeight="1">
      <c r="G798" s="242"/>
    </row>
    <row r="799" ht="14.25" customHeight="1">
      <c r="G799" s="242"/>
    </row>
    <row r="800" ht="14.25" customHeight="1">
      <c r="G800" s="242"/>
    </row>
    <row r="801" ht="14.25" customHeight="1">
      <c r="G801" s="242"/>
    </row>
    <row r="802" ht="14.25" customHeight="1">
      <c r="G802" s="242"/>
    </row>
    <row r="803" ht="14.25" customHeight="1">
      <c r="G803" s="242"/>
    </row>
    <row r="804" ht="14.25" customHeight="1">
      <c r="G804" s="242"/>
    </row>
    <row r="805" ht="14.25" customHeight="1">
      <c r="G805" s="242"/>
    </row>
    <row r="806" ht="14.25" customHeight="1">
      <c r="G806" s="242"/>
    </row>
    <row r="807" ht="14.25" customHeight="1">
      <c r="G807" s="242"/>
    </row>
    <row r="808" ht="14.25" customHeight="1">
      <c r="G808" s="242"/>
    </row>
    <row r="809" ht="14.25" customHeight="1">
      <c r="G809" s="242"/>
    </row>
    <row r="810" ht="14.25" customHeight="1">
      <c r="G810" s="242"/>
    </row>
    <row r="811" ht="14.25" customHeight="1">
      <c r="G811" s="242"/>
    </row>
    <row r="812" ht="14.25" customHeight="1">
      <c r="G812" s="242"/>
    </row>
    <row r="813" ht="14.25" customHeight="1">
      <c r="G813" s="242"/>
    </row>
    <row r="814" ht="14.25" customHeight="1">
      <c r="G814" s="242"/>
    </row>
    <row r="815" ht="14.25" customHeight="1">
      <c r="G815" s="242"/>
    </row>
    <row r="816" ht="14.25" customHeight="1">
      <c r="G816" s="242"/>
    </row>
    <row r="817" ht="14.25" customHeight="1">
      <c r="G817" s="242"/>
    </row>
    <row r="818" ht="14.25" customHeight="1">
      <c r="G818" s="242"/>
    </row>
    <row r="819" ht="14.25" customHeight="1">
      <c r="G819" s="242"/>
    </row>
    <row r="820" ht="14.25" customHeight="1">
      <c r="G820" s="242"/>
    </row>
    <row r="821" ht="14.25" customHeight="1">
      <c r="G821" s="242"/>
    </row>
    <row r="822" ht="14.25" customHeight="1">
      <c r="G822" s="242"/>
    </row>
    <row r="823" ht="14.25" customHeight="1">
      <c r="G823" s="242"/>
    </row>
    <row r="824" ht="14.25" customHeight="1">
      <c r="G824" s="242"/>
    </row>
    <row r="825" ht="14.25" customHeight="1">
      <c r="G825" s="242"/>
    </row>
    <row r="826" ht="14.25" customHeight="1">
      <c r="G826" s="242"/>
    </row>
    <row r="827" ht="14.25" customHeight="1">
      <c r="G827" s="242"/>
    </row>
    <row r="828" ht="14.25" customHeight="1">
      <c r="G828" s="242"/>
    </row>
    <row r="829" ht="14.25" customHeight="1">
      <c r="G829" s="242"/>
    </row>
    <row r="830" ht="14.25" customHeight="1">
      <c r="G830" s="242"/>
    </row>
    <row r="831" ht="14.25" customHeight="1">
      <c r="G831" s="242"/>
    </row>
    <row r="832" ht="14.25" customHeight="1">
      <c r="G832" s="242"/>
    </row>
    <row r="833" ht="14.25" customHeight="1">
      <c r="G833" s="242"/>
    </row>
    <row r="834" ht="14.25" customHeight="1">
      <c r="G834" s="242"/>
    </row>
    <row r="835" ht="14.25" customHeight="1">
      <c r="G835" s="242"/>
    </row>
    <row r="836" ht="14.25" customHeight="1">
      <c r="G836" s="242"/>
    </row>
    <row r="837" ht="14.25" customHeight="1">
      <c r="G837" s="242"/>
    </row>
    <row r="838" ht="14.25" customHeight="1">
      <c r="G838" s="242"/>
    </row>
    <row r="839" ht="14.25" customHeight="1">
      <c r="G839" s="242"/>
    </row>
    <row r="840" ht="14.25" customHeight="1">
      <c r="G840" s="242"/>
    </row>
    <row r="841" ht="14.25" customHeight="1">
      <c r="G841" s="242"/>
    </row>
    <row r="842" ht="14.25" customHeight="1">
      <c r="G842" s="242"/>
    </row>
    <row r="843" ht="14.25" customHeight="1">
      <c r="G843" s="242"/>
    </row>
    <row r="844" ht="14.25" customHeight="1">
      <c r="G844" s="242"/>
    </row>
    <row r="845" ht="14.25" customHeight="1">
      <c r="G845" s="242"/>
    </row>
    <row r="846" ht="14.25" customHeight="1">
      <c r="G846" s="242"/>
    </row>
    <row r="847" ht="14.25" customHeight="1">
      <c r="G847" s="242"/>
    </row>
    <row r="848" ht="14.25" customHeight="1">
      <c r="G848" s="242"/>
    </row>
    <row r="849" ht="14.25" customHeight="1">
      <c r="G849" s="242"/>
    </row>
    <row r="850" ht="14.25" customHeight="1">
      <c r="G850" s="242"/>
    </row>
    <row r="851" ht="14.25" customHeight="1">
      <c r="G851" s="242"/>
    </row>
    <row r="852" ht="14.25" customHeight="1">
      <c r="G852" s="242"/>
    </row>
    <row r="853" ht="14.25" customHeight="1">
      <c r="G853" s="242"/>
    </row>
    <row r="854" ht="14.25" customHeight="1">
      <c r="G854" s="242"/>
    </row>
    <row r="855" ht="14.25" customHeight="1">
      <c r="G855" s="242"/>
    </row>
    <row r="856" ht="14.25" customHeight="1">
      <c r="G856" s="242"/>
    </row>
    <row r="857" ht="14.25" customHeight="1">
      <c r="G857" s="242"/>
    </row>
    <row r="858" ht="14.25" customHeight="1">
      <c r="G858" s="242"/>
    </row>
    <row r="859" ht="14.25" customHeight="1">
      <c r="G859" s="242"/>
    </row>
    <row r="860" ht="14.25" customHeight="1">
      <c r="G860" s="242"/>
    </row>
    <row r="861" ht="14.25" customHeight="1">
      <c r="G861" s="242"/>
    </row>
    <row r="862" ht="14.25" customHeight="1">
      <c r="G862" s="242"/>
    </row>
    <row r="863" ht="14.25" customHeight="1">
      <c r="G863" s="242"/>
    </row>
    <row r="864" ht="14.25" customHeight="1">
      <c r="G864" s="242"/>
    </row>
    <row r="865" ht="14.25" customHeight="1">
      <c r="G865" s="242"/>
    </row>
    <row r="866" ht="14.25" customHeight="1">
      <c r="G866" s="242"/>
    </row>
    <row r="867" ht="14.25" customHeight="1">
      <c r="G867" s="242"/>
    </row>
    <row r="868" ht="14.25" customHeight="1">
      <c r="G868" s="242"/>
    </row>
    <row r="869" ht="14.25" customHeight="1">
      <c r="G869" s="242"/>
    </row>
    <row r="870" ht="14.25" customHeight="1">
      <c r="G870" s="242"/>
    </row>
    <row r="871" ht="14.25" customHeight="1">
      <c r="G871" s="242"/>
    </row>
    <row r="872" ht="14.25" customHeight="1">
      <c r="G872" s="242"/>
    </row>
    <row r="873" ht="14.25" customHeight="1">
      <c r="G873" s="242"/>
    </row>
    <row r="874" ht="14.25" customHeight="1">
      <c r="G874" s="242"/>
    </row>
    <row r="875" ht="14.25" customHeight="1">
      <c r="G875" s="242"/>
    </row>
    <row r="876" ht="14.25" customHeight="1">
      <c r="G876" s="242"/>
    </row>
    <row r="877" ht="14.25" customHeight="1">
      <c r="G877" s="242"/>
    </row>
    <row r="878" ht="14.25" customHeight="1">
      <c r="G878" s="242"/>
    </row>
    <row r="879" ht="14.25" customHeight="1">
      <c r="G879" s="242"/>
    </row>
    <row r="880" ht="14.25" customHeight="1">
      <c r="G880" s="242"/>
    </row>
    <row r="881" ht="14.25" customHeight="1">
      <c r="G881" s="242"/>
    </row>
    <row r="882" ht="14.25" customHeight="1">
      <c r="G882" s="242"/>
    </row>
    <row r="883" ht="14.25" customHeight="1">
      <c r="G883" s="242"/>
    </row>
    <row r="884" ht="14.25" customHeight="1">
      <c r="G884" s="242"/>
    </row>
    <row r="885" ht="14.25" customHeight="1">
      <c r="G885" s="242"/>
    </row>
    <row r="886" ht="14.25" customHeight="1">
      <c r="G886" s="242"/>
    </row>
    <row r="887" ht="14.25" customHeight="1">
      <c r="G887" s="242"/>
    </row>
    <row r="888" ht="14.25" customHeight="1">
      <c r="G888" s="242"/>
    </row>
    <row r="889" ht="14.25" customHeight="1">
      <c r="G889" s="242"/>
    </row>
    <row r="890" ht="14.25" customHeight="1">
      <c r="G890" s="242"/>
    </row>
    <row r="891" ht="14.25" customHeight="1">
      <c r="G891" s="242"/>
    </row>
    <row r="892" ht="14.25" customHeight="1">
      <c r="G892" s="242"/>
    </row>
    <row r="893" ht="14.25" customHeight="1">
      <c r="G893" s="242"/>
    </row>
    <row r="894" ht="14.25" customHeight="1">
      <c r="G894" s="242"/>
    </row>
    <row r="895" ht="14.25" customHeight="1">
      <c r="G895" s="242"/>
    </row>
    <row r="896" ht="14.25" customHeight="1">
      <c r="G896" s="242"/>
    </row>
    <row r="897" ht="14.25" customHeight="1">
      <c r="G897" s="242"/>
    </row>
    <row r="898" ht="14.25" customHeight="1">
      <c r="G898" s="242"/>
    </row>
    <row r="899" ht="14.25" customHeight="1">
      <c r="G899" s="242"/>
    </row>
    <row r="900" ht="14.25" customHeight="1">
      <c r="G900" s="242"/>
    </row>
    <row r="901" ht="14.25" customHeight="1">
      <c r="G901" s="242"/>
    </row>
    <row r="902" ht="14.25" customHeight="1">
      <c r="G902" s="242"/>
    </row>
    <row r="903" ht="14.25" customHeight="1">
      <c r="G903" s="242"/>
    </row>
    <row r="904" ht="14.25" customHeight="1">
      <c r="G904" s="242"/>
    </row>
    <row r="905" ht="14.25" customHeight="1">
      <c r="G905" s="242"/>
    </row>
    <row r="906" ht="14.25" customHeight="1">
      <c r="G906" s="242"/>
    </row>
    <row r="907" ht="14.25" customHeight="1">
      <c r="G907" s="242"/>
    </row>
    <row r="908" ht="14.25" customHeight="1">
      <c r="G908" s="242"/>
    </row>
    <row r="909" ht="14.25" customHeight="1">
      <c r="G909" s="242"/>
    </row>
    <row r="910" ht="14.25" customHeight="1">
      <c r="G910" s="242"/>
    </row>
    <row r="911" ht="14.25" customHeight="1">
      <c r="G911" s="242"/>
    </row>
    <row r="912" ht="14.25" customHeight="1">
      <c r="G912" s="242"/>
    </row>
    <row r="913" ht="14.25" customHeight="1">
      <c r="G913" s="242"/>
    </row>
    <row r="914" ht="14.25" customHeight="1">
      <c r="G914" s="242"/>
    </row>
    <row r="915" ht="14.25" customHeight="1">
      <c r="G915" s="242"/>
    </row>
    <row r="916" ht="14.25" customHeight="1">
      <c r="G916" s="242"/>
    </row>
    <row r="917" ht="14.25" customHeight="1">
      <c r="G917" s="242"/>
    </row>
    <row r="918" ht="14.25" customHeight="1">
      <c r="G918" s="242"/>
    </row>
    <row r="919" ht="14.25" customHeight="1">
      <c r="G919" s="242"/>
    </row>
    <row r="920" ht="14.25" customHeight="1">
      <c r="G920" s="242"/>
    </row>
    <row r="921" ht="14.25" customHeight="1">
      <c r="G921" s="242"/>
    </row>
    <row r="922" ht="14.25" customHeight="1">
      <c r="G922" s="242"/>
    </row>
    <row r="923" ht="14.25" customHeight="1">
      <c r="G923" s="242"/>
    </row>
    <row r="924" ht="14.25" customHeight="1">
      <c r="G924" s="242"/>
    </row>
    <row r="925" ht="14.25" customHeight="1">
      <c r="G925" s="242"/>
    </row>
    <row r="926" ht="14.25" customHeight="1">
      <c r="G926" s="242"/>
    </row>
    <row r="927" ht="14.25" customHeight="1">
      <c r="G927" s="242"/>
    </row>
    <row r="928" ht="14.25" customHeight="1">
      <c r="G928" s="242"/>
    </row>
    <row r="929" ht="14.25" customHeight="1">
      <c r="G929" s="242"/>
    </row>
    <row r="930" ht="14.25" customHeight="1">
      <c r="G930" s="242"/>
    </row>
    <row r="931" ht="14.25" customHeight="1">
      <c r="G931" s="242"/>
    </row>
    <row r="932" ht="14.25" customHeight="1">
      <c r="G932" s="242"/>
    </row>
    <row r="933" ht="14.25" customHeight="1">
      <c r="G933" s="242"/>
    </row>
    <row r="934" ht="14.25" customHeight="1">
      <c r="G934" s="242"/>
    </row>
    <row r="935" ht="14.25" customHeight="1">
      <c r="G935" s="242"/>
    </row>
    <row r="936" ht="14.25" customHeight="1">
      <c r="G936" s="242"/>
    </row>
    <row r="937" ht="14.25" customHeight="1">
      <c r="G937" s="242"/>
    </row>
    <row r="938" ht="14.25" customHeight="1">
      <c r="G938" s="242"/>
    </row>
    <row r="939" ht="14.25" customHeight="1">
      <c r="G939" s="242"/>
    </row>
    <row r="940" ht="14.25" customHeight="1">
      <c r="G940" s="242"/>
    </row>
    <row r="941" ht="14.25" customHeight="1">
      <c r="G941" s="242"/>
    </row>
    <row r="942" ht="14.25" customHeight="1">
      <c r="G942" s="242"/>
    </row>
    <row r="943" ht="14.25" customHeight="1">
      <c r="G943" s="242"/>
    </row>
    <row r="944" ht="14.25" customHeight="1">
      <c r="G944" s="242"/>
    </row>
    <row r="945" ht="14.25" customHeight="1">
      <c r="G945" s="242"/>
    </row>
    <row r="946" ht="14.25" customHeight="1">
      <c r="G946" s="242"/>
    </row>
    <row r="947" ht="14.25" customHeight="1">
      <c r="G947" s="242"/>
    </row>
    <row r="948" ht="14.25" customHeight="1">
      <c r="G948" s="242"/>
    </row>
    <row r="949" ht="14.25" customHeight="1">
      <c r="G949" s="242"/>
    </row>
    <row r="950" ht="14.25" customHeight="1">
      <c r="G950" s="242"/>
    </row>
    <row r="951" ht="14.25" customHeight="1">
      <c r="G951" s="242"/>
    </row>
    <row r="952" ht="14.25" customHeight="1">
      <c r="G952" s="242"/>
    </row>
    <row r="953" ht="14.25" customHeight="1">
      <c r="G953" s="242"/>
    </row>
    <row r="954" ht="14.25" customHeight="1">
      <c r="G954" s="242"/>
    </row>
    <row r="955" ht="14.25" customHeight="1">
      <c r="G955" s="242"/>
    </row>
    <row r="956" ht="14.25" customHeight="1">
      <c r="G956" s="242"/>
    </row>
    <row r="957" ht="14.25" customHeight="1">
      <c r="G957" s="242"/>
    </row>
    <row r="958" ht="14.25" customHeight="1">
      <c r="G958" s="242"/>
    </row>
    <row r="959" ht="14.25" customHeight="1">
      <c r="G959" s="242"/>
    </row>
    <row r="960" ht="14.25" customHeight="1">
      <c r="G960" s="242"/>
    </row>
    <row r="961" ht="14.25" customHeight="1">
      <c r="G961" s="242"/>
    </row>
    <row r="962" ht="14.25" customHeight="1">
      <c r="G962" s="242"/>
    </row>
    <row r="963" ht="14.25" customHeight="1">
      <c r="G963" s="242"/>
    </row>
    <row r="964" ht="14.25" customHeight="1">
      <c r="G964" s="242"/>
    </row>
    <row r="965" ht="14.25" customHeight="1">
      <c r="G965" s="242"/>
    </row>
    <row r="966" ht="14.25" customHeight="1">
      <c r="G966" s="242"/>
    </row>
    <row r="967" ht="14.25" customHeight="1">
      <c r="G967" s="242"/>
    </row>
    <row r="968" ht="14.25" customHeight="1">
      <c r="G968" s="242"/>
    </row>
    <row r="969" ht="14.25" customHeight="1">
      <c r="G969" s="242"/>
    </row>
    <row r="970" ht="14.25" customHeight="1">
      <c r="G970" s="242"/>
    </row>
    <row r="971" ht="14.25" customHeight="1">
      <c r="G971" s="242"/>
    </row>
    <row r="972" ht="14.25" customHeight="1">
      <c r="G972" s="242"/>
    </row>
    <row r="973" ht="14.25" customHeight="1">
      <c r="G973" s="242"/>
    </row>
    <row r="974" ht="14.25" customHeight="1">
      <c r="G974" s="242"/>
    </row>
    <row r="975" ht="14.25" customHeight="1">
      <c r="G975" s="242"/>
    </row>
    <row r="976" ht="14.25" customHeight="1">
      <c r="G976" s="242"/>
    </row>
    <row r="977" ht="14.25" customHeight="1">
      <c r="G977" s="242"/>
    </row>
    <row r="978" ht="14.25" customHeight="1">
      <c r="G978" s="242"/>
    </row>
    <row r="979" ht="14.25" customHeight="1">
      <c r="G979" s="242"/>
    </row>
    <row r="980" ht="14.25" customHeight="1">
      <c r="G980" s="242"/>
    </row>
    <row r="981" ht="14.25" customHeight="1">
      <c r="G981" s="242"/>
    </row>
    <row r="982" ht="14.25" customHeight="1">
      <c r="G982" s="242"/>
    </row>
    <row r="983" ht="14.25" customHeight="1">
      <c r="G983" s="242"/>
    </row>
    <row r="984" ht="14.25" customHeight="1">
      <c r="G984" s="242"/>
    </row>
    <row r="985" ht="14.25" customHeight="1">
      <c r="G985" s="242"/>
    </row>
    <row r="986" ht="14.25" customHeight="1">
      <c r="G986" s="242"/>
    </row>
    <row r="987" ht="14.25" customHeight="1">
      <c r="G987" s="242"/>
    </row>
    <row r="988" ht="14.25" customHeight="1">
      <c r="G988" s="242"/>
    </row>
    <row r="989" ht="14.25" customHeight="1">
      <c r="G989" s="242"/>
    </row>
    <row r="990" ht="14.25" customHeight="1">
      <c r="G990" s="242"/>
    </row>
    <row r="991" ht="14.25" customHeight="1">
      <c r="G991" s="242"/>
    </row>
    <row r="992" ht="14.25" customHeight="1">
      <c r="G992" s="242"/>
    </row>
    <row r="993" ht="14.25" customHeight="1">
      <c r="G993" s="242"/>
    </row>
    <row r="994" ht="14.25" customHeight="1">
      <c r="G994" s="242"/>
    </row>
    <row r="995" ht="14.25" customHeight="1">
      <c r="G995" s="242"/>
    </row>
    <row r="996" ht="14.25" customHeight="1">
      <c r="G996" s="242"/>
    </row>
    <row r="997" ht="14.25" customHeight="1">
      <c r="G997" s="242"/>
    </row>
    <row r="998" ht="14.25" customHeight="1">
      <c r="G998" s="242"/>
    </row>
    <row r="999" ht="14.25" customHeight="1">
      <c r="G999" s="242"/>
    </row>
    <row r="1000" ht="14.25" customHeight="1">
      <c r="G1000" s="242"/>
    </row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8.5"/>
    <col customWidth="1" min="3" max="3" width="11.5"/>
    <col customWidth="1" min="4" max="4" width="6.88"/>
    <col customWidth="1" min="5" max="5" width="14.5"/>
    <col customWidth="1" min="6" max="6" width="26.13"/>
    <col customWidth="1" min="7" max="7" width="29.13"/>
    <col customWidth="1" min="8" max="8" width="10.13"/>
    <col customWidth="1" min="9" max="9" width="24.25"/>
    <col customWidth="1" min="10" max="10" width="16.75"/>
    <col customWidth="1" min="11" max="11" width="15.63"/>
    <col customWidth="1" min="12" max="13" width="10.63"/>
    <col customWidth="1" min="14" max="14" width="10.88"/>
    <col customWidth="1" min="15" max="15" width="10.63"/>
    <col customWidth="1" min="16" max="16" width="8.5"/>
    <col customWidth="1" min="17" max="17" width="11.5"/>
    <col customWidth="1" min="18" max="18" width="6.88"/>
    <col customWidth="1" min="19" max="19" width="14.5"/>
    <col customWidth="1" min="20" max="20" width="26.13"/>
    <col customWidth="1" min="21" max="21" width="29.13"/>
    <col customWidth="1" min="22" max="22" width="10.63"/>
    <col customWidth="1" min="23" max="23" width="24.25"/>
    <col customWidth="1" min="24" max="24" width="16.75"/>
    <col customWidth="1" min="25" max="25" width="15.63"/>
    <col customWidth="1" min="26" max="26" width="10.63"/>
  </cols>
  <sheetData>
    <row r="1" ht="14.25" customHeight="1">
      <c r="A1" s="42" t="s">
        <v>149</v>
      </c>
      <c r="B1" s="42" t="s">
        <v>258</v>
      </c>
      <c r="C1" s="42" t="s">
        <v>284</v>
      </c>
      <c r="D1" s="42" t="s">
        <v>328</v>
      </c>
      <c r="E1" s="42" t="s">
        <v>329</v>
      </c>
      <c r="F1" s="42" t="s">
        <v>330</v>
      </c>
      <c r="G1" s="42" t="s">
        <v>331</v>
      </c>
      <c r="H1" s="42" t="s">
        <v>332</v>
      </c>
      <c r="I1" s="28" t="s">
        <v>333</v>
      </c>
      <c r="J1" s="42" t="s">
        <v>334</v>
      </c>
      <c r="K1" s="42" t="s">
        <v>335</v>
      </c>
      <c r="N1" s="190" t="s">
        <v>336</v>
      </c>
      <c r="O1" s="184" t="s">
        <v>149</v>
      </c>
      <c r="P1" s="28" t="s">
        <v>258</v>
      </c>
      <c r="Q1" s="28" t="s">
        <v>284</v>
      </c>
      <c r="R1" s="28" t="s">
        <v>328</v>
      </c>
      <c r="S1" s="28" t="s">
        <v>329</v>
      </c>
      <c r="T1" s="28" t="s">
        <v>330</v>
      </c>
      <c r="U1" s="243" t="s">
        <v>331</v>
      </c>
      <c r="V1" s="28" t="s">
        <v>332</v>
      </c>
      <c r="W1" s="243" t="s">
        <v>333</v>
      </c>
      <c r="X1" s="28" t="s">
        <v>334</v>
      </c>
      <c r="Y1" s="165" t="s">
        <v>335</v>
      </c>
    </row>
    <row r="2" ht="14.25" customHeight="1">
      <c r="A2" s="42" t="s">
        <v>169</v>
      </c>
      <c r="B2" s="42" t="s">
        <v>168</v>
      </c>
      <c r="C2" s="244" t="s">
        <v>81</v>
      </c>
      <c r="D2" s="42" t="s">
        <v>337</v>
      </c>
      <c r="E2" s="137">
        <v>1162747.322</v>
      </c>
      <c r="F2" s="137">
        <v>8246.255652173913</v>
      </c>
      <c r="G2" s="137">
        <v>100.45432365380991</v>
      </c>
      <c r="H2" s="138">
        <v>23.0</v>
      </c>
      <c r="I2" s="137">
        <v>19.78073788244769</v>
      </c>
      <c r="J2" s="137">
        <v>17642.691</v>
      </c>
      <c r="K2" s="137">
        <v>6061.144</v>
      </c>
      <c r="N2" s="190"/>
      <c r="O2" s="32" t="s">
        <v>169</v>
      </c>
      <c r="P2" s="42" t="s">
        <v>168</v>
      </c>
      <c r="Q2" s="244" t="s">
        <v>81</v>
      </c>
      <c r="R2" s="42">
        <v>1.0</v>
      </c>
      <c r="S2" s="137">
        <v>1159372.611</v>
      </c>
      <c r="T2" s="137">
        <v>7829.754592753623</v>
      </c>
      <c r="U2" s="137">
        <v>95.4409593981462</v>
      </c>
      <c r="V2" s="138">
        <v>34.0</v>
      </c>
      <c r="W2" s="138">
        <v>29.35407211923135</v>
      </c>
      <c r="X2" s="137">
        <v>10790.726999999999</v>
      </c>
      <c r="Y2" s="102">
        <v>3951.2685</v>
      </c>
    </row>
    <row r="3" ht="14.25" customHeight="1">
      <c r="A3" s="42" t="s">
        <v>173</v>
      </c>
      <c r="B3" s="42" t="s">
        <v>168</v>
      </c>
      <c r="C3" s="244" t="s">
        <v>70</v>
      </c>
      <c r="D3" s="42" t="s">
        <v>338</v>
      </c>
      <c r="E3" s="137">
        <v>1162747.322</v>
      </c>
      <c r="F3" s="137">
        <v>8848.966694444442</v>
      </c>
      <c r="G3" s="137">
        <v>102.84862357016408</v>
      </c>
      <c r="H3" s="138">
        <v>36.0</v>
      </c>
      <c r="I3" s="137">
        <v>30.96115494643986</v>
      </c>
      <c r="J3" s="137">
        <v>4769.822</v>
      </c>
      <c r="K3" s="137">
        <v>2397.017</v>
      </c>
      <c r="N3" s="190"/>
      <c r="O3" s="32" t="s">
        <v>173</v>
      </c>
      <c r="P3" s="42" t="s">
        <v>168</v>
      </c>
      <c r="Q3" s="244" t="s">
        <v>70</v>
      </c>
      <c r="R3" s="42">
        <v>2.0</v>
      </c>
      <c r="S3" s="137">
        <v>1162747.322</v>
      </c>
      <c r="T3" s="137">
        <v>5482.921249057238</v>
      </c>
      <c r="U3" s="137">
        <v>77.61635801824599</v>
      </c>
      <c r="V3" s="138">
        <v>43.333333333333336</v>
      </c>
      <c r="W3" s="138">
        <v>37.268056879973905</v>
      </c>
      <c r="X3" s="137">
        <v>3925.0820000000003</v>
      </c>
      <c r="Y3" s="102">
        <v>2197.938333333333</v>
      </c>
    </row>
    <row r="4" ht="14.25" customHeight="1">
      <c r="A4" s="42" t="s">
        <v>176</v>
      </c>
      <c r="B4" s="42" t="s">
        <v>175</v>
      </c>
      <c r="C4" s="244" t="s">
        <v>58</v>
      </c>
      <c r="D4" s="42" t="s">
        <v>339</v>
      </c>
      <c r="E4" s="137">
        <v>1162747.322</v>
      </c>
      <c r="F4" s="137">
        <v>6077.903407407407</v>
      </c>
      <c r="G4" s="137">
        <v>81.75328234253355</v>
      </c>
      <c r="H4" s="138">
        <v>54.0</v>
      </c>
      <c r="I4" s="137">
        <v>46.44173241965979</v>
      </c>
      <c r="J4" s="245">
        <v>5213.714</v>
      </c>
      <c r="K4" s="245">
        <v>2106.47</v>
      </c>
      <c r="N4" s="190"/>
      <c r="O4" s="32" t="s">
        <v>176</v>
      </c>
      <c r="P4" s="42" t="s">
        <v>175</v>
      </c>
      <c r="Q4" s="244" t="s">
        <v>58</v>
      </c>
      <c r="R4" s="42">
        <v>3.0</v>
      </c>
      <c r="S4" s="137">
        <v>1162747.322</v>
      </c>
      <c r="T4" s="137">
        <v>8259.703484360161</v>
      </c>
      <c r="U4" s="137">
        <v>95.7190686165829</v>
      </c>
      <c r="V4" s="138">
        <v>41.666666666666664</v>
      </c>
      <c r="W4" s="138">
        <v>35.834670076897986</v>
      </c>
      <c r="X4" s="137">
        <v>5133.006</v>
      </c>
      <c r="Y4" s="102">
        <v>1934.293333333333</v>
      </c>
    </row>
    <row r="5" ht="14.25" customHeight="1">
      <c r="A5" s="42" t="s">
        <v>179</v>
      </c>
      <c r="B5" s="42" t="s">
        <v>178</v>
      </c>
      <c r="C5" s="244" t="s">
        <v>85</v>
      </c>
      <c r="D5" s="42" t="s">
        <v>340</v>
      </c>
      <c r="E5" s="137">
        <v>1162747.322</v>
      </c>
      <c r="F5" s="137">
        <v>5360.713346153847</v>
      </c>
      <c r="G5" s="137">
        <v>75.53189478577136</v>
      </c>
      <c r="H5" s="138">
        <v>52.0</v>
      </c>
      <c r="I5" s="137">
        <v>44.72166825596869</v>
      </c>
      <c r="J5" s="137">
        <v>5601.111</v>
      </c>
      <c r="K5" s="137">
        <v>2090.328</v>
      </c>
      <c r="N5" s="190"/>
      <c r="O5" s="32" t="s">
        <v>179</v>
      </c>
      <c r="P5" s="42" t="s">
        <v>178</v>
      </c>
      <c r="Q5" s="244" t="s">
        <v>85</v>
      </c>
      <c r="R5" s="42">
        <v>4.0</v>
      </c>
      <c r="S5" s="137">
        <v>1162747.322</v>
      </c>
      <c r="T5" s="137">
        <v>5456.120713567704</v>
      </c>
      <c r="U5" s="137">
        <v>77.74347558274532</v>
      </c>
      <c r="V5" s="138">
        <v>53.0</v>
      </c>
      <c r="W5" s="138">
        <v>45.58170033781423</v>
      </c>
      <c r="X5" s="137">
        <v>4358.213</v>
      </c>
      <c r="Y5" s="102">
        <v>1982.7176666666667</v>
      </c>
    </row>
    <row r="6" ht="14.25" customHeight="1">
      <c r="A6" s="42" t="s">
        <v>176</v>
      </c>
      <c r="B6" s="42" t="s">
        <v>183</v>
      </c>
      <c r="C6" s="244" t="s">
        <v>57</v>
      </c>
      <c r="D6" s="42" t="s">
        <v>341</v>
      </c>
      <c r="E6" s="137">
        <v>1162747.322</v>
      </c>
      <c r="F6" s="137">
        <v>10090.985484848481</v>
      </c>
      <c r="G6" s="137">
        <v>105.62517135691697</v>
      </c>
      <c r="H6" s="138">
        <v>33.0</v>
      </c>
      <c r="I6" s="137">
        <v>28.381058700903207</v>
      </c>
      <c r="J6" s="245">
        <v>7118.414</v>
      </c>
      <c r="K6" s="245">
        <v>3196.023</v>
      </c>
      <c r="N6" s="190"/>
      <c r="O6" s="32" t="s">
        <v>176</v>
      </c>
      <c r="P6" s="42" t="s">
        <v>183</v>
      </c>
      <c r="Q6" s="244" t="s">
        <v>57</v>
      </c>
      <c r="R6" s="42">
        <v>5.0</v>
      </c>
      <c r="S6" s="137">
        <v>1162747.322</v>
      </c>
      <c r="T6" s="137">
        <v>8881.394287878786</v>
      </c>
      <c r="U6" s="137">
        <v>98.44381039879211</v>
      </c>
      <c r="V6" s="138">
        <v>38.5</v>
      </c>
      <c r="W6" s="138">
        <v>33.11123515105374</v>
      </c>
      <c r="X6" s="137">
        <v>6170.0995</v>
      </c>
      <c r="Y6" s="102">
        <v>2655.2815</v>
      </c>
    </row>
    <row r="7" ht="14.25" customHeight="1">
      <c r="A7" s="42" t="s">
        <v>179</v>
      </c>
      <c r="B7" s="42" t="s">
        <v>168</v>
      </c>
      <c r="C7" s="244" t="s">
        <v>281</v>
      </c>
      <c r="D7" s="42" t="s">
        <v>342</v>
      </c>
      <c r="E7" s="137">
        <v>1162747.322</v>
      </c>
      <c r="F7" s="137">
        <v>8528.163266666666</v>
      </c>
      <c r="G7" s="137">
        <v>98.70103928397386</v>
      </c>
      <c r="H7" s="138">
        <v>30.0</v>
      </c>
      <c r="I7" s="137">
        <v>25.80096245536655</v>
      </c>
      <c r="J7" s="137">
        <v>5584.969</v>
      </c>
      <c r="K7" s="137">
        <v>2348.592</v>
      </c>
      <c r="N7" s="190"/>
      <c r="O7" s="32" t="s">
        <v>179</v>
      </c>
      <c r="P7" s="42" t="s">
        <v>168</v>
      </c>
      <c r="Q7" s="244" t="s">
        <v>281</v>
      </c>
      <c r="R7" s="42">
        <v>6.0</v>
      </c>
      <c r="S7" s="137">
        <v>1162747.322</v>
      </c>
      <c r="T7" s="137">
        <v>5860.710002380953</v>
      </c>
      <c r="U7" s="137">
        <v>79.26247432064031</v>
      </c>
      <c r="V7" s="138">
        <v>36.0</v>
      </c>
      <c r="W7" s="138">
        <v>30.961154946439862</v>
      </c>
      <c r="X7" s="137">
        <v>5835.1625</v>
      </c>
      <c r="Y7" s="102">
        <v>2219.46</v>
      </c>
    </row>
    <row r="8" ht="14.25" customHeight="1">
      <c r="A8" s="42" t="s">
        <v>173</v>
      </c>
      <c r="B8" s="42" t="s">
        <v>183</v>
      </c>
      <c r="C8" s="244" t="s">
        <v>267</v>
      </c>
      <c r="D8" s="42" t="s">
        <v>343</v>
      </c>
      <c r="E8" s="137">
        <v>1162747.322</v>
      </c>
      <c r="F8" s="137">
        <v>7149.5943750000015</v>
      </c>
      <c r="G8" s="137">
        <v>88.10033763895206</v>
      </c>
      <c r="H8" s="138">
        <v>48.0</v>
      </c>
      <c r="I8" s="137">
        <v>41.28153992858648</v>
      </c>
      <c r="J8" s="137">
        <v>6593.815</v>
      </c>
      <c r="K8" s="137">
        <v>2727.918</v>
      </c>
      <c r="N8" s="190"/>
      <c r="O8" s="32" t="s">
        <v>173</v>
      </c>
      <c r="P8" s="42" t="s">
        <v>183</v>
      </c>
      <c r="Q8" s="244" t="s">
        <v>267</v>
      </c>
      <c r="R8" s="42">
        <v>7.0</v>
      </c>
      <c r="S8" s="137">
        <v>1162747.322</v>
      </c>
      <c r="T8" s="137">
        <v>6816.637965476191</v>
      </c>
      <c r="U8" s="137">
        <v>86.32481949921988</v>
      </c>
      <c r="V8" s="138">
        <v>48.0</v>
      </c>
      <c r="W8" s="138">
        <v>41.281539928586476</v>
      </c>
      <c r="X8" s="137">
        <v>5584.969333333333</v>
      </c>
      <c r="Y8" s="102">
        <v>2211.389333333333</v>
      </c>
    </row>
    <row r="9" ht="14.25" customHeight="1">
      <c r="A9" s="42" t="s">
        <v>176</v>
      </c>
      <c r="B9" s="42" t="s">
        <v>168</v>
      </c>
      <c r="C9" s="244" t="s">
        <v>67</v>
      </c>
      <c r="D9" s="42" t="s">
        <v>344</v>
      </c>
      <c r="E9" s="137">
        <v>1162747.322</v>
      </c>
      <c r="F9" s="137">
        <v>5535.635677419354</v>
      </c>
      <c r="G9" s="137">
        <v>79.58711911821813</v>
      </c>
      <c r="H9" s="138">
        <v>62.0</v>
      </c>
      <c r="I9" s="137">
        <v>53.3219890744242</v>
      </c>
      <c r="J9" s="137">
        <v>6036.932</v>
      </c>
      <c r="K9" s="137">
        <v>2744.06</v>
      </c>
      <c r="N9" s="190"/>
      <c r="O9" s="32" t="s">
        <v>179</v>
      </c>
      <c r="P9" s="42" t="s">
        <v>175</v>
      </c>
      <c r="Q9" s="244" t="s">
        <v>61</v>
      </c>
      <c r="R9" s="42">
        <v>8.0</v>
      </c>
      <c r="S9" s="137">
        <v>1162747.322</v>
      </c>
      <c r="T9" s="137">
        <v>7961.898550724638</v>
      </c>
      <c r="U9" s="137">
        <v>94.28894333772215</v>
      </c>
      <c r="V9" s="138">
        <v>69.0</v>
      </c>
      <c r="W9" s="138">
        <v>59.342213647343065</v>
      </c>
      <c r="X9" s="137">
        <v>3873.967</v>
      </c>
      <c r="Y9" s="102">
        <v>1412.384</v>
      </c>
    </row>
    <row r="10" ht="14.25" customHeight="1">
      <c r="A10" s="42" t="s">
        <v>179</v>
      </c>
      <c r="B10" s="42" t="s">
        <v>183</v>
      </c>
      <c r="C10" s="244" t="s">
        <v>262</v>
      </c>
      <c r="D10" s="42" t="s">
        <v>345</v>
      </c>
      <c r="E10" s="137">
        <v>1162747.322</v>
      </c>
      <c r="F10" s="137">
        <v>8531.321585365853</v>
      </c>
      <c r="G10" s="137">
        <v>97.84022843451335</v>
      </c>
      <c r="H10" s="138">
        <v>41.0</v>
      </c>
      <c r="I10" s="137">
        <v>35.26131535566762</v>
      </c>
      <c r="J10" s="137">
        <v>6230.63</v>
      </c>
      <c r="K10" s="137">
        <v>3220.235</v>
      </c>
      <c r="N10" s="190"/>
      <c r="O10" s="32" t="s">
        <v>176</v>
      </c>
      <c r="P10" s="42" t="s">
        <v>168</v>
      </c>
      <c r="Q10" s="244" t="s">
        <v>67</v>
      </c>
      <c r="R10" s="42">
        <v>9.0</v>
      </c>
      <c r="S10" s="137">
        <v>1162747.322</v>
      </c>
      <c r="T10" s="137">
        <v>5076.367671558087</v>
      </c>
      <c r="U10" s="137">
        <v>74.74042711172505</v>
      </c>
      <c r="V10" s="138">
        <v>58.333333333333336</v>
      </c>
      <c r="W10" s="138">
        <v>50.168538107657184</v>
      </c>
      <c r="X10" s="137">
        <v>4748.3</v>
      </c>
      <c r="Y10" s="102">
        <v>2222.150666666667</v>
      </c>
    </row>
    <row r="11" ht="14.25" customHeight="1">
      <c r="A11" s="42" t="s">
        <v>173</v>
      </c>
      <c r="B11" s="42" t="s">
        <v>178</v>
      </c>
      <c r="C11" s="244" t="s">
        <v>270</v>
      </c>
      <c r="D11" s="42" t="s">
        <v>346</v>
      </c>
      <c r="E11" s="137">
        <v>1162747.322</v>
      </c>
      <c r="F11" s="137">
        <v>3186.89576</v>
      </c>
      <c r="G11" s="137">
        <v>60.28286791380385</v>
      </c>
      <c r="H11" s="138">
        <v>75.0</v>
      </c>
      <c r="I11" s="137">
        <v>64.50240613841638</v>
      </c>
      <c r="J11" s="137">
        <v>3115.315</v>
      </c>
      <c r="K11" s="137">
        <v>863.572</v>
      </c>
      <c r="N11" s="190"/>
      <c r="O11" s="32" t="s">
        <v>179</v>
      </c>
      <c r="P11" s="42" t="s">
        <v>183</v>
      </c>
      <c r="Q11" s="244" t="s">
        <v>262</v>
      </c>
      <c r="R11" s="42">
        <v>10.0</v>
      </c>
      <c r="S11" s="137">
        <v>1162747.322</v>
      </c>
      <c r="T11" s="137">
        <v>7384.255770802222</v>
      </c>
      <c r="U11" s="137">
        <v>90.85200167415447</v>
      </c>
      <c r="V11" s="138">
        <v>40.666666666666664</v>
      </c>
      <c r="W11" s="138">
        <v>34.97463799505243</v>
      </c>
      <c r="X11" s="137">
        <v>5735.623333333333</v>
      </c>
      <c r="Y11" s="102">
        <v>2203.3186666666666</v>
      </c>
    </row>
    <row r="12" ht="14.25" customHeight="1">
      <c r="A12" s="42" t="s">
        <v>169</v>
      </c>
      <c r="B12" s="42" t="s">
        <v>178</v>
      </c>
      <c r="C12" s="244" t="s">
        <v>84</v>
      </c>
      <c r="D12" s="42" t="s">
        <v>347</v>
      </c>
      <c r="E12" s="137">
        <v>1162747.322</v>
      </c>
      <c r="F12" s="137">
        <v>2832.1813131313124</v>
      </c>
      <c r="G12" s="137">
        <v>55.096466301593246</v>
      </c>
      <c r="H12" s="138">
        <v>98.0</v>
      </c>
      <c r="I12" s="137">
        <v>84.28314402086406</v>
      </c>
      <c r="J12" s="137">
        <v>4455.062</v>
      </c>
      <c r="K12" s="137">
        <v>2187.177</v>
      </c>
      <c r="N12" s="190"/>
      <c r="O12" s="32" t="s">
        <v>173</v>
      </c>
      <c r="P12" s="42" t="s">
        <v>178</v>
      </c>
      <c r="Q12" s="244" t="s">
        <v>270</v>
      </c>
      <c r="R12" s="42">
        <v>11.0</v>
      </c>
      <c r="S12" s="137">
        <v>1162747.322</v>
      </c>
      <c r="T12" s="137">
        <v>3221.0997575510205</v>
      </c>
      <c r="U12" s="137">
        <v>60.4666115433447</v>
      </c>
      <c r="V12" s="138">
        <v>86.0</v>
      </c>
      <c r="W12" s="138">
        <v>73.96275903871745</v>
      </c>
      <c r="X12" s="137">
        <v>2970.0415000000003</v>
      </c>
      <c r="Y12" s="102">
        <v>1267.11</v>
      </c>
    </row>
    <row r="13" ht="14.25" customHeight="1">
      <c r="A13" s="42" t="s">
        <v>169</v>
      </c>
      <c r="B13" s="42" t="s">
        <v>183</v>
      </c>
      <c r="C13" s="244" t="s">
        <v>78</v>
      </c>
      <c r="D13" s="42" t="s">
        <v>348</v>
      </c>
      <c r="E13" s="137">
        <v>1162747.322</v>
      </c>
      <c r="F13" s="137">
        <v>10077.399685714285</v>
      </c>
      <c r="G13" s="137">
        <v>105.98300254058434</v>
      </c>
      <c r="H13" s="138">
        <v>35.0</v>
      </c>
      <c r="I13" s="137">
        <v>30.10112286459431</v>
      </c>
      <c r="J13" s="137">
        <v>5964.295</v>
      </c>
      <c r="K13" s="137">
        <v>1751.356</v>
      </c>
      <c r="N13" s="190"/>
      <c r="O13" s="32" t="s">
        <v>169</v>
      </c>
      <c r="P13" s="42" t="s">
        <v>178</v>
      </c>
      <c r="Q13" s="244" t="s">
        <v>84</v>
      </c>
      <c r="R13" s="42">
        <v>13.0</v>
      </c>
      <c r="S13" s="137">
        <v>1162747.322</v>
      </c>
      <c r="T13" s="137">
        <v>4783.814826599326</v>
      </c>
      <c r="U13" s="137">
        <v>69.55767531230957</v>
      </c>
      <c r="V13" s="138">
        <v>72.66666666666667</v>
      </c>
      <c r="W13" s="138">
        <v>62.49566461411009</v>
      </c>
      <c r="X13" s="137">
        <v>4465.823</v>
      </c>
      <c r="Y13" s="102">
        <v>1896.6293333333335</v>
      </c>
    </row>
    <row r="14" ht="14.25" customHeight="1">
      <c r="A14" s="42" t="s">
        <v>176</v>
      </c>
      <c r="B14" s="42" t="s">
        <v>178</v>
      </c>
      <c r="C14" s="244" t="s">
        <v>80</v>
      </c>
      <c r="D14" s="42" t="s">
        <v>349</v>
      </c>
      <c r="E14" s="137">
        <v>1162747.322</v>
      </c>
      <c r="F14" s="137">
        <v>3309.475112903225</v>
      </c>
      <c r="G14" s="137">
        <v>61.44405189402767</v>
      </c>
      <c r="H14" s="138">
        <v>62.0</v>
      </c>
      <c r="I14" s="137">
        <v>53.3219890744242</v>
      </c>
      <c r="J14" s="137">
        <v>3857.825</v>
      </c>
      <c r="K14" s="137">
        <v>1452.738</v>
      </c>
      <c r="N14" s="190"/>
      <c r="O14" s="32" t="s">
        <v>169</v>
      </c>
      <c r="P14" s="42" t="s">
        <v>183</v>
      </c>
      <c r="Q14" s="244" t="s">
        <v>78</v>
      </c>
      <c r="R14" s="42">
        <v>14.0</v>
      </c>
      <c r="S14" s="137">
        <v>1162747.322</v>
      </c>
      <c r="T14" s="137">
        <v>6689.894975793651</v>
      </c>
      <c r="U14" s="137">
        <v>80.91098687358597</v>
      </c>
      <c r="V14" s="138">
        <v>63.333333333333336</v>
      </c>
      <c r="W14" s="138">
        <v>54.468698516884935</v>
      </c>
      <c r="X14" s="137">
        <v>4742.980333333333</v>
      </c>
      <c r="Y14" s="102">
        <v>1662.7326666666668</v>
      </c>
    </row>
    <row r="15" ht="14.25" customHeight="1">
      <c r="A15" s="42" t="s">
        <v>173</v>
      </c>
      <c r="B15" s="42" t="s">
        <v>175</v>
      </c>
      <c r="C15" s="244" t="s">
        <v>260</v>
      </c>
      <c r="D15" s="42" t="s">
        <v>350</v>
      </c>
      <c r="E15" s="137">
        <v>1162747.322</v>
      </c>
      <c r="F15" s="137">
        <v>12972.941176470587</v>
      </c>
      <c r="G15" s="137">
        <v>119.63593636683937</v>
      </c>
      <c r="H15" s="138">
        <v>34.0</v>
      </c>
      <c r="I15" s="137">
        <v>29.241090782748756</v>
      </c>
      <c r="J15" s="137">
        <v>6634.168</v>
      </c>
      <c r="K15" s="137">
        <v>2300.168</v>
      </c>
      <c r="N15" s="190"/>
      <c r="O15" s="32" t="s">
        <v>176</v>
      </c>
      <c r="P15" s="42" t="s">
        <v>178</v>
      </c>
      <c r="Q15" s="244" t="s">
        <v>80</v>
      </c>
      <c r="R15" s="42">
        <v>15.0</v>
      </c>
      <c r="S15" s="137">
        <v>1162747.322</v>
      </c>
      <c r="T15" s="137">
        <v>4752.269720630718</v>
      </c>
      <c r="U15" s="137">
        <v>71.986912114804</v>
      </c>
      <c r="V15" s="138">
        <v>64.5</v>
      </c>
      <c r="W15" s="138">
        <v>55.47206927903808</v>
      </c>
      <c r="X15" s="137">
        <v>4503.4865</v>
      </c>
      <c r="Y15" s="102">
        <v>1747.3205</v>
      </c>
    </row>
    <row r="16" ht="14.25" customHeight="1">
      <c r="A16" s="42" t="s">
        <v>169</v>
      </c>
      <c r="B16" s="42" t="s">
        <v>168</v>
      </c>
      <c r="C16" s="244" t="s">
        <v>81</v>
      </c>
      <c r="D16" s="42" t="s">
        <v>351</v>
      </c>
      <c r="E16" s="137">
        <v>1155997.9</v>
      </c>
      <c r="F16" s="137">
        <v>7413.253533333333</v>
      </c>
      <c r="G16" s="137">
        <v>90.4275951424825</v>
      </c>
      <c r="H16" s="138">
        <v>45.0</v>
      </c>
      <c r="I16" s="137">
        <v>38.92740635601501</v>
      </c>
      <c r="J16" s="137">
        <v>3938.763</v>
      </c>
      <c r="K16" s="137">
        <v>1841.393</v>
      </c>
      <c r="N16" s="190"/>
      <c r="O16" s="38" t="s">
        <v>173</v>
      </c>
      <c r="P16" s="40" t="s">
        <v>175</v>
      </c>
      <c r="Q16" s="246" t="s">
        <v>260</v>
      </c>
      <c r="R16" s="40">
        <v>16.0</v>
      </c>
      <c r="S16" s="152">
        <v>1162747.1609999998</v>
      </c>
      <c r="T16" s="152">
        <v>8339.895588235293</v>
      </c>
      <c r="U16" s="152">
        <v>92.38296818341968</v>
      </c>
      <c r="V16" s="153">
        <v>45.5</v>
      </c>
      <c r="W16" s="153">
        <v>39.13054539137438</v>
      </c>
      <c r="X16" s="152">
        <v>5528.584</v>
      </c>
      <c r="Y16" s="247">
        <v>1892.584</v>
      </c>
    </row>
    <row r="17" ht="14.25" customHeight="1">
      <c r="A17" s="42" t="s">
        <v>173</v>
      </c>
      <c r="B17" s="42" t="s">
        <v>168</v>
      </c>
      <c r="C17" s="244" t="s">
        <v>70</v>
      </c>
      <c r="D17" s="42" t="s">
        <v>352</v>
      </c>
      <c r="E17" s="137">
        <v>1162747.322</v>
      </c>
      <c r="F17" s="137">
        <v>4966.715772727272</v>
      </c>
      <c r="G17" s="137">
        <v>74.46389071398274</v>
      </c>
      <c r="H17" s="138">
        <v>44.0</v>
      </c>
      <c r="I17" s="137">
        <v>37.84141160120427</v>
      </c>
      <c r="J17" s="137">
        <v>4075.736</v>
      </c>
      <c r="K17" s="137">
        <v>3163.74</v>
      </c>
      <c r="N17" s="190"/>
    </row>
    <row r="18" ht="14.25" customHeight="1">
      <c r="A18" s="42" t="s">
        <v>176</v>
      </c>
      <c r="B18" s="42" t="s">
        <v>175</v>
      </c>
      <c r="C18" s="244" t="s">
        <v>58</v>
      </c>
      <c r="D18" s="42" t="s">
        <v>353</v>
      </c>
      <c r="E18" s="137">
        <v>1162747.322</v>
      </c>
      <c r="F18" s="137">
        <v>7923.649076923076</v>
      </c>
      <c r="G18" s="137">
        <v>97.21838283698541</v>
      </c>
      <c r="H18" s="138">
        <v>39.0</v>
      </c>
      <c r="I18" s="137">
        <v>33.541251191976514</v>
      </c>
      <c r="J18" s="137">
        <v>4753.68</v>
      </c>
      <c r="K18" s="137">
        <v>1323.605</v>
      </c>
      <c r="N18" s="190"/>
      <c r="Q18" s="244"/>
      <c r="S18" s="191" t="s">
        <v>247</v>
      </c>
    </row>
    <row r="19" ht="14.25" customHeight="1">
      <c r="A19" s="42" t="s">
        <v>179</v>
      </c>
      <c r="B19" s="42" t="s">
        <v>178</v>
      </c>
      <c r="C19" s="244" t="s">
        <v>85</v>
      </c>
      <c r="D19" s="42" t="s">
        <v>354</v>
      </c>
      <c r="E19" s="137">
        <v>1162747.322</v>
      </c>
      <c r="F19" s="137">
        <v>5052.083905660377</v>
      </c>
      <c r="G19" s="137">
        <v>75.8740592051878</v>
      </c>
      <c r="H19" s="138">
        <v>53.0</v>
      </c>
      <c r="I19" s="137">
        <v>45.58170033781424</v>
      </c>
      <c r="J19" s="137">
        <v>2292.097</v>
      </c>
      <c r="K19" s="137">
        <v>1331.676</v>
      </c>
      <c r="N19" s="190"/>
      <c r="S19" s="248" t="s">
        <v>253</v>
      </c>
      <c r="T19" s="28" t="s">
        <v>330</v>
      </c>
      <c r="U19" s="28" t="s">
        <v>331</v>
      </c>
      <c r="V19" s="28" t="s">
        <v>332</v>
      </c>
      <c r="W19" s="28" t="s">
        <v>333</v>
      </c>
      <c r="X19" s="28" t="s">
        <v>334</v>
      </c>
      <c r="Y19" s="165" t="s">
        <v>335</v>
      </c>
    </row>
    <row r="20" ht="14.25" customHeight="1">
      <c r="A20" s="42" t="s">
        <v>176</v>
      </c>
      <c r="B20" s="42" t="s">
        <v>183</v>
      </c>
      <c r="C20" s="42" t="s">
        <v>57</v>
      </c>
      <c r="D20" s="42" t="s">
        <v>355</v>
      </c>
      <c r="E20" s="137">
        <v>1162747.322</v>
      </c>
      <c r="F20" s="137">
        <v>7671.803090909089</v>
      </c>
      <c r="G20" s="137">
        <v>91.26244944066725</v>
      </c>
      <c r="H20" s="138">
        <v>44.0</v>
      </c>
      <c r="I20" s="137">
        <v>37.84141160120427</v>
      </c>
      <c r="J20" s="137">
        <v>5221.785</v>
      </c>
      <c r="K20" s="137">
        <v>2114.54</v>
      </c>
      <c r="N20" s="190"/>
      <c r="S20" s="32" t="s">
        <v>169</v>
      </c>
      <c r="T20" s="137">
        <v>6434.488131715533</v>
      </c>
      <c r="U20" s="137">
        <v>81.96987386134725</v>
      </c>
      <c r="V20" s="138">
        <v>56.666666666666664</v>
      </c>
      <c r="W20" s="137">
        <v>48.772811750075455</v>
      </c>
      <c r="X20" s="137">
        <v>6666.510111111111</v>
      </c>
      <c r="Y20" s="102">
        <v>2503.5435</v>
      </c>
    </row>
    <row r="21" ht="14.25" customHeight="1">
      <c r="A21" s="42" t="s">
        <v>173</v>
      </c>
      <c r="B21" s="42" t="s">
        <v>183</v>
      </c>
      <c r="C21" s="244" t="s">
        <v>267</v>
      </c>
      <c r="D21" s="42" t="s">
        <v>356</v>
      </c>
      <c r="E21" s="137">
        <v>1162747.322</v>
      </c>
      <c r="F21" s="137">
        <v>7440.768699999999</v>
      </c>
      <c r="G21" s="137">
        <v>90.82262236773995</v>
      </c>
      <c r="H21" s="138">
        <v>40.0</v>
      </c>
      <c r="I21" s="137">
        <v>34.40128327382207</v>
      </c>
      <c r="J21" s="137">
        <v>4495.416</v>
      </c>
      <c r="K21" s="137">
        <v>1735.214</v>
      </c>
      <c r="N21" s="190"/>
      <c r="S21" s="32" t="s">
        <v>173</v>
      </c>
      <c r="T21" s="137">
        <v>5965.1386400799365</v>
      </c>
      <c r="U21" s="137">
        <v>79.19768931105756</v>
      </c>
      <c r="V21" s="138">
        <v>55.708333333333336</v>
      </c>
      <c r="W21" s="137">
        <v>47.91072530966305</v>
      </c>
      <c r="X21" s="137">
        <v>4502.169208333333</v>
      </c>
      <c r="Y21" s="102">
        <v>1892.2554166666664</v>
      </c>
    </row>
    <row r="22" ht="14.25" customHeight="1">
      <c r="A22" s="42" t="s">
        <v>179</v>
      </c>
      <c r="B22" s="42" t="s">
        <v>175</v>
      </c>
      <c r="C22" s="244" t="s">
        <v>61</v>
      </c>
      <c r="D22" s="42" t="s">
        <v>357</v>
      </c>
      <c r="E22" s="137">
        <v>1162747.322</v>
      </c>
      <c r="F22" s="137">
        <v>7961.898550724638</v>
      </c>
      <c r="G22" s="137">
        <v>94.28894333772215</v>
      </c>
      <c r="H22" s="138">
        <v>69.0</v>
      </c>
      <c r="I22" s="137">
        <v>59.342213647343065</v>
      </c>
      <c r="J22" s="137">
        <v>3873.967</v>
      </c>
      <c r="K22" s="137">
        <v>1412.384</v>
      </c>
      <c r="N22" s="190"/>
      <c r="S22" s="32" t="s">
        <v>176</v>
      </c>
      <c r="T22" s="137">
        <v>6742.433791106938</v>
      </c>
      <c r="U22" s="137">
        <v>85.22255456047601</v>
      </c>
      <c r="V22" s="138">
        <v>50.75</v>
      </c>
      <c r="W22" s="137">
        <v>43.64662815366175</v>
      </c>
      <c r="X22" s="137">
        <v>5138.723</v>
      </c>
      <c r="Y22" s="102">
        <v>2139.7615</v>
      </c>
    </row>
    <row r="23" ht="14.25" customHeight="1">
      <c r="A23" s="42" t="s">
        <v>176</v>
      </c>
      <c r="B23" s="42" t="s">
        <v>168</v>
      </c>
      <c r="C23" s="244" t="s">
        <v>67</v>
      </c>
      <c r="D23" s="42" t="s">
        <v>358</v>
      </c>
      <c r="E23" s="137">
        <v>1162747.322</v>
      </c>
      <c r="F23" s="137">
        <v>3904.4874705882366</v>
      </c>
      <c r="G23" s="137">
        <v>64.7215739766322</v>
      </c>
      <c r="H23" s="138">
        <v>68.0</v>
      </c>
      <c r="I23" s="137">
        <v>58.48218156549751</v>
      </c>
      <c r="J23" s="137">
        <v>3777.118</v>
      </c>
      <c r="K23" s="137">
        <v>2033.833</v>
      </c>
      <c r="N23" s="190"/>
      <c r="S23" s="38" t="s">
        <v>179</v>
      </c>
      <c r="T23" s="152">
        <v>6665.74625936888</v>
      </c>
      <c r="U23" s="152">
        <v>85.53672372881556</v>
      </c>
      <c r="V23" s="153">
        <v>49.666666666666664</v>
      </c>
      <c r="W23" s="152">
        <v>42.7149267316624</v>
      </c>
      <c r="X23" s="152">
        <v>4950.741458333334</v>
      </c>
      <c r="Y23" s="247">
        <v>1954.4700833333332</v>
      </c>
    </row>
    <row r="24" ht="14.25" customHeight="1">
      <c r="A24" s="42" t="s">
        <v>179</v>
      </c>
      <c r="B24" s="42" t="s">
        <v>183</v>
      </c>
      <c r="C24" s="244" t="s">
        <v>262</v>
      </c>
      <c r="D24" s="42" t="s">
        <v>359</v>
      </c>
      <c r="E24" s="137">
        <v>1162747.322</v>
      </c>
      <c r="F24" s="137">
        <v>6023.055102040814</v>
      </c>
      <c r="G24" s="137">
        <v>81.6943446573842</v>
      </c>
      <c r="H24" s="138">
        <v>49.0</v>
      </c>
      <c r="I24" s="137">
        <v>42.14157201043203</v>
      </c>
      <c r="J24" s="137">
        <v>4414.708</v>
      </c>
      <c r="K24" s="137">
        <v>1565.728</v>
      </c>
      <c r="N24" s="190"/>
    </row>
    <row r="25" ht="14.25" customHeight="1">
      <c r="A25" s="42" t="s">
        <v>173</v>
      </c>
      <c r="B25" s="42" t="s">
        <v>178</v>
      </c>
      <c r="C25" s="244" t="s">
        <v>270</v>
      </c>
      <c r="D25" s="42" t="s">
        <v>360</v>
      </c>
      <c r="E25" s="137">
        <v>1162747.322</v>
      </c>
      <c r="F25" s="137">
        <v>3255.303755102041</v>
      </c>
      <c r="G25" s="137">
        <v>60.65035517288554</v>
      </c>
      <c r="H25" s="138">
        <v>97.0</v>
      </c>
      <c r="I25" s="137">
        <v>83.42311193901851</v>
      </c>
      <c r="J25" s="137">
        <v>2824.768</v>
      </c>
      <c r="K25" s="137">
        <v>1670.648</v>
      </c>
      <c r="N25" s="190"/>
      <c r="S25" s="191" t="s">
        <v>247</v>
      </c>
    </row>
    <row r="26" ht="14.25" customHeight="1">
      <c r="A26" s="42" t="s">
        <v>169</v>
      </c>
      <c r="B26" s="42" t="s">
        <v>178</v>
      </c>
      <c r="C26" s="244" t="s">
        <v>84</v>
      </c>
      <c r="D26" s="42" t="s">
        <v>361</v>
      </c>
      <c r="E26" s="137">
        <v>1162747.322</v>
      </c>
      <c r="F26" s="137">
        <v>4570.366291666666</v>
      </c>
      <c r="G26" s="137">
        <v>71.90712378811237</v>
      </c>
      <c r="H26" s="138">
        <v>72.0</v>
      </c>
      <c r="I26" s="137">
        <v>61.92230989287972</v>
      </c>
      <c r="J26" s="137">
        <v>4108.019</v>
      </c>
      <c r="K26" s="137">
        <v>2009.62</v>
      </c>
      <c r="N26" s="190"/>
      <c r="S26" s="248" t="s">
        <v>148</v>
      </c>
      <c r="T26" s="28" t="s">
        <v>330</v>
      </c>
      <c r="U26" s="28" t="s">
        <v>331</v>
      </c>
      <c r="V26" s="28" t="s">
        <v>332</v>
      </c>
      <c r="W26" s="28" t="s">
        <v>333</v>
      </c>
      <c r="X26" s="28" t="s">
        <v>334</v>
      </c>
      <c r="Y26" s="165" t="s">
        <v>335</v>
      </c>
    </row>
    <row r="27" ht="14.25" customHeight="1">
      <c r="A27" s="42" t="s">
        <v>169</v>
      </c>
      <c r="B27" s="42" t="s">
        <v>183</v>
      </c>
      <c r="C27" s="244" t="s">
        <v>78</v>
      </c>
      <c r="D27" s="42" t="s">
        <v>362</v>
      </c>
      <c r="E27" s="137">
        <v>1162747.322</v>
      </c>
      <c r="F27" s="137">
        <v>8677.146666666667</v>
      </c>
      <c r="G27" s="137">
        <v>97.91698284914727</v>
      </c>
      <c r="H27" s="138">
        <v>75.0</v>
      </c>
      <c r="I27" s="137">
        <v>64.50240613841638</v>
      </c>
      <c r="J27" s="137">
        <v>4293.83</v>
      </c>
      <c r="K27" s="137">
        <v>2163.43</v>
      </c>
      <c r="N27" s="190"/>
      <c r="S27" s="32" t="s">
        <v>168</v>
      </c>
      <c r="T27" s="137">
        <v>6062.438378937475</v>
      </c>
      <c r="U27" s="137">
        <v>81.7650547121894</v>
      </c>
      <c r="V27" s="138">
        <v>42.91666666666667</v>
      </c>
      <c r="W27" s="137">
        <v>36.937955513325576</v>
      </c>
      <c r="X27" s="137">
        <v>6324.817875</v>
      </c>
      <c r="Y27" s="102">
        <v>2647.704375</v>
      </c>
    </row>
    <row r="28" ht="14.25" customHeight="1">
      <c r="A28" s="42" t="s">
        <v>173</v>
      </c>
      <c r="B28" s="42" t="s">
        <v>168</v>
      </c>
      <c r="C28" s="244" t="s">
        <v>70</v>
      </c>
      <c r="D28" s="42" t="s">
        <v>363</v>
      </c>
      <c r="E28" s="137">
        <v>1162747.322</v>
      </c>
      <c r="F28" s="137">
        <v>2633.08128</v>
      </c>
      <c r="G28" s="137">
        <v>55.53655977059118</v>
      </c>
      <c r="H28" s="138">
        <v>50.0</v>
      </c>
      <c r="I28" s="137">
        <v>43.00160409227758</v>
      </c>
      <c r="J28" s="137">
        <v>2929.688</v>
      </c>
      <c r="K28" s="137">
        <v>1033.058</v>
      </c>
      <c r="N28" s="190"/>
      <c r="S28" s="32" t="s">
        <v>178</v>
      </c>
      <c r="T28" s="137">
        <v>4553.326254587192</v>
      </c>
      <c r="U28" s="137">
        <v>69.9386686383009</v>
      </c>
      <c r="V28" s="138">
        <v>69.04166666666667</v>
      </c>
      <c r="W28" s="137">
        <v>59.37804831741997</v>
      </c>
      <c r="X28" s="137">
        <v>4074.3909999999996</v>
      </c>
      <c r="Y28" s="102">
        <v>1723.444375</v>
      </c>
    </row>
    <row r="29" ht="14.25" customHeight="1">
      <c r="A29" s="42" t="s">
        <v>176</v>
      </c>
      <c r="B29" s="42" t="s">
        <v>175</v>
      </c>
      <c r="C29" s="244" t="s">
        <v>58</v>
      </c>
      <c r="D29" s="42" t="s">
        <v>364</v>
      </c>
      <c r="E29" s="137">
        <v>1162747.322</v>
      </c>
      <c r="F29" s="137">
        <v>10777.557968750001</v>
      </c>
      <c r="G29" s="137">
        <v>108.18554067022978</v>
      </c>
      <c r="H29" s="138">
        <v>32.0</v>
      </c>
      <c r="I29" s="137">
        <v>27.521026619057654</v>
      </c>
      <c r="J29" s="137">
        <v>5431.624</v>
      </c>
      <c r="K29" s="137">
        <v>2372.805</v>
      </c>
      <c r="N29" s="190"/>
      <c r="S29" s="32" t="s">
        <v>183</v>
      </c>
      <c r="T29" s="137">
        <v>7443.045749987712</v>
      </c>
      <c r="U29" s="137">
        <v>89.13290461143811</v>
      </c>
      <c r="V29" s="138">
        <v>47.625</v>
      </c>
      <c r="W29" s="137">
        <v>40.959027897894394</v>
      </c>
      <c r="X29" s="137">
        <v>5558.418125</v>
      </c>
      <c r="Y29" s="102">
        <v>2183.1805416666666</v>
      </c>
    </row>
    <row r="30" ht="14.25" customHeight="1">
      <c r="A30" s="42" t="s">
        <v>179</v>
      </c>
      <c r="B30" s="42" t="s">
        <v>178</v>
      </c>
      <c r="C30" s="244" t="s">
        <v>85</v>
      </c>
      <c r="D30" s="42" t="s">
        <v>365</v>
      </c>
      <c r="E30" s="137">
        <v>1162747.322</v>
      </c>
      <c r="F30" s="137">
        <v>5955.56488888889</v>
      </c>
      <c r="G30" s="137">
        <v>81.82447275727678</v>
      </c>
      <c r="H30" s="138">
        <v>54.0</v>
      </c>
      <c r="I30" s="137">
        <v>46.44173241965979</v>
      </c>
      <c r="J30" s="137">
        <v>5181.431</v>
      </c>
      <c r="K30" s="137">
        <v>2526.149</v>
      </c>
      <c r="N30" s="190"/>
      <c r="S30" s="38" t="s">
        <v>175</v>
      </c>
      <c r="T30" s="152">
        <v>8187.165874440031</v>
      </c>
      <c r="U30" s="152">
        <v>94.13032671257491</v>
      </c>
      <c r="V30" s="153">
        <v>52.05555555555555</v>
      </c>
      <c r="W30" s="152">
        <v>44.76914303853848</v>
      </c>
      <c r="X30" s="152">
        <v>4845.185666666667</v>
      </c>
      <c r="Y30" s="247">
        <v>1746.4204444444442</v>
      </c>
    </row>
    <row r="31" ht="14.25" customHeight="1">
      <c r="A31" s="42" t="s">
        <v>179</v>
      </c>
      <c r="B31" s="42" t="s">
        <v>168</v>
      </c>
      <c r="C31" s="244" t="s">
        <v>281</v>
      </c>
      <c r="D31" s="42" t="s">
        <v>366</v>
      </c>
      <c r="E31" s="137">
        <v>1162747.322</v>
      </c>
      <c r="F31" s="137">
        <v>3193.256738095238</v>
      </c>
      <c r="G31" s="137">
        <v>59.823909357306775</v>
      </c>
      <c r="H31" s="138">
        <v>42.0</v>
      </c>
      <c r="I31" s="137">
        <v>36.12134743751317</v>
      </c>
      <c r="J31" s="137">
        <v>6085.356</v>
      </c>
      <c r="K31" s="137">
        <v>2090.328</v>
      </c>
      <c r="N31" s="190"/>
    </row>
    <row r="32" ht="14.25" customHeight="1">
      <c r="A32" s="42" t="s">
        <v>173</v>
      </c>
      <c r="B32" s="42" t="s">
        <v>183</v>
      </c>
      <c r="C32" s="244" t="s">
        <v>267</v>
      </c>
      <c r="D32" s="42" t="s">
        <v>367</v>
      </c>
      <c r="E32" s="137">
        <v>1162747.322</v>
      </c>
      <c r="F32" s="137">
        <v>5859.550821428572</v>
      </c>
      <c r="G32" s="137">
        <v>80.05149849096766</v>
      </c>
      <c r="H32" s="138">
        <v>56.0</v>
      </c>
      <c r="I32" s="137">
        <v>48.16179658335089</v>
      </c>
      <c r="J32" s="137">
        <v>5665.677</v>
      </c>
      <c r="K32" s="137">
        <v>2171.036</v>
      </c>
      <c r="N32" s="190"/>
    </row>
    <row r="33" ht="14.25" customHeight="1">
      <c r="A33" s="42" t="s">
        <v>176</v>
      </c>
      <c r="B33" s="42" t="s">
        <v>168</v>
      </c>
      <c r="C33" s="244" t="s">
        <v>67</v>
      </c>
      <c r="D33" s="42" t="s">
        <v>368</v>
      </c>
      <c r="E33" s="137">
        <v>1162747.322</v>
      </c>
      <c r="F33" s="137">
        <v>5788.979866666669</v>
      </c>
      <c r="G33" s="137">
        <v>79.91258824032484</v>
      </c>
      <c r="H33" s="138">
        <v>45.0</v>
      </c>
      <c r="I33" s="137">
        <v>38.701443683049824</v>
      </c>
      <c r="J33" s="137">
        <v>4430.85</v>
      </c>
      <c r="K33" s="137">
        <v>1888.559</v>
      </c>
      <c r="N33" s="190"/>
    </row>
    <row r="34" ht="14.25" customHeight="1">
      <c r="A34" s="42" t="s">
        <v>179</v>
      </c>
      <c r="B34" s="42" t="s">
        <v>183</v>
      </c>
      <c r="C34" s="244" t="s">
        <v>262</v>
      </c>
      <c r="D34" s="42" t="s">
        <v>369</v>
      </c>
      <c r="E34" s="137">
        <v>1162747.322</v>
      </c>
      <c r="F34" s="137">
        <v>7598.390624999999</v>
      </c>
      <c r="G34" s="137">
        <v>93.02143193056588</v>
      </c>
      <c r="H34" s="138">
        <v>32.0</v>
      </c>
      <c r="I34" s="137">
        <v>27.521026619057654</v>
      </c>
      <c r="J34" s="137">
        <v>6561.532</v>
      </c>
      <c r="K34" s="137">
        <v>1823.993</v>
      </c>
      <c r="N34" s="190"/>
    </row>
    <row r="35" ht="14.25" customHeight="1">
      <c r="A35" s="42" t="s">
        <v>169</v>
      </c>
      <c r="B35" s="42" t="s">
        <v>178</v>
      </c>
      <c r="C35" s="244" t="s">
        <v>84</v>
      </c>
      <c r="D35" s="42" t="s">
        <v>370</v>
      </c>
      <c r="E35" s="137">
        <v>1162747.322</v>
      </c>
      <c r="F35" s="137">
        <v>6948.896874999999</v>
      </c>
      <c r="G35" s="137">
        <v>81.66943584722307</v>
      </c>
      <c r="H35" s="138">
        <v>48.0</v>
      </c>
      <c r="I35" s="137">
        <v>41.28153992858648</v>
      </c>
      <c r="J35" s="137">
        <v>4834.388</v>
      </c>
      <c r="K35" s="137">
        <v>1493.091</v>
      </c>
      <c r="N35" s="190"/>
    </row>
    <row r="36" ht="14.25" customHeight="1">
      <c r="A36" s="42" t="s">
        <v>169</v>
      </c>
      <c r="B36" s="42" t="s">
        <v>183</v>
      </c>
      <c r="C36" s="244" t="s">
        <v>78</v>
      </c>
      <c r="D36" s="42" t="s">
        <v>371</v>
      </c>
      <c r="E36" s="137">
        <v>1162747.322</v>
      </c>
      <c r="F36" s="137">
        <v>1315.1385749999997</v>
      </c>
      <c r="G36" s="137">
        <v>38.83297523102628</v>
      </c>
      <c r="H36" s="138">
        <v>80.0</v>
      </c>
      <c r="I36" s="137">
        <v>68.80256654764413</v>
      </c>
      <c r="J36" s="137">
        <v>3970.816</v>
      </c>
      <c r="K36" s="137">
        <v>1073.412</v>
      </c>
      <c r="N36" s="190"/>
    </row>
    <row r="37" ht="14.25" customHeight="1">
      <c r="A37" s="42" t="s">
        <v>176</v>
      </c>
      <c r="B37" s="42" t="s">
        <v>178</v>
      </c>
      <c r="C37" s="244" t="s">
        <v>80</v>
      </c>
      <c r="D37" s="42" t="s">
        <v>372</v>
      </c>
      <c r="E37" s="137">
        <v>1162747.322</v>
      </c>
      <c r="F37" s="137">
        <v>6195.064328358212</v>
      </c>
      <c r="G37" s="137">
        <v>82.52977233558032</v>
      </c>
      <c r="H37" s="138">
        <v>67.0</v>
      </c>
      <c r="I37" s="137">
        <v>57.62214948365196</v>
      </c>
      <c r="J37" s="137">
        <v>5149.148</v>
      </c>
      <c r="K37" s="137">
        <v>2041.903</v>
      </c>
      <c r="N37" s="190"/>
    </row>
    <row r="38" ht="14.25" customHeight="1">
      <c r="A38" s="42" t="s">
        <v>173</v>
      </c>
      <c r="B38" s="42" t="s">
        <v>175</v>
      </c>
      <c r="C38" s="244" t="s">
        <v>260</v>
      </c>
      <c r="D38" s="42" t="s">
        <v>373</v>
      </c>
      <c r="E38" s="137">
        <v>1162747.0</v>
      </c>
      <c r="F38" s="137">
        <v>3706.85</v>
      </c>
      <c r="G38" s="137">
        <v>65.13</v>
      </c>
      <c r="H38" s="138">
        <v>57.0</v>
      </c>
      <c r="I38" s="137">
        <v>49.02</v>
      </c>
      <c r="J38" s="137">
        <v>4423.0</v>
      </c>
      <c r="K38" s="137">
        <v>1485.0</v>
      </c>
      <c r="N38" s="190"/>
    </row>
    <row r="39" ht="14.25" customHeight="1">
      <c r="N39" s="190"/>
    </row>
    <row r="40" ht="14.25" customHeight="1">
      <c r="N40" s="190"/>
    </row>
    <row r="41" ht="14.25" customHeight="1">
      <c r="N41" s="190"/>
    </row>
    <row r="42" ht="14.25" customHeight="1">
      <c r="N42" s="190"/>
    </row>
    <row r="43" ht="14.25" customHeight="1">
      <c r="N43" s="190"/>
    </row>
    <row r="44" ht="14.25" customHeight="1">
      <c r="N44" s="190"/>
    </row>
    <row r="45" ht="14.25" customHeight="1">
      <c r="N45" s="190"/>
    </row>
    <row r="46" ht="14.25" customHeight="1">
      <c r="N46" s="190"/>
    </row>
    <row r="47" ht="14.25" customHeight="1">
      <c r="N47" s="190"/>
    </row>
    <row r="48" ht="14.25" customHeight="1">
      <c r="N48" s="190"/>
    </row>
    <row r="49" ht="14.25" customHeight="1">
      <c r="N49" s="190"/>
    </row>
    <row r="50" ht="14.25" customHeight="1">
      <c r="N50" s="190"/>
    </row>
    <row r="51" ht="14.25" customHeight="1">
      <c r="N51" s="190"/>
    </row>
    <row r="52" ht="14.25" customHeight="1">
      <c r="N52" s="190"/>
    </row>
    <row r="53" ht="14.25" customHeight="1">
      <c r="N53" s="190"/>
    </row>
    <row r="54" ht="14.25" customHeight="1">
      <c r="N54" s="190"/>
    </row>
    <row r="55" ht="14.25" customHeight="1">
      <c r="N55" s="190"/>
    </row>
    <row r="56" ht="14.25" customHeight="1">
      <c r="N56" s="190"/>
    </row>
    <row r="57" ht="14.25" customHeight="1">
      <c r="N57" s="190"/>
    </row>
    <row r="58" ht="14.25" customHeight="1">
      <c r="N58" s="190"/>
    </row>
    <row r="59" ht="14.25" customHeight="1">
      <c r="N59" s="190"/>
    </row>
    <row r="60" ht="14.25" customHeight="1">
      <c r="N60" s="190"/>
    </row>
    <row r="61" ht="14.25" customHeight="1">
      <c r="N61" s="190"/>
    </row>
    <row r="62" ht="14.25" customHeight="1">
      <c r="N62" s="190"/>
    </row>
    <row r="63" ht="14.25" customHeight="1">
      <c r="N63" s="190"/>
    </row>
    <row r="64" ht="14.25" customHeight="1">
      <c r="N64" s="190"/>
    </row>
    <row r="65" ht="14.25" customHeight="1">
      <c r="N65" s="190"/>
    </row>
    <row r="66" ht="14.25" customHeight="1">
      <c r="N66" s="190"/>
    </row>
    <row r="67" ht="14.25" customHeight="1">
      <c r="N67" s="190"/>
    </row>
    <row r="68" ht="14.25" customHeight="1">
      <c r="N68" s="190"/>
    </row>
    <row r="69" ht="14.25" customHeight="1">
      <c r="N69" s="190"/>
    </row>
    <row r="70" ht="14.25" customHeight="1">
      <c r="N70" s="190"/>
    </row>
    <row r="71" ht="14.25" customHeight="1">
      <c r="N71" s="190"/>
    </row>
    <row r="72" ht="14.25" customHeight="1">
      <c r="N72" s="190"/>
    </row>
    <row r="73" ht="14.25" customHeight="1">
      <c r="N73" s="190"/>
    </row>
    <row r="74" ht="14.25" customHeight="1">
      <c r="N74" s="190"/>
    </row>
    <row r="75" ht="14.25" customHeight="1">
      <c r="N75" s="190"/>
    </row>
    <row r="76" ht="14.25" customHeight="1">
      <c r="N76" s="190"/>
    </row>
    <row r="77" ht="14.25" customHeight="1">
      <c r="N77" s="190"/>
    </row>
    <row r="78" ht="14.25" customHeight="1">
      <c r="N78" s="190"/>
    </row>
    <row r="79" ht="14.25" customHeight="1">
      <c r="N79" s="190"/>
    </row>
    <row r="80" ht="14.25" customHeight="1">
      <c r="N80" s="190"/>
    </row>
    <row r="81" ht="14.25" customHeight="1">
      <c r="N81" s="190"/>
    </row>
    <row r="82" ht="14.25" customHeight="1">
      <c r="N82" s="190"/>
    </row>
    <row r="83" ht="14.25" customHeight="1">
      <c r="N83" s="190"/>
    </row>
    <row r="84" ht="14.25" customHeight="1">
      <c r="N84" s="190"/>
    </row>
    <row r="85" ht="14.25" customHeight="1">
      <c r="N85" s="190"/>
    </row>
    <row r="86" ht="14.25" customHeight="1">
      <c r="N86" s="190"/>
    </row>
    <row r="87" ht="14.25" customHeight="1">
      <c r="N87" s="190"/>
    </row>
    <row r="88" ht="14.25" customHeight="1">
      <c r="N88" s="190"/>
    </row>
    <row r="89" ht="14.25" customHeight="1">
      <c r="N89" s="190"/>
    </row>
    <row r="90" ht="14.25" customHeight="1">
      <c r="N90" s="190"/>
    </row>
    <row r="91" ht="14.25" customHeight="1">
      <c r="N91" s="190"/>
    </row>
    <row r="92" ht="14.25" customHeight="1">
      <c r="N92" s="190"/>
    </row>
    <row r="93" ht="14.25" customHeight="1">
      <c r="N93" s="190"/>
    </row>
    <row r="94" ht="14.25" customHeight="1">
      <c r="N94" s="190"/>
    </row>
    <row r="95" ht="14.25" customHeight="1">
      <c r="N95" s="190"/>
    </row>
    <row r="96" ht="14.25" customHeight="1">
      <c r="N96" s="190"/>
    </row>
    <row r="97" ht="14.25" customHeight="1">
      <c r="N97" s="190"/>
    </row>
    <row r="98" ht="14.25" customHeight="1">
      <c r="N98" s="190"/>
    </row>
    <row r="99" ht="14.25" customHeight="1">
      <c r="N99" s="190"/>
    </row>
    <row r="100" ht="14.25" customHeight="1">
      <c r="N100" s="190"/>
    </row>
    <row r="101" ht="14.25" customHeight="1">
      <c r="N101" s="190"/>
    </row>
    <row r="102" ht="14.25" customHeight="1">
      <c r="N102" s="190"/>
    </row>
    <row r="103" ht="14.25" customHeight="1">
      <c r="N103" s="190"/>
    </row>
    <row r="104" ht="14.25" customHeight="1">
      <c r="N104" s="190"/>
    </row>
    <row r="105" ht="14.25" customHeight="1">
      <c r="N105" s="190"/>
    </row>
    <row r="106" ht="14.25" customHeight="1">
      <c r="N106" s="190"/>
    </row>
    <row r="107" ht="14.25" customHeight="1">
      <c r="N107" s="190"/>
    </row>
    <row r="108" ht="14.25" customHeight="1">
      <c r="N108" s="190"/>
    </row>
    <row r="109" ht="14.25" customHeight="1">
      <c r="N109" s="190"/>
    </row>
    <row r="110" ht="14.25" customHeight="1">
      <c r="N110" s="190"/>
    </row>
    <row r="111" ht="14.25" customHeight="1">
      <c r="N111" s="190"/>
    </row>
    <row r="112" ht="14.25" customHeight="1">
      <c r="N112" s="190"/>
    </row>
    <row r="113" ht="14.25" customHeight="1">
      <c r="N113" s="190"/>
    </row>
    <row r="114" ht="14.25" customHeight="1">
      <c r="N114" s="190"/>
    </row>
    <row r="115" ht="14.25" customHeight="1">
      <c r="N115" s="190"/>
    </row>
    <row r="116" ht="14.25" customHeight="1">
      <c r="N116" s="190"/>
    </row>
    <row r="117" ht="14.25" customHeight="1">
      <c r="N117" s="190"/>
    </row>
    <row r="118" ht="14.25" customHeight="1">
      <c r="N118" s="190"/>
    </row>
    <row r="119" ht="14.25" customHeight="1">
      <c r="N119" s="190"/>
    </row>
    <row r="120" ht="14.25" customHeight="1">
      <c r="N120" s="190"/>
    </row>
    <row r="121" ht="14.25" customHeight="1">
      <c r="N121" s="190"/>
    </row>
    <row r="122" ht="14.25" customHeight="1">
      <c r="N122" s="190"/>
    </row>
    <row r="123" ht="14.25" customHeight="1">
      <c r="N123" s="190"/>
    </row>
    <row r="124" ht="14.25" customHeight="1">
      <c r="N124" s="190"/>
    </row>
    <row r="125" ht="14.25" customHeight="1">
      <c r="N125" s="190"/>
    </row>
    <row r="126" ht="14.25" customHeight="1">
      <c r="N126" s="190"/>
    </row>
    <row r="127" ht="14.25" customHeight="1">
      <c r="N127" s="190"/>
    </row>
    <row r="128" ht="14.25" customHeight="1">
      <c r="N128" s="190"/>
    </row>
    <row r="129" ht="14.25" customHeight="1">
      <c r="N129" s="190"/>
    </row>
    <row r="130" ht="14.25" customHeight="1">
      <c r="N130" s="190"/>
    </row>
    <row r="131" ht="14.25" customHeight="1">
      <c r="N131" s="190"/>
    </row>
    <row r="132" ht="14.25" customHeight="1">
      <c r="N132" s="190"/>
    </row>
    <row r="133" ht="14.25" customHeight="1">
      <c r="N133" s="190"/>
    </row>
    <row r="134" ht="14.25" customHeight="1">
      <c r="N134" s="190"/>
    </row>
    <row r="135" ht="14.25" customHeight="1">
      <c r="N135" s="190"/>
    </row>
    <row r="136" ht="14.25" customHeight="1">
      <c r="N136" s="190"/>
    </row>
    <row r="137" ht="14.25" customHeight="1">
      <c r="N137" s="190"/>
    </row>
    <row r="138" ht="14.25" customHeight="1">
      <c r="N138" s="190"/>
    </row>
    <row r="139" ht="14.25" customHeight="1">
      <c r="N139" s="190"/>
    </row>
    <row r="140" ht="14.25" customHeight="1">
      <c r="N140" s="190"/>
    </row>
    <row r="141" ht="14.25" customHeight="1">
      <c r="N141" s="190"/>
    </row>
    <row r="142" ht="14.25" customHeight="1">
      <c r="N142" s="190"/>
    </row>
    <row r="143" ht="14.25" customHeight="1">
      <c r="N143" s="190"/>
    </row>
    <row r="144" ht="14.25" customHeight="1">
      <c r="N144" s="190"/>
    </row>
    <row r="145" ht="14.25" customHeight="1">
      <c r="N145" s="190"/>
    </row>
    <row r="146" ht="14.25" customHeight="1">
      <c r="N146" s="190"/>
    </row>
    <row r="147" ht="14.25" customHeight="1">
      <c r="N147" s="190"/>
    </row>
    <row r="148" ht="14.25" customHeight="1">
      <c r="N148" s="190"/>
    </row>
    <row r="149" ht="14.25" customHeight="1">
      <c r="N149" s="190"/>
    </row>
    <row r="150" ht="14.25" customHeight="1">
      <c r="N150" s="190"/>
    </row>
    <row r="151" ht="14.25" customHeight="1">
      <c r="N151" s="190"/>
    </row>
    <row r="152" ht="14.25" customHeight="1">
      <c r="N152" s="190"/>
    </row>
    <row r="153" ht="14.25" customHeight="1">
      <c r="N153" s="190"/>
    </row>
    <row r="154" ht="14.25" customHeight="1">
      <c r="N154" s="190"/>
    </row>
    <row r="155" ht="14.25" customHeight="1">
      <c r="N155" s="190"/>
    </row>
    <row r="156" ht="14.25" customHeight="1">
      <c r="N156" s="190"/>
    </row>
    <row r="157" ht="14.25" customHeight="1">
      <c r="N157" s="190"/>
    </row>
    <row r="158" ht="14.25" customHeight="1">
      <c r="N158" s="190"/>
    </row>
    <row r="159" ht="14.25" customHeight="1">
      <c r="N159" s="190"/>
    </row>
    <row r="160" ht="14.25" customHeight="1">
      <c r="N160" s="190"/>
    </row>
    <row r="161" ht="14.25" customHeight="1">
      <c r="N161" s="190"/>
    </row>
    <row r="162" ht="14.25" customHeight="1">
      <c r="N162" s="190"/>
    </row>
    <row r="163" ht="14.25" customHeight="1">
      <c r="N163" s="190"/>
    </row>
    <row r="164" ht="14.25" customHeight="1">
      <c r="N164" s="190"/>
    </row>
    <row r="165" ht="14.25" customHeight="1">
      <c r="N165" s="190"/>
    </row>
    <row r="166" ht="14.25" customHeight="1">
      <c r="N166" s="190"/>
    </row>
    <row r="167" ht="14.25" customHeight="1">
      <c r="N167" s="190"/>
    </row>
    <row r="168" ht="14.25" customHeight="1">
      <c r="N168" s="190"/>
    </row>
    <row r="169" ht="14.25" customHeight="1">
      <c r="N169" s="190"/>
    </row>
    <row r="170" ht="14.25" customHeight="1">
      <c r="N170" s="190"/>
    </row>
    <row r="171" ht="14.25" customHeight="1">
      <c r="N171" s="190"/>
    </row>
    <row r="172" ht="14.25" customHeight="1">
      <c r="N172" s="190"/>
    </row>
    <row r="173" ht="14.25" customHeight="1">
      <c r="N173" s="190"/>
    </row>
    <row r="174" ht="14.25" customHeight="1">
      <c r="N174" s="190"/>
    </row>
    <row r="175" ht="14.25" customHeight="1">
      <c r="N175" s="190"/>
    </row>
    <row r="176" ht="14.25" customHeight="1">
      <c r="N176" s="190"/>
    </row>
    <row r="177" ht="14.25" customHeight="1">
      <c r="N177" s="190"/>
    </row>
    <row r="178" ht="14.25" customHeight="1">
      <c r="N178" s="190"/>
    </row>
    <row r="179" ht="14.25" customHeight="1">
      <c r="N179" s="190"/>
    </row>
    <row r="180" ht="14.25" customHeight="1">
      <c r="N180" s="190"/>
    </row>
    <row r="181" ht="14.25" customHeight="1">
      <c r="N181" s="190"/>
    </row>
    <row r="182" ht="14.25" customHeight="1">
      <c r="N182" s="190"/>
    </row>
    <row r="183" ht="14.25" customHeight="1">
      <c r="N183" s="190"/>
    </row>
    <row r="184" ht="14.25" customHeight="1">
      <c r="N184" s="190"/>
    </row>
    <row r="185" ht="14.25" customHeight="1">
      <c r="N185" s="190"/>
    </row>
    <row r="186" ht="14.25" customHeight="1">
      <c r="N186" s="190"/>
    </row>
    <row r="187" ht="14.25" customHeight="1">
      <c r="N187" s="190"/>
    </row>
    <row r="188" ht="14.25" customHeight="1">
      <c r="N188" s="190"/>
    </row>
    <row r="189" ht="14.25" customHeight="1">
      <c r="N189" s="190"/>
    </row>
    <row r="190" ht="14.25" customHeight="1">
      <c r="N190" s="190"/>
    </row>
    <row r="191" ht="14.25" customHeight="1">
      <c r="N191" s="190"/>
    </row>
    <row r="192" ht="14.25" customHeight="1">
      <c r="N192" s="190"/>
    </row>
    <row r="193" ht="14.25" customHeight="1">
      <c r="N193" s="190"/>
    </row>
    <row r="194" ht="14.25" customHeight="1">
      <c r="N194" s="190"/>
    </row>
    <row r="195" ht="14.25" customHeight="1">
      <c r="N195" s="190"/>
    </row>
    <row r="196" ht="14.25" customHeight="1">
      <c r="N196" s="190"/>
    </row>
    <row r="197" ht="14.25" customHeight="1">
      <c r="N197" s="190"/>
    </row>
    <row r="198" ht="14.25" customHeight="1">
      <c r="N198" s="190"/>
    </row>
    <row r="199" ht="14.25" customHeight="1">
      <c r="N199" s="190"/>
    </row>
    <row r="200" ht="14.25" customHeight="1">
      <c r="N200" s="190"/>
    </row>
    <row r="201" ht="14.25" customHeight="1">
      <c r="N201" s="190"/>
    </row>
    <row r="202" ht="14.25" customHeight="1">
      <c r="N202" s="190"/>
    </row>
    <row r="203" ht="14.25" customHeight="1">
      <c r="N203" s="190"/>
    </row>
    <row r="204" ht="14.25" customHeight="1">
      <c r="N204" s="190"/>
    </row>
    <row r="205" ht="14.25" customHeight="1">
      <c r="N205" s="190"/>
    </row>
    <row r="206" ht="14.25" customHeight="1">
      <c r="N206" s="190"/>
    </row>
    <row r="207" ht="14.25" customHeight="1">
      <c r="N207" s="190"/>
    </row>
    <row r="208" ht="14.25" customHeight="1">
      <c r="N208" s="190"/>
    </row>
    <row r="209" ht="14.25" customHeight="1">
      <c r="N209" s="190"/>
    </row>
    <row r="210" ht="14.25" customHeight="1">
      <c r="N210" s="190"/>
    </row>
    <row r="211" ht="14.25" customHeight="1">
      <c r="N211" s="190"/>
    </row>
    <row r="212" ht="14.25" customHeight="1">
      <c r="N212" s="190"/>
    </row>
    <row r="213" ht="14.25" customHeight="1">
      <c r="N213" s="190"/>
    </row>
    <row r="214" ht="14.25" customHeight="1">
      <c r="N214" s="190"/>
    </row>
    <row r="215" ht="14.25" customHeight="1">
      <c r="N215" s="190"/>
    </row>
    <row r="216" ht="14.25" customHeight="1">
      <c r="N216" s="190"/>
    </row>
    <row r="217" ht="14.25" customHeight="1">
      <c r="N217" s="190"/>
    </row>
    <row r="218" ht="14.25" customHeight="1">
      <c r="N218" s="190"/>
    </row>
    <row r="219" ht="14.25" customHeight="1">
      <c r="N219" s="190"/>
    </row>
    <row r="220" ht="14.25" customHeight="1">
      <c r="N220" s="190"/>
    </row>
    <row r="221" ht="14.25" customHeight="1">
      <c r="N221" s="190"/>
    </row>
    <row r="222" ht="14.25" customHeight="1">
      <c r="N222" s="190"/>
    </row>
    <row r="223" ht="14.25" customHeight="1">
      <c r="N223" s="190"/>
    </row>
    <row r="224" ht="14.25" customHeight="1">
      <c r="N224" s="190"/>
    </row>
    <row r="225" ht="14.25" customHeight="1">
      <c r="N225" s="190"/>
    </row>
    <row r="226" ht="14.25" customHeight="1">
      <c r="N226" s="190"/>
    </row>
    <row r="227" ht="14.25" customHeight="1">
      <c r="N227" s="190"/>
    </row>
    <row r="228" ht="14.25" customHeight="1">
      <c r="N228" s="190"/>
    </row>
    <row r="229" ht="14.25" customHeight="1">
      <c r="N229" s="190"/>
    </row>
    <row r="230" ht="14.25" customHeight="1">
      <c r="N230" s="190"/>
    </row>
    <row r="231" ht="14.25" customHeight="1">
      <c r="N231" s="190"/>
    </row>
    <row r="232" ht="14.25" customHeight="1">
      <c r="N232" s="190"/>
    </row>
    <row r="233" ht="14.25" customHeight="1">
      <c r="N233" s="190"/>
    </row>
    <row r="234" ht="14.25" customHeight="1">
      <c r="N234" s="190"/>
    </row>
    <row r="235" ht="14.25" customHeight="1">
      <c r="N235" s="190"/>
    </row>
    <row r="236" ht="14.25" customHeight="1">
      <c r="N236" s="190"/>
    </row>
    <row r="237" ht="14.25" customHeight="1">
      <c r="N237" s="190"/>
    </row>
    <row r="238" ht="14.25" customHeight="1">
      <c r="N238" s="190"/>
    </row>
    <row r="239" ht="14.25" customHeight="1">
      <c r="N239" s="190"/>
    </row>
    <row r="240" ht="14.25" customHeight="1">
      <c r="N240" s="190"/>
    </row>
    <row r="241" ht="14.25" customHeight="1">
      <c r="N241" s="190"/>
    </row>
    <row r="242" ht="14.25" customHeight="1">
      <c r="N242" s="190"/>
    </row>
    <row r="243" ht="14.25" customHeight="1">
      <c r="N243" s="190"/>
    </row>
    <row r="244" ht="14.25" customHeight="1">
      <c r="N244" s="190"/>
    </row>
    <row r="245" ht="14.25" customHeight="1">
      <c r="N245" s="190"/>
    </row>
    <row r="246" ht="14.25" customHeight="1">
      <c r="N246" s="190"/>
    </row>
    <row r="247" ht="14.25" customHeight="1">
      <c r="N247" s="190"/>
    </row>
    <row r="248" ht="14.25" customHeight="1">
      <c r="N248" s="190"/>
    </row>
    <row r="249" ht="14.25" customHeight="1">
      <c r="N249" s="190"/>
    </row>
    <row r="250" ht="14.25" customHeight="1">
      <c r="N250" s="190"/>
    </row>
    <row r="251" ht="14.25" customHeight="1">
      <c r="N251" s="190"/>
    </row>
    <row r="252" ht="14.25" customHeight="1">
      <c r="N252" s="190"/>
    </row>
    <row r="253" ht="14.25" customHeight="1">
      <c r="N253" s="190"/>
    </row>
    <row r="254" ht="14.25" customHeight="1">
      <c r="N254" s="190"/>
    </row>
    <row r="255" ht="14.25" customHeight="1">
      <c r="N255" s="190"/>
    </row>
    <row r="256" ht="14.25" customHeight="1">
      <c r="N256" s="190"/>
    </row>
    <row r="257" ht="14.25" customHeight="1">
      <c r="N257" s="190"/>
    </row>
    <row r="258" ht="14.25" customHeight="1">
      <c r="N258" s="190"/>
    </row>
    <row r="259" ht="14.25" customHeight="1">
      <c r="N259" s="190"/>
    </row>
    <row r="260" ht="14.25" customHeight="1">
      <c r="N260" s="190"/>
    </row>
    <row r="261" ht="14.25" customHeight="1">
      <c r="N261" s="190"/>
    </row>
    <row r="262" ht="14.25" customHeight="1">
      <c r="N262" s="190"/>
    </row>
    <row r="263" ht="14.25" customHeight="1">
      <c r="N263" s="190"/>
    </row>
    <row r="264" ht="14.25" customHeight="1">
      <c r="N264" s="190"/>
    </row>
    <row r="265" ht="14.25" customHeight="1">
      <c r="N265" s="190"/>
    </row>
    <row r="266" ht="14.25" customHeight="1">
      <c r="N266" s="190"/>
    </row>
    <row r="267" ht="14.25" customHeight="1">
      <c r="N267" s="190"/>
    </row>
    <row r="268" ht="14.25" customHeight="1">
      <c r="N268" s="190"/>
    </row>
    <row r="269" ht="14.25" customHeight="1">
      <c r="N269" s="190"/>
    </row>
    <row r="270" ht="14.25" customHeight="1">
      <c r="N270" s="190"/>
    </row>
    <row r="271" ht="14.25" customHeight="1">
      <c r="N271" s="190"/>
    </row>
    <row r="272" ht="14.25" customHeight="1">
      <c r="N272" s="190"/>
    </row>
    <row r="273" ht="14.25" customHeight="1">
      <c r="N273" s="190"/>
    </row>
    <row r="274" ht="14.25" customHeight="1">
      <c r="N274" s="190"/>
    </row>
    <row r="275" ht="14.25" customHeight="1">
      <c r="N275" s="190"/>
    </row>
    <row r="276" ht="14.25" customHeight="1">
      <c r="N276" s="190"/>
    </row>
    <row r="277" ht="14.25" customHeight="1">
      <c r="N277" s="190"/>
    </row>
    <row r="278" ht="14.25" customHeight="1">
      <c r="N278" s="190"/>
    </row>
    <row r="279" ht="14.25" customHeight="1">
      <c r="N279" s="190"/>
    </row>
    <row r="280" ht="14.25" customHeight="1">
      <c r="N280" s="190"/>
    </row>
    <row r="281" ht="14.25" customHeight="1">
      <c r="N281" s="190"/>
    </row>
    <row r="282" ht="14.25" customHeight="1">
      <c r="N282" s="190"/>
    </row>
    <row r="283" ht="14.25" customHeight="1">
      <c r="N283" s="190"/>
    </row>
    <row r="284" ht="14.25" customHeight="1">
      <c r="N284" s="190"/>
    </row>
    <row r="285" ht="14.25" customHeight="1">
      <c r="N285" s="190"/>
    </row>
    <row r="286" ht="14.25" customHeight="1">
      <c r="N286" s="190"/>
    </row>
    <row r="287" ht="14.25" customHeight="1">
      <c r="N287" s="190"/>
    </row>
    <row r="288" ht="14.25" customHeight="1">
      <c r="N288" s="190"/>
    </row>
    <row r="289" ht="14.25" customHeight="1">
      <c r="N289" s="190"/>
    </row>
    <row r="290" ht="14.25" customHeight="1">
      <c r="N290" s="190"/>
    </row>
    <row r="291" ht="14.25" customHeight="1">
      <c r="N291" s="190"/>
    </row>
    <row r="292" ht="14.25" customHeight="1">
      <c r="N292" s="190"/>
    </row>
    <row r="293" ht="14.25" customHeight="1">
      <c r="N293" s="190"/>
    </row>
    <row r="294" ht="14.25" customHeight="1">
      <c r="N294" s="190"/>
    </row>
    <row r="295" ht="14.25" customHeight="1">
      <c r="N295" s="190"/>
    </row>
    <row r="296" ht="14.25" customHeight="1">
      <c r="N296" s="190"/>
    </row>
    <row r="297" ht="14.25" customHeight="1">
      <c r="N297" s="190"/>
    </row>
    <row r="298" ht="14.25" customHeight="1">
      <c r="N298" s="190"/>
    </row>
    <row r="299" ht="14.25" customHeight="1">
      <c r="N299" s="190"/>
    </row>
    <row r="300" ht="14.25" customHeight="1">
      <c r="N300" s="190"/>
    </row>
    <row r="301" ht="14.25" customHeight="1">
      <c r="N301" s="190"/>
    </row>
    <row r="302" ht="14.25" customHeight="1">
      <c r="N302" s="190"/>
    </row>
    <row r="303" ht="14.25" customHeight="1">
      <c r="N303" s="190"/>
    </row>
    <row r="304" ht="14.25" customHeight="1">
      <c r="N304" s="190"/>
    </row>
    <row r="305" ht="14.25" customHeight="1">
      <c r="N305" s="190"/>
    </row>
    <row r="306" ht="14.25" customHeight="1">
      <c r="N306" s="190"/>
    </row>
    <row r="307" ht="14.25" customHeight="1">
      <c r="N307" s="190"/>
    </row>
    <row r="308" ht="14.25" customHeight="1">
      <c r="N308" s="190"/>
    </row>
    <row r="309" ht="14.25" customHeight="1">
      <c r="N309" s="190"/>
    </row>
    <row r="310" ht="14.25" customHeight="1">
      <c r="N310" s="190"/>
    </row>
    <row r="311" ht="14.25" customHeight="1">
      <c r="N311" s="190"/>
    </row>
    <row r="312" ht="14.25" customHeight="1">
      <c r="N312" s="190"/>
    </row>
    <row r="313" ht="14.25" customHeight="1">
      <c r="N313" s="190"/>
    </row>
    <row r="314" ht="14.25" customHeight="1">
      <c r="N314" s="190"/>
    </row>
    <row r="315" ht="14.25" customHeight="1">
      <c r="N315" s="190"/>
    </row>
    <row r="316" ht="14.25" customHeight="1">
      <c r="N316" s="190"/>
    </row>
    <row r="317" ht="14.25" customHeight="1">
      <c r="N317" s="190"/>
    </row>
    <row r="318" ht="14.25" customHeight="1">
      <c r="N318" s="190"/>
    </row>
    <row r="319" ht="14.25" customHeight="1">
      <c r="N319" s="190"/>
    </row>
    <row r="320" ht="14.25" customHeight="1">
      <c r="N320" s="190"/>
    </row>
    <row r="321" ht="14.25" customHeight="1">
      <c r="N321" s="190"/>
    </row>
    <row r="322" ht="14.25" customHeight="1">
      <c r="N322" s="190"/>
    </row>
    <row r="323" ht="14.25" customHeight="1">
      <c r="N323" s="190"/>
    </row>
    <row r="324" ht="14.25" customHeight="1">
      <c r="N324" s="190"/>
    </row>
    <row r="325" ht="14.25" customHeight="1">
      <c r="N325" s="190"/>
    </row>
    <row r="326" ht="14.25" customHeight="1">
      <c r="N326" s="190"/>
    </row>
    <row r="327" ht="14.25" customHeight="1">
      <c r="N327" s="190"/>
    </row>
    <row r="328" ht="14.25" customHeight="1">
      <c r="N328" s="190"/>
    </row>
    <row r="329" ht="14.25" customHeight="1">
      <c r="N329" s="190"/>
    </row>
    <row r="330" ht="14.25" customHeight="1">
      <c r="N330" s="190"/>
    </row>
    <row r="331" ht="14.25" customHeight="1">
      <c r="N331" s="190"/>
    </row>
    <row r="332" ht="14.25" customHeight="1">
      <c r="N332" s="190"/>
    </row>
    <row r="333" ht="14.25" customHeight="1">
      <c r="N333" s="190"/>
    </row>
    <row r="334" ht="14.25" customHeight="1">
      <c r="N334" s="190"/>
    </row>
    <row r="335" ht="14.25" customHeight="1">
      <c r="N335" s="190"/>
    </row>
    <row r="336" ht="14.25" customHeight="1">
      <c r="N336" s="190"/>
    </row>
    <row r="337" ht="14.25" customHeight="1">
      <c r="N337" s="190"/>
    </row>
    <row r="338" ht="14.25" customHeight="1">
      <c r="N338" s="190"/>
    </row>
    <row r="339" ht="14.25" customHeight="1">
      <c r="N339" s="190"/>
    </row>
    <row r="340" ht="14.25" customHeight="1">
      <c r="N340" s="190"/>
    </row>
    <row r="341" ht="14.25" customHeight="1">
      <c r="N341" s="190"/>
    </row>
    <row r="342" ht="14.25" customHeight="1">
      <c r="N342" s="190"/>
    </row>
    <row r="343" ht="14.25" customHeight="1">
      <c r="N343" s="190"/>
    </row>
    <row r="344" ht="14.25" customHeight="1">
      <c r="N344" s="190"/>
    </row>
    <row r="345" ht="14.25" customHeight="1">
      <c r="N345" s="190"/>
    </row>
    <row r="346" ht="14.25" customHeight="1">
      <c r="N346" s="190"/>
    </row>
    <row r="347" ht="14.25" customHeight="1">
      <c r="N347" s="190"/>
    </row>
    <row r="348" ht="14.25" customHeight="1">
      <c r="N348" s="190"/>
    </row>
    <row r="349" ht="14.25" customHeight="1">
      <c r="N349" s="190"/>
    </row>
    <row r="350" ht="14.25" customHeight="1">
      <c r="N350" s="190"/>
    </row>
    <row r="351" ht="14.25" customHeight="1">
      <c r="N351" s="190"/>
    </row>
    <row r="352" ht="14.25" customHeight="1">
      <c r="N352" s="190"/>
    </row>
    <row r="353" ht="14.25" customHeight="1">
      <c r="N353" s="190"/>
    </row>
    <row r="354" ht="14.25" customHeight="1">
      <c r="N354" s="190"/>
    </row>
    <row r="355" ht="14.25" customHeight="1">
      <c r="N355" s="190"/>
    </row>
    <row r="356" ht="14.25" customHeight="1">
      <c r="N356" s="190"/>
    </row>
    <row r="357" ht="14.25" customHeight="1">
      <c r="N357" s="190"/>
    </row>
    <row r="358" ht="14.25" customHeight="1">
      <c r="N358" s="190"/>
    </row>
    <row r="359" ht="14.25" customHeight="1">
      <c r="N359" s="190"/>
    </row>
    <row r="360" ht="14.25" customHeight="1">
      <c r="N360" s="190"/>
    </row>
    <row r="361" ht="14.25" customHeight="1">
      <c r="N361" s="190"/>
    </row>
    <row r="362" ht="14.25" customHeight="1">
      <c r="N362" s="190"/>
    </row>
    <row r="363" ht="14.25" customHeight="1">
      <c r="N363" s="190"/>
    </row>
    <row r="364" ht="14.25" customHeight="1">
      <c r="N364" s="190"/>
    </row>
    <row r="365" ht="14.25" customHeight="1">
      <c r="N365" s="190"/>
    </row>
    <row r="366" ht="14.25" customHeight="1">
      <c r="N366" s="190"/>
    </row>
    <row r="367" ht="14.25" customHeight="1">
      <c r="N367" s="190"/>
    </row>
    <row r="368" ht="14.25" customHeight="1">
      <c r="N368" s="190"/>
    </row>
    <row r="369" ht="14.25" customHeight="1">
      <c r="N369" s="190"/>
    </row>
    <row r="370" ht="14.25" customHeight="1">
      <c r="N370" s="190"/>
    </row>
    <row r="371" ht="14.25" customHeight="1">
      <c r="N371" s="190"/>
    </row>
    <row r="372" ht="14.25" customHeight="1">
      <c r="N372" s="190"/>
    </row>
    <row r="373" ht="14.25" customHeight="1">
      <c r="N373" s="190"/>
    </row>
    <row r="374" ht="14.25" customHeight="1">
      <c r="N374" s="190"/>
    </row>
    <row r="375" ht="14.25" customHeight="1">
      <c r="N375" s="190"/>
    </row>
    <row r="376" ht="14.25" customHeight="1">
      <c r="N376" s="190"/>
    </row>
    <row r="377" ht="14.25" customHeight="1">
      <c r="N377" s="190"/>
    </row>
    <row r="378" ht="14.25" customHeight="1">
      <c r="N378" s="190"/>
    </row>
    <row r="379" ht="14.25" customHeight="1">
      <c r="N379" s="190"/>
    </row>
    <row r="380" ht="14.25" customHeight="1">
      <c r="N380" s="190"/>
    </row>
    <row r="381" ht="14.25" customHeight="1">
      <c r="N381" s="190"/>
    </row>
    <row r="382" ht="14.25" customHeight="1">
      <c r="N382" s="190"/>
    </row>
    <row r="383" ht="14.25" customHeight="1">
      <c r="N383" s="190"/>
    </row>
    <row r="384" ht="14.25" customHeight="1">
      <c r="N384" s="190"/>
    </row>
    <row r="385" ht="14.25" customHeight="1">
      <c r="N385" s="190"/>
    </row>
    <row r="386" ht="14.25" customHeight="1">
      <c r="N386" s="190"/>
    </row>
    <row r="387" ht="14.25" customHeight="1">
      <c r="N387" s="190"/>
    </row>
    <row r="388" ht="14.25" customHeight="1">
      <c r="N388" s="190"/>
    </row>
    <row r="389" ht="14.25" customHeight="1">
      <c r="N389" s="190"/>
    </row>
    <row r="390" ht="14.25" customHeight="1">
      <c r="N390" s="190"/>
    </row>
    <row r="391" ht="14.25" customHeight="1">
      <c r="N391" s="190"/>
    </row>
    <row r="392" ht="14.25" customHeight="1">
      <c r="N392" s="190"/>
    </row>
    <row r="393" ht="14.25" customHeight="1">
      <c r="N393" s="190"/>
    </row>
    <row r="394" ht="14.25" customHeight="1">
      <c r="N394" s="190"/>
    </row>
    <row r="395" ht="14.25" customHeight="1">
      <c r="N395" s="190"/>
    </row>
    <row r="396" ht="14.25" customHeight="1">
      <c r="N396" s="190"/>
    </row>
    <row r="397" ht="14.25" customHeight="1">
      <c r="N397" s="190"/>
    </row>
    <row r="398" ht="14.25" customHeight="1">
      <c r="N398" s="190"/>
    </row>
    <row r="399" ht="14.25" customHeight="1">
      <c r="N399" s="190"/>
    </row>
    <row r="400" ht="14.25" customHeight="1">
      <c r="N400" s="190"/>
    </row>
    <row r="401" ht="14.25" customHeight="1">
      <c r="N401" s="190"/>
    </row>
    <row r="402" ht="14.25" customHeight="1">
      <c r="N402" s="190"/>
    </row>
    <row r="403" ht="14.25" customHeight="1">
      <c r="N403" s="190"/>
    </row>
    <row r="404" ht="14.25" customHeight="1">
      <c r="N404" s="190"/>
    </row>
    <row r="405" ht="14.25" customHeight="1">
      <c r="N405" s="190"/>
    </row>
    <row r="406" ht="14.25" customHeight="1">
      <c r="N406" s="190"/>
    </row>
    <row r="407" ht="14.25" customHeight="1">
      <c r="N407" s="190"/>
    </row>
    <row r="408" ht="14.25" customHeight="1">
      <c r="N408" s="190"/>
    </row>
    <row r="409" ht="14.25" customHeight="1">
      <c r="N409" s="190"/>
    </row>
    <row r="410" ht="14.25" customHeight="1">
      <c r="N410" s="190"/>
    </row>
    <row r="411" ht="14.25" customHeight="1">
      <c r="N411" s="190"/>
    </row>
    <row r="412" ht="14.25" customHeight="1">
      <c r="N412" s="190"/>
    </row>
    <row r="413" ht="14.25" customHeight="1">
      <c r="N413" s="190"/>
    </row>
    <row r="414" ht="14.25" customHeight="1">
      <c r="N414" s="190"/>
    </row>
    <row r="415" ht="14.25" customHeight="1">
      <c r="N415" s="190"/>
    </row>
    <row r="416" ht="14.25" customHeight="1">
      <c r="N416" s="190"/>
    </row>
    <row r="417" ht="14.25" customHeight="1">
      <c r="N417" s="190"/>
    </row>
    <row r="418" ht="14.25" customHeight="1">
      <c r="N418" s="190"/>
    </row>
    <row r="419" ht="14.25" customHeight="1">
      <c r="N419" s="190"/>
    </row>
    <row r="420" ht="14.25" customHeight="1">
      <c r="N420" s="190"/>
    </row>
    <row r="421" ht="14.25" customHeight="1">
      <c r="N421" s="190"/>
    </row>
    <row r="422" ht="14.25" customHeight="1">
      <c r="N422" s="190"/>
    </row>
    <row r="423" ht="14.25" customHeight="1">
      <c r="N423" s="190"/>
    </row>
    <row r="424" ht="14.25" customHeight="1">
      <c r="N424" s="190"/>
    </row>
    <row r="425" ht="14.25" customHeight="1">
      <c r="N425" s="190"/>
    </row>
    <row r="426" ht="14.25" customHeight="1">
      <c r="N426" s="190"/>
    </row>
    <row r="427" ht="14.25" customHeight="1">
      <c r="N427" s="190"/>
    </row>
    <row r="428" ht="14.25" customHeight="1">
      <c r="N428" s="190"/>
    </row>
    <row r="429" ht="14.25" customHeight="1">
      <c r="N429" s="190"/>
    </row>
    <row r="430" ht="14.25" customHeight="1">
      <c r="N430" s="190"/>
    </row>
    <row r="431" ht="14.25" customHeight="1">
      <c r="N431" s="190"/>
    </row>
    <row r="432" ht="14.25" customHeight="1">
      <c r="N432" s="190"/>
    </row>
    <row r="433" ht="14.25" customHeight="1">
      <c r="N433" s="190"/>
    </row>
    <row r="434" ht="14.25" customHeight="1">
      <c r="N434" s="190"/>
    </row>
    <row r="435" ht="14.25" customHeight="1">
      <c r="N435" s="190"/>
    </row>
    <row r="436" ht="14.25" customHeight="1">
      <c r="N436" s="190"/>
    </row>
    <row r="437" ht="14.25" customHeight="1">
      <c r="N437" s="190"/>
    </row>
    <row r="438" ht="14.25" customHeight="1">
      <c r="N438" s="190"/>
    </row>
    <row r="439" ht="14.25" customHeight="1">
      <c r="N439" s="190"/>
    </row>
    <row r="440" ht="14.25" customHeight="1">
      <c r="N440" s="190"/>
    </row>
    <row r="441" ht="14.25" customHeight="1">
      <c r="N441" s="190"/>
    </row>
    <row r="442" ht="14.25" customHeight="1">
      <c r="N442" s="190"/>
    </row>
    <row r="443" ht="14.25" customHeight="1">
      <c r="N443" s="190"/>
    </row>
    <row r="444" ht="14.25" customHeight="1">
      <c r="N444" s="190"/>
    </row>
    <row r="445" ht="14.25" customHeight="1">
      <c r="N445" s="190"/>
    </row>
    <row r="446" ht="14.25" customHeight="1">
      <c r="N446" s="190"/>
    </row>
    <row r="447" ht="14.25" customHeight="1">
      <c r="N447" s="190"/>
    </row>
    <row r="448" ht="14.25" customHeight="1">
      <c r="N448" s="190"/>
    </row>
    <row r="449" ht="14.25" customHeight="1">
      <c r="N449" s="190"/>
    </row>
    <row r="450" ht="14.25" customHeight="1">
      <c r="N450" s="190"/>
    </row>
    <row r="451" ht="14.25" customHeight="1">
      <c r="N451" s="190"/>
    </row>
    <row r="452" ht="14.25" customHeight="1">
      <c r="N452" s="190"/>
    </row>
    <row r="453" ht="14.25" customHeight="1">
      <c r="N453" s="190"/>
    </row>
    <row r="454" ht="14.25" customHeight="1">
      <c r="N454" s="190"/>
    </row>
    <row r="455" ht="14.25" customHeight="1">
      <c r="N455" s="190"/>
    </row>
    <row r="456" ht="14.25" customHeight="1">
      <c r="N456" s="190"/>
    </row>
    <row r="457" ht="14.25" customHeight="1">
      <c r="N457" s="190"/>
    </row>
    <row r="458" ht="14.25" customHeight="1">
      <c r="N458" s="190"/>
    </row>
    <row r="459" ht="14.25" customHeight="1">
      <c r="N459" s="190"/>
    </row>
    <row r="460" ht="14.25" customHeight="1">
      <c r="N460" s="190"/>
    </row>
    <row r="461" ht="14.25" customHeight="1">
      <c r="N461" s="190"/>
    </row>
    <row r="462" ht="14.25" customHeight="1">
      <c r="N462" s="190"/>
    </row>
    <row r="463" ht="14.25" customHeight="1">
      <c r="N463" s="190"/>
    </row>
    <row r="464" ht="14.25" customHeight="1">
      <c r="N464" s="190"/>
    </row>
    <row r="465" ht="14.25" customHeight="1">
      <c r="N465" s="190"/>
    </row>
    <row r="466" ht="14.25" customHeight="1">
      <c r="N466" s="190"/>
    </row>
    <row r="467" ht="14.25" customHeight="1">
      <c r="N467" s="190"/>
    </row>
    <row r="468" ht="14.25" customHeight="1">
      <c r="N468" s="190"/>
    </row>
    <row r="469" ht="14.25" customHeight="1">
      <c r="N469" s="190"/>
    </row>
    <row r="470" ht="14.25" customHeight="1">
      <c r="N470" s="190"/>
    </row>
    <row r="471" ht="14.25" customHeight="1">
      <c r="N471" s="190"/>
    </row>
    <row r="472" ht="14.25" customHeight="1">
      <c r="N472" s="190"/>
    </row>
    <row r="473" ht="14.25" customHeight="1">
      <c r="N473" s="190"/>
    </row>
    <row r="474" ht="14.25" customHeight="1">
      <c r="N474" s="190"/>
    </row>
    <row r="475" ht="14.25" customHeight="1">
      <c r="N475" s="190"/>
    </row>
    <row r="476" ht="14.25" customHeight="1">
      <c r="N476" s="190"/>
    </row>
    <row r="477" ht="14.25" customHeight="1">
      <c r="N477" s="190"/>
    </row>
    <row r="478" ht="14.25" customHeight="1">
      <c r="N478" s="190"/>
    </row>
    <row r="479" ht="14.25" customHeight="1">
      <c r="N479" s="190"/>
    </row>
    <row r="480" ht="14.25" customHeight="1">
      <c r="N480" s="190"/>
    </row>
    <row r="481" ht="14.25" customHeight="1">
      <c r="N481" s="190"/>
    </row>
    <row r="482" ht="14.25" customHeight="1">
      <c r="N482" s="190"/>
    </row>
    <row r="483" ht="14.25" customHeight="1">
      <c r="N483" s="190"/>
    </row>
    <row r="484" ht="14.25" customHeight="1">
      <c r="N484" s="190"/>
    </row>
    <row r="485" ht="14.25" customHeight="1">
      <c r="N485" s="190"/>
    </row>
    <row r="486" ht="14.25" customHeight="1">
      <c r="N486" s="190"/>
    </row>
    <row r="487" ht="14.25" customHeight="1">
      <c r="N487" s="190"/>
    </row>
    <row r="488" ht="14.25" customHeight="1">
      <c r="N488" s="190"/>
    </row>
    <row r="489" ht="14.25" customHeight="1">
      <c r="N489" s="190"/>
    </row>
    <row r="490" ht="14.25" customHeight="1">
      <c r="N490" s="190"/>
    </row>
    <row r="491" ht="14.25" customHeight="1">
      <c r="N491" s="190"/>
    </row>
    <row r="492" ht="14.25" customHeight="1">
      <c r="N492" s="190"/>
    </row>
    <row r="493" ht="14.25" customHeight="1">
      <c r="N493" s="190"/>
    </row>
    <row r="494" ht="14.25" customHeight="1">
      <c r="N494" s="190"/>
    </row>
    <row r="495" ht="14.25" customHeight="1">
      <c r="N495" s="190"/>
    </row>
    <row r="496" ht="14.25" customHeight="1">
      <c r="N496" s="190"/>
    </row>
    <row r="497" ht="14.25" customHeight="1">
      <c r="N497" s="190"/>
    </row>
    <row r="498" ht="14.25" customHeight="1">
      <c r="N498" s="190"/>
    </row>
    <row r="499" ht="14.25" customHeight="1">
      <c r="N499" s="190"/>
    </row>
    <row r="500" ht="14.25" customHeight="1">
      <c r="N500" s="190"/>
    </row>
    <row r="501" ht="14.25" customHeight="1">
      <c r="N501" s="190"/>
    </row>
    <row r="502" ht="14.25" customHeight="1">
      <c r="N502" s="190"/>
    </row>
    <row r="503" ht="14.25" customHeight="1">
      <c r="N503" s="190"/>
    </row>
    <row r="504" ht="14.25" customHeight="1">
      <c r="N504" s="190"/>
    </row>
    <row r="505" ht="14.25" customHeight="1">
      <c r="N505" s="190"/>
    </row>
    <row r="506" ht="14.25" customHeight="1">
      <c r="N506" s="190"/>
    </row>
    <row r="507" ht="14.25" customHeight="1">
      <c r="N507" s="190"/>
    </row>
    <row r="508" ht="14.25" customHeight="1">
      <c r="N508" s="190"/>
    </row>
    <row r="509" ht="14.25" customHeight="1">
      <c r="N509" s="190"/>
    </row>
    <row r="510" ht="14.25" customHeight="1">
      <c r="N510" s="190"/>
    </row>
    <row r="511" ht="14.25" customHeight="1">
      <c r="N511" s="190"/>
    </row>
    <row r="512" ht="14.25" customHeight="1">
      <c r="N512" s="190"/>
    </row>
    <row r="513" ht="14.25" customHeight="1">
      <c r="N513" s="190"/>
    </row>
    <row r="514" ht="14.25" customHeight="1">
      <c r="N514" s="190"/>
    </row>
    <row r="515" ht="14.25" customHeight="1">
      <c r="N515" s="190"/>
    </row>
    <row r="516" ht="14.25" customHeight="1">
      <c r="N516" s="190"/>
    </row>
    <row r="517" ht="14.25" customHeight="1">
      <c r="N517" s="190"/>
    </row>
    <row r="518" ht="14.25" customHeight="1">
      <c r="N518" s="190"/>
    </row>
    <row r="519" ht="14.25" customHeight="1">
      <c r="N519" s="190"/>
    </row>
    <row r="520" ht="14.25" customHeight="1">
      <c r="N520" s="190"/>
    </row>
    <row r="521" ht="14.25" customHeight="1">
      <c r="N521" s="190"/>
    </row>
    <row r="522" ht="14.25" customHeight="1">
      <c r="N522" s="190"/>
    </row>
    <row r="523" ht="14.25" customHeight="1">
      <c r="N523" s="190"/>
    </row>
    <row r="524" ht="14.25" customHeight="1">
      <c r="N524" s="190"/>
    </row>
    <row r="525" ht="14.25" customHeight="1">
      <c r="N525" s="190"/>
    </row>
    <row r="526" ht="14.25" customHeight="1">
      <c r="N526" s="190"/>
    </row>
    <row r="527" ht="14.25" customHeight="1">
      <c r="N527" s="190"/>
    </row>
    <row r="528" ht="14.25" customHeight="1">
      <c r="N528" s="190"/>
    </row>
    <row r="529" ht="14.25" customHeight="1">
      <c r="N529" s="190"/>
    </row>
    <row r="530" ht="14.25" customHeight="1">
      <c r="N530" s="190"/>
    </row>
    <row r="531" ht="14.25" customHeight="1">
      <c r="N531" s="190"/>
    </row>
    <row r="532" ht="14.25" customHeight="1">
      <c r="N532" s="190"/>
    </row>
    <row r="533" ht="14.25" customHeight="1">
      <c r="N533" s="190"/>
    </row>
    <row r="534" ht="14.25" customHeight="1">
      <c r="N534" s="190"/>
    </row>
    <row r="535" ht="14.25" customHeight="1">
      <c r="N535" s="190"/>
    </row>
    <row r="536" ht="14.25" customHeight="1">
      <c r="N536" s="190"/>
    </row>
    <row r="537" ht="14.25" customHeight="1">
      <c r="N537" s="190"/>
    </row>
    <row r="538" ht="14.25" customHeight="1">
      <c r="N538" s="190"/>
    </row>
    <row r="539" ht="14.25" customHeight="1">
      <c r="N539" s="190"/>
    </row>
    <row r="540" ht="14.25" customHeight="1">
      <c r="N540" s="190"/>
    </row>
    <row r="541" ht="14.25" customHeight="1">
      <c r="N541" s="190"/>
    </row>
    <row r="542" ht="14.25" customHeight="1">
      <c r="N542" s="190"/>
    </row>
    <row r="543" ht="14.25" customHeight="1">
      <c r="N543" s="190"/>
    </row>
    <row r="544" ht="14.25" customHeight="1">
      <c r="N544" s="190"/>
    </row>
    <row r="545" ht="14.25" customHeight="1">
      <c r="N545" s="190"/>
    </row>
    <row r="546" ht="14.25" customHeight="1">
      <c r="N546" s="190"/>
    </row>
    <row r="547" ht="14.25" customHeight="1">
      <c r="N547" s="190"/>
    </row>
    <row r="548" ht="14.25" customHeight="1">
      <c r="N548" s="190"/>
    </row>
    <row r="549" ht="14.25" customHeight="1">
      <c r="N549" s="190"/>
    </row>
    <row r="550" ht="14.25" customHeight="1">
      <c r="N550" s="190"/>
    </row>
    <row r="551" ht="14.25" customHeight="1">
      <c r="N551" s="190"/>
    </row>
    <row r="552" ht="14.25" customHeight="1">
      <c r="N552" s="190"/>
    </row>
    <row r="553" ht="14.25" customHeight="1">
      <c r="N553" s="190"/>
    </row>
    <row r="554" ht="14.25" customHeight="1">
      <c r="N554" s="190"/>
    </row>
    <row r="555" ht="14.25" customHeight="1">
      <c r="N555" s="190"/>
    </row>
    <row r="556" ht="14.25" customHeight="1">
      <c r="N556" s="190"/>
    </row>
    <row r="557" ht="14.25" customHeight="1">
      <c r="N557" s="190"/>
    </row>
    <row r="558" ht="14.25" customHeight="1">
      <c r="N558" s="190"/>
    </row>
    <row r="559" ht="14.25" customHeight="1">
      <c r="N559" s="190"/>
    </row>
    <row r="560" ht="14.25" customHeight="1">
      <c r="N560" s="190"/>
    </row>
    <row r="561" ht="14.25" customHeight="1">
      <c r="N561" s="190"/>
    </row>
    <row r="562" ht="14.25" customHeight="1">
      <c r="N562" s="190"/>
    </row>
    <row r="563" ht="14.25" customHeight="1">
      <c r="N563" s="190"/>
    </row>
    <row r="564" ht="14.25" customHeight="1">
      <c r="N564" s="190"/>
    </row>
    <row r="565" ht="14.25" customHeight="1">
      <c r="N565" s="190"/>
    </row>
    <row r="566" ht="14.25" customHeight="1">
      <c r="N566" s="190"/>
    </row>
    <row r="567" ht="14.25" customHeight="1">
      <c r="N567" s="190"/>
    </row>
    <row r="568" ht="14.25" customHeight="1">
      <c r="N568" s="190"/>
    </row>
    <row r="569" ht="14.25" customHeight="1">
      <c r="N569" s="190"/>
    </row>
    <row r="570" ht="14.25" customHeight="1">
      <c r="N570" s="190"/>
    </row>
    <row r="571" ht="14.25" customHeight="1">
      <c r="N571" s="190"/>
    </row>
    <row r="572" ht="14.25" customHeight="1">
      <c r="N572" s="190"/>
    </row>
    <row r="573" ht="14.25" customHeight="1">
      <c r="N573" s="190"/>
    </row>
    <row r="574" ht="14.25" customHeight="1">
      <c r="N574" s="190"/>
    </row>
    <row r="575" ht="14.25" customHeight="1">
      <c r="N575" s="190"/>
    </row>
    <row r="576" ht="14.25" customHeight="1">
      <c r="N576" s="190"/>
    </row>
    <row r="577" ht="14.25" customHeight="1">
      <c r="N577" s="190"/>
    </row>
    <row r="578" ht="14.25" customHeight="1">
      <c r="N578" s="190"/>
    </row>
    <row r="579" ht="14.25" customHeight="1">
      <c r="N579" s="190"/>
    </row>
    <row r="580" ht="14.25" customHeight="1">
      <c r="N580" s="190"/>
    </row>
    <row r="581" ht="14.25" customHeight="1">
      <c r="N581" s="190"/>
    </row>
    <row r="582" ht="14.25" customHeight="1">
      <c r="N582" s="190"/>
    </row>
    <row r="583" ht="14.25" customHeight="1">
      <c r="N583" s="190"/>
    </row>
    <row r="584" ht="14.25" customHeight="1">
      <c r="N584" s="190"/>
    </row>
    <row r="585" ht="14.25" customHeight="1">
      <c r="N585" s="190"/>
    </row>
    <row r="586" ht="14.25" customHeight="1">
      <c r="N586" s="190"/>
    </row>
    <row r="587" ht="14.25" customHeight="1">
      <c r="N587" s="190"/>
    </row>
    <row r="588" ht="14.25" customHeight="1">
      <c r="N588" s="190"/>
    </row>
    <row r="589" ht="14.25" customHeight="1">
      <c r="N589" s="190"/>
    </row>
    <row r="590" ht="14.25" customHeight="1">
      <c r="N590" s="190"/>
    </row>
    <row r="591" ht="14.25" customHeight="1">
      <c r="N591" s="190"/>
    </row>
    <row r="592" ht="14.25" customHeight="1">
      <c r="N592" s="190"/>
    </row>
    <row r="593" ht="14.25" customHeight="1">
      <c r="N593" s="190"/>
    </row>
    <row r="594" ht="14.25" customHeight="1">
      <c r="N594" s="190"/>
    </row>
    <row r="595" ht="14.25" customHeight="1">
      <c r="N595" s="190"/>
    </row>
    <row r="596" ht="14.25" customHeight="1">
      <c r="N596" s="190"/>
    </row>
    <row r="597" ht="14.25" customHeight="1">
      <c r="N597" s="190"/>
    </row>
    <row r="598" ht="14.25" customHeight="1">
      <c r="N598" s="190"/>
    </row>
    <row r="599" ht="14.25" customHeight="1">
      <c r="N599" s="190"/>
    </row>
    <row r="600" ht="14.25" customHeight="1">
      <c r="N600" s="190"/>
    </row>
    <row r="601" ht="14.25" customHeight="1">
      <c r="N601" s="190"/>
    </row>
    <row r="602" ht="14.25" customHeight="1">
      <c r="N602" s="190"/>
    </row>
    <row r="603" ht="14.25" customHeight="1">
      <c r="N603" s="190"/>
    </row>
    <row r="604" ht="14.25" customHeight="1">
      <c r="N604" s="190"/>
    </row>
    <row r="605" ht="14.25" customHeight="1">
      <c r="N605" s="190"/>
    </row>
    <row r="606" ht="14.25" customHeight="1">
      <c r="N606" s="190"/>
    </row>
    <row r="607" ht="14.25" customHeight="1">
      <c r="N607" s="190"/>
    </row>
    <row r="608" ht="14.25" customHeight="1">
      <c r="N608" s="190"/>
    </row>
    <row r="609" ht="14.25" customHeight="1">
      <c r="N609" s="190"/>
    </row>
    <row r="610" ht="14.25" customHeight="1">
      <c r="N610" s="190"/>
    </row>
    <row r="611" ht="14.25" customHeight="1">
      <c r="N611" s="190"/>
    </row>
    <row r="612" ht="14.25" customHeight="1">
      <c r="N612" s="190"/>
    </row>
    <row r="613" ht="14.25" customHeight="1">
      <c r="N613" s="190"/>
    </row>
    <row r="614" ht="14.25" customHeight="1">
      <c r="N614" s="190"/>
    </row>
    <row r="615" ht="14.25" customHeight="1">
      <c r="N615" s="190"/>
    </row>
    <row r="616" ht="14.25" customHeight="1">
      <c r="N616" s="190"/>
    </row>
    <row r="617" ht="14.25" customHeight="1">
      <c r="N617" s="190"/>
    </row>
    <row r="618" ht="14.25" customHeight="1">
      <c r="N618" s="190"/>
    </row>
    <row r="619" ht="14.25" customHeight="1">
      <c r="N619" s="190"/>
    </row>
    <row r="620" ht="14.25" customHeight="1">
      <c r="N620" s="190"/>
    </row>
    <row r="621" ht="14.25" customHeight="1">
      <c r="N621" s="190"/>
    </row>
    <row r="622" ht="14.25" customHeight="1">
      <c r="N622" s="190"/>
    </row>
    <row r="623" ht="14.25" customHeight="1">
      <c r="N623" s="190"/>
    </row>
    <row r="624" ht="14.25" customHeight="1">
      <c r="N624" s="190"/>
    </row>
    <row r="625" ht="14.25" customHeight="1">
      <c r="N625" s="190"/>
    </row>
    <row r="626" ht="14.25" customHeight="1">
      <c r="N626" s="190"/>
    </row>
    <row r="627" ht="14.25" customHeight="1">
      <c r="N627" s="190"/>
    </row>
    <row r="628" ht="14.25" customHeight="1">
      <c r="N628" s="190"/>
    </row>
    <row r="629" ht="14.25" customHeight="1">
      <c r="N629" s="190"/>
    </row>
    <row r="630" ht="14.25" customHeight="1">
      <c r="N630" s="190"/>
    </row>
    <row r="631" ht="14.25" customHeight="1">
      <c r="N631" s="190"/>
    </row>
    <row r="632" ht="14.25" customHeight="1">
      <c r="N632" s="190"/>
    </row>
    <row r="633" ht="14.25" customHeight="1">
      <c r="N633" s="190"/>
    </row>
    <row r="634" ht="14.25" customHeight="1">
      <c r="N634" s="190"/>
    </row>
    <row r="635" ht="14.25" customHeight="1">
      <c r="N635" s="190"/>
    </row>
    <row r="636" ht="14.25" customHeight="1">
      <c r="N636" s="190"/>
    </row>
    <row r="637" ht="14.25" customHeight="1">
      <c r="N637" s="190"/>
    </row>
    <row r="638" ht="14.25" customHeight="1">
      <c r="N638" s="190"/>
    </row>
    <row r="639" ht="14.25" customHeight="1">
      <c r="N639" s="190"/>
    </row>
    <row r="640" ht="14.25" customHeight="1">
      <c r="N640" s="190"/>
    </row>
    <row r="641" ht="14.25" customHeight="1">
      <c r="N641" s="190"/>
    </row>
    <row r="642" ht="14.25" customHeight="1">
      <c r="N642" s="190"/>
    </row>
    <row r="643" ht="14.25" customHeight="1">
      <c r="N643" s="190"/>
    </row>
    <row r="644" ht="14.25" customHeight="1">
      <c r="N644" s="190"/>
    </row>
    <row r="645" ht="14.25" customHeight="1">
      <c r="N645" s="190"/>
    </row>
    <row r="646" ht="14.25" customHeight="1">
      <c r="N646" s="190"/>
    </row>
    <row r="647" ht="14.25" customHeight="1">
      <c r="N647" s="190"/>
    </row>
    <row r="648" ht="14.25" customHeight="1">
      <c r="N648" s="190"/>
    </row>
    <row r="649" ht="14.25" customHeight="1">
      <c r="N649" s="190"/>
    </row>
    <row r="650" ht="14.25" customHeight="1">
      <c r="N650" s="190"/>
    </row>
    <row r="651" ht="14.25" customHeight="1">
      <c r="N651" s="190"/>
    </row>
    <row r="652" ht="14.25" customHeight="1">
      <c r="N652" s="190"/>
    </row>
    <row r="653" ht="14.25" customHeight="1">
      <c r="N653" s="190"/>
    </row>
    <row r="654" ht="14.25" customHeight="1">
      <c r="N654" s="190"/>
    </row>
    <row r="655" ht="14.25" customHeight="1">
      <c r="N655" s="190"/>
    </row>
    <row r="656" ht="14.25" customHeight="1">
      <c r="N656" s="190"/>
    </row>
    <row r="657" ht="14.25" customHeight="1">
      <c r="N657" s="190"/>
    </row>
    <row r="658" ht="14.25" customHeight="1">
      <c r="N658" s="190"/>
    </row>
    <row r="659" ht="14.25" customHeight="1">
      <c r="N659" s="190"/>
    </row>
    <row r="660" ht="14.25" customHeight="1">
      <c r="N660" s="190"/>
    </row>
    <row r="661" ht="14.25" customHeight="1">
      <c r="N661" s="190"/>
    </row>
    <row r="662" ht="14.25" customHeight="1">
      <c r="N662" s="190"/>
    </row>
    <row r="663" ht="14.25" customHeight="1">
      <c r="N663" s="190"/>
    </row>
    <row r="664" ht="14.25" customHeight="1">
      <c r="N664" s="190"/>
    </row>
    <row r="665" ht="14.25" customHeight="1">
      <c r="N665" s="190"/>
    </row>
    <row r="666" ht="14.25" customHeight="1">
      <c r="N666" s="190"/>
    </row>
    <row r="667" ht="14.25" customHeight="1">
      <c r="N667" s="190"/>
    </row>
    <row r="668" ht="14.25" customHeight="1">
      <c r="N668" s="190"/>
    </row>
    <row r="669" ht="14.25" customHeight="1">
      <c r="N669" s="190"/>
    </row>
    <row r="670" ht="14.25" customHeight="1">
      <c r="N670" s="190"/>
    </row>
    <row r="671" ht="14.25" customHeight="1">
      <c r="N671" s="190"/>
    </row>
    <row r="672" ht="14.25" customHeight="1">
      <c r="N672" s="190"/>
    </row>
    <row r="673" ht="14.25" customHeight="1">
      <c r="N673" s="190"/>
    </row>
    <row r="674" ht="14.25" customHeight="1">
      <c r="N674" s="190"/>
    </row>
    <row r="675" ht="14.25" customHeight="1">
      <c r="N675" s="190"/>
    </row>
    <row r="676" ht="14.25" customHeight="1">
      <c r="N676" s="190"/>
    </row>
    <row r="677" ht="14.25" customHeight="1">
      <c r="N677" s="190"/>
    </row>
    <row r="678" ht="14.25" customHeight="1">
      <c r="N678" s="190"/>
    </row>
    <row r="679" ht="14.25" customHeight="1">
      <c r="N679" s="190"/>
    </row>
    <row r="680" ht="14.25" customHeight="1">
      <c r="N680" s="190"/>
    </row>
    <row r="681" ht="14.25" customHeight="1">
      <c r="N681" s="190"/>
    </row>
    <row r="682" ht="14.25" customHeight="1">
      <c r="N682" s="190"/>
    </row>
    <row r="683" ht="14.25" customHeight="1">
      <c r="N683" s="190"/>
    </row>
    <row r="684" ht="14.25" customHeight="1">
      <c r="N684" s="190"/>
    </row>
    <row r="685" ht="14.25" customHeight="1">
      <c r="N685" s="190"/>
    </row>
    <row r="686" ht="14.25" customHeight="1">
      <c r="N686" s="190"/>
    </row>
    <row r="687" ht="14.25" customHeight="1">
      <c r="N687" s="190"/>
    </row>
    <row r="688" ht="14.25" customHeight="1">
      <c r="N688" s="190"/>
    </row>
    <row r="689" ht="14.25" customHeight="1">
      <c r="N689" s="190"/>
    </row>
    <row r="690" ht="14.25" customHeight="1">
      <c r="N690" s="190"/>
    </row>
    <row r="691" ht="14.25" customHeight="1">
      <c r="N691" s="190"/>
    </row>
    <row r="692" ht="14.25" customHeight="1">
      <c r="N692" s="190"/>
    </row>
    <row r="693" ht="14.25" customHeight="1">
      <c r="N693" s="190"/>
    </row>
    <row r="694" ht="14.25" customHeight="1">
      <c r="N694" s="190"/>
    </row>
    <row r="695" ht="14.25" customHeight="1">
      <c r="N695" s="190"/>
    </row>
    <row r="696" ht="14.25" customHeight="1">
      <c r="N696" s="190"/>
    </row>
    <row r="697" ht="14.25" customHeight="1">
      <c r="N697" s="190"/>
    </row>
    <row r="698" ht="14.25" customHeight="1">
      <c r="N698" s="190"/>
    </row>
    <row r="699" ht="14.25" customHeight="1">
      <c r="N699" s="190"/>
    </row>
    <row r="700" ht="14.25" customHeight="1">
      <c r="N700" s="190"/>
    </row>
    <row r="701" ht="14.25" customHeight="1">
      <c r="N701" s="190"/>
    </row>
    <row r="702" ht="14.25" customHeight="1">
      <c r="N702" s="190"/>
    </row>
    <row r="703" ht="14.25" customHeight="1">
      <c r="N703" s="190"/>
    </row>
    <row r="704" ht="14.25" customHeight="1">
      <c r="N704" s="190"/>
    </row>
    <row r="705" ht="14.25" customHeight="1">
      <c r="N705" s="190"/>
    </row>
    <row r="706" ht="14.25" customHeight="1">
      <c r="N706" s="190"/>
    </row>
    <row r="707" ht="14.25" customHeight="1">
      <c r="N707" s="190"/>
    </row>
    <row r="708" ht="14.25" customHeight="1">
      <c r="N708" s="190"/>
    </row>
    <row r="709" ht="14.25" customHeight="1">
      <c r="N709" s="190"/>
    </row>
    <row r="710" ht="14.25" customHeight="1">
      <c r="N710" s="190"/>
    </row>
    <row r="711" ht="14.25" customHeight="1">
      <c r="N711" s="190"/>
    </row>
    <row r="712" ht="14.25" customHeight="1">
      <c r="N712" s="190"/>
    </row>
    <row r="713" ht="14.25" customHeight="1">
      <c r="N713" s="190"/>
    </row>
    <row r="714" ht="14.25" customHeight="1">
      <c r="N714" s="190"/>
    </row>
    <row r="715" ht="14.25" customHeight="1">
      <c r="N715" s="190"/>
    </row>
    <row r="716" ht="14.25" customHeight="1">
      <c r="N716" s="190"/>
    </row>
    <row r="717" ht="14.25" customHeight="1">
      <c r="N717" s="190"/>
    </row>
    <row r="718" ht="14.25" customHeight="1">
      <c r="N718" s="190"/>
    </row>
    <row r="719" ht="14.25" customHeight="1">
      <c r="N719" s="190"/>
    </row>
    <row r="720" ht="14.25" customHeight="1">
      <c r="N720" s="190"/>
    </row>
    <row r="721" ht="14.25" customHeight="1">
      <c r="N721" s="190"/>
    </row>
    <row r="722" ht="14.25" customHeight="1">
      <c r="N722" s="190"/>
    </row>
    <row r="723" ht="14.25" customHeight="1">
      <c r="N723" s="190"/>
    </row>
    <row r="724" ht="14.25" customHeight="1">
      <c r="N724" s="190"/>
    </row>
    <row r="725" ht="14.25" customHeight="1">
      <c r="N725" s="190"/>
    </row>
    <row r="726" ht="14.25" customHeight="1">
      <c r="N726" s="190"/>
    </row>
    <row r="727" ht="14.25" customHeight="1">
      <c r="N727" s="190"/>
    </row>
    <row r="728" ht="14.25" customHeight="1">
      <c r="N728" s="190"/>
    </row>
    <row r="729" ht="14.25" customHeight="1">
      <c r="N729" s="190"/>
    </row>
    <row r="730" ht="14.25" customHeight="1">
      <c r="N730" s="190"/>
    </row>
    <row r="731" ht="14.25" customHeight="1">
      <c r="N731" s="190"/>
    </row>
    <row r="732" ht="14.25" customHeight="1">
      <c r="N732" s="190"/>
    </row>
    <row r="733" ht="14.25" customHeight="1">
      <c r="N733" s="190"/>
    </row>
    <row r="734" ht="14.25" customHeight="1">
      <c r="N734" s="190"/>
    </row>
    <row r="735" ht="14.25" customHeight="1">
      <c r="N735" s="190"/>
    </row>
    <row r="736" ht="14.25" customHeight="1">
      <c r="N736" s="190"/>
    </row>
    <row r="737" ht="14.25" customHeight="1">
      <c r="N737" s="190"/>
    </row>
    <row r="738" ht="14.25" customHeight="1">
      <c r="N738" s="190"/>
    </row>
    <row r="739" ht="14.25" customHeight="1">
      <c r="N739" s="190"/>
    </row>
    <row r="740" ht="14.25" customHeight="1">
      <c r="N740" s="190"/>
    </row>
    <row r="741" ht="14.25" customHeight="1">
      <c r="N741" s="190"/>
    </row>
    <row r="742" ht="14.25" customHeight="1">
      <c r="N742" s="190"/>
    </row>
    <row r="743" ht="14.25" customHeight="1">
      <c r="N743" s="190"/>
    </row>
    <row r="744" ht="14.25" customHeight="1">
      <c r="N744" s="190"/>
    </row>
    <row r="745" ht="14.25" customHeight="1">
      <c r="N745" s="190"/>
    </row>
    <row r="746" ht="14.25" customHeight="1">
      <c r="N746" s="190"/>
    </row>
    <row r="747" ht="14.25" customHeight="1">
      <c r="N747" s="190"/>
    </row>
    <row r="748" ht="14.25" customHeight="1">
      <c r="N748" s="190"/>
    </row>
    <row r="749" ht="14.25" customHeight="1">
      <c r="N749" s="190"/>
    </row>
    <row r="750" ht="14.25" customHeight="1">
      <c r="N750" s="190"/>
    </row>
    <row r="751" ht="14.25" customHeight="1">
      <c r="N751" s="190"/>
    </row>
    <row r="752" ht="14.25" customHeight="1">
      <c r="N752" s="190"/>
    </row>
    <row r="753" ht="14.25" customHeight="1">
      <c r="N753" s="190"/>
    </row>
    <row r="754" ht="14.25" customHeight="1">
      <c r="N754" s="190"/>
    </row>
    <row r="755" ht="14.25" customHeight="1">
      <c r="N755" s="190"/>
    </row>
    <row r="756" ht="14.25" customHeight="1">
      <c r="N756" s="190"/>
    </row>
    <row r="757" ht="14.25" customHeight="1">
      <c r="N757" s="190"/>
    </row>
    <row r="758" ht="14.25" customHeight="1">
      <c r="N758" s="190"/>
    </row>
    <row r="759" ht="14.25" customHeight="1">
      <c r="N759" s="190"/>
    </row>
    <row r="760" ht="14.25" customHeight="1">
      <c r="N760" s="190"/>
    </row>
    <row r="761" ht="14.25" customHeight="1">
      <c r="N761" s="190"/>
    </row>
    <row r="762" ht="14.25" customHeight="1">
      <c r="N762" s="190"/>
    </row>
    <row r="763" ht="14.25" customHeight="1">
      <c r="N763" s="190"/>
    </row>
    <row r="764" ht="14.25" customHeight="1">
      <c r="N764" s="190"/>
    </row>
    <row r="765" ht="14.25" customHeight="1">
      <c r="N765" s="190"/>
    </row>
    <row r="766" ht="14.25" customHeight="1">
      <c r="N766" s="190"/>
    </row>
    <row r="767" ht="14.25" customHeight="1">
      <c r="N767" s="190"/>
    </row>
    <row r="768" ht="14.25" customHeight="1">
      <c r="N768" s="190"/>
    </row>
    <row r="769" ht="14.25" customHeight="1">
      <c r="N769" s="190"/>
    </row>
    <row r="770" ht="14.25" customHeight="1">
      <c r="N770" s="190"/>
    </row>
    <row r="771" ht="14.25" customHeight="1">
      <c r="N771" s="190"/>
    </row>
    <row r="772" ht="14.25" customHeight="1">
      <c r="N772" s="190"/>
    </row>
    <row r="773" ht="14.25" customHeight="1">
      <c r="N773" s="190"/>
    </row>
    <row r="774" ht="14.25" customHeight="1">
      <c r="N774" s="190"/>
    </row>
    <row r="775" ht="14.25" customHeight="1">
      <c r="N775" s="190"/>
    </row>
    <row r="776" ht="14.25" customHeight="1">
      <c r="N776" s="190"/>
    </row>
    <row r="777" ht="14.25" customHeight="1">
      <c r="N777" s="190"/>
    </row>
    <row r="778" ht="14.25" customHeight="1">
      <c r="N778" s="190"/>
    </row>
    <row r="779" ht="14.25" customHeight="1">
      <c r="N779" s="190"/>
    </row>
    <row r="780" ht="14.25" customHeight="1">
      <c r="N780" s="190"/>
    </row>
    <row r="781" ht="14.25" customHeight="1">
      <c r="N781" s="190"/>
    </row>
    <row r="782" ht="14.25" customHeight="1">
      <c r="N782" s="190"/>
    </row>
    <row r="783" ht="14.25" customHeight="1">
      <c r="N783" s="190"/>
    </row>
    <row r="784" ht="14.25" customHeight="1">
      <c r="N784" s="190"/>
    </row>
    <row r="785" ht="14.25" customHeight="1">
      <c r="N785" s="190"/>
    </row>
    <row r="786" ht="14.25" customHeight="1">
      <c r="N786" s="190"/>
    </row>
    <row r="787" ht="14.25" customHeight="1">
      <c r="N787" s="190"/>
    </row>
    <row r="788" ht="14.25" customHeight="1">
      <c r="N788" s="190"/>
    </row>
    <row r="789" ht="14.25" customHeight="1">
      <c r="N789" s="190"/>
    </row>
    <row r="790" ht="14.25" customHeight="1">
      <c r="N790" s="190"/>
    </row>
    <row r="791" ht="14.25" customHeight="1">
      <c r="N791" s="190"/>
    </row>
    <row r="792" ht="14.25" customHeight="1">
      <c r="N792" s="190"/>
    </row>
    <row r="793" ht="14.25" customHeight="1">
      <c r="N793" s="190"/>
    </row>
    <row r="794" ht="14.25" customHeight="1">
      <c r="N794" s="190"/>
    </row>
    <row r="795" ht="14.25" customHeight="1">
      <c r="N795" s="190"/>
    </row>
    <row r="796" ht="14.25" customHeight="1">
      <c r="N796" s="190"/>
    </row>
    <row r="797" ht="14.25" customHeight="1">
      <c r="N797" s="190"/>
    </row>
    <row r="798" ht="14.25" customHeight="1">
      <c r="N798" s="190"/>
    </row>
    <row r="799" ht="14.25" customHeight="1">
      <c r="N799" s="190"/>
    </row>
    <row r="800" ht="14.25" customHeight="1">
      <c r="N800" s="190"/>
    </row>
    <row r="801" ht="14.25" customHeight="1">
      <c r="N801" s="190"/>
    </row>
    <row r="802" ht="14.25" customHeight="1">
      <c r="N802" s="190"/>
    </row>
    <row r="803" ht="14.25" customHeight="1">
      <c r="N803" s="190"/>
    </row>
    <row r="804" ht="14.25" customHeight="1">
      <c r="N804" s="190"/>
    </row>
    <row r="805" ht="14.25" customHeight="1">
      <c r="N805" s="190"/>
    </row>
    <row r="806" ht="14.25" customHeight="1">
      <c r="N806" s="190"/>
    </row>
    <row r="807" ht="14.25" customHeight="1">
      <c r="N807" s="190"/>
    </row>
    <row r="808" ht="14.25" customHeight="1">
      <c r="N808" s="190"/>
    </row>
    <row r="809" ht="14.25" customHeight="1">
      <c r="N809" s="190"/>
    </row>
    <row r="810" ht="14.25" customHeight="1">
      <c r="N810" s="190"/>
    </row>
    <row r="811" ht="14.25" customHeight="1">
      <c r="N811" s="190"/>
    </row>
    <row r="812" ht="14.25" customHeight="1">
      <c r="N812" s="190"/>
    </row>
    <row r="813" ht="14.25" customHeight="1">
      <c r="N813" s="190"/>
    </row>
    <row r="814" ht="14.25" customHeight="1">
      <c r="N814" s="190"/>
    </row>
    <row r="815" ht="14.25" customHeight="1">
      <c r="N815" s="190"/>
    </row>
    <row r="816" ht="14.25" customHeight="1">
      <c r="N816" s="190"/>
    </row>
    <row r="817" ht="14.25" customHeight="1">
      <c r="N817" s="190"/>
    </row>
    <row r="818" ht="14.25" customHeight="1">
      <c r="N818" s="190"/>
    </row>
    <row r="819" ht="14.25" customHeight="1">
      <c r="N819" s="190"/>
    </row>
    <row r="820" ht="14.25" customHeight="1">
      <c r="N820" s="190"/>
    </row>
    <row r="821" ht="14.25" customHeight="1">
      <c r="N821" s="190"/>
    </row>
    <row r="822" ht="14.25" customHeight="1">
      <c r="N822" s="190"/>
    </row>
    <row r="823" ht="14.25" customHeight="1">
      <c r="N823" s="190"/>
    </row>
    <row r="824" ht="14.25" customHeight="1">
      <c r="N824" s="190"/>
    </row>
    <row r="825" ht="14.25" customHeight="1">
      <c r="N825" s="190"/>
    </row>
    <row r="826" ht="14.25" customHeight="1">
      <c r="N826" s="190"/>
    </row>
    <row r="827" ht="14.25" customHeight="1">
      <c r="N827" s="190"/>
    </row>
    <row r="828" ht="14.25" customHeight="1">
      <c r="N828" s="190"/>
    </row>
    <row r="829" ht="14.25" customHeight="1">
      <c r="N829" s="190"/>
    </row>
    <row r="830" ht="14.25" customHeight="1">
      <c r="N830" s="190"/>
    </row>
    <row r="831" ht="14.25" customHeight="1">
      <c r="N831" s="190"/>
    </row>
    <row r="832" ht="14.25" customHeight="1">
      <c r="N832" s="190"/>
    </row>
    <row r="833" ht="14.25" customHeight="1">
      <c r="N833" s="190"/>
    </row>
    <row r="834" ht="14.25" customHeight="1">
      <c r="N834" s="190"/>
    </row>
    <row r="835" ht="14.25" customHeight="1">
      <c r="N835" s="190"/>
    </row>
    <row r="836" ht="14.25" customHeight="1">
      <c r="N836" s="190"/>
    </row>
    <row r="837" ht="14.25" customHeight="1">
      <c r="N837" s="190"/>
    </row>
    <row r="838" ht="14.25" customHeight="1">
      <c r="N838" s="190"/>
    </row>
    <row r="839" ht="14.25" customHeight="1">
      <c r="N839" s="190"/>
    </row>
    <row r="840" ht="14.25" customHeight="1">
      <c r="N840" s="190"/>
    </row>
    <row r="841" ht="14.25" customHeight="1">
      <c r="N841" s="190"/>
    </row>
    <row r="842" ht="14.25" customHeight="1">
      <c r="N842" s="190"/>
    </row>
    <row r="843" ht="14.25" customHeight="1">
      <c r="N843" s="190"/>
    </row>
    <row r="844" ht="14.25" customHeight="1">
      <c r="N844" s="190"/>
    </row>
    <row r="845" ht="14.25" customHeight="1">
      <c r="N845" s="190"/>
    </row>
    <row r="846" ht="14.25" customHeight="1">
      <c r="N846" s="190"/>
    </row>
    <row r="847" ht="14.25" customHeight="1">
      <c r="N847" s="190"/>
    </row>
    <row r="848" ht="14.25" customHeight="1">
      <c r="N848" s="190"/>
    </row>
    <row r="849" ht="14.25" customHeight="1">
      <c r="N849" s="190"/>
    </row>
    <row r="850" ht="14.25" customHeight="1">
      <c r="N850" s="190"/>
    </row>
    <row r="851" ht="14.25" customHeight="1">
      <c r="N851" s="190"/>
    </row>
    <row r="852" ht="14.25" customHeight="1">
      <c r="N852" s="190"/>
    </row>
    <row r="853" ht="14.25" customHeight="1">
      <c r="N853" s="190"/>
    </row>
    <row r="854" ht="14.25" customHeight="1">
      <c r="N854" s="190"/>
    </row>
    <row r="855" ht="14.25" customHeight="1">
      <c r="N855" s="190"/>
    </row>
    <row r="856" ht="14.25" customHeight="1">
      <c r="N856" s="190"/>
    </row>
    <row r="857" ht="14.25" customHeight="1">
      <c r="N857" s="190"/>
    </row>
    <row r="858" ht="14.25" customHeight="1">
      <c r="N858" s="190"/>
    </row>
    <row r="859" ht="14.25" customHeight="1">
      <c r="N859" s="190"/>
    </row>
    <row r="860" ht="14.25" customHeight="1">
      <c r="N860" s="190"/>
    </row>
    <row r="861" ht="14.25" customHeight="1">
      <c r="N861" s="190"/>
    </row>
    <row r="862" ht="14.25" customHeight="1">
      <c r="N862" s="190"/>
    </row>
    <row r="863" ht="14.25" customHeight="1">
      <c r="N863" s="190"/>
    </row>
    <row r="864" ht="14.25" customHeight="1">
      <c r="N864" s="190"/>
    </row>
    <row r="865" ht="14.25" customHeight="1">
      <c r="N865" s="190"/>
    </row>
    <row r="866" ht="14.25" customHeight="1">
      <c r="N866" s="190"/>
    </row>
    <row r="867" ht="14.25" customHeight="1">
      <c r="N867" s="190"/>
    </row>
    <row r="868" ht="14.25" customHeight="1">
      <c r="N868" s="190"/>
    </row>
    <row r="869" ht="14.25" customHeight="1">
      <c r="N869" s="190"/>
    </row>
    <row r="870" ht="14.25" customHeight="1">
      <c r="N870" s="190"/>
    </row>
    <row r="871" ht="14.25" customHeight="1">
      <c r="N871" s="190"/>
    </row>
    <row r="872" ht="14.25" customHeight="1">
      <c r="N872" s="190"/>
    </row>
    <row r="873" ht="14.25" customHeight="1">
      <c r="N873" s="190"/>
    </row>
    <row r="874" ht="14.25" customHeight="1">
      <c r="N874" s="190"/>
    </row>
    <row r="875" ht="14.25" customHeight="1">
      <c r="N875" s="190"/>
    </row>
    <row r="876" ht="14.25" customHeight="1">
      <c r="N876" s="190"/>
    </row>
    <row r="877" ht="14.25" customHeight="1">
      <c r="N877" s="190"/>
    </row>
    <row r="878" ht="14.25" customHeight="1">
      <c r="N878" s="190"/>
    </row>
    <row r="879" ht="14.25" customHeight="1">
      <c r="N879" s="190"/>
    </row>
    <row r="880" ht="14.25" customHeight="1">
      <c r="N880" s="190"/>
    </row>
    <row r="881" ht="14.25" customHeight="1">
      <c r="N881" s="190"/>
    </row>
    <row r="882" ht="14.25" customHeight="1">
      <c r="N882" s="190"/>
    </row>
    <row r="883" ht="14.25" customHeight="1">
      <c r="N883" s="190"/>
    </row>
    <row r="884" ht="14.25" customHeight="1">
      <c r="N884" s="190"/>
    </row>
    <row r="885" ht="14.25" customHeight="1">
      <c r="N885" s="190"/>
    </row>
    <row r="886" ht="14.25" customHeight="1">
      <c r="N886" s="190"/>
    </row>
    <row r="887" ht="14.25" customHeight="1">
      <c r="N887" s="190"/>
    </row>
    <row r="888" ht="14.25" customHeight="1">
      <c r="N888" s="190"/>
    </row>
    <row r="889" ht="14.25" customHeight="1">
      <c r="N889" s="190"/>
    </row>
    <row r="890" ht="14.25" customHeight="1">
      <c r="N890" s="190"/>
    </row>
    <row r="891" ht="14.25" customHeight="1">
      <c r="N891" s="190"/>
    </row>
    <row r="892" ht="14.25" customHeight="1">
      <c r="N892" s="190"/>
    </row>
    <row r="893" ht="14.25" customHeight="1">
      <c r="N893" s="190"/>
    </row>
    <row r="894" ht="14.25" customHeight="1">
      <c r="N894" s="190"/>
    </row>
    <row r="895" ht="14.25" customHeight="1">
      <c r="N895" s="190"/>
    </row>
    <row r="896" ht="14.25" customHeight="1">
      <c r="N896" s="190"/>
    </row>
    <row r="897" ht="14.25" customHeight="1">
      <c r="N897" s="190"/>
    </row>
    <row r="898" ht="14.25" customHeight="1">
      <c r="N898" s="190"/>
    </row>
    <row r="899" ht="14.25" customHeight="1">
      <c r="N899" s="190"/>
    </row>
    <row r="900" ht="14.25" customHeight="1">
      <c r="N900" s="190"/>
    </row>
    <row r="901" ht="14.25" customHeight="1">
      <c r="N901" s="190"/>
    </row>
    <row r="902" ht="14.25" customHeight="1">
      <c r="N902" s="190"/>
    </row>
    <row r="903" ht="14.25" customHeight="1">
      <c r="N903" s="190"/>
    </row>
    <row r="904" ht="14.25" customHeight="1">
      <c r="N904" s="190"/>
    </row>
    <row r="905" ht="14.25" customHeight="1">
      <c r="N905" s="190"/>
    </row>
    <row r="906" ht="14.25" customHeight="1">
      <c r="N906" s="190"/>
    </row>
    <row r="907" ht="14.25" customHeight="1">
      <c r="N907" s="190"/>
    </row>
    <row r="908" ht="14.25" customHeight="1">
      <c r="N908" s="190"/>
    </row>
    <row r="909" ht="14.25" customHeight="1">
      <c r="N909" s="190"/>
    </row>
    <row r="910" ht="14.25" customHeight="1">
      <c r="N910" s="190"/>
    </row>
    <row r="911" ht="14.25" customHeight="1">
      <c r="N911" s="190"/>
    </row>
    <row r="912" ht="14.25" customHeight="1">
      <c r="N912" s="190"/>
    </row>
    <row r="913" ht="14.25" customHeight="1">
      <c r="N913" s="190"/>
    </row>
    <row r="914" ht="14.25" customHeight="1">
      <c r="N914" s="190"/>
    </row>
    <row r="915" ht="14.25" customHeight="1">
      <c r="N915" s="190"/>
    </row>
    <row r="916" ht="14.25" customHeight="1">
      <c r="N916" s="190"/>
    </row>
    <row r="917" ht="14.25" customHeight="1">
      <c r="N917" s="190"/>
    </row>
    <row r="918" ht="14.25" customHeight="1">
      <c r="N918" s="190"/>
    </row>
    <row r="919" ht="14.25" customHeight="1">
      <c r="N919" s="190"/>
    </row>
    <row r="920" ht="14.25" customHeight="1">
      <c r="N920" s="190"/>
    </row>
    <row r="921" ht="14.25" customHeight="1">
      <c r="N921" s="190"/>
    </row>
    <row r="922" ht="14.25" customHeight="1">
      <c r="N922" s="190"/>
    </row>
    <row r="923" ht="14.25" customHeight="1">
      <c r="N923" s="190"/>
    </row>
    <row r="924" ht="14.25" customHeight="1">
      <c r="N924" s="190"/>
    </row>
    <row r="925" ht="14.25" customHeight="1">
      <c r="N925" s="190"/>
    </row>
    <row r="926" ht="14.25" customHeight="1">
      <c r="N926" s="190"/>
    </row>
    <row r="927" ht="14.25" customHeight="1">
      <c r="N927" s="190"/>
    </row>
    <row r="928" ht="14.25" customHeight="1">
      <c r="N928" s="190"/>
    </row>
    <row r="929" ht="14.25" customHeight="1">
      <c r="N929" s="190"/>
    </row>
    <row r="930" ht="14.25" customHeight="1">
      <c r="N930" s="190"/>
    </row>
    <row r="931" ht="14.25" customHeight="1">
      <c r="N931" s="190"/>
    </row>
    <row r="932" ht="14.25" customHeight="1">
      <c r="N932" s="190"/>
    </row>
    <row r="933" ht="14.25" customHeight="1">
      <c r="N933" s="190"/>
    </row>
    <row r="934" ht="14.25" customHeight="1">
      <c r="N934" s="190"/>
    </row>
    <row r="935" ht="14.25" customHeight="1">
      <c r="N935" s="190"/>
    </row>
    <row r="936" ht="14.25" customHeight="1">
      <c r="N936" s="190"/>
    </row>
    <row r="937" ht="14.25" customHeight="1">
      <c r="N937" s="190"/>
    </row>
    <row r="938" ht="14.25" customHeight="1">
      <c r="N938" s="190"/>
    </row>
    <row r="939" ht="14.25" customHeight="1">
      <c r="N939" s="190"/>
    </row>
    <row r="940" ht="14.25" customHeight="1">
      <c r="N940" s="190"/>
    </row>
    <row r="941" ht="14.25" customHeight="1">
      <c r="N941" s="190"/>
    </row>
    <row r="942" ht="14.25" customHeight="1">
      <c r="N942" s="190"/>
    </row>
    <row r="943" ht="14.25" customHeight="1">
      <c r="N943" s="190"/>
    </row>
    <row r="944" ht="14.25" customHeight="1">
      <c r="N944" s="190"/>
    </row>
    <row r="945" ht="14.25" customHeight="1">
      <c r="N945" s="190"/>
    </row>
    <row r="946" ht="14.25" customHeight="1">
      <c r="N946" s="190"/>
    </row>
    <row r="947" ht="14.25" customHeight="1">
      <c r="N947" s="190"/>
    </row>
    <row r="948" ht="14.25" customHeight="1">
      <c r="N948" s="190"/>
    </row>
    <row r="949" ht="14.25" customHeight="1">
      <c r="N949" s="190"/>
    </row>
    <row r="950" ht="14.25" customHeight="1">
      <c r="N950" s="190"/>
    </row>
    <row r="951" ht="14.25" customHeight="1">
      <c r="N951" s="190"/>
    </row>
    <row r="952" ht="14.25" customHeight="1">
      <c r="N952" s="190"/>
    </row>
    <row r="953" ht="14.25" customHeight="1">
      <c r="N953" s="190"/>
    </row>
    <row r="954" ht="14.25" customHeight="1">
      <c r="N954" s="190"/>
    </row>
    <row r="955" ht="14.25" customHeight="1">
      <c r="N955" s="190"/>
    </row>
    <row r="956" ht="14.25" customHeight="1">
      <c r="N956" s="190"/>
    </row>
    <row r="957" ht="14.25" customHeight="1">
      <c r="N957" s="190"/>
    </row>
    <row r="958" ht="14.25" customHeight="1">
      <c r="N958" s="190"/>
    </row>
    <row r="959" ht="14.25" customHeight="1">
      <c r="N959" s="190"/>
    </row>
    <row r="960" ht="14.25" customHeight="1">
      <c r="N960" s="190"/>
    </row>
    <row r="961" ht="14.25" customHeight="1">
      <c r="N961" s="190"/>
    </row>
    <row r="962" ht="14.25" customHeight="1">
      <c r="N962" s="190"/>
    </row>
    <row r="963" ht="14.25" customHeight="1">
      <c r="N963" s="190"/>
    </row>
    <row r="964" ht="14.25" customHeight="1">
      <c r="N964" s="190"/>
    </row>
    <row r="965" ht="14.25" customHeight="1">
      <c r="N965" s="190"/>
    </row>
    <row r="966" ht="14.25" customHeight="1">
      <c r="N966" s="190"/>
    </row>
    <row r="967" ht="14.25" customHeight="1">
      <c r="N967" s="190"/>
    </row>
    <row r="968" ht="14.25" customHeight="1">
      <c r="N968" s="190"/>
    </row>
    <row r="969" ht="14.25" customHeight="1">
      <c r="N969" s="190"/>
    </row>
    <row r="970" ht="14.25" customHeight="1">
      <c r="N970" s="190"/>
    </row>
    <row r="971" ht="14.25" customHeight="1">
      <c r="N971" s="190"/>
    </row>
    <row r="972" ht="14.25" customHeight="1">
      <c r="N972" s="190"/>
    </row>
    <row r="973" ht="14.25" customHeight="1">
      <c r="N973" s="190"/>
    </row>
    <row r="974" ht="14.25" customHeight="1">
      <c r="N974" s="190"/>
    </row>
    <row r="975" ht="14.25" customHeight="1">
      <c r="N975" s="190"/>
    </row>
    <row r="976" ht="14.25" customHeight="1">
      <c r="N976" s="190"/>
    </row>
    <row r="977" ht="14.25" customHeight="1">
      <c r="N977" s="190"/>
    </row>
    <row r="978" ht="14.25" customHeight="1">
      <c r="N978" s="190"/>
    </row>
    <row r="979" ht="14.25" customHeight="1">
      <c r="N979" s="190"/>
    </row>
    <row r="980" ht="14.25" customHeight="1">
      <c r="N980" s="190"/>
    </row>
    <row r="981" ht="14.25" customHeight="1">
      <c r="N981" s="190"/>
    </row>
    <row r="982" ht="14.25" customHeight="1">
      <c r="N982" s="190"/>
    </row>
    <row r="983" ht="14.25" customHeight="1">
      <c r="N983" s="190"/>
    </row>
    <row r="984" ht="14.25" customHeight="1">
      <c r="N984" s="190"/>
    </row>
    <row r="985" ht="14.25" customHeight="1">
      <c r="N985" s="190"/>
    </row>
    <row r="986" ht="14.25" customHeight="1">
      <c r="N986" s="190"/>
    </row>
    <row r="987" ht="14.25" customHeight="1">
      <c r="N987" s="190"/>
    </row>
    <row r="988" ht="14.25" customHeight="1">
      <c r="N988" s="190"/>
    </row>
    <row r="989" ht="14.25" customHeight="1">
      <c r="N989" s="190"/>
    </row>
    <row r="990" ht="14.25" customHeight="1">
      <c r="N990" s="190"/>
    </row>
    <row r="991" ht="14.25" customHeight="1">
      <c r="N991" s="190"/>
    </row>
    <row r="992" ht="14.25" customHeight="1">
      <c r="N992" s="190"/>
    </row>
    <row r="993" ht="14.25" customHeight="1">
      <c r="N993" s="190"/>
    </row>
    <row r="994" ht="14.25" customHeight="1">
      <c r="N994" s="190"/>
    </row>
    <row r="995" ht="14.25" customHeight="1">
      <c r="N995" s="190"/>
    </row>
    <row r="996" ht="14.25" customHeight="1">
      <c r="N996" s="190"/>
    </row>
    <row r="997" ht="14.25" customHeight="1">
      <c r="N997" s="190"/>
    </row>
    <row r="998" ht="14.25" customHeight="1">
      <c r="N998" s="190"/>
    </row>
    <row r="999" ht="14.25" customHeight="1">
      <c r="N999" s="190"/>
    </row>
    <row r="1000" ht="14.25" customHeight="1">
      <c r="N1000" s="190"/>
    </row>
  </sheetData>
  <conditionalFormatting sqref="T20:T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:T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0:Y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:Y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0:U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7:U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0:V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7:V3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0:W2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7:W3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0:X2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7:X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:Y2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:Y3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8.5"/>
    <col customWidth="1" min="3" max="3" width="11.5"/>
    <col customWidth="1" min="4" max="4" width="12.13"/>
    <col customWidth="1" min="5" max="5" width="26.13"/>
    <col customWidth="1" min="6" max="6" width="29.13"/>
    <col customWidth="1" min="7" max="7" width="10.13"/>
    <col customWidth="1" min="8" max="8" width="24.25"/>
    <col customWidth="1" min="9" max="10" width="14.5"/>
    <col customWidth="1" min="11" max="11" width="15.88"/>
    <col customWidth="1" min="12" max="13" width="10.63"/>
    <col customWidth="1" min="14" max="14" width="10.88"/>
    <col customWidth="1" min="15" max="26" width="10.63"/>
  </cols>
  <sheetData>
    <row r="1" ht="14.25" customHeight="1">
      <c r="A1" s="42" t="s">
        <v>149</v>
      </c>
      <c r="B1" s="42" t="s">
        <v>258</v>
      </c>
      <c r="C1" s="42" t="s">
        <v>284</v>
      </c>
      <c r="D1" s="42" t="s">
        <v>328</v>
      </c>
      <c r="E1" s="42" t="s">
        <v>330</v>
      </c>
      <c r="F1" s="42" t="s">
        <v>331</v>
      </c>
      <c r="G1" s="42" t="s">
        <v>332</v>
      </c>
      <c r="H1" s="42" t="s">
        <v>333</v>
      </c>
      <c r="I1" s="42" t="s">
        <v>374</v>
      </c>
      <c r="J1" s="42" t="s">
        <v>375</v>
      </c>
      <c r="K1" s="42" t="s">
        <v>376</v>
      </c>
      <c r="N1" s="190" t="s">
        <v>336</v>
      </c>
      <c r="O1" s="184" t="s">
        <v>149</v>
      </c>
      <c r="P1" s="28" t="s">
        <v>258</v>
      </c>
      <c r="Q1" s="28" t="s">
        <v>284</v>
      </c>
      <c r="R1" s="28" t="s">
        <v>328</v>
      </c>
      <c r="S1" s="28" t="s">
        <v>330</v>
      </c>
      <c r="T1" s="243" t="s">
        <v>331</v>
      </c>
      <c r="U1" s="28" t="s">
        <v>332</v>
      </c>
      <c r="V1" s="243" t="s">
        <v>333</v>
      </c>
      <c r="W1" s="28" t="s">
        <v>374</v>
      </c>
      <c r="X1" s="28" t="s">
        <v>375</v>
      </c>
      <c r="Y1" s="165" t="s">
        <v>376</v>
      </c>
    </row>
    <row r="2" ht="14.25" customHeight="1">
      <c r="A2" s="42" t="s">
        <v>169</v>
      </c>
      <c r="B2" s="42" t="s">
        <v>168</v>
      </c>
      <c r="C2" s="244" t="s">
        <v>81</v>
      </c>
      <c r="D2" s="42" t="s">
        <v>377</v>
      </c>
      <c r="E2" s="137">
        <v>883.3162749999999</v>
      </c>
      <c r="F2" s="137">
        <v>31.580732734551752</v>
      </c>
      <c r="G2" s="138">
        <v>40.0</v>
      </c>
      <c r="H2" s="137">
        <v>72.56356720870974</v>
      </c>
      <c r="I2" s="137">
        <v>1972622.449</v>
      </c>
      <c r="J2" s="137">
        <v>551240.816</v>
      </c>
      <c r="K2" s="137">
        <v>1421381.633</v>
      </c>
      <c r="N2" s="190"/>
      <c r="O2" s="42" t="s">
        <v>169</v>
      </c>
      <c r="P2" s="42" t="s">
        <v>168</v>
      </c>
      <c r="Q2" s="244" t="s">
        <v>81</v>
      </c>
      <c r="R2" s="42">
        <v>1.0</v>
      </c>
      <c r="S2" s="137" t="str">
        <f>AVERAGE([1]Conjunto!E2,[1]Conjunto!E14)</f>
        <v>#ERROR!</v>
      </c>
      <c r="T2" s="137" t="str">
        <f>AVERAGE([1]Conjunto!F2,[1]Conjunto!F14)</f>
        <v>#ERROR!</v>
      </c>
      <c r="U2" s="137" t="str">
        <f>AVERAGE([1]Conjunto!G2,[1]Conjunto!G14)</f>
        <v>#ERROR!</v>
      </c>
      <c r="V2" s="138" t="str">
        <f>AVERAGE([1]Conjunto!H2,[1]Conjunto!H14)</f>
        <v>#ERROR!</v>
      </c>
      <c r="W2" s="137" t="str">
        <f>AVERAGE([1]Conjunto!I2,[1]Conjunto!I14)</f>
        <v>#ERROR!</v>
      </c>
      <c r="X2" s="137" t="str">
        <f>AVERAGE([1]Conjunto!J2,[1]Conjunto!J14)</f>
        <v>#ERROR!</v>
      </c>
      <c r="Y2" s="102" t="str">
        <f>AVERAGE([1]Conjunto!K2,[1]Conjunto!K14)</f>
        <v>#ERROR!</v>
      </c>
    </row>
    <row r="3" ht="14.25" customHeight="1">
      <c r="A3" s="42" t="s">
        <v>176</v>
      </c>
      <c r="B3" s="42" t="s">
        <v>175</v>
      </c>
      <c r="C3" s="244" t="s">
        <v>58</v>
      </c>
      <c r="D3" s="42" t="s">
        <v>378</v>
      </c>
      <c r="E3" s="137">
        <v>411.05468749999994</v>
      </c>
      <c r="F3" s="137">
        <v>21.459763658816218</v>
      </c>
      <c r="G3" s="138">
        <v>32.0</v>
      </c>
      <c r="H3" s="137">
        <v>303.3752170945943</v>
      </c>
      <c r="I3" s="245">
        <v>626183.575</v>
      </c>
      <c r="J3" s="245">
        <v>105479.941</v>
      </c>
      <c r="K3" s="137">
        <v>520703.63399999996</v>
      </c>
      <c r="N3" s="190"/>
      <c r="O3" s="32" t="s">
        <v>173</v>
      </c>
      <c r="P3" s="42" t="s">
        <v>168</v>
      </c>
      <c r="Q3" s="244" t="s">
        <v>70</v>
      </c>
      <c r="R3" s="42">
        <v>2.0</v>
      </c>
      <c r="S3" s="137" t="str">
        <f>AVERAGE([1]Conjunto!E15,[1]Conjunto!E26)</f>
        <v>#ERROR!</v>
      </c>
      <c r="T3" s="137" t="str">
        <f>AVERAGE([1]Conjunto!F15,[1]Conjunto!F26)</f>
        <v>#ERROR!</v>
      </c>
      <c r="U3" s="137" t="str">
        <f>AVERAGE([1]Conjunto!G15,[1]Conjunto!G26)</f>
        <v>#ERROR!</v>
      </c>
      <c r="V3" s="138" t="str">
        <f>AVERAGE([1]Conjunto!H15,[1]Conjunto!H26)</f>
        <v>#ERROR!</v>
      </c>
      <c r="W3" s="137" t="str">
        <f>AVERAGE([1]Conjunto!I15,[1]Conjunto!I26)</f>
        <v>#ERROR!</v>
      </c>
      <c r="X3" s="137" t="str">
        <f>AVERAGE([1]Conjunto!J15,[1]Conjunto!J26)</f>
        <v>#ERROR!</v>
      </c>
      <c r="Y3" s="102" t="str">
        <f>AVERAGE([1]Conjunto!K15,[1]Conjunto!K26)</f>
        <v>#ERROR!</v>
      </c>
    </row>
    <row r="4" ht="14.25" customHeight="1">
      <c r="A4" s="42" t="s">
        <v>179</v>
      </c>
      <c r="B4" s="42" t="s">
        <v>178</v>
      </c>
      <c r="C4" s="244" t="s">
        <v>85</v>
      </c>
      <c r="D4" s="42" t="s">
        <v>379</v>
      </c>
      <c r="E4" s="137">
        <v>831.9387499999999</v>
      </c>
      <c r="F4" s="137">
        <v>30.330799105447813</v>
      </c>
      <c r="G4" s="138">
        <v>20.0</v>
      </c>
      <c r="H4" s="137">
        <v>102.60383392563963</v>
      </c>
      <c r="I4" s="137">
        <v>706063.265</v>
      </c>
      <c r="J4" s="137">
        <v>194924.49</v>
      </c>
      <c r="K4" s="137">
        <v>511138.775</v>
      </c>
      <c r="N4" s="190"/>
      <c r="O4" s="32" t="s">
        <v>176</v>
      </c>
      <c r="P4" s="42" t="s">
        <v>175</v>
      </c>
      <c r="Q4" s="244" t="s">
        <v>58</v>
      </c>
      <c r="R4" s="42">
        <v>3.0</v>
      </c>
      <c r="S4" s="137" t="str">
        <f>AVERAGE([1]Conjunto!E3,[1]Conjunto!E16,[1]Conjunto!E27)</f>
        <v>#ERROR!</v>
      </c>
      <c r="T4" s="137" t="str">
        <f>AVERAGE([1]Conjunto!F3,[1]Conjunto!F16,[1]Conjunto!F27)</f>
        <v>#ERROR!</v>
      </c>
      <c r="U4" s="137" t="str">
        <f>AVERAGE([1]Conjunto!G3,[1]Conjunto!G16,[1]Conjunto!G27)</f>
        <v>#ERROR!</v>
      </c>
      <c r="V4" s="138" t="str">
        <f>AVERAGE([1]Conjunto!H3,[1]Conjunto!H16,[1]Conjunto!H27)</f>
        <v>#ERROR!</v>
      </c>
      <c r="W4" s="137" t="str">
        <f>AVERAGE([1]Conjunto!I3,[1]Conjunto!I16,[1]Conjunto!I27)</f>
        <v>#ERROR!</v>
      </c>
      <c r="X4" s="137" t="str">
        <f>AVERAGE([1]Conjunto!J3,[1]Conjunto!J16,[1]Conjunto!J27)</f>
        <v>#ERROR!</v>
      </c>
      <c r="Y4" s="102" t="str">
        <f>AVERAGE([1]Conjunto!K3,[1]Conjunto!K16,[1]Conjunto!K27)</f>
        <v>#ERROR!</v>
      </c>
    </row>
    <row r="5" ht="14.25" customHeight="1">
      <c r="A5" s="42" t="s">
        <v>176</v>
      </c>
      <c r="B5" s="42" t="s">
        <v>183</v>
      </c>
      <c r="C5" s="244" t="s">
        <v>57</v>
      </c>
      <c r="D5" s="42" t="s">
        <v>380</v>
      </c>
      <c r="E5" s="137">
        <v>502.42857142857144</v>
      </c>
      <c r="F5" s="137">
        <v>23.8811373456036</v>
      </c>
      <c r="G5" s="138">
        <v>42.0</v>
      </c>
      <c r="H5" s="137">
        <v>186.13473495743276</v>
      </c>
      <c r="I5" s="245">
        <v>766631.0</v>
      </c>
      <c r="J5" s="245">
        <v>225643.0</v>
      </c>
      <c r="K5" s="137">
        <v>540988.0</v>
      </c>
      <c r="N5" s="190"/>
      <c r="O5" s="32" t="s">
        <v>179</v>
      </c>
      <c r="P5" s="42" t="s">
        <v>178</v>
      </c>
      <c r="Q5" s="244" t="s">
        <v>85</v>
      </c>
      <c r="R5" s="42">
        <v>4.0</v>
      </c>
      <c r="S5" s="137" t="str">
        <f>AVERAGE([1]Conjunto!E4,[1]Conjunto!E17)</f>
        <v>#ERROR!</v>
      </c>
      <c r="T5" s="137" t="str">
        <f>AVERAGE([1]Conjunto!F4,[1]Conjunto!F17)</f>
        <v>#ERROR!</v>
      </c>
      <c r="U5" s="137" t="str">
        <f>AVERAGE([1]Conjunto!G4,[1]Conjunto!G17)</f>
        <v>#ERROR!</v>
      </c>
      <c r="V5" s="138" t="str">
        <f>AVERAGE([1]Conjunto!H4,[1]Conjunto!H17)</f>
        <v>#ERROR!</v>
      </c>
      <c r="W5" s="137" t="str">
        <f>AVERAGE([1]Conjunto!I4,[1]Conjunto!I17)</f>
        <v>#ERROR!</v>
      </c>
      <c r="X5" s="137" t="str">
        <f>AVERAGE([1]Conjunto!J4,[1]Conjunto!J17)</f>
        <v>#ERROR!</v>
      </c>
      <c r="Y5" s="102" t="str">
        <f>AVERAGE([1]Conjunto!K4,[1]Conjunto!K17)</f>
        <v>#ERROR!</v>
      </c>
    </row>
    <row r="6" ht="14.25" customHeight="1">
      <c r="A6" s="42" t="s">
        <v>179</v>
      </c>
      <c r="B6" s="42" t="s">
        <v>168</v>
      </c>
      <c r="C6" s="244" t="s">
        <v>281</v>
      </c>
      <c r="D6" s="42" t="s">
        <v>381</v>
      </c>
      <c r="E6" s="137">
        <v>666.8934444444443</v>
      </c>
      <c r="F6" s="137">
        <v>27.410988131325645</v>
      </c>
      <c r="G6" s="138">
        <v>27.0</v>
      </c>
      <c r="H6" s="137">
        <v>182.85098327506756</v>
      </c>
      <c r="I6" s="137">
        <v>966195.918</v>
      </c>
      <c r="J6" s="137">
        <v>147661.224</v>
      </c>
      <c r="K6" s="137">
        <v>818534.6939999999</v>
      </c>
      <c r="N6" s="190"/>
      <c r="O6" s="32" t="s">
        <v>176</v>
      </c>
      <c r="P6" s="42" t="s">
        <v>183</v>
      </c>
      <c r="Q6" s="244" t="s">
        <v>57</v>
      </c>
      <c r="R6" s="42">
        <v>5.0</v>
      </c>
      <c r="S6" s="137" t="str">
        <f>AVERAGE([1]Conjunto!E5,[1]Conjunto!E18)</f>
        <v>#ERROR!</v>
      </c>
      <c r="T6" s="137" t="str">
        <f>AVERAGE([1]Conjunto!F5,[1]Conjunto!F18)</f>
        <v>#ERROR!</v>
      </c>
      <c r="U6" s="137" t="str">
        <f>AVERAGE([1]Conjunto!G5,[1]Conjunto!G18)</f>
        <v>#ERROR!</v>
      </c>
      <c r="V6" s="138" t="str">
        <f>AVERAGE([1]Conjunto!H5,[1]Conjunto!H18)</f>
        <v>#ERROR!</v>
      </c>
      <c r="W6" s="137" t="str">
        <f>AVERAGE([1]Conjunto!I5,[1]Conjunto!I18)</f>
        <v>#ERROR!</v>
      </c>
      <c r="X6" s="137" t="str">
        <f>AVERAGE([1]Conjunto!J5,[1]Conjunto!J18)</f>
        <v>#ERROR!</v>
      </c>
      <c r="Y6" s="102" t="str">
        <f>AVERAGE([1]Conjunto!K5,[1]Conjunto!K18)</f>
        <v>#ERROR!</v>
      </c>
    </row>
    <row r="7" ht="14.25" customHeight="1">
      <c r="A7" s="42" t="s">
        <v>173</v>
      </c>
      <c r="B7" s="42" t="s">
        <v>183</v>
      </c>
      <c r="C7" s="244" t="s">
        <v>267</v>
      </c>
      <c r="D7" s="42" t="s">
        <v>382</v>
      </c>
      <c r="E7" s="137">
        <v>1340.727652173913</v>
      </c>
      <c r="F7" s="137">
        <v>38.17149681156193</v>
      </c>
      <c r="G7" s="138">
        <v>23.0</v>
      </c>
      <c r="H7" s="137">
        <v>94.15361980980371</v>
      </c>
      <c r="I7" s="137">
        <v>1027257.143</v>
      </c>
      <c r="J7" s="137">
        <v>244281.633</v>
      </c>
      <c r="K7" s="137">
        <v>782975.51</v>
      </c>
      <c r="N7" s="190"/>
      <c r="O7" s="32" t="s">
        <v>179</v>
      </c>
      <c r="P7" s="42" t="s">
        <v>168</v>
      </c>
      <c r="Q7" s="244" t="s">
        <v>281</v>
      </c>
      <c r="R7" s="42">
        <v>6.0</v>
      </c>
      <c r="S7" s="137" t="str">
        <f>AVERAGE([1]Conjunto!E6,[1]Conjunto!E28)</f>
        <v>#ERROR!</v>
      </c>
      <c r="T7" s="137" t="str">
        <f>AVERAGE([1]Conjunto!F6,[1]Conjunto!F28)</f>
        <v>#ERROR!</v>
      </c>
      <c r="U7" s="137" t="str">
        <f>AVERAGE([1]Conjunto!G6,[1]Conjunto!G28)</f>
        <v>#ERROR!</v>
      </c>
      <c r="V7" s="138" t="str">
        <f>AVERAGE([1]Conjunto!H6,[1]Conjunto!H28)</f>
        <v>#ERROR!</v>
      </c>
      <c r="W7" s="137" t="str">
        <f>AVERAGE([1]Conjunto!I6,[1]Conjunto!I28)</f>
        <v>#ERROR!</v>
      </c>
      <c r="X7" s="137" t="str">
        <f>AVERAGE([1]Conjunto!J6,[1]Conjunto!J28)</f>
        <v>#ERROR!</v>
      </c>
      <c r="Y7" s="102" t="str">
        <f>AVERAGE([1]Conjunto!K6,[1]Conjunto!K28)</f>
        <v>#ERROR!</v>
      </c>
    </row>
    <row r="8" ht="14.25" customHeight="1">
      <c r="A8" s="42" t="s">
        <v>179</v>
      </c>
      <c r="B8" s="42" t="s">
        <v>175</v>
      </c>
      <c r="C8" s="244" t="s">
        <v>61</v>
      </c>
      <c r="D8" s="42" t="s">
        <v>383</v>
      </c>
      <c r="E8" s="137">
        <v>1111.9999599999999</v>
      </c>
      <c r="F8" s="137">
        <v>35.52109121083075</v>
      </c>
      <c r="G8" s="138">
        <v>50.0</v>
      </c>
      <c r="H8" s="137">
        <v>80.13187411502459</v>
      </c>
      <c r="I8" s="137">
        <v>2274265.306</v>
      </c>
      <c r="J8" s="137">
        <v>623971.429</v>
      </c>
      <c r="K8" s="137">
        <v>1650293.8769999999</v>
      </c>
      <c r="N8" s="190"/>
      <c r="O8" s="32" t="s">
        <v>173</v>
      </c>
      <c r="P8" s="42" t="s">
        <v>183</v>
      </c>
      <c r="Q8" s="244" t="s">
        <v>267</v>
      </c>
      <c r="R8" s="42">
        <v>7.0</v>
      </c>
      <c r="S8" s="137" t="str">
        <f>AVERAGE([1]Conjunto!E7,[1]Conjunto!E19)</f>
        <v>#ERROR!</v>
      </c>
      <c r="T8" s="137" t="str">
        <f>AVERAGE([1]Conjunto!F7,[1]Conjunto!F19)</f>
        <v>#ERROR!</v>
      </c>
      <c r="U8" s="137" t="str">
        <f>AVERAGE([1]Conjunto!G7,[1]Conjunto!G19)</f>
        <v>#ERROR!</v>
      </c>
      <c r="V8" s="138" t="str">
        <f>AVERAGE([1]Conjunto!H7,[1]Conjunto!H19)</f>
        <v>#ERROR!</v>
      </c>
      <c r="W8" s="137" t="str">
        <f>AVERAGE([1]Conjunto!I7,[1]Conjunto!I19)</f>
        <v>#ERROR!</v>
      </c>
      <c r="X8" s="137" t="str">
        <f>AVERAGE([1]Conjunto!J7,[1]Conjunto!J19)</f>
        <v>#ERROR!</v>
      </c>
      <c r="Y8" s="102" t="str">
        <f>AVERAGE([1]Conjunto!K7,[1]Conjunto!K19)</f>
        <v>#ERROR!</v>
      </c>
    </row>
    <row r="9" ht="14.25" customHeight="1">
      <c r="A9" s="42" t="s">
        <v>176</v>
      </c>
      <c r="B9" s="42" t="s">
        <v>168</v>
      </c>
      <c r="C9" s="244" t="s">
        <v>67</v>
      </c>
      <c r="D9" s="42" t="s">
        <v>384</v>
      </c>
      <c r="E9" s="137">
        <v>394.5921538461538</v>
      </c>
      <c r="F9" s="137">
        <v>21.42903829347502</v>
      </c>
      <c r="G9" s="138">
        <v>13.0</v>
      </c>
      <c r="H9" s="137">
        <v>146.17919025206993</v>
      </c>
      <c r="I9" s="137">
        <v>532353.497</v>
      </c>
      <c r="J9" s="137">
        <v>88931.947</v>
      </c>
      <c r="K9" s="137">
        <v>443421.55</v>
      </c>
      <c r="N9" s="190"/>
      <c r="O9" s="32" t="s">
        <v>179</v>
      </c>
      <c r="P9" s="42" t="s">
        <v>175</v>
      </c>
      <c r="Q9" s="244" t="s">
        <v>61</v>
      </c>
      <c r="R9" s="42">
        <v>8.0</v>
      </c>
      <c r="S9" s="137" t="str">
        <f>AVERAGE([1]Conjunto!E8,[1]Conjunto!E29)</f>
        <v>#ERROR!</v>
      </c>
      <c r="T9" s="137" t="str">
        <f>AVERAGE([1]Conjunto!F8,[1]Conjunto!F29)</f>
        <v>#ERROR!</v>
      </c>
      <c r="U9" s="137" t="str">
        <f>AVERAGE([1]Conjunto!G8,[1]Conjunto!G29)</f>
        <v>#ERROR!</v>
      </c>
      <c r="V9" s="138" t="str">
        <f>AVERAGE([1]Conjunto!H8,[1]Conjunto!H29)</f>
        <v>#ERROR!</v>
      </c>
      <c r="W9" s="137" t="str">
        <f>AVERAGE([1]Conjunto!I8,[1]Conjunto!I29)</f>
        <v>#ERROR!</v>
      </c>
      <c r="X9" s="137" t="str">
        <f>AVERAGE([1]Conjunto!J8,[1]Conjunto!J29)</f>
        <v>#ERROR!</v>
      </c>
      <c r="Y9" s="102" t="str">
        <f>AVERAGE([1]Conjunto!K8,[1]Conjunto!K29)</f>
        <v>#ERROR!</v>
      </c>
    </row>
    <row r="10" ht="14.25" customHeight="1">
      <c r="A10" s="42" t="s">
        <v>179</v>
      </c>
      <c r="B10" s="42" t="s">
        <v>183</v>
      </c>
      <c r="C10" s="244" t="s">
        <v>262</v>
      </c>
      <c r="D10" s="42" t="s">
        <v>385</v>
      </c>
      <c r="E10" s="137">
        <v>1132.8502666666668</v>
      </c>
      <c r="F10" s="137">
        <v>37.06885511179463</v>
      </c>
      <c r="G10" s="138">
        <v>15.0</v>
      </c>
      <c r="H10" s="137">
        <v>143.0374040427615</v>
      </c>
      <c r="I10" s="137">
        <v>367399.706</v>
      </c>
      <c r="J10" s="137">
        <v>104867.675</v>
      </c>
      <c r="K10" s="137">
        <v>262532.031</v>
      </c>
      <c r="N10" s="190"/>
      <c r="O10" s="32" t="s">
        <v>176</v>
      </c>
      <c r="P10" s="42" t="s">
        <v>168</v>
      </c>
      <c r="Q10" s="244" t="s">
        <v>67</v>
      </c>
      <c r="R10" s="42">
        <v>9.0</v>
      </c>
      <c r="S10" s="137" t="str">
        <f>AVERAGE([1]Conjunto!E9,[1]Conjunto!E20,[1]Conjunto!E30)</f>
        <v>#ERROR!</v>
      </c>
      <c r="T10" s="137" t="str">
        <f>AVERAGE([1]Conjunto!F9,[1]Conjunto!F20,[1]Conjunto!F30)</f>
        <v>#ERROR!</v>
      </c>
      <c r="U10" s="137" t="str">
        <f>AVERAGE([1]Conjunto!G9,[1]Conjunto!G20,[1]Conjunto!G30)</f>
        <v>#ERROR!</v>
      </c>
      <c r="V10" s="138" t="str">
        <f>AVERAGE([1]Conjunto!H9,[1]Conjunto!H20,[1]Conjunto!H30)</f>
        <v>#ERROR!</v>
      </c>
      <c r="W10" s="137" t="str">
        <f>AVERAGE([1]Conjunto!I9,[1]Conjunto!I20,[1]Conjunto!I30)</f>
        <v>#ERROR!</v>
      </c>
      <c r="X10" s="137" t="str">
        <f>AVERAGE([1]Conjunto!J9,[1]Conjunto!J20,[1]Conjunto!J30)</f>
        <v>#ERROR!</v>
      </c>
      <c r="Y10" s="102" t="str">
        <f>AVERAGE([1]Conjunto!K9,[1]Conjunto!K20,[1]Conjunto!K30)</f>
        <v>#ERROR!</v>
      </c>
    </row>
    <row r="11" ht="14.25" customHeight="1">
      <c r="A11" s="42" t="s">
        <v>169</v>
      </c>
      <c r="B11" s="42" t="s">
        <v>175</v>
      </c>
      <c r="C11" s="244" t="s">
        <v>86</v>
      </c>
      <c r="D11" s="42" t="s">
        <v>386</v>
      </c>
      <c r="E11" s="137">
        <v>958.163863636364</v>
      </c>
      <c r="F11" s="137">
        <v>31.911589355625036</v>
      </c>
      <c r="G11" s="138">
        <v>22.0</v>
      </c>
      <c r="H11" s="137">
        <v>85.35456433455184</v>
      </c>
      <c r="I11" s="137">
        <v>1121041.798</v>
      </c>
      <c r="J11" s="137">
        <v>257748.372</v>
      </c>
      <c r="K11" s="137">
        <v>863293.426</v>
      </c>
      <c r="N11" s="190"/>
      <c r="O11" s="32" t="s">
        <v>179</v>
      </c>
      <c r="P11" s="42" t="s">
        <v>183</v>
      </c>
      <c r="Q11" s="244" t="s">
        <v>262</v>
      </c>
      <c r="R11" s="42">
        <v>10.0</v>
      </c>
      <c r="S11" s="137" t="str">
        <f>AVERAGE([1]Conjunto!E10,[1]Conjunto!E21)</f>
        <v>#ERROR!</v>
      </c>
      <c r="T11" s="137" t="str">
        <f>AVERAGE([1]Conjunto!F10,[1]Conjunto!F21)</f>
        <v>#ERROR!</v>
      </c>
      <c r="U11" s="137" t="str">
        <f>AVERAGE([1]Conjunto!G10,[1]Conjunto!G21)</f>
        <v>#ERROR!</v>
      </c>
      <c r="V11" s="138" t="str">
        <f>AVERAGE([1]Conjunto!H10,[1]Conjunto!H21)</f>
        <v>#ERROR!</v>
      </c>
      <c r="W11" s="137" t="str">
        <f>AVERAGE([1]Conjunto!I10,[1]Conjunto!I21)</f>
        <v>#ERROR!</v>
      </c>
      <c r="X11" s="137" t="str">
        <f>AVERAGE([1]Conjunto!J10,[1]Conjunto!J21)</f>
        <v>#ERROR!</v>
      </c>
      <c r="Y11" s="102" t="str">
        <f>AVERAGE([1]Conjunto!K10,[1]Conjunto!K21)</f>
        <v>#ERROR!</v>
      </c>
    </row>
    <row r="12" ht="14.25" customHeight="1">
      <c r="A12" s="42" t="s">
        <v>169</v>
      </c>
      <c r="B12" s="42" t="s">
        <v>178</v>
      </c>
      <c r="C12" s="244" t="s">
        <v>84</v>
      </c>
      <c r="D12" s="42" t="s">
        <v>387</v>
      </c>
      <c r="E12" s="137">
        <v>774.5725675675674</v>
      </c>
      <c r="F12" s="137">
        <v>30.003816409739883</v>
      </c>
      <c r="G12" s="138">
        <v>37.0</v>
      </c>
      <c r="H12" s="137">
        <v>101.33473428694776</v>
      </c>
      <c r="I12" s="137">
        <v>1044420.408</v>
      </c>
      <c r="J12" s="137">
        <v>365126.531</v>
      </c>
      <c r="K12" s="137">
        <v>679293.8770000001</v>
      </c>
      <c r="N12" s="190"/>
      <c r="O12" s="32" t="s">
        <v>173</v>
      </c>
      <c r="P12" s="42" t="s">
        <v>178</v>
      </c>
      <c r="Q12" s="244" t="s">
        <v>270</v>
      </c>
      <c r="R12" s="42">
        <v>11.0</v>
      </c>
      <c r="S12" s="137" t="str">
        <f>AVERAGE([1]Conjunto!E22,[1]Conjunto!E31)</f>
        <v>#ERROR!</v>
      </c>
      <c r="T12" s="137" t="str">
        <f>AVERAGE([1]Conjunto!F22,[1]Conjunto!F31)</f>
        <v>#ERROR!</v>
      </c>
      <c r="U12" s="137" t="str">
        <f>AVERAGE([1]Conjunto!G22,[1]Conjunto!G31)</f>
        <v>#ERROR!</v>
      </c>
      <c r="V12" s="138" t="str">
        <f>AVERAGE([1]Conjunto!H22,[1]Conjunto!H31)</f>
        <v>#ERROR!</v>
      </c>
      <c r="W12" s="137" t="str">
        <f>AVERAGE([1]Conjunto!I22,[1]Conjunto!I31)</f>
        <v>#ERROR!</v>
      </c>
      <c r="X12" s="137" t="str">
        <f>AVERAGE([1]Conjunto!J22,[1]Conjunto!J31)</f>
        <v>#ERROR!</v>
      </c>
      <c r="Y12" s="102" t="str">
        <f>AVERAGE([1]Conjunto!K22,[1]Conjunto!K31)</f>
        <v>#ERROR!</v>
      </c>
    </row>
    <row r="13" ht="14.25" customHeight="1">
      <c r="A13" s="42" t="s">
        <v>176</v>
      </c>
      <c r="B13" s="42" t="s">
        <v>178</v>
      </c>
      <c r="C13" s="244" t="s">
        <v>80</v>
      </c>
      <c r="D13" s="42" t="s">
        <v>388</v>
      </c>
      <c r="E13" s="137">
        <v>1072.0184736842107</v>
      </c>
      <c r="F13" s="137">
        <v>35.14306078256998</v>
      </c>
      <c r="G13" s="138">
        <v>19.0</v>
      </c>
      <c r="H13" s="137">
        <v>58.168655522393166</v>
      </c>
      <c r="I13" s="137">
        <v>1487703.689</v>
      </c>
      <c r="J13" s="137">
        <v>326636.396</v>
      </c>
      <c r="K13" s="137">
        <v>1161067.293</v>
      </c>
      <c r="N13" s="190"/>
      <c r="O13" s="32" t="s">
        <v>169</v>
      </c>
      <c r="P13" s="42" t="s">
        <v>175</v>
      </c>
      <c r="Q13" s="244" t="s">
        <v>86</v>
      </c>
      <c r="R13" s="42">
        <v>12.0</v>
      </c>
      <c r="S13" s="137" t="str">
        <f>AVERAGE([1]Conjunto!E11,[1]Conjunto!E32)</f>
        <v>#ERROR!</v>
      </c>
      <c r="T13" s="137" t="str">
        <f>AVERAGE([1]Conjunto!F11,[1]Conjunto!F32)</f>
        <v>#ERROR!</v>
      </c>
      <c r="U13" s="137" t="str">
        <f>AVERAGE([1]Conjunto!G11,[1]Conjunto!G32)</f>
        <v>#ERROR!</v>
      </c>
      <c r="V13" s="138" t="str">
        <f>AVERAGE([1]Conjunto!H11,[1]Conjunto!H32)</f>
        <v>#ERROR!</v>
      </c>
      <c r="W13" s="137" t="str">
        <f>AVERAGE([1]Conjunto!I11,[1]Conjunto!I32)</f>
        <v>#ERROR!</v>
      </c>
      <c r="X13" s="137" t="str">
        <f>AVERAGE([1]Conjunto!J11,[1]Conjunto!J32)</f>
        <v>#ERROR!</v>
      </c>
      <c r="Y13" s="102" t="str">
        <f>AVERAGE([1]Conjunto!K11,[1]Conjunto!K32)</f>
        <v>#ERROR!</v>
      </c>
    </row>
    <row r="14" ht="14.25" customHeight="1">
      <c r="A14" s="42" t="s">
        <v>169</v>
      </c>
      <c r="B14" s="42" t="s">
        <v>168</v>
      </c>
      <c r="C14" s="244" t="s">
        <v>81</v>
      </c>
      <c r="D14" s="42" t="s">
        <v>389</v>
      </c>
      <c r="E14" s="137">
        <v>1118.2103333333337</v>
      </c>
      <c r="F14" s="137">
        <v>33.62196717963517</v>
      </c>
      <c r="G14" s="138">
        <v>39.0</v>
      </c>
      <c r="H14" s="137">
        <v>118.32011431688976</v>
      </c>
      <c r="I14" s="137">
        <v>1604110.204</v>
      </c>
      <c r="J14" s="137">
        <v>329614.286</v>
      </c>
      <c r="K14" s="137">
        <v>1274495.9179999998</v>
      </c>
      <c r="N14" s="190"/>
      <c r="O14" s="32" t="s">
        <v>169</v>
      </c>
      <c r="P14" s="42" t="s">
        <v>178</v>
      </c>
      <c r="Q14" s="244" t="s">
        <v>84</v>
      </c>
      <c r="R14" s="42">
        <v>13.0</v>
      </c>
      <c r="S14" s="137" t="str">
        <f>AVERAGE([1]Conjunto!E12,[1]Conjunto!E23)</f>
        <v>#ERROR!</v>
      </c>
      <c r="T14" s="137" t="str">
        <f>AVERAGE([1]Conjunto!F12,[1]Conjunto!F23)</f>
        <v>#ERROR!</v>
      </c>
      <c r="U14" s="137" t="str">
        <f>AVERAGE([1]Conjunto!G12,[1]Conjunto!G23)</f>
        <v>#ERROR!</v>
      </c>
      <c r="V14" s="138" t="str">
        <f>AVERAGE([1]Conjunto!H12,[1]Conjunto!H23)</f>
        <v>#ERROR!</v>
      </c>
      <c r="W14" s="137" t="str">
        <f>AVERAGE([1]Conjunto!I12,[1]Conjunto!I23)</f>
        <v>#ERROR!</v>
      </c>
      <c r="X14" s="137" t="str">
        <f>AVERAGE([1]Conjunto!J12,[1]Conjunto!J23)</f>
        <v>#ERROR!</v>
      </c>
      <c r="Y14" s="102" t="str">
        <f>AVERAGE([1]Conjunto!K12,[1]Conjunto!K23)</f>
        <v>#ERROR!</v>
      </c>
    </row>
    <row r="15" ht="14.25" customHeight="1">
      <c r="A15" s="42" t="s">
        <v>173</v>
      </c>
      <c r="B15" s="42" t="s">
        <v>168</v>
      </c>
      <c r="C15" s="244" t="s">
        <v>70</v>
      </c>
      <c r="D15" s="42" t="s">
        <v>390</v>
      </c>
      <c r="E15" s="137">
        <v>1040.4614347826089</v>
      </c>
      <c r="F15" s="137">
        <v>34.51971985182792</v>
      </c>
      <c r="G15" s="138">
        <v>23.0</v>
      </c>
      <c r="H15" s="137">
        <v>99.35905933201605</v>
      </c>
      <c r="I15" s="137">
        <v>1105689.796</v>
      </c>
      <c r="J15" s="137">
        <v>231483.673</v>
      </c>
      <c r="K15" s="137">
        <v>874206.1230000001</v>
      </c>
      <c r="N15" s="190"/>
      <c r="O15" s="32" t="s">
        <v>169</v>
      </c>
      <c r="P15" s="42" t="s">
        <v>183</v>
      </c>
      <c r="Q15" s="244" t="s">
        <v>78</v>
      </c>
      <c r="R15" s="42">
        <v>14.0</v>
      </c>
      <c r="S15" s="137" t="str">
        <f>AVERAGE([1]Conjunto!E33)</f>
        <v>#ERROR!</v>
      </c>
      <c r="T15" s="137" t="str">
        <f>AVERAGE([1]Conjunto!F33)</f>
        <v>#ERROR!</v>
      </c>
      <c r="U15" s="137" t="str">
        <f>AVERAGE([1]Conjunto!G33)</f>
        <v>#ERROR!</v>
      </c>
      <c r="V15" s="138" t="str">
        <f>AVERAGE([1]Conjunto!H33)</f>
        <v>#ERROR!</v>
      </c>
      <c r="W15" s="137" t="str">
        <f>AVERAGE([1]Conjunto!I33)</f>
        <v>#ERROR!</v>
      </c>
      <c r="X15" s="137" t="str">
        <f>AVERAGE([1]Conjunto!J33)</f>
        <v>#ERROR!</v>
      </c>
      <c r="Y15" s="102" t="str">
        <f>AVERAGE([1]Conjunto!K33)</f>
        <v>#ERROR!</v>
      </c>
    </row>
    <row r="16" ht="14.25" customHeight="1">
      <c r="A16" s="42" t="s">
        <v>176</v>
      </c>
      <c r="B16" s="42" t="s">
        <v>175</v>
      </c>
      <c r="C16" s="244" t="s">
        <v>58</v>
      </c>
      <c r="D16" s="42" t="s">
        <v>391</v>
      </c>
      <c r="E16" s="137">
        <v>978.6426279069766</v>
      </c>
      <c r="F16" s="137">
        <v>33.00585201706684</v>
      </c>
      <c r="G16" s="138">
        <v>43.0</v>
      </c>
      <c r="H16" s="137">
        <v>97.93122050338683</v>
      </c>
      <c r="I16" s="137">
        <v>1385893.878</v>
      </c>
      <c r="J16" s="137">
        <v>439083.673</v>
      </c>
      <c r="K16" s="137">
        <v>946810.2050000001</v>
      </c>
      <c r="N16" s="190"/>
      <c r="O16" s="32" t="s">
        <v>176</v>
      </c>
      <c r="P16" s="42" t="s">
        <v>178</v>
      </c>
      <c r="Q16" s="244" t="s">
        <v>80</v>
      </c>
      <c r="R16" s="42">
        <v>15.0</v>
      </c>
      <c r="S16" s="137" t="str">
        <f>AVERAGE([1]Conjunto!E13,[1]Conjunto!E24,[1]Conjunto!E34)</f>
        <v>#ERROR!</v>
      </c>
      <c r="T16" s="137" t="str">
        <f>AVERAGE([1]Conjunto!F13,[1]Conjunto!F24,[1]Conjunto!F34)</f>
        <v>#ERROR!</v>
      </c>
      <c r="U16" s="137" t="str">
        <f>AVERAGE([1]Conjunto!G13,[1]Conjunto!G24,[1]Conjunto!G34)</f>
        <v>#ERROR!</v>
      </c>
      <c r="V16" s="138" t="str">
        <f>AVERAGE([1]Conjunto!H13,[1]Conjunto!H24,[1]Conjunto!H34)</f>
        <v>#ERROR!</v>
      </c>
      <c r="W16" s="137" t="str">
        <f>AVERAGE([1]Conjunto!I13,[1]Conjunto!I24,[1]Conjunto!I34)</f>
        <v>#ERROR!</v>
      </c>
      <c r="X16" s="137" t="str">
        <f>AVERAGE([1]Conjunto!J13,[1]Conjunto!J24,[1]Conjunto!J34)</f>
        <v>#ERROR!</v>
      </c>
      <c r="Y16" s="102" t="str">
        <f>AVERAGE([1]Conjunto!K13,[1]Conjunto!K24,[1]Conjunto!K34)</f>
        <v>#ERROR!</v>
      </c>
    </row>
    <row r="17" ht="14.25" customHeight="1">
      <c r="A17" s="42" t="s">
        <v>179</v>
      </c>
      <c r="B17" s="42" t="s">
        <v>178</v>
      </c>
      <c r="C17" s="244" t="s">
        <v>85</v>
      </c>
      <c r="D17" s="42" t="s">
        <v>354</v>
      </c>
      <c r="E17" s="137">
        <v>985.8843333333334</v>
      </c>
      <c r="F17" s="137">
        <v>32.113123893181374</v>
      </c>
      <c r="G17" s="138">
        <v>24.0</v>
      </c>
      <c r="H17" s="137">
        <v>82.91733648039634</v>
      </c>
      <c r="I17" s="137">
        <v>1221142.857</v>
      </c>
      <c r="J17" s="137">
        <v>289444.898</v>
      </c>
      <c r="K17" s="137">
        <v>931697.959</v>
      </c>
      <c r="N17" s="190"/>
      <c r="O17" s="38" t="s">
        <v>173</v>
      </c>
      <c r="P17" s="40" t="s">
        <v>175</v>
      </c>
      <c r="Q17" s="40" t="s">
        <v>260</v>
      </c>
      <c r="R17" s="40">
        <v>16.0</v>
      </c>
      <c r="S17" s="152" t="str">
        <f>AVERAGE([1]Conjunto!E25)</f>
        <v>#ERROR!</v>
      </c>
      <c r="T17" s="152" t="str">
        <f>AVERAGE([1]Conjunto!F25)</f>
        <v>#ERROR!</v>
      </c>
      <c r="U17" s="152" t="str">
        <f>AVERAGE([1]Conjunto!G25)</f>
        <v>#ERROR!</v>
      </c>
      <c r="V17" s="153" t="str">
        <f>AVERAGE([1]Conjunto!H25)</f>
        <v>#ERROR!</v>
      </c>
      <c r="W17" s="152" t="str">
        <f>AVERAGE([1]Conjunto!I25)</f>
        <v>#ERROR!</v>
      </c>
      <c r="X17" s="152" t="str">
        <f>AVERAGE([1]Conjunto!J25)</f>
        <v>#ERROR!</v>
      </c>
      <c r="Y17" s="247" t="str">
        <f>AVERAGE([1]Conjunto!K25)</f>
        <v>#ERROR!</v>
      </c>
    </row>
    <row r="18" ht="14.25" customHeight="1">
      <c r="A18" s="42" t="s">
        <v>176</v>
      </c>
      <c r="B18" s="42" t="s">
        <v>183</v>
      </c>
      <c r="C18" s="244" t="s">
        <v>57</v>
      </c>
      <c r="D18" s="42" t="s">
        <v>392</v>
      </c>
      <c r="E18" s="137">
        <v>1100.6160943396226</v>
      </c>
      <c r="F18" s="137">
        <v>33.872360390620244</v>
      </c>
      <c r="G18" s="138">
        <v>53.0</v>
      </c>
      <c r="H18" s="137">
        <v>107.05084600294067</v>
      </c>
      <c r="I18" s="137">
        <v>1563608.163</v>
      </c>
      <c r="J18" s="137">
        <v>495091.837</v>
      </c>
      <c r="K18" s="137">
        <v>1068516.326</v>
      </c>
      <c r="N18" s="190"/>
      <c r="Q18" s="244"/>
    </row>
    <row r="19" ht="14.25" customHeight="1">
      <c r="A19" s="42" t="s">
        <v>173</v>
      </c>
      <c r="B19" s="42" t="s">
        <v>183</v>
      </c>
      <c r="C19" s="244" t="s">
        <v>267</v>
      </c>
      <c r="D19" s="42" t="s">
        <v>393</v>
      </c>
      <c r="E19" s="137">
        <v>1005.3060500000001</v>
      </c>
      <c r="F19" s="137">
        <v>33.932876735540894</v>
      </c>
      <c r="G19" s="138">
        <v>40.0</v>
      </c>
      <c r="H19" s="137">
        <v>62.80601908957861</v>
      </c>
      <c r="I19" s="137">
        <v>2053216.327</v>
      </c>
      <c r="J19" s="137">
        <v>636881.633</v>
      </c>
      <c r="K19" s="137">
        <v>1416334.6940000001</v>
      </c>
      <c r="N19" s="190"/>
      <c r="R19" s="191" t="s">
        <v>247</v>
      </c>
    </row>
    <row r="20" ht="14.25" customHeight="1">
      <c r="A20" s="42" t="s">
        <v>176</v>
      </c>
      <c r="B20" s="42" t="s">
        <v>168</v>
      </c>
      <c r="C20" s="244" t="s">
        <v>67</v>
      </c>
      <c r="D20" s="42" t="s">
        <v>394</v>
      </c>
      <c r="E20" s="137">
        <v>495.5782666666666</v>
      </c>
      <c r="F20" s="137">
        <v>22.887603311016754</v>
      </c>
      <c r="G20" s="138">
        <v>30.0</v>
      </c>
      <c r="H20" s="137">
        <v>237.86407763141358</v>
      </c>
      <c r="I20" s="137">
        <v>881212.245</v>
      </c>
      <c r="J20" s="137">
        <v>126122.449</v>
      </c>
      <c r="K20" s="137">
        <v>755089.796</v>
      </c>
      <c r="N20" s="190"/>
      <c r="R20" s="248" t="s">
        <v>253</v>
      </c>
      <c r="S20" s="28" t="s">
        <v>330</v>
      </c>
      <c r="T20" s="28" t="s">
        <v>331</v>
      </c>
      <c r="U20" s="28" t="s">
        <v>332</v>
      </c>
      <c r="V20" s="28" t="s">
        <v>333</v>
      </c>
      <c r="W20" s="28" t="s">
        <v>374</v>
      </c>
      <c r="X20" s="28" t="s">
        <v>375</v>
      </c>
      <c r="Y20" s="165" t="s">
        <v>376</v>
      </c>
    </row>
    <row r="21" ht="14.25" customHeight="1">
      <c r="A21" s="42" t="s">
        <v>179</v>
      </c>
      <c r="B21" s="42" t="s">
        <v>183</v>
      </c>
      <c r="C21" s="244" t="s">
        <v>262</v>
      </c>
      <c r="D21" s="42" t="s">
        <v>395</v>
      </c>
      <c r="E21" s="137">
        <v>839.1400357142857</v>
      </c>
      <c r="F21" s="137">
        <v>30.7413487858068</v>
      </c>
      <c r="G21" s="138">
        <v>28.0</v>
      </c>
      <c r="H21" s="137">
        <v>152.92701375848296</v>
      </c>
      <c r="I21" s="137">
        <v>714644.898</v>
      </c>
      <c r="J21" s="137">
        <v>183093.878</v>
      </c>
      <c r="K21" s="137">
        <v>531551.02</v>
      </c>
      <c r="N21" s="190"/>
      <c r="R21" s="32" t="s">
        <v>169</v>
      </c>
      <c r="S21" s="137" t="str">
        <f t="shared" ref="S21:Y21" si="1">AVERAGE(S2,S13,S14,S15)</f>
        <v>#ERROR!</v>
      </c>
      <c r="T21" s="137" t="str">
        <f t="shared" si="1"/>
        <v>#ERROR!</v>
      </c>
      <c r="U21" s="137" t="str">
        <f t="shared" si="1"/>
        <v>#ERROR!</v>
      </c>
      <c r="V21" s="138" t="str">
        <f t="shared" si="1"/>
        <v>#ERROR!</v>
      </c>
      <c r="W21" s="137" t="str">
        <f t="shared" si="1"/>
        <v>#ERROR!</v>
      </c>
      <c r="X21" s="137" t="str">
        <f t="shared" si="1"/>
        <v>#ERROR!</v>
      </c>
      <c r="Y21" s="137" t="str">
        <f t="shared" si="1"/>
        <v>#ERROR!</v>
      </c>
    </row>
    <row r="22" ht="14.25" customHeight="1">
      <c r="A22" s="42" t="s">
        <v>173</v>
      </c>
      <c r="B22" s="42" t="s">
        <v>178</v>
      </c>
      <c r="C22" s="244" t="s">
        <v>270</v>
      </c>
      <c r="D22" s="42" t="s">
        <v>396</v>
      </c>
      <c r="E22" s="137">
        <v>1093.9795749999998</v>
      </c>
      <c r="F22" s="137">
        <v>34.44005964931589</v>
      </c>
      <c r="G22" s="138">
        <v>40.0</v>
      </c>
      <c r="H22" s="137">
        <v>123.80302668563716</v>
      </c>
      <c r="I22" s="137">
        <v>1418075.51</v>
      </c>
      <c r="J22" s="137">
        <v>323093.878</v>
      </c>
      <c r="K22" s="137">
        <v>1094981.632</v>
      </c>
      <c r="N22" s="190"/>
      <c r="R22" s="32" t="s">
        <v>173</v>
      </c>
      <c r="S22" s="137" t="str">
        <f t="shared" ref="S22:T22" si="2">AVERAGE(S8,S3,S12,S17)</f>
        <v>#ERROR!</v>
      </c>
      <c r="T22" s="137" t="str">
        <f t="shared" si="2"/>
        <v>#ERROR!</v>
      </c>
      <c r="U22" s="137" t="str">
        <f t="shared" ref="U22:Y22" si="3">AVERAGE(U4,U9,U13,U17)</f>
        <v>#ERROR!</v>
      </c>
      <c r="V22" s="138" t="str">
        <f t="shared" si="3"/>
        <v>#ERROR!</v>
      </c>
      <c r="W22" s="137" t="str">
        <f t="shared" si="3"/>
        <v>#ERROR!</v>
      </c>
      <c r="X22" s="137" t="str">
        <f t="shared" si="3"/>
        <v>#ERROR!</v>
      </c>
      <c r="Y22" s="102" t="str">
        <f t="shared" si="3"/>
        <v>#ERROR!</v>
      </c>
    </row>
    <row r="23" ht="14.25" customHeight="1">
      <c r="A23" s="42" t="s">
        <v>169</v>
      </c>
      <c r="B23" s="42" t="s">
        <v>178</v>
      </c>
      <c r="C23" s="244" t="s">
        <v>84</v>
      </c>
      <c r="D23" s="42" t="s">
        <v>397</v>
      </c>
      <c r="E23" s="137">
        <v>751.0803529411762</v>
      </c>
      <c r="F23" s="137">
        <v>29.916283886743084</v>
      </c>
      <c r="G23" s="138">
        <v>34.0</v>
      </c>
      <c r="H23" s="137">
        <v>87.08060447370407</v>
      </c>
      <c r="I23" s="137">
        <v>1643420.408</v>
      </c>
      <c r="J23" s="137">
        <v>390442.857</v>
      </c>
      <c r="K23" s="137">
        <v>1252977.551</v>
      </c>
      <c r="N23" s="190"/>
      <c r="R23" s="32" t="s">
        <v>176</v>
      </c>
      <c r="S23" s="137" t="str">
        <f t="shared" ref="S23:T23" si="4">AVERAGE(S4,S6,S10,S16)</f>
        <v>#ERROR!</v>
      </c>
      <c r="T23" s="137" t="str">
        <f t="shared" si="4"/>
        <v>#ERROR!</v>
      </c>
      <c r="U23" s="137" t="str">
        <f t="shared" ref="U23:Y23" si="5">AVERAGE(U5,U7,U11,U16)</f>
        <v>#ERROR!</v>
      </c>
      <c r="V23" s="138" t="str">
        <f t="shared" si="5"/>
        <v>#ERROR!</v>
      </c>
      <c r="W23" s="137" t="str">
        <f t="shared" si="5"/>
        <v>#ERROR!</v>
      </c>
      <c r="X23" s="137" t="str">
        <f t="shared" si="5"/>
        <v>#ERROR!</v>
      </c>
      <c r="Y23" s="102" t="str">
        <f t="shared" si="5"/>
        <v>#ERROR!</v>
      </c>
    </row>
    <row r="24" ht="14.25" customHeight="1">
      <c r="A24" s="42" t="s">
        <v>176</v>
      </c>
      <c r="B24" s="42" t="s">
        <v>178</v>
      </c>
      <c r="C24" s="244" t="s">
        <v>80</v>
      </c>
      <c r="D24" s="42" t="s">
        <v>398</v>
      </c>
      <c r="E24" s="137">
        <v>207.4144117647059</v>
      </c>
      <c r="F24" s="137">
        <v>16.073830235914436</v>
      </c>
      <c r="G24" s="138">
        <v>17.0</v>
      </c>
      <c r="H24" s="137">
        <v>144.94837765846194</v>
      </c>
      <c r="I24" s="137">
        <v>495256.249</v>
      </c>
      <c r="J24" s="137">
        <v>117283.134</v>
      </c>
      <c r="K24" s="137">
        <v>377973.115</v>
      </c>
      <c r="N24" s="190"/>
      <c r="R24" s="38" t="s">
        <v>179</v>
      </c>
      <c r="S24" s="152" t="str">
        <f t="shared" ref="S24:T24" si="6">AVERAGE(S5,S7,S9,S11)</f>
        <v>#ERROR!</v>
      </c>
      <c r="T24" s="152" t="str">
        <f t="shared" si="6"/>
        <v>#ERROR!</v>
      </c>
      <c r="U24" s="152" t="str">
        <f t="shared" ref="U24:Y24" si="7">AVERAGE(U6,U8,U10,U12)</f>
        <v>#ERROR!</v>
      </c>
      <c r="V24" s="153" t="str">
        <f t="shared" si="7"/>
        <v>#ERROR!</v>
      </c>
      <c r="W24" s="152" t="str">
        <f t="shared" si="7"/>
        <v>#ERROR!</v>
      </c>
      <c r="X24" s="152" t="str">
        <f t="shared" si="7"/>
        <v>#ERROR!</v>
      </c>
      <c r="Y24" s="247" t="str">
        <f t="shared" si="7"/>
        <v>#ERROR!</v>
      </c>
    </row>
    <row r="25" ht="14.25" customHeight="1">
      <c r="A25" s="42" t="s">
        <v>173</v>
      </c>
      <c r="B25" s="42" t="s">
        <v>175</v>
      </c>
      <c r="C25" s="244" t="s">
        <v>260</v>
      </c>
      <c r="D25" s="42" t="s">
        <v>399</v>
      </c>
      <c r="E25" s="137">
        <v>667.189923076923</v>
      </c>
      <c r="F25" s="137">
        <v>27.351028086212448</v>
      </c>
      <c r="G25" s="138">
        <v>13.0</v>
      </c>
      <c r="H25" s="137">
        <v>170.32085474970688</v>
      </c>
      <c r="I25" s="137">
        <v>524167.347</v>
      </c>
      <c r="J25" s="137">
        <v>76326.531</v>
      </c>
      <c r="K25" s="137">
        <v>447840.816</v>
      </c>
      <c r="N25" s="190"/>
    </row>
    <row r="26" ht="14.25" customHeight="1">
      <c r="A26" s="42" t="s">
        <v>173</v>
      </c>
      <c r="B26" s="42" t="s">
        <v>168</v>
      </c>
      <c r="C26" s="244" t="s">
        <v>70</v>
      </c>
      <c r="D26" s="42" t="s">
        <v>400</v>
      </c>
      <c r="E26" s="137">
        <v>1348.8519999999999</v>
      </c>
      <c r="F26" s="137">
        <v>40.156868012288086</v>
      </c>
      <c r="G26" s="138">
        <v>16.0</v>
      </c>
      <c r="H26" s="137">
        <v>104.7554146027804</v>
      </c>
      <c r="I26" s="137">
        <v>628722.449</v>
      </c>
      <c r="J26" s="137">
        <v>152736.735</v>
      </c>
      <c r="K26" s="137">
        <v>475985.71400000004</v>
      </c>
      <c r="N26" s="190"/>
      <c r="R26" s="191" t="s">
        <v>247</v>
      </c>
    </row>
    <row r="27" ht="14.25" customHeight="1">
      <c r="A27" s="42" t="s">
        <v>176</v>
      </c>
      <c r="B27" s="42" t="s">
        <v>175</v>
      </c>
      <c r="C27" s="244" t="s">
        <v>58</v>
      </c>
      <c r="D27" s="42" t="s">
        <v>401</v>
      </c>
      <c r="E27" s="137">
        <v>769.5918</v>
      </c>
      <c r="F27" s="137">
        <v>29.451599960239434</v>
      </c>
      <c r="G27" s="138">
        <v>40.0</v>
      </c>
      <c r="H27" s="137">
        <v>94.035464709126</v>
      </c>
      <c r="I27" s="137">
        <v>1249142.857</v>
      </c>
      <c r="J27" s="137">
        <v>425371.429</v>
      </c>
      <c r="K27" s="137">
        <v>823771.4280000001</v>
      </c>
      <c r="N27" s="190"/>
      <c r="R27" s="248" t="s">
        <v>148</v>
      </c>
      <c r="S27" s="28" t="s">
        <v>330</v>
      </c>
      <c r="T27" s="28" t="s">
        <v>331</v>
      </c>
      <c r="U27" s="28" t="s">
        <v>332</v>
      </c>
      <c r="V27" s="28" t="s">
        <v>333</v>
      </c>
      <c r="W27" s="28" t="s">
        <v>374</v>
      </c>
      <c r="X27" s="28" t="s">
        <v>375</v>
      </c>
      <c r="Y27" s="165" t="s">
        <v>376</v>
      </c>
    </row>
    <row r="28" ht="14.25" customHeight="1">
      <c r="A28" s="42" t="s">
        <v>179</v>
      </c>
      <c r="B28" s="42" t="s">
        <v>168</v>
      </c>
      <c r="C28" s="244" t="s">
        <v>281</v>
      </c>
      <c r="D28" s="42" t="s">
        <v>402</v>
      </c>
      <c r="E28" s="137">
        <v>1344.7324594594597</v>
      </c>
      <c r="F28" s="137">
        <v>37.57280653932205</v>
      </c>
      <c r="G28" s="138">
        <v>37.0</v>
      </c>
      <c r="H28" s="137">
        <v>127.9852038588798</v>
      </c>
      <c r="I28" s="137">
        <v>1081991.837</v>
      </c>
      <c r="J28" s="137">
        <v>289095.918</v>
      </c>
      <c r="K28" s="137">
        <v>792895.919</v>
      </c>
      <c r="N28" s="190"/>
      <c r="R28" s="32" t="s">
        <v>168</v>
      </c>
      <c r="S28" s="137" t="str">
        <f t="shared" ref="S28:Y28" si="8">AVERAGE(S2:S3,S7,S10)</f>
        <v>#ERROR!</v>
      </c>
      <c r="T28" s="137" t="str">
        <f t="shared" si="8"/>
        <v>#ERROR!</v>
      </c>
      <c r="U28" s="137" t="str">
        <f t="shared" si="8"/>
        <v>#ERROR!</v>
      </c>
      <c r="V28" s="138" t="str">
        <f t="shared" si="8"/>
        <v>#ERROR!</v>
      </c>
      <c r="W28" s="137" t="str">
        <f t="shared" si="8"/>
        <v>#ERROR!</v>
      </c>
      <c r="X28" s="137" t="str">
        <f t="shared" si="8"/>
        <v>#ERROR!</v>
      </c>
      <c r="Y28" s="137" t="str">
        <f t="shared" si="8"/>
        <v>#ERROR!</v>
      </c>
    </row>
    <row r="29" ht="14.25" customHeight="1">
      <c r="A29" s="42" t="s">
        <v>179</v>
      </c>
      <c r="B29" s="42" t="s">
        <v>175</v>
      </c>
      <c r="C29" s="244" t="s">
        <v>61</v>
      </c>
      <c r="D29" s="42" t="s">
        <v>403</v>
      </c>
      <c r="E29" s="137">
        <v>674.3440952380953</v>
      </c>
      <c r="F29" s="137">
        <v>28.4172247640217</v>
      </c>
      <c r="G29" s="138">
        <v>42.0</v>
      </c>
      <c r="H29" s="137">
        <v>64.17432465121901</v>
      </c>
      <c r="I29" s="137">
        <v>2026640.816</v>
      </c>
      <c r="J29" s="137">
        <v>654467.347</v>
      </c>
      <c r="K29" s="137">
        <v>1372173.469</v>
      </c>
      <c r="N29" s="190"/>
      <c r="R29" s="32" t="s">
        <v>178</v>
      </c>
      <c r="S29" s="137" t="str">
        <f t="shared" ref="S29:Y29" si="9">AVERAGE(S5,S12,S14,S16)</f>
        <v>#ERROR!</v>
      </c>
      <c r="T29" s="137" t="str">
        <f t="shared" si="9"/>
        <v>#ERROR!</v>
      </c>
      <c r="U29" s="137" t="str">
        <f t="shared" si="9"/>
        <v>#ERROR!</v>
      </c>
      <c r="V29" s="138" t="str">
        <f t="shared" si="9"/>
        <v>#ERROR!</v>
      </c>
      <c r="W29" s="137" t="str">
        <f t="shared" si="9"/>
        <v>#ERROR!</v>
      </c>
      <c r="X29" s="137" t="str">
        <f t="shared" si="9"/>
        <v>#ERROR!</v>
      </c>
      <c r="Y29" s="102" t="str">
        <f t="shared" si="9"/>
        <v>#ERROR!</v>
      </c>
    </row>
    <row r="30" ht="14.25" customHeight="1">
      <c r="A30" s="42" t="s">
        <v>176</v>
      </c>
      <c r="B30" s="42" t="s">
        <v>168</v>
      </c>
      <c r="C30" s="244" t="s">
        <v>67</v>
      </c>
      <c r="D30" s="42" t="s">
        <v>404</v>
      </c>
      <c r="E30" s="137">
        <v>3558.746357142857</v>
      </c>
      <c r="F30" s="137">
        <v>63.680948850322935</v>
      </c>
      <c r="G30" s="138">
        <v>14.0</v>
      </c>
      <c r="H30" s="137">
        <v>48.35344533874755</v>
      </c>
      <c r="I30" s="137">
        <v>1437455.102</v>
      </c>
      <c r="J30" s="137">
        <v>289534.694</v>
      </c>
      <c r="K30" s="137">
        <v>1147920.4079999998</v>
      </c>
      <c r="N30" s="190"/>
      <c r="R30" s="32" t="s">
        <v>183</v>
      </c>
      <c r="S30" s="137" t="str">
        <f t="shared" ref="S30:Y30" si="10">AVERAGE(S6,S8,S11,S15)</f>
        <v>#ERROR!</v>
      </c>
      <c r="T30" s="137" t="str">
        <f t="shared" si="10"/>
        <v>#ERROR!</v>
      </c>
      <c r="U30" s="137" t="str">
        <f t="shared" si="10"/>
        <v>#ERROR!</v>
      </c>
      <c r="V30" s="138" t="str">
        <f t="shared" si="10"/>
        <v>#ERROR!</v>
      </c>
      <c r="W30" s="137" t="str">
        <f t="shared" si="10"/>
        <v>#ERROR!</v>
      </c>
      <c r="X30" s="137" t="str">
        <f t="shared" si="10"/>
        <v>#ERROR!</v>
      </c>
      <c r="Y30" s="102" t="str">
        <f t="shared" si="10"/>
        <v>#ERROR!</v>
      </c>
    </row>
    <row r="31" ht="14.25" customHeight="1">
      <c r="A31" s="42" t="s">
        <v>173</v>
      </c>
      <c r="B31" s="42" t="s">
        <v>178</v>
      </c>
      <c r="C31" s="244" t="s">
        <v>270</v>
      </c>
      <c r="D31" s="42" t="s">
        <v>405</v>
      </c>
      <c r="E31" s="137">
        <v>1114.2856842105261</v>
      </c>
      <c r="F31" s="137">
        <v>35.40402056131397</v>
      </c>
      <c r="G31" s="138">
        <v>19.0</v>
      </c>
      <c r="H31" s="137">
        <v>113.16534806998702</v>
      </c>
      <c r="I31" s="137">
        <v>503134.694</v>
      </c>
      <c r="J31" s="137">
        <v>167895.918</v>
      </c>
      <c r="K31" s="137">
        <v>335238.776</v>
      </c>
      <c r="N31" s="190"/>
      <c r="R31" s="38" t="s">
        <v>175</v>
      </c>
      <c r="S31" s="152" t="str">
        <f t="shared" ref="S31:Y31" si="11">AVERAGE(S4,S9,S13,S17)</f>
        <v>#ERROR!</v>
      </c>
      <c r="T31" s="152" t="str">
        <f t="shared" si="11"/>
        <v>#ERROR!</v>
      </c>
      <c r="U31" s="152" t="str">
        <f t="shared" si="11"/>
        <v>#ERROR!</v>
      </c>
      <c r="V31" s="153" t="str">
        <f t="shared" si="11"/>
        <v>#ERROR!</v>
      </c>
      <c r="W31" s="152" t="str">
        <f t="shared" si="11"/>
        <v>#ERROR!</v>
      </c>
      <c r="X31" s="152" t="str">
        <f t="shared" si="11"/>
        <v>#ERROR!</v>
      </c>
      <c r="Y31" s="247" t="str">
        <f t="shared" si="11"/>
        <v>#ERROR!</v>
      </c>
    </row>
    <row r="32" ht="14.25" customHeight="1">
      <c r="A32" s="42" t="s">
        <v>169</v>
      </c>
      <c r="B32" s="42" t="s">
        <v>175</v>
      </c>
      <c r="C32" s="244" t="s">
        <v>86</v>
      </c>
      <c r="D32" s="42" t="s">
        <v>406</v>
      </c>
      <c r="E32" s="137">
        <v>1193.8072068965519</v>
      </c>
      <c r="F32" s="137">
        <v>37.34862557560426</v>
      </c>
      <c r="G32" s="138">
        <v>29.0</v>
      </c>
      <c r="H32" s="137">
        <v>98.79100925508241</v>
      </c>
      <c r="I32" s="137">
        <v>969904.082</v>
      </c>
      <c r="J32" s="137">
        <v>293548.98</v>
      </c>
      <c r="K32" s="137">
        <v>676355.1020000001</v>
      </c>
      <c r="N32" s="190"/>
    </row>
    <row r="33" ht="14.25" customHeight="1">
      <c r="A33" s="42" t="s">
        <v>169</v>
      </c>
      <c r="B33" s="42" t="s">
        <v>183</v>
      </c>
      <c r="C33" s="244" t="s">
        <v>78</v>
      </c>
      <c r="D33" s="42" t="s">
        <v>407</v>
      </c>
      <c r="E33" s="137">
        <v>969.6556315789475</v>
      </c>
      <c r="F33" s="137">
        <v>32.568443742778925</v>
      </c>
      <c r="G33" s="138">
        <v>19.0</v>
      </c>
      <c r="H33" s="137">
        <v>118.86466502783156</v>
      </c>
      <c r="I33" s="137">
        <v>476448.971</v>
      </c>
      <c r="J33" s="137">
        <v>159845.653</v>
      </c>
      <c r="K33" s="137">
        <v>316603.318</v>
      </c>
      <c r="N33" s="190"/>
    </row>
    <row r="34" ht="14.25" customHeight="1">
      <c r="A34" s="42" t="s">
        <v>176</v>
      </c>
      <c r="B34" s="42" t="s">
        <v>178</v>
      </c>
      <c r="C34" s="244" t="s">
        <v>80</v>
      </c>
      <c r="D34" s="42" t="s">
        <v>408</v>
      </c>
      <c r="E34" s="137">
        <v>829.5725849056603</v>
      </c>
      <c r="F34" s="137">
        <v>31.390309884481827</v>
      </c>
      <c r="G34" s="138">
        <v>53.0</v>
      </c>
      <c r="H34" s="137">
        <v>121.33983093322996</v>
      </c>
      <c r="I34" s="137">
        <v>2147510.204</v>
      </c>
      <c r="J34" s="137">
        <v>436789.796</v>
      </c>
      <c r="K34" s="137">
        <v>1710720.4079999998</v>
      </c>
      <c r="N34" s="190"/>
    </row>
    <row r="35" ht="14.25" customHeight="1">
      <c r="N35" s="190"/>
    </row>
    <row r="36" ht="14.25" customHeight="1">
      <c r="N36" s="190"/>
    </row>
    <row r="37" ht="14.25" customHeight="1">
      <c r="N37" s="190"/>
    </row>
    <row r="38" ht="14.25" customHeight="1">
      <c r="N38" s="190"/>
    </row>
    <row r="39" ht="14.25" customHeight="1">
      <c r="N39" s="190"/>
    </row>
    <row r="40" ht="14.25" customHeight="1">
      <c r="N40" s="190"/>
    </row>
    <row r="41" ht="14.25" customHeight="1">
      <c r="N41" s="190"/>
    </row>
    <row r="42" ht="14.25" customHeight="1">
      <c r="N42" s="190"/>
    </row>
    <row r="43" ht="14.25" customHeight="1">
      <c r="N43" s="190"/>
    </row>
    <row r="44" ht="14.25" customHeight="1">
      <c r="N44" s="190"/>
    </row>
    <row r="45" ht="14.25" customHeight="1">
      <c r="N45" s="190"/>
    </row>
    <row r="46" ht="14.25" customHeight="1">
      <c r="N46" s="190"/>
    </row>
    <row r="47" ht="14.25" customHeight="1">
      <c r="N47" s="190"/>
    </row>
    <row r="48" ht="14.25" customHeight="1">
      <c r="N48" s="190"/>
    </row>
    <row r="49" ht="14.25" customHeight="1">
      <c r="N49" s="190"/>
    </row>
    <row r="50" ht="14.25" customHeight="1">
      <c r="N50" s="190"/>
    </row>
    <row r="51" ht="14.25" customHeight="1">
      <c r="N51" s="190"/>
    </row>
    <row r="52" ht="14.25" customHeight="1">
      <c r="N52" s="190"/>
    </row>
    <row r="53" ht="14.25" customHeight="1">
      <c r="N53" s="190"/>
    </row>
    <row r="54" ht="14.25" customHeight="1">
      <c r="N54" s="190"/>
    </row>
    <row r="55" ht="14.25" customHeight="1">
      <c r="N55" s="190"/>
    </row>
    <row r="56" ht="14.25" customHeight="1">
      <c r="N56" s="190"/>
    </row>
    <row r="57" ht="14.25" customHeight="1">
      <c r="N57" s="190"/>
    </row>
    <row r="58" ht="14.25" customHeight="1">
      <c r="N58" s="190"/>
    </row>
    <row r="59" ht="14.25" customHeight="1">
      <c r="N59" s="190"/>
    </row>
    <row r="60" ht="14.25" customHeight="1">
      <c r="N60" s="190"/>
    </row>
    <row r="61" ht="14.25" customHeight="1">
      <c r="N61" s="190"/>
    </row>
    <row r="62" ht="14.25" customHeight="1">
      <c r="N62" s="190"/>
    </row>
    <row r="63" ht="14.25" customHeight="1">
      <c r="N63" s="190"/>
    </row>
    <row r="64" ht="14.25" customHeight="1">
      <c r="N64" s="190"/>
    </row>
    <row r="65" ht="14.25" customHeight="1">
      <c r="N65" s="190"/>
    </row>
    <row r="66" ht="14.25" customHeight="1">
      <c r="N66" s="190"/>
    </row>
    <row r="67" ht="14.25" customHeight="1">
      <c r="N67" s="190"/>
    </row>
    <row r="68" ht="14.25" customHeight="1">
      <c r="N68" s="190"/>
    </row>
    <row r="69" ht="14.25" customHeight="1">
      <c r="N69" s="190"/>
    </row>
    <row r="70" ht="14.25" customHeight="1">
      <c r="N70" s="190"/>
    </row>
    <row r="71" ht="14.25" customHeight="1">
      <c r="N71" s="190"/>
    </row>
    <row r="72" ht="14.25" customHeight="1">
      <c r="N72" s="190"/>
    </row>
    <row r="73" ht="14.25" customHeight="1">
      <c r="N73" s="190"/>
    </row>
    <row r="74" ht="14.25" customHeight="1">
      <c r="N74" s="190"/>
    </row>
    <row r="75" ht="14.25" customHeight="1">
      <c r="N75" s="190"/>
    </row>
    <row r="76" ht="14.25" customHeight="1">
      <c r="N76" s="190"/>
    </row>
    <row r="77" ht="14.25" customHeight="1">
      <c r="N77" s="190"/>
    </row>
    <row r="78" ht="14.25" customHeight="1">
      <c r="N78" s="190"/>
    </row>
    <row r="79" ht="14.25" customHeight="1">
      <c r="N79" s="190"/>
    </row>
    <row r="80" ht="14.25" customHeight="1">
      <c r="N80" s="190"/>
    </row>
    <row r="81" ht="14.25" customHeight="1">
      <c r="N81" s="190"/>
    </row>
    <row r="82" ht="14.25" customHeight="1">
      <c r="N82" s="190"/>
    </row>
    <row r="83" ht="14.25" customHeight="1">
      <c r="N83" s="190"/>
    </row>
    <row r="84" ht="14.25" customHeight="1">
      <c r="N84" s="190"/>
    </row>
    <row r="85" ht="14.25" customHeight="1">
      <c r="N85" s="190"/>
    </row>
    <row r="86" ht="14.25" customHeight="1">
      <c r="N86" s="190"/>
    </row>
    <row r="87" ht="14.25" customHeight="1">
      <c r="N87" s="190"/>
    </row>
    <row r="88" ht="14.25" customHeight="1">
      <c r="N88" s="190"/>
    </row>
    <row r="89" ht="14.25" customHeight="1">
      <c r="N89" s="190"/>
    </row>
    <row r="90" ht="14.25" customHeight="1">
      <c r="N90" s="190"/>
    </row>
    <row r="91" ht="14.25" customHeight="1">
      <c r="N91" s="190"/>
    </row>
    <row r="92" ht="14.25" customHeight="1">
      <c r="N92" s="190"/>
    </row>
    <row r="93" ht="14.25" customHeight="1">
      <c r="N93" s="190"/>
    </row>
    <row r="94" ht="14.25" customHeight="1">
      <c r="N94" s="190"/>
    </row>
    <row r="95" ht="14.25" customHeight="1">
      <c r="N95" s="190"/>
    </row>
    <row r="96" ht="14.25" customHeight="1">
      <c r="N96" s="190"/>
    </row>
    <row r="97" ht="14.25" customHeight="1">
      <c r="N97" s="190"/>
    </row>
    <row r="98" ht="14.25" customHeight="1">
      <c r="N98" s="190"/>
    </row>
    <row r="99" ht="14.25" customHeight="1">
      <c r="N99" s="190"/>
    </row>
    <row r="100" ht="14.25" customHeight="1">
      <c r="N100" s="190"/>
    </row>
    <row r="101" ht="14.25" customHeight="1">
      <c r="N101" s="190"/>
    </row>
    <row r="102" ht="14.25" customHeight="1">
      <c r="N102" s="190"/>
    </row>
    <row r="103" ht="14.25" customHeight="1">
      <c r="N103" s="190"/>
    </row>
    <row r="104" ht="14.25" customHeight="1">
      <c r="N104" s="190"/>
    </row>
    <row r="105" ht="14.25" customHeight="1">
      <c r="N105" s="190"/>
    </row>
    <row r="106" ht="14.25" customHeight="1">
      <c r="N106" s="190"/>
    </row>
    <row r="107" ht="14.25" customHeight="1">
      <c r="N107" s="190"/>
    </row>
    <row r="108" ht="14.25" customHeight="1">
      <c r="N108" s="190"/>
    </row>
    <row r="109" ht="14.25" customHeight="1">
      <c r="N109" s="190"/>
    </row>
    <row r="110" ht="14.25" customHeight="1">
      <c r="N110" s="190"/>
    </row>
    <row r="111" ht="14.25" customHeight="1">
      <c r="N111" s="190"/>
    </row>
    <row r="112" ht="14.25" customHeight="1">
      <c r="N112" s="190"/>
    </row>
    <row r="113" ht="14.25" customHeight="1">
      <c r="N113" s="190"/>
    </row>
    <row r="114" ht="14.25" customHeight="1">
      <c r="N114" s="190"/>
    </row>
    <row r="115" ht="14.25" customHeight="1">
      <c r="N115" s="190"/>
    </row>
    <row r="116" ht="14.25" customHeight="1">
      <c r="N116" s="190"/>
    </row>
    <row r="117" ht="14.25" customHeight="1">
      <c r="N117" s="190"/>
    </row>
    <row r="118" ht="14.25" customHeight="1">
      <c r="N118" s="190"/>
    </row>
    <row r="119" ht="14.25" customHeight="1">
      <c r="N119" s="190"/>
    </row>
    <row r="120" ht="14.25" customHeight="1">
      <c r="N120" s="190"/>
    </row>
    <row r="121" ht="14.25" customHeight="1">
      <c r="N121" s="190"/>
    </row>
    <row r="122" ht="14.25" customHeight="1">
      <c r="N122" s="190"/>
    </row>
    <row r="123" ht="14.25" customHeight="1">
      <c r="N123" s="190"/>
    </row>
    <row r="124" ht="14.25" customHeight="1">
      <c r="N124" s="190"/>
    </row>
    <row r="125" ht="14.25" customHeight="1">
      <c r="N125" s="190"/>
    </row>
    <row r="126" ht="14.25" customHeight="1">
      <c r="N126" s="190"/>
    </row>
    <row r="127" ht="14.25" customHeight="1">
      <c r="N127" s="190"/>
    </row>
    <row r="128" ht="14.25" customHeight="1">
      <c r="N128" s="190"/>
    </row>
    <row r="129" ht="14.25" customHeight="1">
      <c r="N129" s="190"/>
    </row>
    <row r="130" ht="14.25" customHeight="1">
      <c r="N130" s="190"/>
    </row>
    <row r="131" ht="14.25" customHeight="1">
      <c r="N131" s="190"/>
    </row>
    <row r="132" ht="14.25" customHeight="1">
      <c r="N132" s="190"/>
    </row>
    <row r="133" ht="14.25" customHeight="1">
      <c r="N133" s="190"/>
    </row>
    <row r="134" ht="14.25" customHeight="1">
      <c r="N134" s="190"/>
    </row>
    <row r="135" ht="14.25" customHeight="1">
      <c r="N135" s="190"/>
    </row>
    <row r="136" ht="14.25" customHeight="1">
      <c r="N136" s="190"/>
    </row>
    <row r="137" ht="14.25" customHeight="1">
      <c r="N137" s="190"/>
    </row>
    <row r="138" ht="14.25" customHeight="1">
      <c r="N138" s="190"/>
    </row>
    <row r="139" ht="14.25" customHeight="1">
      <c r="N139" s="190"/>
    </row>
    <row r="140" ht="14.25" customHeight="1">
      <c r="N140" s="190"/>
    </row>
    <row r="141" ht="14.25" customHeight="1">
      <c r="N141" s="190"/>
    </row>
    <row r="142" ht="14.25" customHeight="1">
      <c r="N142" s="190"/>
    </row>
    <row r="143" ht="14.25" customHeight="1">
      <c r="N143" s="190"/>
    </row>
    <row r="144" ht="14.25" customHeight="1">
      <c r="N144" s="190"/>
    </row>
    <row r="145" ht="14.25" customHeight="1">
      <c r="N145" s="190"/>
    </row>
    <row r="146" ht="14.25" customHeight="1">
      <c r="N146" s="190"/>
    </row>
    <row r="147" ht="14.25" customHeight="1">
      <c r="N147" s="190"/>
    </row>
    <row r="148" ht="14.25" customHeight="1">
      <c r="N148" s="190"/>
    </row>
    <row r="149" ht="14.25" customHeight="1">
      <c r="N149" s="190"/>
    </row>
    <row r="150" ht="14.25" customHeight="1">
      <c r="N150" s="190"/>
    </row>
    <row r="151" ht="14.25" customHeight="1">
      <c r="N151" s="190"/>
    </row>
    <row r="152" ht="14.25" customHeight="1">
      <c r="N152" s="190"/>
    </row>
    <row r="153" ht="14.25" customHeight="1">
      <c r="N153" s="190"/>
    </row>
    <row r="154" ht="14.25" customHeight="1">
      <c r="N154" s="190"/>
    </row>
    <row r="155" ht="14.25" customHeight="1">
      <c r="N155" s="190"/>
    </row>
    <row r="156" ht="14.25" customHeight="1">
      <c r="N156" s="190"/>
    </row>
    <row r="157" ht="14.25" customHeight="1">
      <c r="N157" s="190"/>
    </row>
    <row r="158" ht="14.25" customHeight="1">
      <c r="N158" s="190"/>
    </row>
    <row r="159" ht="14.25" customHeight="1">
      <c r="N159" s="190"/>
    </row>
    <row r="160" ht="14.25" customHeight="1">
      <c r="N160" s="190"/>
    </row>
    <row r="161" ht="14.25" customHeight="1">
      <c r="N161" s="190"/>
    </row>
    <row r="162" ht="14.25" customHeight="1">
      <c r="N162" s="190"/>
    </row>
    <row r="163" ht="14.25" customHeight="1">
      <c r="N163" s="190"/>
    </row>
    <row r="164" ht="14.25" customHeight="1">
      <c r="N164" s="190"/>
    </row>
    <row r="165" ht="14.25" customHeight="1">
      <c r="N165" s="190"/>
    </row>
    <row r="166" ht="14.25" customHeight="1">
      <c r="N166" s="190"/>
    </row>
    <row r="167" ht="14.25" customHeight="1">
      <c r="N167" s="190"/>
    </row>
    <row r="168" ht="14.25" customHeight="1">
      <c r="N168" s="190"/>
    </row>
    <row r="169" ht="14.25" customHeight="1">
      <c r="N169" s="190"/>
    </row>
    <row r="170" ht="14.25" customHeight="1">
      <c r="N170" s="190"/>
    </row>
    <row r="171" ht="14.25" customHeight="1">
      <c r="N171" s="190"/>
    </row>
    <row r="172" ht="14.25" customHeight="1">
      <c r="N172" s="190"/>
    </row>
    <row r="173" ht="14.25" customHeight="1">
      <c r="N173" s="190"/>
    </row>
    <row r="174" ht="14.25" customHeight="1">
      <c r="N174" s="190"/>
    </row>
    <row r="175" ht="14.25" customHeight="1">
      <c r="N175" s="190"/>
    </row>
    <row r="176" ht="14.25" customHeight="1">
      <c r="N176" s="190"/>
    </row>
    <row r="177" ht="14.25" customHeight="1">
      <c r="N177" s="190"/>
    </row>
    <row r="178" ht="14.25" customHeight="1">
      <c r="N178" s="190"/>
    </row>
    <row r="179" ht="14.25" customHeight="1">
      <c r="N179" s="190"/>
    </row>
    <row r="180" ht="14.25" customHeight="1">
      <c r="N180" s="190"/>
    </row>
    <row r="181" ht="14.25" customHeight="1">
      <c r="N181" s="190"/>
    </row>
    <row r="182" ht="14.25" customHeight="1">
      <c r="N182" s="190"/>
    </row>
    <row r="183" ht="14.25" customHeight="1">
      <c r="N183" s="190"/>
    </row>
    <row r="184" ht="14.25" customHeight="1">
      <c r="N184" s="190"/>
    </row>
    <row r="185" ht="14.25" customHeight="1">
      <c r="N185" s="190"/>
    </row>
    <row r="186" ht="14.25" customHeight="1">
      <c r="N186" s="190"/>
    </row>
    <row r="187" ht="14.25" customHeight="1">
      <c r="N187" s="190"/>
    </row>
    <row r="188" ht="14.25" customHeight="1">
      <c r="N188" s="190"/>
    </row>
    <row r="189" ht="14.25" customHeight="1">
      <c r="N189" s="190"/>
    </row>
    <row r="190" ht="14.25" customHeight="1">
      <c r="N190" s="190"/>
    </row>
    <row r="191" ht="14.25" customHeight="1">
      <c r="N191" s="190"/>
    </row>
    <row r="192" ht="14.25" customHeight="1">
      <c r="N192" s="190"/>
    </row>
    <row r="193" ht="14.25" customHeight="1">
      <c r="N193" s="190"/>
    </row>
    <row r="194" ht="14.25" customHeight="1">
      <c r="N194" s="190"/>
    </row>
    <row r="195" ht="14.25" customHeight="1">
      <c r="N195" s="190"/>
    </row>
    <row r="196" ht="14.25" customHeight="1">
      <c r="N196" s="190"/>
    </row>
    <row r="197" ht="14.25" customHeight="1">
      <c r="N197" s="190"/>
    </row>
    <row r="198" ht="14.25" customHeight="1">
      <c r="N198" s="190"/>
    </row>
    <row r="199" ht="14.25" customHeight="1">
      <c r="N199" s="190"/>
    </row>
    <row r="200" ht="14.25" customHeight="1">
      <c r="N200" s="190"/>
    </row>
    <row r="201" ht="14.25" customHeight="1">
      <c r="N201" s="190"/>
    </row>
    <row r="202" ht="14.25" customHeight="1">
      <c r="N202" s="190"/>
    </row>
    <row r="203" ht="14.25" customHeight="1">
      <c r="N203" s="190"/>
    </row>
    <row r="204" ht="14.25" customHeight="1">
      <c r="N204" s="190"/>
    </row>
    <row r="205" ht="14.25" customHeight="1">
      <c r="N205" s="190"/>
    </row>
    <row r="206" ht="14.25" customHeight="1">
      <c r="N206" s="190"/>
    </row>
    <row r="207" ht="14.25" customHeight="1">
      <c r="N207" s="190"/>
    </row>
    <row r="208" ht="14.25" customHeight="1">
      <c r="N208" s="190"/>
    </row>
    <row r="209" ht="14.25" customHeight="1">
      <c r="N209" s="190"/>
    </row>
    <row r="210" ht="14.25" customHeight="1">
      <c r="N210" s="190"/>
    </row>
    <row r="211" ht="14.25" customHeight="1">
      <c r="N211" s="190"/>
    </row>
    <row r="212" ht="14.25" customHeight="1">
      <c r="N212" s="190"/>
    </row>
    <row r="213" ht="14.25" customHeight="1">
      <c r="N213" s="190"/>
    </row>
    <row r="214" ht="14.25" customHeight="1">
      <c r="N214" s="190"/>
    </row>
    <row r="215" ht="14.25" customHeight="1">
      <c r="N215" s="190"/>
    </row>
    <row r="216" ht="14.25" customHeight="1">
      <c r="N216" s="190"/>
    </row>
    <row r="217" ht="14.25" customHeight="1">
      <c r="N217" s="190"/>
    </row>
    <row r="218" ht="14.25" customHeight="1">
      <c r="N218" s="190"/>
    </row>
    <row r="219" ht="14.25" customHeight="1">
      <c r="N219" s="190"/>
    </row>
    <row r="220" ht="14.25" customHeight="1">
      <c r="N220" s="190"/>
    </row>
    <row r="221" ht="14.25" customHeight="1">
      <c r="N221" s="190"/>
    </row>
    <row r="222" ht="14.25" customHeight="1">
      <c r="N222" s="190"/>
    </row>
    <row r="223" ht="14.25" customHeight="1">
      <c r="N223" s="190"/>
    </row>
    <row r="224" ht="14.25" customHeight="1">
      <c r="N224" s="190"/>
    </row>
    <row r="225" ht="14.25" customHeight="1">
      <c r="N225" s="190"/>
    </row>
    <row r="226" ht="14.25" customHeight="1">
      <c r="N226" s="190"/>
    </row>
    <row r="227" ht="14.25" customHeight="1">
      <c r="N227" s="190"/>
    </row>
    <row r="228" ht="14.25" customHeight="1">
      <c r="N228" s="190"/>
    </row>
    <row r="229" ht="14.25" customHeight="1">
      <c r="N229" s="190"/>
    </row>
    <row r="230" ht="14.25" customHeight="1">
      <c r="N230" s="190"/>
    </row>
    <row r="231" ht="14.25" customHeight="1">
      <c r="N231" s="190"/>
    </row>
    <row r="232" ht="14.25" customHeight="1">
      <c r="N232" s="190"/>
    </row>
    <row r="233" ht="14.25" customHeight="1">
      <c r="N233" s="190"/>
    </row>
    <row r="234" ht="14.25" customHeight="1">
      <c r="N234" s="190"/>
    </row>
    <row r="235" ht="14.25" customHeight="1">
      <c r="N235" s="190"/>
    </row>
    <row r="236" ht="14.25" customHeight="1">
      <c r="N236" s="190"/>
    </row>
    <row r="237" ht="14.25" customHeight="1">
      <c r="N237" s="190"/>
    </row>
    <row r="238" ht="14.25" customHeight="1">
      <c r="N238" s="190"/>
    </row>
    <row r="239" ht="14.25" customHeight="1">
      <c r="N239" s="190"/>
    </row>
    <row r="240" ht="14.25" customHeight="1">
      <c r="N240" s="190"/>
    </row>
    <row r="241" ht="14.25" customHeight="1">
      <c r="N241" s="190"/>
    </row>
    <row r="242" ht="14.25" customHeight="1">
      <c r="N242" s="190"/>
    </row>
    <row r="243" ht="14.25" customHeight="1">
      <c r="N243" s="190"/>
    </row>
    <row r="244" ht="14.25" customHeight="1">
      <c r="N244" s="190"/>
    </row>
    <row r="245" ht="14.25" customHeight="1">
      <c r="N245" s="190"/>
    </row>
    <row r="246" ht="14.25" customHeight="1">
      <c r="N246" s="190"/>
    </row>
    <row r="247" ht="14.25" customHeight="1">
      <c r="N247" s="190"/>
    </row>
    <row r="248" ht="14.25" customHeight="1">
      <c r="N248" s="190"/>
    </row>
    <row r="249" ht="14.25" customHeight="1">
      <c r="N249" s="190"/>
    </row>
    <row r="250" ht="14.25" customHeight="1">
      <c r="N250" s="190"/>
    </row>
    <row r="251" ht="14.25" customHeight="1">
      <c r="N251" s="190"/>
    </row>
    <row r="252" ht="14.25" customHeight="1">
      <c r="N252" s="190"/>
    </row>
    <row r="253" ht="14.25" customHeight="1">
      <c r="N253" s="190"/>
    </row>
    <row r="254" ht="14.25" customHeight="1">
      <c r="N254" s="190"/>
    </row>
    <row r="255" ht="14.25" customHeight="1">
      <c r="N255" s="190"/>
    </row>
    <row r="256" ht="14.25" customHeight="1">
      <c r="N256" s="190"/>
    </row>
    <row r="257" ht="14.25" customHeight="1">
      <c r="N257" s="190"/>
    </row>
    <row r="258" ht="14.25" customHeight="1">
      <c r="N258" s="190"/>
    </row>
    <row r="259" ht="14.25" customHeight="1">
      <c r="N259" s="190"/>
    </row>
    <row r="260" ht="14.25" customHeight="1">
      <c r="N260" s="190"/>
    </row>
    <row r="261" ht="14.25" customHeight="1">
      <c r="N261" s="190"/>
    </row>
    <row r="262" ht="14.25" customHeight="1">
      <c r="N262" s="190"/>
    </row>
    <row r="263" ht="14.25" customHeight="1">
      <c r="N263" s="190"/>
    </row>
    <row r="264" ht="14.25" customHeight="1">
      <c r="N264" s="190"/>
    </row>
    <row r="265" ht="14.25" customHeight="1">
      <c r="N265" s="190"/>
    </row>
    <row r="266" ht="14.25" customHeight="1">
      <c r="N266" s="190"/>
    </row>
    <row r="267" ht="14.25" customHeight="1">
      <c r="N267" s="190"/>
    </row>
    <row r="268" ht="14.25" customHeight="1">
      <c r="N268" s="190"/>
    </row>
    <row r="269" ht="14.25" customHeight="1">
      <c r="N269" s="190"/>
    </row>
    <row r="270" ht="14.25" customHeight="1">
      <c r="N270" s="190"/>
    </row>
    <row r="271" ht="14.25" customHeight="1">
      <c r="N271" s="190"/>
    </row>
    <row r="272" ht="14.25" customHeight="1">
      <c r="N272" s="190"/>
    </row>
    <row r="273" ht="14.25" customHeight="1">
      <c r="N273" s="190"/>
    </row>
    <row r="274" ht="14.25" customHeight="1">
      <c r="N274" s="190"/>
    </row>
    <row r="275" ht="14.25" customHeight="1">
      <c r="N275" s="190"/>
    </row>
    <row r="276" ht="14.25" customHeight="1">
      <c r="N276" s="190"/>
    </row>
    <row r="277" ht="14.25" customHeight="1">
      <c r="N277" s="190"/>
    </row>
    <row r="278" ht="14.25" customHeight="1">
      <c r="N278" s="190"/>
    </row>
    <row r="279" ht="14.25" customHeight="1">
      <c r="N279" s="190"/>
    </row>
    <row r="280" ht="14.25" customHeight="1">
      <c r="N280" s="190"/>
    </row>
    <row r="281" ht="14.25" customHeight="1">
      <c r="N281" s="190"/>
    </row>
    <row r="282" ht="14.25" customHeight="1">
      <c r="N282" s="190"/>
    </row>
    <row r="283" ht="14.25" customHeight="1">
      <c r="N283" s="190"/>
    </row>
    <row r="284" ht="14.25" customHeight="1">
      <c r="N284" s="190"/>
    </row>
    <row r="285" ht="14.25" customHeight="1">
      <c r="N285" s="190"/>
    </row>
    <row r="286" ht="14.25" customHeight="1">
      <c r="N286" s="190"/>
    </row>
    <row r="287" ht="14.25" customHeight="1">
      <c r="N287" s="190"/>
    </row>
    <row r="288" ht="14.25" customHeight="1">
      <c r="N288" s="190"/>
    </row>
    <row r="289" ht="14.25" customHeight="1">
      <c r="N289" s="190"/>
    </row>
    <row r="290" ht="14.25" customHeight="1">
      <c r="N290" s="190"/>
    </row>
    <row r="291" ht="14.25" customHeight="1">
      <c r="N291" s="190"/>
    </row>
    <row r="292" ht="14.25" customHeight="1">
      <c r="N292" s="190"/>
    </row>
    <row r="293" ht="14.25" customHeight="1">
      <c r="N293" s="190"/>
    </row>
    <row r="294" ht="14.25" customHeight="1">
      <c r="N294" s="190"/>
    </row>
    <row r="295" ht="14.25" customHeight="1">
      <c r="N295" s="190"/>
    </row>
    <row r="296" ht="14.25" customHeight="1">
      <c r="N296" s="190"/>
    </row>
    <row r="297" ht="14.25" customHeight="1">
      <c r="N297" s="190"/>
    </row>
    <row r="298" ht="14.25" customHeight="1">
      <c r="N298" s="190"/>
    </row>
    <row r="299" ht="14.25" customHeight="1">
      <c r="N299" s="190"/>
    </row>
    <row r="300" ht="14.25" customHeight="1">
      <c r="N300" s="190"/>
    </row>
    <row r="301" ht="14.25" customHeight="1">
      <c r="N301" s="190"/>
    </row>
    <row r="302" ht="14.25" customHeight="1">
      <c r="N302" s="190"/>
    </row>
    <row r="303" ht="14.25" customHeight="1">
      <c r="N303" s="190"/>
    </row>
    <row r="304" ht="14.25" customHeight="1">
      <c r="N304" s="190"/>
    </row>
    <row r="305" ht="14.25" customHeight="1">
      <c r="N305" s="190"/>
    </row>
    <row r="306" ht="14.25" customHeight="1">
      <c r="N306" s="190"/>
    </row>
    <row r="307" ht="14.25" customHeight="1">
      <c r="N307" s="190"/>
    </row>
    <row r="308" ht="14.25" customHeight="1">
      <c r="N308" s="190"/>
    </row>
    <row r="309" ht="14.25" customHeight="1">
      <c r="N309" s="190"/>
    </row>
    <row r="310" ht="14.25" customHeight="1">
      <c r="N310" s="190"/>
    </row>
    <row r="311" ht="14.25" customHeight="1">
      <c r="N311" s="190"/>
    </row>
    <row r="312" ht="14.25" customHeight="1">
      <c r="N312" s="190"/>
    </row>
    <row r="313" ht="14.25" customHeight="1">
      <c r="N313" s="190"/>
    </row>
    <row r="314" ht="14.25" customHeight="1">
      <c r="N314" s="190"/>
    </row>
    <row r="315" ht="14.25" customHeight="1">
      <c r="N315" s="190"/>
    </row>
    <row r="316" ht="14.25" customHeight="1">
      <c r="N316" s="190"/>
    </row>
    <row r="317" ht="14.25" customHeight="1">
      <c r="N317" s="190"/>
    </row>
    <row r="318" ht="14.25" customHeight="1">
      <c r="N318" s="190"/>
    </row>
    <row r="319" ht="14.25" customHeight="1">
      <c r="N319" s="190"/>
    </row>
    <row r="320" ht="14.25" customHeight="1">
      <c r="N320" s="190"/>
    </row>
    <row r="321" ht="14.25" customHeight="1">
      <c r="N321" s="190"/>
    </row>
    <row r="322" ht="14.25" customHeight="1">
      <c r="N322" s="190"/>
    </row>
    <row r="323" ht="14.25" customHeight="1">
      <c r="N323" s="190"/>
    </row>
    <row r="324" ht="14.25" customHeight="1">
      <c r="N324" s="190"/>
    </row>
    <row r="325" ht="14.25" customHeight="1">
      <c r="N325" s="190"/>
    </row>
    <row r="326" ht="14.25" customHeight="1">
      <c r="N326" s="190"/>
    </row>
    <row r="327" ht="14.25" customHeight="1">
      <c r="N327" s="190"/>
    </row>
    <row r="328" ht="14.25" customHeight="1">
      <c r="N328" s="190"/>
    </row>
    <row r="329" ht="14.25" customHeight="1">
      <c r="N329" s="190"/>
    </row>
    <row r="330" ht="14.25" customHeight="1">
      <c r="N330" s="190"/>
    </row>
    <row r="331" ht="14.25" customHeight="1">
      <c r="N331" s="190"/>
    </row>
    <row r="332" ht="14.25" customHeight="1">
      <c r="N332" s="190"/>
    </row>
    <row r="333" ht="14.25" customHeight="1">
      <c r="N333" s="190"/>
    </row>
    <row r="334" ht="14.25" customHeight="1">
      <c r="N334" s="190"/>
    </row>
    <row r="335" ht="14.25" customHeight="1">
      <c r="N335" s="190"/>
    </row>
    <row r="336" ht="14.25" customHeight="1">
      <c r="N336" s="190"/>
    </row>
    <row r="337" ht="14.25" customHeight="1">
      <c r="N337" s="190"/>
    </row>
    <row r="338" ht="14.25" customHeight="1">
      <c r="N338" s="190"/>
    </row>
    <row r="339" ht="14.25" customHeight="1">
      <c r="N339" s="190"/>
    </row>
    <row r="340" ht="14.25" customHeight="1">
      <c r="N340" s="190"/>
    </row>
    <row r="341" ht="14.25" customHeight="1">
      <c r="N341" s="190"/>
    </row>
    <row r="342" ht="14.25" customHeight="1">
      <c r="N342" s="190"/>
    </row>
    <row r="343" ht="14.25" customHeight="1">
      <c r="N343" s="190"/>
    </row>
    <row r="344" ht="14.25" customHeight="1">
      <c r="N344" s="190"/>
    </row>
    <row r="345" ht="14.25" customHeight="1">
      <c r="N345" s="190"/>
    </row>
    <row r="346" ht="14.25" customHeight="1">
      <c r="N346" s="190"/>
    </row>
    <row r="347" ht="14.25" customHeight="1">
      <c r="N347" s="190"/>
    </row>
    <row r="348" ht="14.25" customHeight="1">
      <c r="N348" s="190"/>
    </row>
    <row r="349" ht="14.25" customHeight="1">
      <c r="N349" s="190"/>
    </row>
    <row r="350" ht="14.25" customHeight="1">
      <c r="N350" s="190"/>
    </row>
    <row r="351" ht="14.25" customHeight="1">
      <c r="N351" s="190"/>
    </row>
    <row r="352" ht="14.25" customHeight="1">
      <c r="N352" s="190"/>
    </row>
    <row r="353" ht="14.25" customHeight="1">
      <c r="N353" s="190"/>
    </row>
    <row r="354" ht="14.25" customHeight="1">
      <c r="N354" s="190"/>
    </row>
    <row r="355" ht="14.25" customHeight="1">
      <c r="N355" s="190"/>
    </row>
    <row r="356" ht="14.25" customHeight="1">
      <c r="N356" s="190"/>
    </row>
    <row r="357" ht="14.25" customHeight="1">
      <c r="N357" s="190"/>
    </row>
    <row r="358" ht="14.25" customHeight="1">
      <c r="N358" s="190"/>
    </row>
    <row r="359" ht="14.25" customHeight="1">
      <c r="N359" s="190"/>
    </row>
    <row r="360" ht="14.25" customHeight="1">
      <c r="N360" s="190"/>
    </row>
    <row r="361" ht="14.25" customHeight="1">
      <c r="N361" s="190"/>
    </row>
    <row r="362" ht="14.25" customHeight="1">
      <c r="N362" s="190"/>
    </row>
    <row r="363" ht="14.25" customHeight="1">
      <c r="N363" s="190"/>
    </row>
    <row r="364" ht="14.25" customHeight="1">
      <c r="N364" s="190"/>
    </row>
    <row r="365" ht="14.25" customHeight="1">
      <c r="N365" s="190"/>
    </row>
    <row r="366" ht="14.25" customHeight="1">
      <c r="N366" s="190"/>
    </row>
    <row r="367" ht="14.25" customHeight="1">
      <c r="N367" s="190"/>
    </row>
    <row r="368" ht="14.25" customHeight="1">
      <c r="N368" s="190"/>
    </row>
    <row r="369" ht="14.25" customHeight="1">
      <c r="N369" s="190"/>
    </row>
    <row r="370" ht="14.25" customHeight="1">
      <c r="N370" s="190"/>
    </row>
    <row r="371" ht="14.25" customHeight="1">
      <c r="N371" s="190"/>
    </row>
    <row r="372" ht="14.25" customHeight="1">
      <c r="N372" s="190"/>
    </row>
    <row r="373" ht="14.25" customHeight="1">
      <c r="N373" s="190"/>
    </row>
    <row r="374" ht="14.25" customHeight="1">
      <c r="N374" s="190"/>
    </row>
    <row r="375" ht="14.25" customHeight="1">
      <c r="N375" s="190"/>
    </row>
    <row r="376" ht="14.25" customHeight="1">
      <c r="N376" s="190"/>
    </row>
    <row r="377" ht="14.25" customHeight="1">
      <c r="N377" s="190"/>
    </row>
    <row r="378" ht="14.25" customHeight="1">
      <c r="N378" s="190"/>
    </row>
    <row r="379" ht="14.25" customHeight="1">
      <c r="N379" s="190"/>
    </row>
    <row r="380" ht="14.25" customHeight="1">
      <c r="N380" s="190"/>
    </row>
    <row r="381" ht="14.25" customHeight="1">
      <c r="N381" s="190"/>
    </row>
    <row r="382" ht="14.25" customHeight="1">
      <c r="N382" s="190"/>
    </row>
    <row r="383" ht="14.25" customHeight="1">
      <c r="N383" s="190"/>
    </row>
    <row r="384" ht="14.25" customHeight="1">
      <c r="N384" s="190"/>
    </row>
    <row r="385" ht="14.25" customHeight="1">
      <c r="N385" s="190"/>
    </row>
    <row r="386" ht="14.25" customHeight="1">
      <c r="N386" s="190"/>
    </row>
    <row r="387" ht="14.25" customHeight="1">
      <c r="N387" s="190"/>
    </row>
    <row r="388" ht="14.25" customHeight="1">
      <c r="N388" s="190"/>
    </row>
    <row r="389" ht="14.25" customHeight="1">
      <c r="N389" s="190"/>
    </row>
    <row r="390" ht="14.25" customHeight="1">
      <c r="N390" s="190"/>
    </row>
    <row r="391" ht="14.25" customHeight="1">
      <c r="N391" s="190"/>
    </row>
    <row r="392" ht="14.25" customHeight="1">
      <c r="N392" s="190"/>
    </row>
    <row r="393" ht="14.25" customHeight="1">
      <c r="N393" s="190"/>
    </row>
    <row r="394" ht="14.25" customHeight="1">
      <c r="N394" s="190"/>
    </row>
    <row r="395" ht="14.25" customHeight="1">
      <c r="N395" s="190"/>
    </row>
    <row r="396" ht="14.25" customHeight="1">
      <c r="N396" s="190"/>
    </row>
    <row r="397" ht="14.25" customHeight="1">
      <c r="N397" s="190"/>
    </row>
    <row r="398" ht="14.25" customHeight="1">
      <c r="N398" s="190"/>
    </row>
    <row r="399" ht="14.25" customHeight="1">
      <c r="N399" s="190"/>
    </row>
    <row r="400" ht="14.25" customHeight="1">
      <c r="N400" s="190"/>
    </row>
    <row r="401" ht="14.25" customHeight="1">
      <c r="N401" s="190"/>
    </row>
    <row r="402" ht="14.25" customHeight="1">
      <c r="N402" s="190"/>
    </row>
    <row r="403" ht="14.25" customHeight="1">
      <c r="N403" s="190"/>
    </row>
    <row r="404" ht="14.25" customHeight="1">
      <c r="N404" s="190"/>
    </row>
    <row r="405" ht="14.25" customHeight="1">
      <c r="N405" s="190"/>
    </row>
    <row r="406" ht="14.25" customHeight="1">
      <c r="N406" s="190"/>
    </row>
    <row r="407" ht="14.25" customHeight="1">
      <c r="N407" s="190"/>
    </row>
    <row r="408" ht="14.25" customHeight="1">
      <c r="N408" s="190"/>
    </row>
    <row r="409" ht="14.25" customHeight="1">
      <c r="N409" s="190"/>
    </row>
    <row r="410" ht="14.25" customHeight="1">
      <c r="N410" s="190"/>
    </row>
    <row r="411" ht="14.25" customHeight="1">
      <c r="N411" s="190"/>
    </row>
    <row r="412" ht="14.25" customHeight="1">
      <c r="N412" s="190"/>
    </row>
    <row r="413" ht="14.25" customHeight="1">
      <c r="N413" s="190"/>
    </row>
    <row r="414" ht="14.25" customHeight="1">
      <c r="N414" s="190"/>
    </row>
    <row r="415" ht="14.25" customHeight="1">
      <c r="N415" s="190"/>
    </row>
    <row r="416" ht="14.25" customHeight="1">
      <c r="N416" s="190"/>
    </row>
    <row r="417" ht="14.25" customHeight="1">
      <c r="N417" s="190"/>
    </row>
    <row r="418" ht="14.25" customHeight="1">
      <c r="N418" s="190"/>
    </row>
    <row r="419" ht="14.25" customHeight="1">
      <c r="N419" s="190"/>
    </row>
    <row r="420" ht="14.25" customHeight="1">
      <c r="N420" s="190"/>
    </row>
    <row r="421" ht="14.25" customHeight="1">
      <c r="N421" s="190"/>
    </row>
    <row r="422" ht="14.25" customHeight="1">
      <c r="N422" s="190"/>
    </row>
    <row r="423" ht="14.25" customHeight="1">
      <c r="N423" s="190"/>
    </row>
    <row r="424" ht="14.25" customHeight="1">
      <c r="N424" s="190"/>
    </row>
    <row r="425" ht="14.25" customHeight="1">
      <c r="N425" s="190"/>
    </row>
    <row r="426" ht="14.25" customHeight="1">
      <c r="N426" s="190"/>
    </row>
    <row r="427" ht="14.25" customHeight="1">
      <c r="N427" s="190"/>
    </row>
    <row r="428" ht="14.25" customHeight="1">
      <c r="N428" s="190"/>
    </row>
    <row r="429" ht="14.25" customHeight="1">
      <c r="N429" s="190"/>
    </row>
    <row r="430" ht="14.25" customHeight="1">
      <c r="N430" s="190"/>
    </row>
    <row r="431" ht="14.25" customHeight="1">
      <c r="N431" s="190"/>
    </row>
    <row r="432" ht="14.25" customHeight="1">
      <c r="N432" s="190"/>
    </row>
    <row r="433" ht="14.25" customHeight="1">
      <c r="N433" s="190"/>
    </row>
    <row r="434" ht="14.25" customHeight="1">
      <c r="N434" s="190"/>
    </row>
    <row r="435" ht="14.25" customHeight="1">
      <c r="N435" s="190"/>
    </row>
    <row r="436" ht="14.25" customHeight="1">
      <c r="N436" s="190"/>
    </row>
    <row r="437" ht="14.25" customHeight="1">
      <c r="N437" s="190"/>
    </row>
    <row r="438" ht="14.25" customHeight="1">
      <c r="N438" s="190"/>
    </row>
    <row r="439" ht="14.25" customHeight="1">
      <c r="N439" s="190"/>
    </row>
    <row r="440" ht="14.25" customHeight="1">
      <c r="N440" s="190"/>
    </row>
    <row r="441" ht="14.25" customHeight="1">
      <c r="N441" s="190"/>
    </row>
    <row r="442" ht="14.25" customHeight="1">
      <c r="N442" s="190"/>
    </row>
    <row r="443" ht="14.25" customHeight="1">
      <c r="N443" s="190"/>
    </row>
    <row r="444" ht="14.25" customHeight="1">
      <c r="N444" s="190"/>
    </row>
    <row r="445" ht="14.25" customHeight="1">
      <c r="N445" s="190"/>
    </row>
    <row r="446" ht="14.25" customHeight="1">
      <c r="N446" s="190"/>
    </row>
    <row r="447" ht="14.25" customHeight="1">
      <c r="N447" s="190"/>
    </row>
    <row r="448" ht="14.25" customHeight="1">
      <c r="N448" s="190"/>
    </row>
    <row r="449" ht="14.25" customHeight="1">
      <c r="N449" s="190"/>
    </row>
    <row r="450" ht="14.25" customHeight="1">
      <c r="N450" s="190"/>
    </row>
    <row r="451" ht="14.25" customHeight="1">
      <c r="N451" s="190"/>
    </row>
    <row r="452" ht="14.25" customHeight="1">
      <c r="N452" s="190"/>
    </row>
    <row r="453" ht="14.25" customHeight="1">
      <c r="N453" s="190"/>
    </row>
    <row r="454" ht="14.25" customHeight="1">
      <c r="N454" s="190"/>
    </row>
    <row r="455" ht="14.25" customHeight="1">
      <c r="N455" s="190"/>
    </row>
    <row r="456" ht="14.25" customHeight="1">
      <c r="N456" s="190"/>
    </row>
    <row r="457" ht="14.25" customHeight="1">
      <c r="N457" s="190"/>
    </row>
    <row r="458" ht="14.25" customHeight="1">
      <c r="N458" s="190"/>
    </row>
    <row r="459" ht="14.25" customHeight="1">
      <c r="N459" s="190"/>
    </row>
    <row r="460" ht="14.25" customHeight="1">
      <c r="N460" s="190"/>
    </row>
    <row r="461" ht="14.25" customHeight="1">
      <c r="N461" s="190"/>
    </row>
    <row r="462" ht="14.25" customHeight="1">
      <c r="N462" s="190"/>
    </row>
    <row r="463" ht="14.25" customHeight="1">
      <c r="N463" s="190"/>
    </row>
    <row r="464" ht="14.25" customHeight="1">
      <c r="N464" s="190"/>
    </row>
    <row r="465" ht="14.25" customHeight="1">
      <c r="N465" s="190"/>
    </row>
    <row r="466" ht="14.25" customHeight="1">
      <c r="N466" s="190"/>
    </row>
    <row r="467" ht="14.25" customHeight="1">
      <c r="N467" s="190"/>
    </row>
    <row r="468" ht="14.25" customHeight="1">
      <c r="N468" s="190"/>
    </row>
    <row r="469" ht="14.25" customHeight="1">
      <c r="N469" s="190"/>
    </row>
    <row r="470" ht="14.25" customHeight="1">
      <c r="N470" s="190"/>
    </row>
    <row r="471" ht="14.25" customHeight="1">
      <c r="N471" s="190"/>
    </row>
    <row r="472" ht="14.25" customHeight="1">
      <c r="N472" s="190"/>
    </row>
    <row r="473" ht="14.25" customHeight="1">
      <c r="N473" s="190"/>
    </row>
    <row r="474" ht="14.25" customHeight="1">
      <c r="N474" s="190"/>
    </row>
    <row r="475" ht="14.25" customHeight="1">
      <c r="N475" s="190"/>
    </row>
    <row r="476" ht="14.25" customHeight="1">
      <c r="N476" s="190"/>
    </row>
    <row r="477" ht="14.25" customHeight="1">
      <c r="N477" s="190"/>
    </row>
    <row r="478" ht="14.25" customHeight="1">
      <c r="N478" s="190"/>
    </row>
    <row r="479" ht="14.25" customHeight="1">
      <c r="N479" s="190"/>
    </row>
    <row r="480" ht="14.25" customHeight="1">
      <c r="N480" s="190"/>
    </row>
    <row r="481" ht="14.25" customHeight="1">
      <c r="N481" s="190"/>
    </row>
    <row r="482" ht="14.25" customHeight="1">
      <c r="N482" s="190"/>
    </row>
    <row r="483" ht="14.25" customHeight="1">
      <c r="N483" s="190"/>
    </row>
    <row r="484" ht="14.25" customHeight="1">
      <c r="N484" s="190"/>
    </row>
    <row r="485" ht="14.25" customHeight="1">
      <c r="N485" s="190"/>
    </row>
    <row r="486" ht="14.25" customHeight="1">
      <c r="N486" s="190"/>
    </row>
    <row r="487" ht="14.25" customHeight="1">
      <c r="N487" s="190"/>
    </row>
    <row r="488" ht="14.25" customHeight="1">
      <c r="N488" s="190"/>
    </row>
    <row r="489" ht="14.25" customHeight="1">
      <c r="N489" s="190"/>
    </row>
    <row r="490" ht="14.25" customHeight="1">
      <c r="N490" s="190"/>
    </row>
    <row r="491" ht="14.25" customHeight="1">
      <c r="N491" s="190"/>
    </row>
    <row r="492" ht="14.25" customHeight="1">
      <c r="N492" s="190"/>
    </row>
    <row r="493" ht="14.25" customHeight="1">
      <c r="N493" s="190"/>
    </row>
    <row r="494" ht="14.25" customHeight="1">
      <c r="N494" s="190"/>
    </row>
    <row r="495" ht="14.25" customHeight="1">
      <c r="N495" s="190"/>
    </row>
    <row r="496" ht="14.25" customHeight="1">
      <c r="N496" s="190"/>
    </row>
    <row r="497" ht="14.25" customHeight="1">
      <c r="N497" s="190"/>
    </row>
    <row r="498" ht="14.25" customHeight="1">
      <c r="N498" s="190"/>
    </row>
    <row r="499" ht="14.25" customHeight="1">
      <c r="N499" s="190"/>
    </row>
    <row r="500" ht="14.25" customHeight="1">
      <c r="N500" s="190"/>
    </row>
    <row r="501" ht="14.25" customHeight="1">
      <c r="N501" s="190"/>
    </row>
    <row r="502" ht="14.25" customHeight="1">
      <c r="N502" s="190"/>
    </row>
    <row r="503" ht="14.25" customHeight="1">
      <c r="N503" s="190"/>
    </row>
    <row r="504" ht="14.25" customHeight="1">
      <c r="N504" s="190"/>
    </row>
    <row r="505" ht="14.25" customHeight="1">
      <c r="N505" s="190"/>
    </row>
    <row r="506" ht="14.25" customHeight="1">
      <c r="N506" s="190"/>
    </row>
    <row r="507" ht="14.25" customHeight="1">
      <c r="N507" s="190"/>
    </row>
    <row r="508" ht="14.25" customHeight="1">
      <c r="N508" s="190"/>
    </row>
    <row r="509" ht="14.25" customHeight="1">
      <c r="N509" s="190"/>
    </row>
    <row r="510" ht="14.25" customHeight="1">
      <c r="N510" s="190"/>
    </row>
    <row r="511" ht="14.25" customHeight="1">
      <c r="N511" s="190"/>
    </row>
    <row r="512" ht="14.25" customHeight="1">
      <c r="N512" s="190"/>
    </row>
    <row r="513" ht="14.25" customHeight="1">
      <c r="N513" s="190"/>
    </row>
    <row r="514" ht="14.25" customHeight="1">
      <c r="N514" s="190"/>
    </row>
    <row r="515" ht="14.25" customHeight="1">
      <c r="N515" s="190"/>
    </row>
    <row r="516" ht="14.25" customHeight="1">
      <c r="N516" s="190"/>
    </row>
    <row r="517" ht="14.25" customHeight="1">
      <c r="N517" s="190"/>
    </row>
    <row r="518" ht="14.25" customHeight="1">
      <c r="N518" s="190"/>
    </row>
    <row r="519" ht="14.25" customHeight="1">
      <c r="N519" s="190"/>
    </row>
    <row r="520" ht="14.25" customHeight="1">
      <c r="N520" s="190"/>
    </row>
    <row r="521" ht="14.25" customHeight="1">
      <c r="N521" s="190"/>
    </row>
    <row r="522" ht="14.25" customHeight="1">
      <c r="N522" s="190"/>
    </row>
    <row r="523" ht="14.25" customHeight="1">
      <c r="N523" s="190"/>
    </row>
    <row r="524" ht="14.25" customHeight="1">
      <c r="N524" s="190"/>
    </row>
    <row r="525" ht="14.25" customHeight="1">
      <c r="N525" s="190"/>
    </row>
    <row r="526" ht="14.25" customHeight="1">
      <c r="N526" s="190"/>
    </row>
    <row r="527" ht="14.25" customHeight="1">
      <c r="N527" s="190"/>
    </row>
    <row r="528" ht="14.25" customHeight="1">
      <c r="N528" s="190"/>
    </row>
    <row r="529" ht="14.25" customHeight="1">
      <c r="N529" s="190"/>
    </row>
    <row r="530" ht="14.25" customHeight="1">
      <c r="N530" s="190"/>
    </row>
    <row r="531" ht="14.25" customHeight="1">
      <c r="N531" s="190"/>
    </row>
    <row r="532" ht="14.25" customHeight="1">
      <c r="N532" s="190"/>
    </row>
    <row r="533" ht="14.25" customHeight="1">
      <c r="N533" s="190"/>
    </row>
    <row r="534" ht="14.25" customHeight="1">
      <c r="N534" s="190"/>
    </row>
    <row r="535" ht="14.25" customHeight="1">
      <c r="N535" s="190"/>
    </row>
    <row r="536" ht="14.25" customHeight="1">
      <c r="N536" s="190"/>
    </row>
    <row r="537" ht="14.25" customHeight="1">
      <c r="N537" s="190"/>
    </row>
    <row r="538" ht="14.25" customHeight="1">
      <c r="N538" s="190"/>
    </row>
    <row r="539" ht="14.25" customHeight="1">
      <c r="N539" s="190"/>
    </row>
    <row r="540" ht="14.25" customHeight="1">
      <c r="N540" s="190"/>
    </row>
    <row r="541" ht="14.25" customHeight="1">
      <c r="N541" s="190"/>
    </row>
    <row r="542" ht="14.25" customHeight="1">
      <c r="N542" s="190"/>
    </row>
    <row r="543" ht="14.25" customHeight="1">
      <c r="N543" s="190"/>
    </row>
    <row r="544" ht="14.25" customHeight="1">
      <c r="N544" s="190"/>
    </row>
    <row r="545" ht="14.25" customHeight="1">
      <c r="N545" s="190"/>
    </row>
    <row r="546" ht="14.25" customHeight="1">
      <c r="N546" s="190"/>
    </row>
    <row r="547" ht="14.25" customHeight="1">
      <c r="N547" s="190"/>
    </row>
    <row r="548" ht="14.25" customHeight="1">
      <c r="N548" s="190"/>
    </row>
    <row r="549" ht="14.25" customHeight="1">
      <c r="N549" s="190"/>
    </row>
    <row r="550" ht="14.25" customHeight="1">
      <c r="N550" s="190"/>
    </row>
    <row r="551" ht="14.25" customHeight="1">
      <c r="N551" s="190"/>
    </row>
    <row r="552" ht="14.25" customHeight="1">
      <c r="N552" s="190"/>
    </row>
    <row r="553" ht="14.25" customHeight="1">
      <c r="N553" s="190"/>
    </row>
    <row r="554" ht="14.25" customHeight="1">
      <c r="N554" s="190"/>
    </row>
    <row r="555" ht="14.25" customHeight="1">
      <c r="N555" s="190"/>
    </row>
    <row r="556" ht="14.25" customHeight="1">
      <c r="N556" s="190"/>
    </row>
    <row r="557" ht="14.25" customHeight="1">
      <c r="N557" s="190"/>
    </row>
    <row r="558" ht="14.25" customHeight="1">
      <c r="N558" s="190"/>
    </row>
    <row r="559" ht="14.25" customHeight="1">
      <c r="N559" s="190"/>
    </row>
    <row r="560" ht="14.25" customHeight="1">
      <c r="N560" s="190"/>
    </row>
    <row r="561" ht="14.25" customHeight="1">
      <c r="N561" s="190"/>
    </row>
    <row r="562" ht="14.25" customHeight="1">
      <c r="N562" s="190"/>
    </row>
    <row r="563" ht="14.25" customHeight="1">
      <c r="N563" s="190"/>
    </row>
    <row r="564" ht="14.25" customHeight="1">
      <c r="N564" s="190"/>
    </row>
    <row r="565" ht="14.25" customHeight="1">
      <c r="N565" s="190"/>
    </row>
    <row r="566" ht="14.25" customHeight="1">
      <c r="N566" s="190"/>
    </row>
    <row r="567" ht="14.25" customHeight="1">
      <c r="N567" s="190"/>
    </row>
    <row r="568" ht="14.25" customHeight="1">
      <c r="N568" s="190"/>
    </row>
    <row r="569" ht="14.25" customHeight="1">
      <c r="N569" s="190"/>
    </row>
    <row r="570" ht="14.25" customHeight="1">
      <c r="N570" s="190"/>
    </row>
    <row r="571" ht="14.25" customHeight="1">
      <c r="N571" s="190"/>
    </row>
    <row r="572" ht="14.25" customHeight="1">
      <c r="N572" s="190"/>
    </row>
    <row r="573" ht="14.25" customHeight="1">
      <c r="N573" s="190"/>
    </row>
    <row r="574" ht="14.25" customHeight="1">
      <c r="N574" s="190"/>
    </row>
    <row r="575" ht="14.25" customHeight="1">
      <c r="N575" s="190"/>
    </row>
    <row r="576" ht="14.25" customHeight="1">
      <c r="N576" s="190"/>
    </row>
    <row r="577" ht="14.25" customHeight="1">
      <c r="N577" s="190"/>
    </row>
    <row r="578" ht="14.25" customHeight="1">
      <c r="N578" s="190"/>
    </row>
    <row r="579" ht="14.25" customHeight="1">
      <c r="N579" s="190"/>
    </row>
    <row r="580" ht="14.25" customHeight="1">
      <c r="N580" s="190"/>
    </row>
    <row r="581" ht="14.25" customHeight="1">
      <c r="N581" s="190"/>
    </row>
    <row r="582" ht="14.25" customHeight="1">
      <c r="N582" s="190"/>
    </row>
    <row r="583" ht="14.25" customHeight="1">
      <c r="N583" s="190"/>
    </row>
    <row r="584" ht="14.25" customHeight="1">
      <c r="N584" s="190"/>
    </row>
    <row r="585" ht="14.25" customHeight="1">
      <c r="N585" s="190"/>
    </row>
    <row r="586" ht="14.25" customHeight="1">
      <c r="N586" s="190"/>
    </row>
    <row r="587" ht="14.25" customHeight="1">
      <c r="N587" s="190"/>
    </row>
    <row r="588" ht="14.25" customHeight="1">
      <c r="N588" s="190"/>
    </row>
    <row r="589" ht="14.25" customHeight="1">
      <c r="N589" s="190"/>
    </row>
    <row r="590" ht="14.25" customHeight="1">
      <c r="N590" s="190"/>
    </row>
    <row r="591" ht="14.25" customHeight="1">
      <c r="N591" s="190"/>
    </row>
    <row r="592" ht="14.25" customHeight="1">
      <c r="N592" s="190"/>
    </row>
    <row r="593" ht="14.25" customHeight="1">
      <c r="N593" s="190"/>
    </row>
    <row r="594" ht="14.25" customHeight="1">
      <c r="N594" s="190"/>
    </row>
    <row r="595" ht="14.25" customHeight="1">
      <c r="N595" s="190"/>
    </row>
    <row r="596" ht="14.25" customHeight="1">
      <c r="N596" s="190"/>
    </row>
    <row r="597" ht="14.25" customHeight="1">
      <c r="N597" s="190"/>
    </row>
    <row r="598" ht="14.25" customHeight="1">
      <c r="N598" s="190"/>
    </row>
    <row r="599" ht="14.25" customHeight="1">
      <c r="N599" s="190"/>
    </row>
    <row r="600" ht="14.25" customHeight="1">
      <c r="N600" s="190"/>
    </row>
    <row r="601" ht="14.25" customHeight="1">
      <c r="N601" s="190"/>
    </row>
    <row r="602" ht="14.25" customHeight="1">
      <c r="N602" s="190"/>
    </row>
    <row r="603" ht="14.25" customHeight="1">
      <c r="N603" s="190"/>
    </row>
    <row r="604" ht="14.25" customHeight="1">
      <c r="N604" s="190"/>
    </row>
    <row r="605" ht="14.25" customHeight="1">
      <c r="N605" s="190"/>
    </row>
    <row r="606" ht="14.25" customHeight="1">
      <c r="N606" s="190"/>
    </row>
    <row r="607" ht="14.25" customHeight="1">
      <c r="N607" s="190"/>
    </row>
    <row r="608" ht="14.25" customHeight="1">
      <c r="N608" s="190"/>
    </row>
    <row r="609" ht="14.25" customHeight="1">
      <c r="N609" s="190"/>
    </row>
    <row r="610" ht="14.25" customHeight="1">
      <c r="N610" s="190"/>
    </row>
    <row r="611" ht="14.25" customHeight="1">
      <c r="N611" s="190"/>
    </row>
    <row r="612" ht="14.25" customHeight="1">
      <c r="N612" s="190"/>
    </row>
    <row r="613" ht="14.25" customHeight="1">
      <c r="N613" s="190"/>
    </row>
    <row r="614" ht="14.25" customHeight="1">
      <c r="N614" s="190"/>
    </row>
    <row r="615" ht="14.25" customHeight="1">
      <c r="N615" s="190"/>
    </row>
    <row r="616" ht="14.25" customHeight="1">
      <c r="N616" s="190"/>
    </row>
    <row r="617" ht="14.25" customHeight="1">
      <c r="N617" s="190"/>
    </row>
    <row r="618" ht="14.25" customHeight="1">
      <c r="N618" s="190"/>
    </row>
    <row r="619" ht="14.25" customHeight="1">
      <c r="N619" s="190"/>
    </row>
    <row r="620" ht="14.25" customHeight="1">
      <c r="N620" s="190"/>
    </row>
    <row r="621" ht="14.25" customHeight="1">
      <c r="N621" s="190"/>
    </row>
    <row r="622" ht="14.25" customHeight="1">
      <c r="N622" s="190"/>
    </row>
    <row r="623" ht="14.25" customHeight="1">
      <c r="N623" s="190"/>
    </row>
    <row r="624" ht="14.25" customHeight="1">
      <c r="N624" s="190"/>
    </row>
    <row r="625" ht="14.25" customHeight="1">
      <c r="N625" s="190"/>
    </row>
    <row r="626" ht="14.25" customHeight="1">
      <c r="N626" s="190"/>
    </row>
    <row r="627" ht="14.25" customHeight="1">
      <c r="N627" s="190"/>
    </row>
    <row r="628" ht="14.25" customHeight="1">
      <c r="N628" s="190"/>
    </row>
    <row r="629" ht="14.25" customHeight="1">
      <c r="N629" s="190"/>
    </row>
    <row r="630" ht="14.25" customHeight="1">
      <c r="N630" s="190"/>
    </row>
    <row r="631" ht="14.25" customHeight="1">
      <c r="N631" s="190"/>
    </row>
    <row r="632" ht="14.25" customHeight="1">
      <c r="N632" s="190"/>
    </row>
    <row r="633" ht="14.25" customHeight="1">
      <c r="N633" s="190"/>
    </row>
    <row r="634" ht="14.25" customHeight="1">
      <c r="N634" s="190"/>
    </row>
    <row r="635" ht="14.25" customHeight="1">
      <c r="N635" s="190"/>
    </row>
    <row r="636" ht="14.25" customHeight="1">
      <c r="N636" s="190"/>
    </row>
    <row r="637" ht="14.25" customHeight="1">
      <c r="N637" s="190"/>
    </row>
    <row r="638" ht="14.25" customHeight="1">
      <c r="N638" s="190"/>
    </row>
    <row r="639" ht="14.25" customHeight="1">
      <c r="N639" s="190"/>
    </row>
    <row r="640" ht="14.25" customHeight="1">
      <c r="N640" s="190"/>
    </row>
    <row r="641" ht="14.25" customHeight="1">
      <c r="N641" s="190"/>
    </row>
    <row r="642" ht="14.25" customHeight="1">
      <c r="N642" s="190"/>
    </row>
    <row r="643" ht="14.25" customHeight="1">
      <c r="N643" s="190"/>
    </row>
    <row r="644" ht="14.25" customHeight="1">
      <c r="N644" s="190"/>
    </row>
    <row r="645" ht="14.25" customHeight="1">
      <c r="N645" s="190"/>
    </row>
    <row r="646" ht="14.25" customHeight="1">
      <c r="N646" s="190"/>
    </row>
    <row r="647" ht="14.25" customHeight="1">
      <c r="N647" s="190"/>
    </row>
    <row r="648" ht="14.25" customHeight="1">
      <c r="N648" s="190"/>
    </row>
    <row r="649" ht="14.25" customHeight="1">
      <c r="N649" s="190"/>
    </row>
    <row r="650" ht="14.25" customHeight="1">
      <c r="N650" s="190"/>
    </row>
    <row r="651" ht="14.25" customHeight="1">
      <c r="N651" s="190"/>
    </row>
    <row r="652" ht="14.25" customHeight="1">
      <c r="N652" s="190"/>
    </row>
    <row r="653" ht="14.25" customHeight="1">
      <c r="N653" s="190"/>
    </row>
    <row r="654" ht="14.25" customHeight="1">
      <c r="N654" s="190"/>
    </row>
    <row r="655" ht="14.25" customHeight="1">
      <c r="N655" s="190"/>
    </row>
    <row r="656" ht="14.25" customHeight="1">
      <c r="N656" s="190"/>
    </row>
    <row r="657" ht="14.25" customHeight="1">
      <c r="N657" s="190"/>
    </row>
    <row r="658" ht="14.25" customHeight="1">
      <c r="N658" s="190"/>
    </row>
    <row r="659" ht="14.25" customHeight="1">
      <c r="N659" s="190"/>
    </row>
    <row r="660" ht="14.25" customHeight="1">
      <c r="N660" s="190"/>
    </row>
    <row r="661" ht="14.25" customHeight="1">
      <c r="N661" s="190"/>
    </row>
    <row r="662" ht="14.25" customHeight="1">
      <c r="N662" s="190"/>
    </row>
    <row r="663" ht="14.25" customHeight="1">
      <c r="N663" s="190"/>
    </row>
    <row r="664" ht="14.25" customHeight="1">
      <c r="N664" s="190"/>
    </row>
    <row r="665" ht="14.25" customHeight="1">
      <c r="N665" s="190"/>
    </row>
    <row r="666" ht="14.25" customHeight="1">
      <c r="N666" s="190"/>
    </row>
    <row r="667" ht="14.25" customHeight="1">
      <c r="N667" s="190"/>
    </row>
    <row r="668" ht="14.25" customHeight="1">
      <c r="N668" s="190"/>
    </row>
    <row r="669" ht="14.25" customHeight="1">
      <c r="N669" s="190"/>
    </row>
    <row r="670" ht="14.25" customHeight="1">
      <c r="N670" s="190"/>
    </row>
    <row r="671" ht="14.25" customHeight="1">
      <c r="N671" s="190"/>
    </row>
    <row r="672" ht="14.25" customHeight="1">
      <c r="N672" s="190"/>
    </row>
    <row r="673" ht="14.25" customHeight="1">
      <c r="N673" s="190"/>
    </row>
    <row r="674" ht="14.25" customHeight="1">
      <c r="N674" s="190"/>
    </row>
    <row r="675" ht="14.25" customHeight="1">
      <c r="N675" s="190"/>
    </row>
    <row r="676" ht="14.25" customHeight="1">
      <c r="N676" s="190"/>
    </row>
    <row r="677" ht="14.25" customHeight="1">
      <c r="N677" s="190"/>
    </row>
    <row r="678" ht="14.25" customHeight="1">
      <c r="N678" s="190"/>
    </row>
    <row r="679" ht="14.25" customHeight="1">
      <c r="N679" s="190"/>
    </row>
    <row r="680" ht="14.25" customHeight="1">
      <c r="N680" s="190"/>
    </row>
    <row r="681" ht="14.25" customHeight="1">
      <c r="N681" s="190"/>
    </row>
    <row r="682" ht="14.25" customHeight="1">
      <c r="N682" s="190"/>
    </row>
    <row r="683" ht="14.25" customHeight="1">
      <c r="N683" s="190"/>
    </row>
    <row r="684" ht="14.25" customHeight="1">
      <c r="N684" s="190"/>
    </row>
    <row r="685" ht="14.25" customHeight="1">
      <c r="N685" s="190"/>
    </row>
    <row r="686" ht="14.25" customHeight="1">
      <c r="N686" s="190"/>
    </row>
    <row r="687" ht="14.25" customHeight="1">
      <c r="N687" s="190"/>
    </row>
    <row r="688" ht="14.25" customHeight="1">
      <c r="N688" s="190"/>
    </row>
    <row r="689" ht="14.25" customHeight="1">
      <c r="N689" s="190"/>
    </row>
    <row r="690" ht="14.25" customHeight="1">
      <c r="N690" s="190"/>
    </row>
    <row r="691" ht="14.25" customHeight="1">
      <c r="N691" s="190"/>
    </row>
    <row r="692" ht="14.25" customHeight="1">
      <c r="N692" s="190"/>
    </row>
    <row r="693" ht="14.25" customHeight="1">
      <c r="N693" s="190"/>
    </row>
    <row r="694" ht="14.25" customHeight="1">
      <c r="N694" s="190"/>
    </row>
    <row r="695" ht="14.25" customHeight="1">
      <c r="N695" s="190"/>
    </row>
    <row r="696" ht="14.25" customHeight="1">
      <c r="N696" s="190"/>
    </row>
    <row r="697" ht="14.25" customHeight="1">
      <c r="N697" s="190"/>
    </row>
    <row r="698" ht="14.25" customHeight="1">
      <c r="N698" s="190"/>
    </row>
    <row r="699" ht="14.25" customHeight="1">
      <c r="N699" s="190"/>
    </row>
    <row r="700" ht="14.25" customHeight="1">
      <c r="N700" s="190"/>
    </row>
    <row r="701" ht="14.25" customHeight="1">
      <c r="N701" s="190"/>
    </row>
    <row r="702" ht="14.25" customHeight="1">
      <c r="N702" s="190"/>
    </row>
    <row r="703" ht="14.25" customHeight="1">
      <c r="N703" s="190"/>
    </row>
    <row r="704" ht="14.25" customHeight="1">
      <c r="N704" s="190"/>
    </row>
    <row r="705" ht="14.25" customHeight="1">
      <c r="N705" s="190"/>
    </row>
    <row r="706" ht="14.25" customHeight="1">
      <c r="N706" s="190"/>
    </row>
    <row r="707" ht="14.25" customHeight="1">
      <c r="N707" s="190"/>
    </row>
    <row r="708" ht="14.25" customHeight="1">
      <c r="N708" s="190"/>
    </row>
    <row r="709" ht="14.25" customHeight="1">
      <c r="N709" s="190"/>
    </row>
    <row r="710" ht="14.25" customHeight="1">
      <c r="N710" s="190"/>
    </row>
    <row r="711" ht="14.25" customHeight="1">
      <c r="N711" s="190"/>
    </row>
    <row r="712" ht="14.25" customHeight="1">
      <c r="N712" s="190"/>
    </row>
    <row r="713" ht="14.25" customHeight="1">
      <c r="N713" s="190"/>
    </row>
    <row r="714" ht="14.25" customHeight="1">
      <c r="N714" s="190"/>
    </row>
    <row r="715" ht="14.25" customHeight="1">
      <c r="N715" s="190"/>
    </row>
    <row r="716" ht="14.25" customHeight="1">
      <c r="N716" s="190"/>
    </row>
    <row r="717" ht="14.25" customHeight="1">
      <c r="N717" s="190"/>
    </row>
    <row r="718" ht="14.25" customHeight="1">
      <c r="N718" s="190"/>
    </row>
    <row r="719" ht="14.25" customHeight="1">
      <c r="N719" s="190"/>
    </row>
    <row r="720" ht="14.25" customHeight="1">
      <c r="N720" s="190"/>
    </row>
    <row r="721" ht="14.25" customHeight="1">
      <c r="N721" s="190"/>
    </row>
    <row r="722" ht="14.25" customHeight="1">
      <c r="N722" s="190"/>
    </row>
    <row r="723" ht="14.25" customHeight="1">
      <c r="N723" s="190"/>
    </row>
    <row r="724" ht="14.25" customHeight="1">
      <c r="N724" s="190"/>
    </row>
    <row r="725" ht="14.25" customHeight="1">
      <c r="N725" s="190"/>
    </row>
    <row r="726" ht="14.25" customHeight="1">
      <c r="N726" s="190"/>
    </row>
    <row r="727" ht="14.25" customHeight="1">
      <c r="N727" s="190"/>
    </row>
    <row r="728" ht="14.25" customHeight="1">
      <c r="N728" s="190"/>
    </row>
    <row r="729" ht="14.25" customHeight="1">
      <c r="N729" s="190"/>
    </row>
    <row r="730" ht="14.25" customHeight="1">
      <c r="N730" s="190"/>
    </row>
    <row r="731" ht="14.25" customHeight="1">
      <c r="N731" s="190"/>
    </row>
    <row r="732" ht="14.25" customHeight="1">
      <c r="N732" s="190"/>
    </row>
    <row r="733" ht="14.25" customHeight="1">
      <c r="N733" s="190"/>
    </row>
    <row r="734" ht="14.25" customHeight="1">
      <c r="N734" s="190"/>
    </row>
    <row r="735" ht="14.25" customHeight="1">
      <c r="N735" s="190"/>
    </row>
    <row r="736" ht="14.25" customHeight="1">
      <c r="N736" s="190"/>
    </row>
    <row r="737" ht="14.25" customHeight="1">
      <c r="N737" s="190"/>
    </row>
    <row r="738" ht="14.25" customHeight="1">
      <c r="N738" s="190"/>
    </row>
    <row r="739" ht="14.25" customHeight="1">
      <c r="N739" s="190"/>
    </row>
    <row r="740" ht="14.25" customHeight="1">
      <c r="N740" s="190"/>
    </row>
    <row r="741" ht="14.25" customHeight="1">
      <c r="N741" s="190"/>
    </row>
    <row r="742" ht="14.25" customHeight="1">
      <c r="N742" s="190"/>
    </row>
    <row r="743" ht="14.25" customHeight="1">
      <c r="N743" s="190"/>
    </row>
    <row r="744" ht="14.25" customHeight="1">
      <c r="N744" s="190"/>
    </row>
    <row r="745" ht="14.25" customHeight="1">
      <c r="N745" s="190"/>
    </row>
    <row r="746" ht="14.25" customHeight="1">
      <c r="N746" s="190"/>
    </row>
    <row r="747" ht="14.25" customHeight="1">
      <c r="N747" s="190"/>
    </row>
    <row r="748" ht="14.25" customHeight="1">
      <c r="N748" s="190"/>
    </row>
    <row r="749" ht="14.25" customHeight="1">
      <c r="N749" s="190"/>
    </row>
    <row r="750" ht="14.25" customHeight="1">
      <c r="N750" s="190"/>
    </row>
    <row r="751" ht="14.25" customHeight="1">
      <c r="N751" s="190"/>
    </row>
    <row r="752" ht="14.25" customHeight="1">
      <c r="N752" s="190"/>
    </row>
    <row r="753" ht="14.25" customHeight="1">
      <c r="N753" s="190"/>
    </row>
    <row r="754" ht="14.25" customHeight="1">
      <c r="N754" s="190"/>
    </row>
    <row r="755" ht="14.25" customHeight="1">
      <c r="N755" s="190"/>
    </row>
    <row r="756" ht="14.25" customHeight="1">
      <c r="N756" s="190"/>
    </row>
    <row r="757" ht="14.25" customHeight="1">
      <c r="N757" s="190"/>
    </row>
    <row r="758" ht="14.25" customHeight="1">
      <c r="N758" s="190"/>
    </row>
    <row r="759" ht="14.25" customHeight="1">
      <c r="N759" s="190"/>
    </row>
    <row r="760" ht="14.25" customHeight="1">
      <c r="N760" s="190"/>
    </row>
    <row r="761" ht="14.25" customHeight="1">
      <c r="N761" s="190"/>
    </row>
    <row r="762" ht="14.25" customHeight="1">
      <c r="N762" s="190"/>
    </row>
    <row r="763" ht="14.25" customHeight="1">
      <c r="N763" s="190"/>
    </row>
    <row r="764" ht="14.25" customHeight="1">
      <c r="N764" s="190"/>
    </row>
    <row r="765" ht="14.25" customHeight="1">
      <c r="N765" s="190"/>
    </row>
    <row r="766" ht="14.25" customHeight="1">
      <c r="N766" s="190"/>
    </row>
    <row r="767" ht="14.25" customHeight="1">
      <c r="N767" s="190"/>
    </row>
    <row r="768" ht="14.25" customHeight="1">
      <c r="N768" s="190"/>
    </row>
    <row r="769" ht="14.25" customHeight="1">
      <c r="N769" s="190"/>
    </row>
    <row r="770" ht="14.25" customHeight="1">
      <c r="N770" s="190"/>
    </row>
    <row r="771" ht="14.25" customHeight="1">
      <c r="N771" s="190"/>
    </row>
    <row r="772" ht="14.25" customHeight="1">
      <c r="N772" s="190"/>
    </row>
    <row r="773" ht="14.25" customHeight="1">
      <c r="N773" s="190"/>
    </row>
    <row r="774" ht="14.25" customHeight="1">
      <c r="N774" s="190"/>
    </row>
    <row r="775" ht="14.25" customHeight="1">
      <c r="N775" s="190"/>
    </row>
    <row r="776" ht="14.25" customHeight="1">
      <c r="N776" s="190"/>
    </row>
    <row r="777" ht="14.25" customHeight="1">
      <c r="N777" s="190"/>
    </row>
    <row r="778" ht="14.25" customHeight="1">
      <c r="N778" s="190"/>
    </row>
    <row r="779" ht="14.25" customHeight="1">
      <c r="N779" s="190"/>
    </row>
    <row r="780" ht="14.25" customHeight="1">
      <c r="N780" s="190"/>
    </row>
    <row r="781" ht="14.25" customHeight="1">
      <c r="N781" s="190"/>
    </row>
    <row r="782" ht="14.25" customHeight="1">
      <c r="N782" s="190"/>
    </row>
    <row r="783" ht="14.25" customHeight="1">
      <c r="N783" s="190"/>
    </row>
    <row r="784" ht="14.25" customHeight="1">
      <c r="N784" s="190"/>
    </row>
    <row r="785" ht="14.25" customHeight="1">
      <c r="N785" s="190"/>
    </row>
    <row r="786" ht="14.25" customHeight="1">
      <c r="N786" s="190"/>
    </row>
    <row r="787" ht="14.25" customHeight="1">
      <c r="N787" s="190"/>
    </row>
    <row r="788" ht="14.25" customHeight="1">
      <c r="N788" s="190"/>
    </row>
    <row r="789" ht="14.25" customHeight="1">
      <c r="N789" s="190"/>
    </row>
    <row r="790" ht="14.25" customHeight="1">
      <c r="N790" s="190"/>
    </row>
    <row r="791" ht="14.25" customHeight="1">
      <c r="N791" s="190"/>
    </row>
    <row r="792" ht="14.25" customHeight="1">
      <c r="N792" s="190"/>
    </row>
    <row r="793" ht="14.25" customHeight="1">
      <c r="N793" s="190"/>
    </row>
    <row r="794" ht="14.25" customHeight="1">
      <c r="N794" s="190"/>
    </row>
    <row r="795" ht="14.25" customHeight="1">
      <c r="N795" s="190"/>
    </row>
    <row r="796" ht="14.25" customHeight="1">
      <c r="N796" s="190"/>
    </row>
    <row r="797" ht="14.25" customHeight="1">
      <c r="N797" s="190"/>
    </row>
    <row r="798" ht="14.25" customHeight="1">
      <c r="N798" s="190"/>
    </row>
    <row r="799" ht="14.25" customHeight="1">
      <c r="N799" s="190"/>
    </row>
    <row r="800" ht="14.25" customHeight="1">
      <c r="N800" s="190"/>
    </row>
    <row r="801" ht="14.25" customHeight="1">
      <c r="N801" s="190"/>
    </row>
    <row r="802" ht="14.25" customHeight="1">
      <c r="N802" s="190"/>
    </row>
    <row r="803" ht="14.25" customHeight="1">
      <c r="N803" s="190"/>
    </row>
    <row r="804" ht="14.25" customHeight="1">
      <c r="N804" s="190"/>
    </row>
    <row r="805" ht="14.25" customHeight="1">
      <c r="N805" s="190"/>
    </row>
    <row r="806" ht="14.25" customHeight="1">
      <c r="N806" s="190"/>
    </row>
    <row r="807" ht="14.25" customHeight="1">
      <c r="N807" s="190"/>
    </row>
    <row r="808" ht="14.25" customHeight="1">
      <c r="N808" s="190"/>
    </row>
    <row r="809" ht="14.25" customHeight="1">
      <c r="N809" s="190"/>
    </row>
    <row r="810" ht="14.25" customHeight="1">
      <c r="N810" s="190"/>
    </row>
    <row r="811" ht="14.25" customHeight="1">
      <c r="N811" s="190"/>
    </row>
    <row r="812" ht="14.25" customHeight="1">
      <c r="N812" s="190"/>
    </row>
    <row r="813" ht="14.25" customHeight="1">
      <c r="N813" s="190"/>
    </row>
    <row r="814" ht="14.25" customHeight="1">
      <c r="N814" s="190"/>
    </row>
    <row r="815" ht="14.25" customHeight="1">
      <c r="N815" s="190"/>
    </row>
    <row r="816" ht="14.25" customHeight="1">
      <c r="N816" s="190"/>
    </row>
    <row r="817" ht="14.25" customHeight="1">
      <c r="N817" s="190"/>
    </row>
    <row r="818" ht="14.25" customHeight="1">
      <c r="N818" s="190"/>
    </row>
    <row r="819" ht="14.25" customHeight="1">
      <c r="N819" s="190"/>
    </row>
    <row r="820" ht="14.25" customHeight="1">
      <c r="N820" s="190"/>
    </row>
    <row r="821" ht="14.25" customHeight="1">
      <c r="N821" s="190"/>
    </row>
    <row r="822" ht="14.25" customHeight="1">
      <c r="N822" s="190"/>
    </row>
    <row r="823" ht="14.25" customHeight="1">
      <c r="N823" s="190"/>
    </row>
    <row r="824" ht="14.25" customHeight="1">
      <c r="N824" s="190"/>
    </row>
    <row r="825" ht="14.25" customHeight="1">
      <c r="N825" s="190"/>
    </row>
    <row r="826" ht="14.25" customHeight="1">
      <c r="N826" s="190"/>
    </row>
    <row r="827" ht="14.25" customHeight="1">
      <c r="N827" s="190"/>
    </row>
    <row r="828" ht="14.25" customHeight="1">
      <c r="N828" s="190"/>
    </row>
    <row r="829" ht="14.25" customHeight="1">
      <c r="N829" s="190"/>
    </row>
    <row r="830" ht="14.25" customHeight="1">
      <c r="N830" s="190"/>
    </row>
    <row r="831" ht="14.25" customHeight="1">
      <c r="N831" s="190"/>
    </row>
    <row r="832" ht="14.25" customHeight="1">
      <c r="N832" s="190"/>
    </row>
    <row r="833" ht="14.25" customHeight="1">
      <c r="N833" s="190"/>
    </row>
    <row r="834" ht="14.25" customHeight="1">
      <c r="N834" s="190"/>
    </row>
    <row r="835" ht="14.25" customHeight="1">
      <c r="N835" s="190"/>
    </row>
    <row r="836" ht="14.25" customHeight="1">
      <c r="N836" s="190"/>
    </row>
    <row r="837" ht="14.25" customHeight="1">
      <c r="N837" s="190"/>
    </row>
    <row r="838" ht="14.25" customHeight="1">
      <c r="N838" s="190"/>
    </row>
    <row r="839" ht="14.25" customHeight="1">
      <c r="N839" s="190"/>
    </row>
    <row r="840" ht="14.25" customHeight="1">
      <c r="N840" s="190"/>
    </row>
    <row r="841" ht="14.25" customHeight="1">
      <c r="N841" s="190"/>
    </row>
    <row r="842" ht="14.25" customHeight="1">
      <c r="N842" s="190"/>
    </row>
    <row r="843" ht="14.25" customHeight="1">
      <c r="N843" s="190"/>
    </row>
    <row r="844" ht="14.25" customHeight="1">
      <c r="N844" s="190"/>
    </row>
    <row r="845" ht="14.25" customHeight="1">
      <c r="N845" s="190"/>
    </row>
    <row r="846" ht="14.25" customHeight="1">
      <c r="N846" s="190"/>
    </row>
    <row r="847" ht="14.25" customHeight="1">
      <c r="N847" s="190"/>
    </row>
    <row r="848" ht="14.25" customHeight="1">
      <c r="N848" s="190"/>
    </row>
    <row r="849" ht="14.25" customHeight="1">
      <c r="N849" s="190"/>
    </row>
    <row r="850" ht="14.25" customHeight="1">
      <c r="N850" s="190"/>
    </row>
    <row r="851" ht="14.25" customHeight="1">
      <c r="N851" s="190"/>
    </row>
    <row r="852" ht="14.25" customHeight="1">
      <c r="N852" s="190"/>
    </row>
    <row r="853" ht="14.25" customHeight="1">
      <c r="N853" s="190"/>
    </row>
    <row r="854" ht="14.25" customHeight="1">
      <c r="N854" s="190"/>
    </row>
    <row r="855" ht="14.25" customHeight="1">
      <c r="N855" s="190"/>
    </row>
    <row r="856" ht="14.25" customHeight="1">
      <c r="N856" s="190"/>
    </row>
    <row r="857" ht="14.25" customHeight="1">
      <c r="N857" s="190"/>
    </row>
    <row r="858" ht="14.25" customHeight="1">
      <c r="N858" s="190"/>
    </row>
    <row r="859" ht="14.25" customHeight="1">
      <c r="N859" s="190"/>
    </row>
    <row r="860" ht="14.25" customHeight="1">
      <c r="N860" s="190"/>
    </row>
    <row r="861" ht="14.25" customHeight="1">
      <c r="N861" s="190"/>
    </row>
    <row r="862" ht="14.25" customHeight="1">
      <c r="N862" s="190"/>
    </row>
    <row r="863" ht="14.25" customHeight="1">
      <c r="N863" s="190"/>
    </row>
    <row r="864" ht="14.25" customHeight="1">
      <c r="N864" s="190"/>
    </row>
    <row r="865" ht="14.25" customHeight="1">
      <c r="N865" s="190"/>
    </row>
    <row r="866" ht="14.25" customHeight="1">
      <c r="N866" s="190"/>
    </row>
    <row r="867" ht="14.25" customHeight="1">
      <c r="N867" s="190"/>
    </row>
    <row r="868" ht="14.25" customHeight="1">
      <c r="N868" s="190"/>
    </row>
    <row r="869" ht="14.25" customHeight="1">
      <c r="N869" s="190"/>
    </row>
    <row r="870" ht="14.25" customHeight="1">
      <c r="N870" s="190"/>
    </row>
    <row r="871" ht="14.25" customHeight="1">
      <c r="N871" s="190"/>
    </row>
    <row r="872" ht="14.25" customHeight="1">
      <c r="N872" s="190"/>
    </row>
    <row r="873" ht="14.25" customHeight="1">
      <c r="N873" s="190"/>
    </row>
    <row r="874" ht="14.25" customHeight="1">
      <c r="N874" s="190"/>
    </row>
    <row r="875" ht="14.25" customHeight="1">
      <c r="N875" s="190"/>
    </row>
    <row r="876" ht="14.25" customHeight="1">
      <c r="N876" s="190"/>
    </row>
    <row r="877" ht="14.25" customHeight="1">
      <c r="N877" s="190"/>
    </row>
    <row r="878" ht="14.25" customHeight="1">
      <c r="N878" s="190"/>
    </row>
    <row r="879" ht="14.25" customHeight="1">
      <c r="N879" s="190"/>
    </row>
    <row r="880" ht="14.25" customHeight="1">
      <c r="N880" s="190"/>
    </row>
    <row r="881" ht="14.25" customHeight="1">
      <c r="N881" s="190"/>
    </row>
    <row r="882" ht="14.25" customHeight="1">
      <c r="N882" s="190"/>
    </row>
    <row r="883" ht="14.25" customHeight="1">
      <c r="N883" s="190"/>
    </row>
    <row r="884" ht="14.25" customHeight="1">
      <c r="N884" s="190"/>
    </row>
    <row r="885" ht="14.25" customHeight="1">
      <c r="N885" s="190"/>
    </row>
    <row r="886" ht="14.25" customHeight="1">
      <c r="N886" s="190"/>
    </row>
    <row r="887" ht="14.25" customHeight="1">
      <c r="N887" s="190"/>
    </row>
    <row r="888" ht="14.25" customHeight="1">
      <c r="N888" s="190"/>
    </row>
    <row r="889" ht="14.25" customHeight="1">
      <c r="N889" s="190"/>
    </row>
    <row r="890" ht="14.25" customHeight="1">
      <c r="N890" s="190"/>
    </row>
    <row r="891" ht="14.25" customHeight="1">
      <c r="N891" s="190"/>
    </row>
    <row r="892" ht="14.25" customHeight="1">
      <c r="N892" s="190"/>
    </row>
    <row r="893" ht="14.25" customHeight="1">
      <c r="N893" s="190"/>
    </row>
    <row r="894" ht="14.25" customHeight="1">
      <c r="N894" s="190"/>
    </row>
    <row r="895" ht="14.25" customHeight="1">
      <c r="N895" s="190"/>
    </row>
    <row r="896" ht="14.25" customHeight="1">
      <c r="N896" s="190"/>
    </row>
    <row r="897" ht="14.25" customHeight="1">
      <c r="N897" s="190"/>
    </row>
    <row r="898" ht="14.25" customHeight="1">
      <c r="N898" s="190"/>
    </row>
    <row r="899" ht="14.25" customHeight="1">
      <c r="N899" s="190"/>
    </row>
    <row r="900" ht="14.25" customHeight="1">
      <c r="N900" s="190"/>
    </row>
    <row r="901" ht="14.25" customHeight="1">
      <c r="N901" s="190"/>
    </row>
    <row r="902" ht="14.25" customHeight="1">
      <c r="N902" s="190"/>
    </row>
    <row r="903" ht="14.25" customHeight="1">
      <c r="N903" s="190"/>
    </row>
    <row r="904" ht="14.25" customHeight="1">
      <c r="N904" s="190"/>
    </row>
    <row r="905" ht="14.25" customHeight="1">
      <c r="N905" s="190"/>
    </row>
    <row r="906" ht="14.25" customHeight="1">
      <c r="N906" s="190"/>
    </row>
    <row r="907" ht="14.25" customHeight="1">
      <c r="N907" s="190"/>
    </row>
    <row r="908" ht="14.25" customHeight="1">
      <c r="N908" s="190"/>
    </row>
    <row r="909" ht="14.25" customHeight="1">
      <c r="N909" s="190"/>
    </row>
    <row r="910" ht="14.25" customHeight="1">
      <c r="N910" s="190"/>
    </row>
    <row r="911" ht="14.25" customHeight="1">
      <c r="N911" s="190"/>
    </row>
    <row r="912" ht="14.25" customHeight="1">
      <c r="N912" s="190"/>
    </row>
    <row r="913" ht="14.25" customHeight="1">
      <c r="N913" s="190"/>
    </row>
    <row r="914" ht="14.25" customHeight="1">
      <c r="N914" s="190"/>
    </row>
    <row r="915" ht="14.25" customHeight="1">
      <c r="N915" s="190"/>
    </row>
    <row r="916" ht="14.25" customHeight="1">
      <c r="N916" s="190"/>
    </row>
    <row r="917" ht="14.25" customHeight="1">
      <c r="N917" s="190"/>
    </row>
    <row r="918" ht="14.25" customHeight="1">
      <c r="N918" s="190"/>
    </row>
    <row r="919" ht="14.25" customHeight="1">
      <c r="N919" s="190"/>
    </row>
    <row r="920" ht="14.25" customHeight="1">
      <c r="N920" s="190"/>
    </row>
    <row r="921" ht="14.25" customHeight="1">
      <c r="N921" s="190"/>
    </row>
    <row r="922" ht="14.25" customHeight="1">
      <c r="N922" s="190"/>
    </row>
    <row r="923" ht="14.25" customHeight="1">
      <c r="N923" s="190"/>
    </row>
    <row r="924" ht="14.25" customHeight="1">
      <c r="N924" s="190"/>
    </row>
    <row r="925" ht="14.25" customHeight="1">
      <c r="N925" s="190"/>
    </row>
    <row r="926" ht="14.25" customHeight="1">
      <c r="N926" s="190"/>
    </row>
    <row r="927" ht="14.25" customHeight="1">
      <c r="N927" s="190"/>
    </row>
    <row r="928" ht="14.25" customHeight="1">
      <c r="N928" s="190"/>
    </row>
    <row r="929" ht="14.25" customHeight="1">
      <c r="N929" s="190"/>
    </row>
    <row r="930" ht="14.25" customHeight="1">
      <c r="N930" s="190"/>
    </row>
    <row r="931" ht="14.25" customHeight="1">
      <c r="N931" s="190"/>
    </row>
    <row r="932" ht="14.25" customHeight="1">
      <c r="N932" s="190"/>
    </row>
    <row r="933" ht="14.25" customHeight="1">
      <c r="N933" s="190"/>
    </row>
    <row r="934" ht="14.25" customHeight="1">
      <c r="N934" s="190"/>
    </row>
    <row r="935" ht="14.25" customHeight="1">
      <c r="N935" s="190"/>
    </row>
    <row r="936" ht="14.25" customHeight="1">
      <c r="N936" s="190"/>
    </row>
    <row r="937" ht="14.25" customHeight="1">
      <c r="N937" s="190"/>
    </row>
    <row r="938" ht="14.25" customHeight="1">
      <c r="N938" s="190"/>
    </row>
    <row r="939" ht="14.25" customHeight="1">
      <c r="N939" s="190"/>
    </row>
    <row r="940" ht="14.25" customHeight="1">
      <c r="N940" s="190"/>
    </row>
    <row r="941" ht="14.25" customHeight="1">
      <c r="N941" s="190"/>
    </row>
    <row r="942" ht="14.25" customHeight="1">
      <c r="N942" s="190"/>
    </row>
    <row r="943" ht="14.25" customHeight="1">
      <c r="N943" s="190"/>
    </row>
    <row r="944" ht="14.25" customHeight="1">
      <c r="N944" s="190"/>
    </row>
    <row r="945" ht="14.25" customHeight="1">
      <c r="N945" s="190"/>
    </row>
    <row r="946" ht="14.25" customHeight="1">
      <c r="N946" s="190"/>
    </row>
    <row r="947" ht="14.25" customHeight="1">
      <c r="N947" s="190"/>
    </row>
    <row r="948" ht="14.25" customHeight="1">
      <c r="N948" s="190"/>
    </row>
    <row r="949" ht="14.25" customHeight="1">
      <c r="N949" s="190"/>
    </row>
    <row r="950" ht="14.25" customHeight="1">
      <c r="N950" s="190"/>
    </row>
    <row r="951" ht="14.25" customHeight="1">
      <c r="N951" s="190"/>
    </row>
    <row r="952" ht="14.25" customHeight="1">
      <c r="N952" s="190"/>
    </row>
    <row r="953" ht="14.25" customHeight="1">
      <c r="N953" s="190"/>
    </row>
    <row r="954" ht="14.25" customHeight="1">
      <c r="N954" s="190"/>
    </row>
    <row r="955" ht="14.25" customHeight="1">
      <c r="N955" s="190"/>
    </row>
    <row r="956" ht="14.25" customHeight="1">
      <c r="N956" s="190"/>
    </row>
    <row r="957" ht="14.25" customHeight="1">
      <c r="N957" s="190"/>
    </row>
    <row r="958" ht="14.25" customHeight="1">
      <c r="N958" s="190"/>
    </row>
    <row r="959" ht="14.25" customHeight="1">
      <c r="N959" s="190"/>
    </row>
    <row r="960" ht="14.25" customHeight="1">
      <c r="N960" s="190"/>
    </row>
    <row r="961" ht="14.25" customHeight="1">
      <c r="N961" s="190"/>
    </row>
    <row r="962" ht="14.25" customHeight="1">
      <c r="N962" s="190"/>
    </row>
    <row r="963" ht="14.25" customHeight="1">
      <c r="N963" s="190"/>
    </row>
    <row r="964" ht="14.25" customHeight="1">
      <c r="N964" s="190"/>
    </row>
    <row r="965" ht="14.25" customHeight="1">
      <c r="N965" s="190"/>
    </row>
    <row r="966" ht="14.25" customHeight="1">
      <c r="N966" s="190"/>
    </row>
    <row r="967" ht="14.25" customHeight="1">
      <c r="N967" s="190"/>
    </row>
    <row r="968" ht="14.25" customHeight="1">
      <c r="N968" s="190"/>
    </row>
    <row r="969" ht="14.25" customHeight="1">
      <c r="N969" s="190"/>
    </row>
    <row r="970" ht="14.25" customHeight="1">
      <c r="N970" s="190"/>
    </row>
    <row r="971" ht="14.25" customHeight="1">
      <c r="N971" s="190"/>
    </row>
    <row r="972" ht="14.25" customHeight="1">
      <c r="N972" s="190"/>
    </row>
    <row r="973" ht="14.25" customHeight="1">
      <c r="N973" s="190"/>
    </row>
    <row r="974" ht="14.25" customHeight="1">
      <c r="N974" s="190"/>
    </row>
    <row r="975" ht="14.25" customHeight="1">
      <c r="N975" s="190"/>
    </row>
    <row r="976" ht="14.25" customHeight="1">
      <c r="N976" s="190"/>
    </row>
    <row r="977" ht="14.25" customHeight="1">
      <c r="N977" s="190"/>
    </row>
    <row r="978" ht="14.25" customHeight="1">
      <c r="N978" s="190"/>
    </row>
    <row r="979" ht="14.25" customHeight="1">
      <c r="N979" s="190"/>
    </row>
    <row r="980" ht="14.25" customHeight="1">
      <c r="N980" s="190"/>
    </row>
    <row r="981" ht="14.25" customHeight="1">
      <c r="N981" s="190"/>
    </row>
    <row r="982" ht="14.25" customHeight="1">
      <c r="N982" s="190"/>
    </row>
    <row r="983" ht="14.25" customHeight="1">
      <c r="N983" s="190"/>
    </row>
    <row r="984" ht="14.25" customHeight="1">
      <c r="N984" s="190"/>
    </row>
    <row r="985" ht="14.25" customHeight="1">
      <c r="N985" s="190"/>
    </row>
    <row r="986" ht="14.25" customHeight="1">
      <c r="N986" s="190"/>
    </row>
    <row r="987" ht="14.25" customHeight="1">
      <c r="N987" s="190"/>
    </row>
    <row r="988" ht="14.25" customHeight="1">
      <c r="N988" s="190"/>
    </row>
    <row r="989" ht="14.25" customHeight="1">
      <c r="N989" s="190"/>
    </row>
    <row r="990" ht="14.25" customHeight="1">
      <c r="N990" s="190"/>
    </row>
    <row r="991" ht="14.25" customHeight="1">
      <c r="N991" s="190"/>
    </row>
    <row r="992" ht="14.25" customHeight="1">
      <c r="N992" s="190"/>
    </row>
    <row r="993" ht="14.25" customHeight="1">
      <c r="N993" s="190"/>
    </row>
    <row r="994" ht="14.25" customHeight="1">
      <c r="N994" s="190"/>
    </row>
    <row r="995" ht="14.25" customHeight="1">
      <c r="N995" s="190"/>
    </row>
    <row r="996" ht="14.25" customHeight="1">
      <c r="N996" s="190"/>
    </row>
    <row r="997" ht="14.25" customHeight="1">
      <c r="N997" s="190"/>
    </row>
    <row r="998" ht="14.25" customHeight="1">
      <c r="N998" s="190"/>
    </row>
    <row r="999" ht="14.25" customHeight="1">
      <c r="N999" s="190"/>
    </row>
    <row r="1000" ht="14.25" customHeight="1">
      <c r="N1000" s="190"/>
    </row>
  </sheetData>
  <conditionalFormatting sqref="S21:S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:S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:Y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:Y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1:T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8:T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:U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8:U3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:T24 U21:Y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:T31 U28:Y2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1:V2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8:V3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1:W2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8:W3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1:X2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8:X3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1:Y2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8:Y3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0"/>
    <col customWidth="1" min="2" max="2" width="10.38"/>
    <col customWidth="1" min="3" max="3" width="12.13"/>
    <col customWidth="1" min="4" max="4" width="8.75"/>
    <col customWidth="1" min="5" max="5" width="12.13"/>
    <col customWidth="1" min="6" max="6" width="8.75"/>
    <col customWidth="1" min="7" max="7" width="10.38"/>
    <col customWidth="1" min="8" max="8" width="8.88"/>
    <col customWidth="1" min="9" max="9" width="9.5"/>
    <col customWidth="1" min="10" max="10" width="10.5"/>
    <col customWidth="1" min="11" max="12" width="8.88"/>
    <col customWidth="1" min="13" max="13" width="7.13"/>
    <col customWidth="1" min="14" max="14" width="8.88"/>
    <col customWidth="1" min="15" max="15" width="12.25"/>
    <col customWidth="1" min="16" max="16" width="11.88"/>
    <col customWidth="1" min="17" max="17" width="7.63"/>
    <col customWidth="1" min="18" max="18" width="16.0"/>
    <col customWidth="1" min="19" max="19" width="16.13"/>
    <col customWidth="1" min="20" max="20" width="12.13"/>
    <col customWidth="1" min="21" max="21" width="7.25"/>
    <col customWidth="1" min="22" max="27" width="7.5"/>
    <col customWidth="1" min="28" max="28" width="15.5"/>
    <col customWidth="1" min="29" max="29" width="16.13"/>
    <col customWidth="1" min="30" max="30" width="12.13"/>
    <col customWidth="1" min="31" max="31" width="6.5"/>
    <col customWidth="1" min="32" max="37" width="7.5"/>
    <col customWidth="1" min="38" max="38" width="15.5"/>
    <col customWidth="1" min="39" max="39" width="16.13"/>
    <col customWidth="1" min="40" max="40" width="12.13"/>
    <col customWidth="1" min="41" max="47" width="7.5"/>
    <col customWidth="1" min="48" max="48" width="8.75"/>
    <col customWidth="1" min="49" max="50" width="16.13"/>
    <col customWidth="1" min="51" max="51" width="12.13"/>
    <col customWidth="1" min="52" max="89" width="8.75"/>
  </cols>
  <sheetData>
    <row r="1" ht="14.25" customHeight="1">
      <c r="A1" s="42" t="s">
        <v>148</v>
      </c>
      <c r="B1" s="42" t="s">
        <v>149</v>
      </c>
      <c r="C1" s="42" t="s">
        <v>87</v>
      </c>
      <c r="D1" s="25" t="s">
        <v>150</v>
      </c>
      <c r="E1" s="25" t="s">
        <v>151</v>
      </c>
      <c r="F1" s="25" t="s">
        <v>409</v>
      </c>
      <c r="G1" s="159" t="s">
        <v>410</v>
      </c>
      <c r="H1" s="159" t="s">
        <v>411</v>
      </c>
      <c r="I1" s="249" t="s">
        <v>3</v>
      </c>
      <c r="J1" s="159" t="s">
        <v>412</v>
      </c>
      <c r="K1" s="249" t="s">
        <v>413</v>
      </c>
      <c r="L1" s="249" t="s">
        <v>414</v>
      </c>
      <c r="M1" s="249" t="s">
        <v>415</v>
      </c>
      <c r="N1" s="249" t="s">
        <v>416</v>
      </c>
      <c r="O1" s="249" t="s">
        <v>417</v>
      </c>
      <c r="P1" s="159" t="s">
        <v>418</v>
      </c>
      <c r="Q1" s="159" t="s">
        <v>419</v>
      </c>
      <c r="T1" s="250" t="s">
        <v>49</v>
      </c>
      <c r="U1" s="25"/>
      <c r="AB1" s="200"/>
      <c r="AC1" s="200"/>
      <c r="AD1" s="250" t="s">
        <v>50</v>
      </c>
      <c r="AK1" s="121"/>
      <c r="AL1" s="200"/>
      <c r="AM1" s="200"/>
      <c r="AN1" s="250" t="s">
        <v>420</v>
      </c>
      <c r="AW1" s="200"/>
      <c r="AX1" s="200"/>
      <c r="AY1" s="250" t="s">
        <v>421</v>
      </c>
      <c r="BH1" s="200"/>
      <c r="BI1" s="200"/>
      <c r="BJ1" s="250" t="s">
        <v>422</v>
      </c>
    </row>
    <row r="2" ht="14.25" customHeight="1">
      <c r="A2" s="42" t="s">
        <v>168</v>
      </c>
      <c r="B2" s="42" t="s">
        <v>169</v>
      </c>
      <c r="C2" s="35" t="s">
        <v>46</v>
      </c>
      <c r="D2" s="42">
        <v>1.0</v>
      </c>
      <c r="E2" s="42">
        <v>1.0</v>
      </c>
      <c r="F2" s="251" t="s">
        <v>6</v>
      </c>
      <c r="G2" s="163">
        <v>13.12138600406658</v>
      </c>
      <c r="H2" s="163">
        <v>0.17133349836995607</v>
      </c>
      <c r="I2" s="163">
        <v>244.18962150023475</v>
      </c>
      <c r="J2" s="163">
        <v>3.179041782987718</v>
      </c>
      <c r="K2" s="163">
        <v>1.89979201002047</v>
      </c>
      <c r="L2" s="163">
        <v>33.07318878173828</v>
      </c>
      <c r="M2" s="163">
        <v>31.846586227416992</v>
      </c>
      <c r="N2" s="163">
        <v>33.07318878173828</v>
      </c>
      <c r="O2" s="163">
        <v>1098.6588134765625</v>
      </c>
      <c r="P2" s="130">
        <f t="shared" ref="P2:P38" si="1">G2/H2</f>
        <v>76.58389123</v>
      </c>
      <c r="Q2" s="163">
        <f t="shared" ref="Q2:Q673" si="2">LN(P2)</f>
        <v>4.338386757</v>
      </c>
      <c r="R2" s="191" t="s">
        <v>247</v>
      </c>
      <c r="S2" s="252" t="s">
        <v>151</v>
      </c>
      <c r="T2" s="253" t="s">
        <v>87</v>
      </c>
      <c r="U2" s="26" t="s">
        <v>6</v>
      </c>
      <c r="V2" s="27" t="s">
        <v>9</v>
      </c>
      <c r="W2" s="27" t="s">
        <v>12</v>
      </c>
      <c r="X2" s="27" t="s">
        <v>15</v>
      </c>
      <c r="Y2" s="27" t="s">
        <v>18</v>
      </c>
      <c r="Z2" s="27" t="s">
        <v>21</v>
      </c>
      <c r="AA2" s="29" t="s">
        <v>22</v>
      </c>
      <c r="AB2" s="191" t="s">
        <v>247</v>
      </c>
      <c r="AC2" s="252" t="s">
        <v>151</v>
      </c>
      <c r="AD2" s="254" t="s">
        <v>87</v>
      </c>
      <c r="AE2" s="26" t="s">
        <v>6</v>
      </c>
      <c r="AF2" s="27" t="s">
        <v>9</v>
      </c>
      <c r="AG2" s="27" t="s">
        <v>12</v>
      </c>
      <c r="AH2" s="27" t="s">
        <v>15</v>
      </c>
      <c r="AI2" s="27" t="s">
        <v>18</v>
      </c>
      <c r="AJ2" s="27" t="s">
        <v>21</v>
      </c>
      <c r="AK2" s="29" t="s">
        <v>22</v>
      </c>
      <c r="AL2" s="191" t="s">
        <v>247</v>
      </c>
      <c r="AM2" s="252" t="s">
        <v>151</v>
      </c>
      <c r="AN2" s="254" t="s">
        <v>87</v>
      </c>
      <c r="AO2" s="26" t="s">
        <v>6</v>
      </c>
      <c r="AP2" s="27" t="s">
        <v>9</v>
      </c>
      <c r="AQ2" s="27" t="s">
        <v>12</v>
      </c>
      <c r="AR2" s="27" t="s">
        <v>15</v>
      </c>
      <c r="AS2" s="27" t="s">
        <v>18</v>
      </c>
      <c r="AT2" s="27" t="s">
        <v>21</v>
      </c>
      <c r="AU2" s="29" t="s">
        <v>22</v>
      </c>
      <c r="AW2" s="191" t="s">
        <v>247</v>
      </c>
      <c r="AX2" s="252" t="s">
        <v>151</v>
      </c>
      <c r="AY2" s="254" t="s">
        <v>87</v>
      </c>
      <c r="AZ2" s="26" t="s">
        <v>6</v>
      </c>
      <c r="BA2" s="27" t="s">
        <v>9</v>
      </c>
      <c r="BB2" s="27" t="s">
        <v>12</v>
      </c>
      <c r="BC2" s="27" t="s">
        <v>15</v>
      </c>
      <c r="BD2" s="27" t="s">
        <v>18</v>
      </c>
      <c r="BE2" s="27" t="s">
        <v>21</v>
      </c>
      <c r="BF2" s="29" t="s">
        <v>22</v>
      </c>
      <c r="BH2" s="191" t="s">
        <v>247</v>
      </c>
      <c r="BI2" s="252" t="s">
        <v>151</v>
      </c>
      <c r="BJ2" s="254" t="s">
        <v>87</v>
      </c>
      <c r="BK2" s="26" t="s">
        <v>6</v>
      </c>
      <c r="BL2" s="27" t="s">
        <v>9</v>
      </c>
      <c r="BM2" s="27" t="s">
        <v>12</v>
      </c>
      <c r="BN2" s="27" t="s">
        <v>15</v>
      </c>
      <c r="BO2" s="27" t="s">
        <v>18</v>
      </c>
      <c r="BP2" s="27" t="s">
        <v>21</v>
      </c>
      <c r="BQ2" s="29" t="s">
        <v>22</v>
      </c>
    </row>
    <row r="3" ht="14.25" customHeight="1">
      <c r="A3" s="42" t="s">
        <v>168</v>
      </c>
      <c r="B3" s="42" t="s">
        <v>173</v>
      </c>
      <c r="C3" s="35" t="s">
        <v>45</v>
      </c>
      <c r="D3" s="42">
        <v>1.0</v>
      </c>
      <c r="E3" s="42">
        <v>2.0</v>
      </c>
      <c r="F3" s="251" t="s">
        <v>6</v>
      </c>
      <c r="G3" s="163">
        <v>14.852141501819931</v>
      </c>
      <c r="H3" s="163">
        <v>0.18213957182266138</v>
      </c>
      <c r="I3" s="163">
        <v>233.63917832848944</v>
      </c>
      <c r="J3" s="163">
        <v>3.334818526243188</v>
      </c>
      <c r="K3" s="163">
        <v>1.8805786113690113</v>
      </c>
      <c r="L3" s="163">
        <v>33.18719482421875</v>
      </c>
      <c r="M3" s="163">
        <v>32.2193717956543</v>
      </c>
      <c r="N3" s="163">
        <v>33.18719482421875</v>
      </c>
      <c r="O3" s="163">
        <v>1075.956787109375</v>
      </c>
      <c r="P3" s="163">
        <f t="shared" si="1"/>
        <v>81.54263982</v>
      </c>
      <c r="Q3" s="163">
        <f t="shared" si="2"/>
        <v>4.401126071</v>
      </c>
      <c r="S3" s="254">
        <v>1.0</v>
      </c>
      <c r="T3" s="182" t="s">
        <v>46</v>
      </c>
      <c r="U3" s="255">
        <f t="shared" ref="U3:U18" si="3">AVERAGE(G2,G18,G34,G50,G66,G82)</f>
        <v>15.04212388</v>
      </c>
      <c r="V3" s="256">
        <f t="shared" ref="V3:V18" si="4">AVERAGE(G98,G114,G130,G146,G162,G178)</f>
        <v>13.75717184</v>
      </c>
      <c r="W3" s="256">
        <f t="shared" ref="W3:W18" si="5">AVERAGE(G194,G210,G226,G242,G258,G274)</f>
        <v>7.446231289</v>
      </c>
      <c r="X3" s="256">
        <f t="shared" ref="X3:X18" si="6">AVERAGE(G290,G306,G322,G338,G354,G370)</f>
        <v>7.078099855</v>
      </c>
      <c r="Y3" s="256">
        <f t="shared" ref="Y3:Y18" si="7">AVERAGE(G386,G402,G418,G434,G450,G466)</f>
        <v>5.382605914</v>
      </c>
      <c r="Z3" s="256">
        <f t="shared" ref="Z3:Z18" si="8">AVERAGE(G482,G498,G514,G530,G546,G562)</f>
        <v>12.11655724</v>
      </c>
      <c r="AA3" s="189">
        <f t="shared" ref="AA3:AA18" si="9">AVERAGE(G578,G594,G610,G626,G642,G658)</f>
        <v>11.80539432</v>
      </c>
      <c r="AC3" s="254">
        <v>1.0</v>
      </c>
      <c r="AD3" s="35" t="s">
        <v>46</v>
      </c>
      <c r="AE3" s="130">
        <f t="shared" ref="AE3:AE18" si="10">AVERAGE(H2,H18,H34,H50,H66,H82)</f>
        <v>0.237828464</v>
      </c>
      <c r="AF3" s="130">
        <f t="shared" ref="AF3:AF18" si="11">AVERAGE(H98,H114,H130,H146,H162,H178)</f>
        <v>0.2458637965</v>
      </c>
      <c r="AG3" s="130">
        <f t="shared" ref="AG3:AG18" si="12">AVERAGE(H194,H210,H226,H242,H258,H274)</f>
        <v>0.1157917493</v>
      </c>
      <c r="AH3" s="130">
        <f t="shared" ref="AH3:AH18" si="13">AVERAGE(H290,H306,H322,H338,H354,H370)</f>
        <v>0.1131424678</v>
      </c>
      <c r="AI3" s="130">
        <f t="shared" ref="AI3:AI18" si="14">AVERAGE(H386,H402,H418,H434,H450,H466)</f>
        <v>0.07083096067</v>
      </c>
      <c r="AJ3" s="130">
        <f t="shared" ref="AJ3:AJ18" si="15">AVERAGE(H482,H498,H514,H530,H546,H562)</f>
        <v>0.232882259</v>
      </c>
      <c r="AK3" s="132">
        <f t="shared" ref="AK3:AK18" si="16">AVERAGE(H578,H594,H610,H626,H642,H658)</f>
        <v>0.2323158423</v>
      </c>
      <c r="AM3" s="254">
        <v>1.0</v>
      </c>
      <c r="AN3" s="35" t="s">
        <v>46</v>
      </c>
      <c r="AO3" s="130">
        <f t="shared" ref="AO3:AO18" si="17">AVERAGE(J2,J18,J34,J50,J66,J82)</f>
        <v>5.052749847</v>
      </c>
      <c r="AP3" s="130">
        <f t="shared" ref="AP3:AP18" si="18">AVERAGE(J98,J114,J130,J146,J162,J178)</f>
        <v>4.590068662</v>
      </c>
      <c r="AQ3" s="130">
        <f t="shared" ref="AQ3:AQ18" si="19">AVERAGE(J194,J210,J226,J242,J258,J274)</f>
        <v>4.036680264</v>
      </c>
      <c r="AR3" s="130">
        <f t="shared" ref="AR3:AR18" si="20">AVERAGE(J290,J306,J322,J338,J354,J370)</f>
        <v>3.561582792</v>
      </c>
      <c r="AS3" s="130">
        <f t="shared" ref="AS3:AS18" si="21">AVERAGE(J386,J402,J418,J434,J450,J466)</f>
        <v>1.823020185</v>
      </c>
      <c r="AT3" s="130">
        <f t="shared" ref="AT3:AT18" si="22">AVERAGE(J482,J498,J514,J530,J546,J562)</f>
        <v>5.312203422</v>
      </c>
      <c r="AU3" s="132">
        <f t="shared" ref="AU3:AU18" si="23">AVERAGE(J578,J594,J610,J626,J642,J658)</f>
        <v>6.590605765</v>
      </c>
      <c r="AX3" s="254">
        <v>1.0</v>
      </c>
      <c r="AY3" s="35" t="s">
        <v>46</v>
      </c>
      <c r="AZ3" s="130">
        <f t="shared" ref="AZ3:AZ18" si="24">AVERAGE(P2,P18,P34,P50,P66,P82)</f>
        <v>65.36915196</v>
      </c>
      <c r="BA3" s="130">
        <f t="shared" ref="BA3:BA18" si="25">AVERAGE(P98,P114,P130,P146,P162,P178)</f>
        <v>58.47418291</v>
      </c>
      <c r="BB3" s="130">
        <f t="shared" ref="BB3:BB18" si="26">AVERAGE(P194,P210,P226,P242,P258,P274)</f>
        <v>86.55918862</v>
      </c>
      <c r="BC3" s="130">
        <f t="shared" ref="BC3:BC18" si="27">AVERAGE(P290,P306,P322,P338,P354,P370)</f>
        <v>65.48391443</v>
      </c>
      <c r="BD3" s="130">
        <f t="shared" ref="BD3:BD18" si="28">AVERAGE(P386,P402,P418,P434,P450,P466)</f>
        <v>106.8755213</v>
      </c>
      <c r="BE3" s="130">
        <f t="shared" ref="BE3:BE18" si="29">AVERAGE(P482,P498,P514,P530,P546,P562)</f>
        <v>53.6431258</v>
      </c>
      <c r="BF3" s="132">
        <f t="shared" ref="BF3:BF18" si="30">AVERAGE(P578,P594,P610,P626,P642,P658)</f>
        <v>51.35718599</v>
      </c>
      <c r="BI3" s="254">
        <v>1.0</v>
      </c>
      <c r="BJ3" s="35" t="s">
        <v>46</v>
      </c>
      <c r="BK3" s="130">
        <f t="shared" ref="BK3:BK18" si="31">AVERAGE(K2,K18,K34,K50,K66,K82)</f>
        <v>2.285365353</v>
      </c>
      <c r="BL3" s="130">
        <f t="shared" ref="BL3:BL18" si="32">AVERAGE(K98,K114,K130,K146,K162,K178)</f>
        <v>1.960476884</v>
      </c>
      <c r="BM3" s="130">
        <f t="shared" ref="BM3:BM18" si="33">AVERAGE(K194,K210,K226,K242,K258,K274)</f>
        <v>3.546467631</v>
      </c>
      <c r="BN3" s="130">
        <f t="shared" ref="BN3:BN18" si="34">AVERAGE(K290,K306,K322,K338,K354,K370)</f>
        <v>3.215685348</v>
      </c>
      <c r="BO3" s="130">
        <f t="shared" ref="BO3:BO18" si="35">AVERAGE(K386,K402,K418,K434,K450,K466)</f>
        <v>3.225315791</v>
      </c>
      <c r="BP3" s="130">
        <f t="shared" ref="BP3:BP18" si="36">AVERAGE(K482,K498,K514,K530,K546,K562)</f>
        <v>2.342558022</v>
      </c>
      <c r="BQ3" s="132">
        <f t="shared" ref="BQ3:BQ18" si="37">AVERAGE(K578,K594,K610,K626,K642,K658)</f>
        <v>2.959946714</v>
      </c>
    </row>
    <row r="4" ht="14.25" customHeight="1">
      <c r="A4" s="42" t="s">
        <v>175</v>
      </c>
      <c r="B4" s="42" t="s">
        <v>176</v>
      </c>
      <c r="C4" s="35" t="s">
        <v>44</v>
      </c>
      <c r="D4" s="42">
        <v>1.0</v>
      </c>
      <c r="E4" s="42">
        <v>3.0</v>
      </c>
      <c r="F4" s="251" t="s">
        <v>6</v>
      </c>
      <c r="G4" s="163">
        <v>14.8151863389432</v>
      </c>
      <c r="H4" s="163">
        <v>0.19058665568025443</v>
      </c>
      <c r="I4" s="163">
        <v>239.72471232070512</v>
      </c>
      <c r="J4" s="163">
        <v>3.4464048413696355</v>
      </c>
      <c r="K4" s="163">
        <v>1.8617588147755804</v>
      </c>
      <c r="L4" s="163">
        <v>33.29081726074219</v>
      </c>
      <c r="M4" s="163">
        <v>32.512229919433594</v>
      </c>
      <c r="N4" s="163">
        <v>33.29081726074219</v>
      </c>
      <c r="O4" s="163">
        <v>1072.733642578125</v>
      </c>
      <c r="P4" s="163">
        <f t="shared" si="1"/>
        <v>77.73464667</v>
      </c>
      <c r="Q4" s="163">
        <f t="shared" si="2"/>
        <v>4.353301061</v>
      </c>
      <c r="S4" s="254">
        <v>2.0</v>
      </c>
      <c r="T4" s="182" t="s">
        <v>45</v>
      </c>
      <c r="U4" s="255">
        <f t="shared" si="3"/>
        <v>15.08000787</v>
      </c>
      <c r="V4" s="256">
        <f t="shared" si="4"/>
        <v>13.96425032</v>
      </c>
      <c r="W4" s="256">
        <f t="shared" si="5"/>
        <v>8.425824527</v>
      </c>
      <c r="X4" s="256">
        <f t="shared" si="6"/>
        <v>8.075421328</v>
      </c>
      <c r="Y4" s="256">
        <f t="shared" si="7"/>
        <v>7.584968997</v>
      </c>
      <c r="Z4" s="256">
        <f t="shared" si="8"/>
        <v>10.62798791</v>
      </c>
      <c r="AA4" s="189">
        <f t="shared" si="9"/>
        <v>9.627196479</v>
      </c>
      <c r="AC4" s="254">
        <v>2.0</v>
      </c>
      <c r="AD4" s="35" t="s">
        <v>45</v>
      </c>
      <c r="AE4" s="130">
        <f t="shared" si="10"/>
        <v>0.2326883905</v>
      </c>
      <c r="AF4" s="130">
        <f t="shared" si="11"/>
        <v>0.2508117818</v>
      </c>
      <c r="AG4" s="130">
        <f t="shared" si="12"/>
        <v>0.143684546</v>
      </c>
      <c r="AH4" s="130">
        <f t="shared" si="13"/>
        <v>0.1521273931</v>
      </c>
      <c r="AI4" s="130">
        <f t="shared" si="14"/>
        <v>0.1007352763</v>
      </c>
      <c r="AJ4" s="130">
        <f t="shared" si="15"/>
        <v>0.1986993945</v>
      </c>
      <c r="AK4" s="132">
        <f t="shared" si="16"/>
        <v>0.1875449768</v>
      </c>
      <c r="AM4" s="254">
        <v>2.0</v>
      </c>
      <c r="AN4" s="35" t="s">
        <v>45</v>
      </c>
      <c r="AO4" s="130">
        <f t="shared" si="17"/>
        <v>5.11057127</v>
      </c>
      <c r="AP4" s="130">
        <f t="shared" si="18"/>
        <v>4.543142278</v>
      </c>
      <c r="AQ4" s="130">
        <f t="shared" si="19"/>
        <v>4.402575292</v>
      </c>
      <c r="AR4" s="130">
        <f t="shared" si="20"/>
        <v>4.459765227</v>
      </c>
      <c r="AS4" s="130">
        <f t="shared" si="21"/>
        <v>2.376777386</v>
      </c>
      <c r="AT4" s="130">
        <f t="shared" si="22"/>
        <v>4.765770132</v>
      </c>
      <c r="AU4" s="132">
        <f t="shared" si="23"/>
        <v>5.751310218</v>
      </c>
      <c r="AX4" s="254">
        <v>2.0</v>
      </c>
      <c r="AY4" s="35" t="s">
        <v>45</v>
      </c>
      <c r="AZ4" s="130">
        <f t="shared" si="24"/>
        <v>66.58840137</v>
      </c>
      <c r="BA4" s="130">
        <f t="shared" si="25"/>
        <v>57.05924719</v>
      </c>
      <c r="BB4" s="130">
        <f t="shared" si="26"/>
        <v>82.75063667</v>
      </c>
      <c r="BC4" s="130">
        <f t="shared" si="27"/>
        <v>57.82060207</v>
      </c>
      <c r="BD4" s="130">
        <f t="shared" si="28"/>
        <v>114.8968986</v>
      </c>
      <c r="BE4" s="130">
        <f t="shared" si="29"/>
        <v>56.04852203</v>
      </c>
      <c r="BF4" s="132">
        <f t="shared" si="30"/>
        <v>50.01652876</v>
      </c>
      <c r="BI4" s="254">
        <v>2.0</v>
      </c>
      <c r="BJ4" s="35" t="s">
        <v>45</v>
      </c>
      <c r="BK4" s="130">
        <f t="shared" si="31"/>
        <v>2.287885845</v>
      </c>
      <c r="BL4" s="130">
        <f t="shared" si="32"/>
        <v>1.901260212</v>
      </c>
      <c r="BM4" s="130">
        <f t="shared" si="33"/>
        <v>3.47006119</v>
      </c>
      <c r="BN4" s="130">
        <f t="shared" si="34"/>
        <v>3.154801054</v>
      </c>
      <c r="BO4" s="130">
        <f t="shared" si="35"/>
        <v>3.046668287</v>
      </c>
      <c r="BP4" s="130">
        <f t="shared" si="36"/>
        <v>2.439418622</v>
      </c>
      <c r="BQ4" s="132">
        <f t="shared" si="37"/>
        <v>3.155146583</v>
      </c>
    </row>
    <row r="5" ht="14.25" customHeight="1">
      <c r="A5" s="42" t="s">
        <v>178</v>
      </c>
      <c r="B5" s="42" t="s">
        <v>179</v>
      </c>
      <c r="C5" s="35" t="s">
        <v>43</v>
      </c>
      <c r="D5" s="42">
        <v>1.0</v>
      </c>
      <c r="E5" s="42">
        <v>4.0</v>
      </c>
      <c r="F5" s="251" t="s">
        <v>6</v>
      </c>
      <c r="G5" s="257">
        <v>17.7115050268984</v>
      </c>
      <c r="H5" s="163">
        <v>0.22251514982722415</v>
      </c>
      <c r="I5" s="163">
        <v>231.36383723302404</v>
      </c>
      <c r="J5" s="163">
        <v>4.127454659548994</v>
      </c>
      <c r="K5" s="163">
        <v>1.9259811011225736</v>
      </c>
      <c r="L5" s="163">
        <v>34.056114196777344</v>
      </c>
      <c r="M5" s="163">
        <v>33.082000732421875</v>
      </c>
      <c r="N5" s="163">
        <v>34.056114196777344</v>
      </c>
      <c r="O5" s="163">
        <v>1104.1640625</v>
      </c>
      <c r="P5" s="163">
        <f t="shared" si="1"/>
        <v>79.59685011</v>
      </c>
      <c r="Q5" s="163">
        <f t="shared" si="2"/>
        <v>4.376974521</v>
      </c>
      <c r="S5" s="254">
        <v>3.0</v>
      </c>
      <c r="T5" s="182" t="s">
        <v>44</v>
      </c>
      <c r="U5" s="255">
        <f t="shared" si="3"/>
        <v>16.62399204</v>
      </c>
      <c r="V5" s="256">
        <f t="shared" si="4"/>
        <v>14.77076064</v>
      </c>
      <c r="W5" s="256">
        <f t="shared" si="5"/>
        <v>7.198050607</v>
      </c>
      <c r="X5" s="256">
        <f t="shared" si="6"/>
        <v>8.67957652</v>
      </c>
      <c r="Y5" s="256">
        <f t="shared" si="7"/>
        <v>3.230084476</v>
      </c>
      <c r="Z5" s="256">
        <f t="shared" si="8"/>
        <v>11.23700912</v>
      </c>
      <c r="AA5" s="189">
        <f t="shared" si="9"/>
        <v>10.89423804</v>
      </c>
      <c r="AC5" s="254">
        <v>3.0</v>
      </c>
      <c r="AD5" s="35" t="s">
        <v>44</v>
      </c>
      <c r="AE5" s="130">
        <f t="shared" si="10"/>
        <v>0.2592839567</v>
      </c>
      <c r="AF5" s="130">
        <f t="shared" si="11"/>
        <v>0.2689347833</v>
      </c>
      <c r="AG5" s="130">
        <f t="shared" si="12"/>
        <v>0.09030803094</v>
      </c>
      <c r="AH5" s="130">
        <f t="shared" si="13"/>
        <v>0.1323190285</v>
      </c>
      <c r="AI5" s="130">
        <f t="shared" si="14"/>
        <v>0.03324389687</v>
      </c>
      <c r="AJ5" s="130">
        <f t="shared" si="15"/>
        <v>0.2092229642</v>
      </c>
      <c r="AK5" s="132">
        <f t="shared" si="16"/>
        <v>0.1977984902</v>
      </c>
      <c r="AM5" s="254">
        <v>3.0</v>
      </c>
      <c r="AN5" s="35" t="s">
        <v>44</v>
      </c>
      <c r="AO5" s="130">
        <f t="shared" si="17"/>
        <v>5.409685215</v>
      </c>
      <c r="AP5" s="130">
        <f t="shared" si="18"/>
        <v>4.745583938</v>
      </c>
      <c r="AQ5" s="130">
        <f t="shared" si="19"/>
        <v>3.185430409</v>
      </c>
      <c r="AR5" s="130">
        <f t="shared" si="20"/>
        <v>4.136324847</v>
      </c>
      <c r="AS5" s="130">
        <f t="shared" si="21"/>
        <v>1.199781734</v>
      </c>
      <c r="AT5" s="130">
        <f t="shared" si="22"/>
        <v>4.965384263</v>
      </c>
      <c r="AU5" s="132">
        <f t="shared" si="23"/>
        <v>6.40252926</v>
      </c>
      <c r="AX5" s="254">
        <v>3.0</v>
      </c>
      <c r="AY5" s="35" t="s">
        <v>44</v>
      </c>
      <c r="AZ5" s="130">
        <f t="shared" si="24"/>
        <v>65.58959285</v>
      </c>
      <c r="BA5" s="130">
        <f t="shared" si="25"/>
        <v>58.12652113</v>
      </c>
      <c r="BB5" s="130">
        <f t="shared" si="26"/>
        <v>94.87893202</v>
      </c>
      <c r="BC5" s="130">
        <f t="shared" si="27"/>
        <v>69.75907286</v>
      </c>
      <c r="BD5" s="130">
        <f t="shared" si="28"/>
        <v>94.87335272</v>
      </c>
      <c r="BE5" s="130">
        <f t="shared" si="29"/>
        <v>56.14621417</v>
      </c>
      <c r="BF5" s="132">
        <f t="shared" si="30"/>
        <v>55.92921532</v>
      </c>
      <c r="BI5" s="254">
        <v>3.0</v>
      </c>
      <c r="BJ5" s="35" t="s">
        <v>44</v>
      </c>
      <c r="BK5" s="130">
        <f t="shared" si="31"/>
        <v>2.197720168</v>
      </c>
      <c r="BL5" s="130">
        <f t="shared" si="32"/>
        <v>1.878980743</v>
      </c>
      <c r="BM5" s="130">
        <f t="shared" si="33"/>
        <v>3.667279247</v>
      </c>
      <c r="BN5" s="130">
        <f t="shared" si="34"/>
        <v>3.213566409</v>
      </c>
      <c r="BO5" s="130">
        <f t="shared" si="35"/>
        <v>3.40453022</v>
      </c>
      <c r="BP5" s="130">
        <f t="shared" si="36"/>
        <v>2.463650287</v>
      </c>
      <c r="BQ5" s="132">
        <f t="shared" si="37"/>
        <v>3.372268205</v>
      </c>
    </row>
    <row r="6" ht="14.25" customHeight="1">
      <c r="A6" s="42" t="s">
        <v>183</v>
      </c>
      <c r="B6" s="42" t="s">
        <v>176</v>
      </c>
      <c r="C6" s="35" t="s">
        <v>42</v>
      </c>
      <c r="D6" s="42">
        <v>1.0</v>
      </c>
      <c r="E6" s="42">
        <v>5.0</v>
      </c>
      <c r="F6" s="251" t="s">
        <v>6</v>
      </c>
      <c r="G6" s="163">
        <v>20.993197349865785</v>
      </c>
      <c r="H6" s="163">
        <v>0.30561882940103935</v>
      </c>
      <c r="I6" s="163">
        <v>244.06566525557741</v>
      </c>
      <c r="J6" s="163">
        <v>4.93986564790295</v>
      </c>
      <c r="K6" s="163">
        <v>1.723069866487985</v>
      </c>
      <c r="L6" s="163">
        <v>33.86066818237305</v>
      </c>
      <c r="M6" s="163">
        <v>33.35459899902344</v>
      </c>
      <c r="N6" s="163">
        <v>33.86066818237305</v>
      </c>
      <c r="O6" s="163">
        <v>1173.1016845703125</v>
      </c>
      <c r="P6" s="163">
        <f t="shared" si="1"/>
        <v>68.69078516</v>
      </c>
      <c r="Q6" s="163">
        <f t="shared" si="2"/>
        <v>4.229615059</v>
      </c>
      <c r="S6" s="254">
        <v>4.0</v>
      </c>
      <c r="T6" s="182" t="s">
        <v>43</v>
      </c>
      <c r="U6" s="255">
        <f t="shared" si="3"/>
        <v>14.65450941</v>
      </c>
      <c r="V6" s="256">
        <f t="shared" si="4"/>
        <v>14.07709302</v>
      </c>
      <c r="W6" s="256">
        <f t="shared" si="5"/>
        <v>7.996844299</v>
      </c>
      <c r="X6" s="256">
        <f t="shared" si="6"/>
        <v>9.296443217</v>
      </c>
      <c r="Y6" s="256">
        <f t="shared" si="7"/>
        <v>5.673975368</v>
      </c>
      <c r="Z6" s="256">
        <f t="shared" si="8"/>
        <v>8.605176972</v>
      </c>
      <c r="AA6" s="189">
        <f t="shared" si="9"/>
        <v>9.58716676</v>
      </c>
      <c r="AC6" s="254">
        <v>4.0</v>
      </c>
      <c r="AD6" s="35" t="s">
        <v>43</v>
      </c>
      <c r="AE6" s="130">
        <f t="shared" si="10"/>
        <v>0.2044662979</v>
      </c>
      <c r="AF6" s="130">
        <f t="shared" si="11"/>
        <v>0.2406546964</v>
      </c>
      <c r="AG6" s="130">
        <f t="shared" si="12"/>
        <v>0.1019679126</v>
      </c>
      <c r="AH6" s="130">
        <f t="shared" si="13"/>
        <v>0.1578880447</v>
      </c>
      <c r="AI6" s="130">
        <f t="shared" si="14"/>
        <v>0.05034128958</v>
      </c>
      <c r="AJ6" s="130">
        <f t="shared" si="15"/>
        <v>0.1308189758</v>
      </c>
      <c r="AK6" s="132">
        <f t="shared" si="16"/>
        <v>0.1888109542</v>
      </c>
      <c r="AM6" s="254">
        <v>4.0</v>
      </c>
      <c r="AN6" s="35" t="s">
        <v>43</v>
      </c>
      <c r="AO6" s="130">
        <f t="shared" si="17"/>
        <v>4.717581671</v>
      </c>
      <c r="AP6" s="130">
        <f t="shared" si="18"/>
        <v>4.588444932</v>
      </c>
      <c r="AQ6" s="130">
        <f t="shared" si="19"/>
        <v>3.513862809</v>
      </c>
      <c r="AR6" s="130">
        <f t="shared" si="20"/>
        <v>4.751742265</v>
      </c>
      <c r="AS6" s="130">
        <f t="shared" si="21"/>
        <v>1.701215396</v>
      </c>
      <c r="AT6" s="130">
        <f t="shared" si="22"/>
        <v>3.395717773</v>
      </c>
      <c r="AU6" s="132">
        <f t="shared" si="23"/>
        <v>5.605977985</v>
      </c>
      <c r="AX6" s="254">
        <v>4.0</v>
      </c>
      <c r="AY6" s="35" t="s">
        <v>43</v>
      </c>
      <c r="AZ6" s="130">
        <f t="shared" si="24"/>
        <v>72.78734907</v>
      </c>
      <c r="BA6" s="130">
        <f t="shared" si="25"/>
        <v>61.63972575</v>
      </c>
      <c r="BB6" s="130">
        <f t="shared" si="26"/>
        <v>88.1731249</v>
      </c>
      <c r="BC6" s="130">
        <f t="shared" si="27"/>
        <v>63.15852518</v>
      </c>
      <c r="BD6" s="130">
        <f t="shared" si="28"/>
        <v>105.1076064</v>
      </c>
      <c r="BE6" s="130">
        <f t="shared" si="29"/>
        <v>66.16797229</v>
      </c>
      <c r="BF6" s="132">
        <f t="shared" si="30"/>
        <v>52.18927584</v>
      </c>
      <c r="BI6" s="254">
        <v>4.0</v>
      </c>
      <c r="BJ6" s="35" t="s">
        <v>43</v>
      </c>
      <c r="BK6" s="130">
        <f t="shared" si="31"/>
        <v>2.452085649</v>
      </c>
      <c r="BL6" s="130">
        <f t="shared" si="32"/>
        <v>2.016010534</v>
      </c>
      <c r="BM6" s="130">
        <f t="shared" si="33"/>
        <v>3.723599056</v>
      </c>
      <c r="BN6" s="130">
        <f t="shared" si="34"/>
        <v>3.17732991</v>
      </c>
      <c r="BO6" s="130">
        <f t="shared" si="35"/>
        <v>3.146759103</v>
      </c>
      <c r="BP6" s="130">
        <f t="shared" si="36"/>
        <v>2.738274562</v>
      </c>
      <c r="BQ6" s="132">
        <f t="shared" si="37"/>
        <v>3.101546355</v>
      </c>
    </row>
    <row r="7" ht="14.25" customHeight="1">
      <c r="A7" s="42" t="s">
        <v>168</v>
      </c>
      <c r="B7" s="42" t="s">
        <v>179</v>
      </c>
      <c r="C7" s="35" t="s">
        <v>41</v>
      </c>
      <c r="D7" s="42">
        <v>1.0</v>
      </c>
      <c r="E7" s="42">
        <v>6.0</v>
      </c>
      <c r="F7" s="251" t="s">
        <v>6</v>
      </c>
      <c r="G7" s="163">
        <v>20.127032541200517</v>
      </c>
      <c r="H7" s="163">
        <v>0.3208935837325912</v>
      </c>
      <c r="I7" s="163">
        <v>254.15373344849928</v>
      </c>
      <c r="J7" s="163">
        <v>5.4019463596809265</v>
      </c>
      <c r="K7" s="163">
        <v>1.8005389279108241</v>
      </c>
      <c r="L7" s="163">
        <v>34.47947692871094</v>
      </c>
      <c r="M7" s="163">
        <v>33.83009338378906</v>
      </c>
      <c r="N7" s="163">
        <v>34.47947692871094</v>
      </c>
      <c r="O7" s="163">
        <v>1141.624755859375</v>
      </c>
      <c r="P7" s="163">
        <f t="shared" si="1"/>
        <v>62.72182917</v>
      </c>
      <c r="Q7" s="163">
        <f t="shared" si="2"/>
        <v>4.13870954</v>
      </c>
      <c r="S7" s="254">
        <v>5.0</v>
      </c>
      <c r="T7" s="182" t="s">
        <v>42</v>
      </c>
      <c r="U7" s="255">
        <f t="shared" si="3"/>
        <v>17.12625688</v>
      </c>
      <c r="V7" s="256">
        <f t="shared" si="4"/>
        <v>15.5649528</v>
      </c>
      <c r="W7" s="256">
        <f t="shared" si="5"/>
        <v>6.302465563</v>
      </c>
      <c r="X7" s="256">
        <f t="shared" si="6"/>
        <v>7.681780741</v>
      </c>
      <c r="Y7" s="256">
        <f t="shared" si="7"/>
        <v>5.744869098</v>
      </c>
      <c r="Z7" s="256">
        <f t="shared" si="8"/>
        <v>10.71686969</v>
      </c>
      <c r="AA7" s="189">
        <f t="shared" si="9"/>
        <v>11.75306559</v>
      </c>
      <c r="AC7" s="254">
        <v>5.0</v>
      </c>
      <c r="AD7" s="35" t="s">
        <v>42</v>
      </c>
      <c r="AE7" s="130">
        <f t="shared" si="10"/>
        <v>0.2836582689</v>
      </c>
      <c r="AF7" s="130">
        <f t="shared" si="11"/>
        <v>0.2803632642</v>
      </c>
      <c r="AG7" s="130">
        <f t="shared" si="12"/>
        <v>0.07398532461</v>
      </c>
      <c r="AH7" s="130">
        <f t="shared" si="13"/>
        <v>0.1165678788</v>
      </c>
      <c r="AI7" s="130">
        <f t="shared" si="14"/>
        <v>0.04436999811</v>
      </c>
      <c r="AJ7" s="130">
        <f t="shared" si="15"/>
        <v>0.1735659168</v>
      </c>
      <c r="AK7" s="132">
        <f t="shared" si="16"/>
        <v>0.2373598763</v>
      </c>
      <c r="AM7" s="254">
        <v>5.0</v>
      </c>
      <c r="AN7" s="35" t="s">
        <v>42</v>
      </c>
      <c r="AO7" s="130">
        <f t="shared" si="17"/>
        <v>5.728388216</v>
      </c>
      <c r="AP7" s="130">
        <f t="shared" si="18"/>
        <v>4.980293789</v>
      </c>
      <c r="AQ7" s="130">
        <f t="shared" si="19"/>
        <v>2.80870268</v>
      </c>
      <c r="AR7" s="130">
        <f t="shared" si="20"/>
        <v>3.855724487</v>
      </c>
      <c r="AS7" s="130">
        <f t="shared" si="21"/>
        <v>1.471221675</v>
      </c>
      <c r="AT7" s="130">
        <f t="shared" si="22"/>
        <v>4.457031815</v>
      </c>
      <c r="AU7" s="132">
        <f t="shared" si="23"/>
        <v>6.839045112</v>
      </c>
      <c r="AX7" s="254">
        <v>5.0</v>
      </c>
      <c r="AY7" s="35" t="s">
        <v>42</v>
      </c>
      <c r="AZ7" s="130">
        <f t="shared" si="24"/>
        <v>61.04491073</v>
      </c>
      <c r="BA7" s="130">
        <f t="shared" si="25"/>
        <v>57.52748396</v>
      </c>
      <c r="BB7" s="130">
        <f t="shared" si="26"/>
        <v>91.78939834</v>
      </c>
      <c r="BC7" s="130">
        <f t="shared" si="27"/>
        <v>70.195682</v>
      </c>
      <c r="BD7" s="130">
        <f t="shared" si="28"/>
        <v>132.8015216</v>
      </c>
      <c r="BE7" s="130">
        <f t="shared" si="29"/>
        <v>63.48436018</v>
      </c>
      <c r="BF7" s="132">
        <f t="shared" si="30"/>
        <v>49.81850042</v>
      </c>
      <c r="BI7" s="254">
        <v>5.0</v>
      </c>
      <c r="BJ7" s="35" t="s">
        <v>42</v>
      </c>
      <c r="BK7" s="130">
        <f t="shared" si="31"/>
        <v>2.21496953</v>
      </c>
      <c r="BL7" s="130">
        <f t="shared" si="32"/>
        <v>1.908918952</v>
      </c>
      <c r="BM7" s="130">
        <f t="shared" si="33"/>
        <v>3.809202765</v>
      </c>
      <c r="BN7" s="130">
        <f t="shared" si="34"/>
        <v>3.326806205</v>
      </c>
      <c r="BO7" s="130">
        <f t="shared" si="35"/>
        <v>3.160502204</v>
      </c>
      <c r="BP7" s="130">
        <f t="shared" si="36"/>
        <v>2.639673812</v>
      </c>
      <c r="BQ7" s="132">
        <f t="shared" si="37"/>
        <v>2.981677987</v>
      </c>
    </row>
    <row r="8" ht="14.25" customHeight="1">
      <c r="A8" s="42" t="s">
        <v>183</v>
      </c>
      <c r="B8" s="42" t="s">
        <v>173</v>
      </c>
      <c r="C8" s="35" t="s">
        <v>40</v>
      </c>
      <c r="D8" s="42">
        <v>1.0</v>
      </c>
      <c r="E8" s="42">
        <v>7.0</v>
      </c>
      <c r="F8" s="251" t="s">
        <v>6</v>
      </c>
      <c r="G8" s="163">
        <v>20.39107161070875</v>
      </c>
      <c r="H8" s="163">
        <v>0.3039738974997652</v>
      </c>
      <c r="I8" s="163">
        <v>246.4566556080668</v>
      </c>
      <c r="J8" s="163">
        <v>5.443753532728593</v>
      </c>
      <c r="K8" s="163">
        <v>1.9034767752710597</v>
      </c>
      <c r="L8" s="163">
        <v>34.93614196777344</v>
      </c>
      <c r="M8" s="163">
        <v>34.139198303222656</v>
      </c>
      <c r="N8" s="163">
        <v>34.93614196777344</v>
      </c>
      <c r="O8" s="163">
        <v>1118.478271484375</v>
      </c>
      <c r="P8" s="163">
        <f t="shared" si="1"/>
        <v>67.08165332</v>
      </c>
      <c r="Q8" s="163">
        <f t="shared" si="2"/>
        <v>4.205910584</v>
      </c>
      <c r="S8" s="254">
        <v>6.0</v>
      </c>
      <c r="T8" s="182" t="s">
        <v>41</v>
      </c>
      <c r="U8" s="255">
        <f t="shared" si="3"/>
        <v>16.33170811</v>
      </c>
      <c r="V8" s="256">
        <f t="shared" si="4"/>
        <v>13.66073739</v>
      </c>
      <c r="W8" s="256">
        <f t="shared" si="5"/>
        <v>8.740523107</v>
      </c>
      <c r="X8" s="256">
        <f t="shared" si="6"/>
        <v>7.330134748</v>
      </c>
      <c r="Y8" s="163">
        <f t="shared" si="7"/>
        <v>5.157860845</v>
      </c>
      <c r="Z8" s="256">
        <f t="shared" si="8"/>
        <v>9.79006218</v>
      </c>
      <c r="AA8" s="189">
        <f t="shared" si="9"/>
        <v>9.826913253</v>
      </c>
      <c r="AC8" s="254">
        <v>6.0</v>
      </c>
      <c r="AD8" s="35" t="s">
        <v>41</v>
      </c>
      <c r="AE8" s="130">
        <f t="shared" si="10"/>
        <v>0.2693213703</v>
      </c>
      <c r="AF8" s="130">
        <f t="shared" si="11"/>
        <v>0.2338788506</v>
      </c>
      <c r="AG8" s="130">
        <f t="shared" si="12"/>
        <v>0.1113468894</v>
      </c>
      <c r="AH8" s="130">
        <f t="shared" si="13"/>
        <v>0.1314494216</v>
      </c>
      <c r="AI8" s="130">
        <f t="shared" si="14"/>
        <v>0.04469693446</v>
      </c>
      <c r="AJ8" s="130">
        <f t="shared" si="15"/>
        <v>0.1545474027</v>
      </c>
      <c r="AK8" s="132">
        <f t="shared" si="16"/>
        <v>0.1906280313</v>
      </c>
      <c r="AM8" s="254">
        <v>6.0</v>
      </c>
      <c r="AN8" s="35" t="s">
        <v>41</v>
      </c>
      <c r="AO8" s="130">
        <f t="shared" si="17"/>
        <v>5.579169814</v>
      </c>
      <c r="AP8" s="130">
        <f t="shared" si="18"/>
        <v>4.785410444</v>
      </c>
      <c r="AQ8" s="130">
        <f t="shared" si="19"/>
        <v>3.810179819</v>
      </c>
      <c r="AR8" s="130">
        <f t="shared" si="20"/>
        <v>3.936804131</v>
      </c>
      <c r="AS8" s="130">
        <f t="shared" si="21"/>
        <v>1.578422195</v>
      </c>
      <c r="AT8" s="130">
        <f t="shared" si="22"/>
        <v>4.075147556</v>
      </c>
      <c r="AU8" s="132">
        <f t="shared" si="23"/>
        <v>5.796153714</v>
      </c>
      <c r="AX8" s="254">
        <v>6.0</v>
      </c>
      <c r="AY8" s="35" t="s">
        <v>41</v>
      </c>
      <c r="AZ8" s="130">
        <f t="shared" si="24"/>
        <v>61.84363465</v>
      </c>
      <c r="BA8" s="130">
        <f t="shared" si="25"/>
        <v>60.57121912</v>
      </c>
      <c r="BB8" s="130">
        <f t="shared" si="26"/>
        <v>86.6504327</v>
      </c>
      <c r="BC8" s="130">
        <f t="shared" si="27"/>
        <v>63.48788353</v>
      </c>
      <c r="BD8" s="130">
        <f t="shared" si="28"/>
        <v>108.1961149</v>
      </c>
      <c r="BE8" s="130">
        <f t="shared" si="29"/>
        <v>63.28315843</v>
      </c>
      <c r="BF8" s="132">
        <f t="shared" si="30"/>
        <v>52.09053606</v>
      </c>
      <c r="BI8" s="254">
        <v>6.0</v>
      </c>
      <c r="BJ8" s="35" t="s">
        <v>41</v>
      </c>
      <c r="BK8" s="130">
        <f t="shared" si="31"/>
        <v>2.227161868</v>
      </c>
      <c r="BL8" s="130">
        <f t="shared" si="32"/>
        <v>2.152939094</v>
      </c>
      <c r="BM8" s="130">
        <f t="shared" si="33"/>
        <v>3.785631981</v>
      </c>
      <c r="BN8" s="130">
        <f t="shared" si="34"/>
        <v>3.269005996</v>
      </c>
      <c r="BO8" s="130">
        <f t="shared" si="35"/>
        <v>3.220774954</v>
      </c>
      <c r="BP8" s="130">
        <f t="shared" si="36"/>
        <v>2.720044955</v>
      </c>
      <c r="BQ8" s="132">
        <f t="shared" si="37"/>
        <v>3.158279202</v>
      </c>
    </row>
    <row r="9" ht="14.25" customHeight="1">
      <c r="A9" s="42" t="s">
        <v>175</v>
      </c>
      <c r="B9" s="42" t="s">
        <v>179</v>
      </c>
      <c r="C9" s="35" t="s">
        <v>39</v>
      </c>
      <c r="D9" s="42">
        <v>1.0</v>
      </c>
      <c r="E9" s="42">
        <v>8.0</v>
      </c>
      <c r="F9" s="251" t="s">
        <v>6</v>
      </c>
      <c r="G9" s="163">
        <v>18.224168849378103</v>
      </c>
      <c r="H9" s="163">
        <v>0.25500257434879026</v>
      </c>
      <c r="I9" s="163">
        <v>242.88230090024544</v>
      </c>
      <c r="J9" s="163">
        <v>4.769562823735172</v>
      </c>
      <c r="K9" s="163">
        <v>1.9574255390110218</v>
      </c>
      <c r="L9" s="163">
        <v>34.96298599243164</v>
      </c>
      <c r="M9" s="163">
        <v>34.3969612121582</v>
      </c>
      <c r="N9" s="163">
        <v>34.96298599243164</v>
      </c>
      <c r="O9" s="163">
        <v>1020.9703369140625</v>
      </c>
      <c r="P9" s="163">
        <f t="shared" si="1"/>
        <v>71.46660733</v>
      </c>
      <c r="Q9" s="163">
        <f t="shared" si="2"/>
        <v>4.26923031</v>
      </c>
      <c r="S9" s="254">
        <v>7.0</v>
      </c>
      <c r="T9" s="182" t="s">
        <v>40</v>
      </c>
      <c r="U9" s="255">
        <f t="shared" si="3"/>
        <v>16.6396397</v>
      </c>
      <c r="V9" s="256">
        <f t="shared" si="4"/>
        <v>14.91957505</v>
      </c>
      <c r="W9" s="256">
        <f t="shared" si="5"/>
        <v>10.20289002</v>
      </c>
      <c r="X9" s="256">
        <f t="shared" si="6"/>
        <v>10.13464434</v>
      </c>
      <c r="Y9" s="163">
        <f t="shared" si="7"/>
        <v>6.711649698</v>
      </c>
      <c r="Z9" s="256">
        <f t="shared" si="8"/>
        <v>11.37526218</v>
      </c>
      <c r="AA9" s="189">
        <f t="shared" si="9"/>
        <v>12.51874191</v>
      </c>
      <c r="AC9" s="254">
        <v>7.0</v>
      </c>
      <c r="AD9" s="35" t="s">
        <v>40</v>
      </c>
      <c r="AE9" s="130">
        <f t="shared" si="10"/>
        <v>0.3142321846</v>
      </c>
      <c r="AF9" s="130">
        <f t="shared" si="11"/>
        <v>0.2757437838</v>
      </c>
      <c r="AG9" s="130">
        <f t="shared" si="12"/>
        <v>0.1636154462</v>
      </c>
      <c r="AH9" s="130">
        <f t="shared" si="13"/>
        <v>0.163377217</v>
      </c>
      <c r="AI9" s="130">
        <f t="shared" si="14"/>
        <v>0.05720341812</v>
      </c>
      <c r="AJ9" s="130">
        <f t="shared" si="15"/>
        <v>0.1836755098</v>
      </c>
      <c r="AK9" s="132">
        <f t="shared" si="16"/>
        <v>0.2434917413</v>
      </c>
      <c r="AM9" s="254">
        <v>7.0</v>
      </c>
      <c r="AN9" s="35" t="s">
        <v>40</v>
      </c>
      <c r="AO9" s="130">
        <f t="shared" si="17"/>
        <v>5.881877376</v>
      </c>
      <c r="AP9" s="130">
        <f t="shared" si="18"/>
        <v>5.08748104</v>
      </c>
      <c r="AQ9" s="130">
        <f t="shared" si="19"/>
        <v>4.903165839</v>
      </c>
      <c r="AR9" s="130">
        <f t="shared" si="20"/>
        <v>4.885957104</v>
      </c>
      <c r="AS9" s="130">
        <f t="shared" si="21"/>
        <v>1.741795309</v>
      </c>
      <c r="AT9" s="130">
        <f t="shared" si="22"/>
        <v>4.440821946</v>
      </c>
      <c r="AU9" s="132">
        <f t="shared" si="23"/>
        <v>7.22798263</v>
      </c>
      <c r="AX9" s="254">
        <v>7.0</v>
      </c>
      <c r="AY9" s="35" t="s">
        <v>40</v>
      </c>
      <c r="AZ9" s="130">
        <f t="shared" si="24"/>
        <v>52.65042987</v>
      </c>
      <c r="BA9" s="130">
        <f t="shared" si="25"/>
        <v>55.47978253</v>
      </c>
      <c r="BB9" s="130">
        <f t="shared" si="26"/>
        <v>70.92854851</v>
      </c>
      <c r="BC9" s="130">
        <f t="shared" si="27"/>
        <v>67.89872</v>
      </c>
      <c r="BD9" s="130">
        <f t="shared" si="28"/>
        <v>116.0382359</v>
      </c>
      <c r="BE9" s="130">
        <f t="shared" si="29"/>
        <v>65.20690712</v>
      </c>
      <c r="BF9" s="132">
        <f t="shared" si="30"/>
        <v>51.86289278</v>
      </c>
      <c r="BI9" s="254">
        <v>7.0</v>
      </c>
      <c r="BJ9" s="35" t="s">
        <v>40</v>
      </c>
      <c r="BK9" s="130">
        <f t="shared" si="31"/>
        <v>2.003647894</v>
      </c>
      <c r="BL9" s="130">
        <f t="shared" si="32"/>
        <v>1.945563346</v>
      </c>
      <c r="BM9" s="130">
        <f t="shared" si="33"/>
        <v>3.52882034</v>
      </c>
      <c r="BN9" s="130">
        <f t="shared" si="34"/>
        <v>3.168473529</v>
      </c>
      <c r="BO9" s="130">
        <f t="shared" si="35"/>
        <v>3.025222328</v>
      </c>
      <c r="BP9" s="130">
        <f t="shared" si="36"/>
        <v>2.770811437</v>
      </c>
      <c r="BQ9" s="132">
        <f t="shared" si="37"/>
        <v>3.136404903</v>
      </c>
    </row>
    <row r="10" ht="14.25" customHeight="1">
      <c r="A10" s="42" t="s">
        <v>168</v>
      </c>
      <c r="B10" s="42" t="s">
        <v>176</v>
      </c>
      <c r="C10" s="35" t="s">
        <v>38</v>
      </c>
      <c r="D10" s="42">
        <v>1.0</v>
      </c>
      <c r="E10" s="42">
        <v>9.0</v>
      </c>
      <c r="F10" s="251" t="s">
        <v>6</v>
      </c>
      <c r="G10" s="163">
        <v>22.829267669395243</v>
      </c>
      <c r="H10" s="163">
        <v>0.41234679823469306</v>
      </c>
      <c r="I10" s="163">
        <v>261.2361511110433</v>
      </c>
      <c r="J10" s="163">
        <v>6.338286470703391</v>
      </c>
      <c r="K10" s="163">
        <v>1.6889991454510276</v>
      </c>
      <c r="L10" s="163">
        <v>34.795372009277344</v>
      </c>
      <c r="M10" s="163">
        <v>34.6397819519043</v>
      </c>
      <c r="N10" s="163">
        <v>34.795372009277344</v>
      </c>
      <c r="O10" s="163">
        <v>1138.477783203125</v>
      </c>
      <c r="P10" s="163">
        <f t="shared" si="1"/>
        <v>55.36424138</v>
      </c>
      <c r="Q10" s="163">
        <f t="shared" si="2"/>
        <v>4.013933923</v>
      </c>
      <c r="S10" s="254">
        <v>8.0</v>
      </c>
      <c r="T10" s="182" t="s">
        <v>39</v>
      </c>
      <c r="U10" s="255">
        <f t="shared" si="3"/>
        <v>16.10408047</v>
      </c>
      <c r="V10" s="163">
        <f t="shared" si="4"/>
        <v>15.35911423</v>
      </c>
      <c r="W10" s="163">
        <f t="shared" si="5"/>
        <v>9.03112956</v>
      </c>
      <c r="X10" s="163">
        <f t="shared" si="6"/>
        <v>7.661186931</v>
      </c>
      <c r="Y10" s="163">
        <f t="shared" si="7"/>
        <v>3.678103349</v>
      </c>
      <c r="Z10" s="256">
        <f t="shared" si="8"/>
        <v>11.39339116</v>
      </c>
      <c r="AA10" s="189">
        <f t="shared" si="9"/>
        <v>11.75315188</v>
      </c>
      <c r="AC10" s="254">
        <v>8.0</v>
      </c>
      <c r="AD10" s="35" t="s">
        <v>39</v>
      </c>
      <c r="AE10" s="130">
        <f t="shared" si="10"/>
        <v>0.2281922784</v>
      </c>
      <c r="AF10" s="130">
        <f t="shared" si="11"/>
        <v>0.2795800128</v>
      </c>
      <c r="AG10" s="130">
        <f t="shared" si="12"/>
        <v>0.1180423247</v>
      </c>
      <c r="AH10" s="130">
        <f t="shared" si="13"/>
        <v>0.09623373069</v>
      </c>
      <c r="AI10" s="130">
        <f t="shared" si="14"/>
        <v>0.0327610921</v>
      </c>
      <c r="AJ10" s="130">
        <f t="shared" si="15"/>
        <v>0.1814359637</v>
      </c>
      <c r="AK10" s="132">
        <f t="shared" si="16"/>
        <v>0.2278114045</v>
      </c>
      <c r="AM10" s="254">
        <v>8.0</v>
      </c>
      <c r="AN10" s="35" t="s">
        <v>39</v>
      </c>
      <c r="AO10" s="130">
        <f t="shared" si="17"/>
        <v>4.886378902</v>
      </c>
      <c r="AP10" s="130">
        <f t="shared" si="18"/>
        <v>5.019505195</v>
      </c>
      <c r="AQ10" s="130">
        <f t="shared" si="19"/>
        <v>3.944558696</v>
      </c>
      <c r="AR10" s="130">
        <f t="shared" si="20"/>
        <v>3.308690526</v>
      </c>
      <c r="AS10" s="130">
        <f t="shared" si="21"/>
        <v>1.061290832</v>
      </c>
      <c r="AT10" s="130">
        <f t="shared" si="22"/>
        <v>4.708211504</v>
      </c>
      <c r="AU10" s="132">
        <f t="shared" si="23"/>
        <v>6.690060835</v>
      </c>
      <c r="AX10" s="254">
        <v>8.0</v>
      </c>
      <c r="AY10" s="35" t="s">
        <v>39</v>
      </c>
      <c r="AZ10" s="130">
        <f t="shared" si="24"/>
        <v>71.60581788</v>
      </c>
      <c r="BA10" s="130">
        <f t="shared" si="25"/>
        <v>59.23865304</v>
      </c>
      <c r="BB10" s="130">
        <f t="shared" si="26"/>
        <v>98.59169107</v>
      </c>
      <c r="BC10" s="130">
        <f t="shared" si="27"/>
        <v>87.43281926</v>
      </c>
      <c r="BD10" s="130">
        <f t="shared" si="28"/>
        <v>126.5575236</v>
      </c>
      <c r="BE10" s="130">
        <f t="shared" si="29"/>
        <v>61.97772371</v>
      </c>
      <c r="BF10" s="132">
        <f t="shared" si="30"/>
        <v>52.02951655</v>
      </c>
      <c r="BI10" s="254">
        <v>8.0</v>
      </c>
      <c r="BJ10" s="35" t="s">
        <v>39</v>
      </c>
      <c r="BK10" s="130">
        <f t="shared" si="31"/>
        <v>2.278903095</v>
      </c>
      <c r="BL10" s="130">
        <f t="shared" si="32"/>
        <v>1.975784036</v>
      </c>
      <c r="BM10" s="130">
        <f t="shared" si="33"/>
        <v>3.687814615</v>
      </c>
      <c r="BN10" s="130">
        <f t="shared" si="34"/>
        <v>3.488613143</v>
      </c>
      <c r="BO10" s="130">
        <f t="shared" si="35"/>
        <v>3.184353695</v>
      </c>
      <c r="BP10" s="130">
        <f t="shared" si="36"/>
        <v>2.712803802</v>
      </c>
      <c r="BQ10" s="132">
        <f t="shared" si="37"/>
        <v>3.085210527</v>
      </c>
    </row>
    <row r="11" ht="14.25" customHeight="1">
      <c r="A11" s="42" t="s">
        <v>183</v>
      </c>
      <c r="B11" s="42" t="s">
        <v>179</v>
      </c>
      <c r="C11" s="35" t="s">
        <v>37</v>
      </c>
      <c r="D11" s="42">
        <v>1.0</v>
      </c>
      <c r="E11" s="42">
        <v>10.0</v>
      </c>
      <c r="F11" s="251" t="s">
        <v>6</v>
      </c>
      <c r="G11" s="163">
        <v>19.340720030419323</v>
      </c>
      <c r="H11" s="163">
        <v>0.27717483383700614</v>
      </c>
      <c r="I11" s="163">
        <v>243.05295419228173</v>
      </c>
      <c r="J11" s="163">
        <v>5.445256981388415</v>
      </c>
      <c r="K11" s="163">
        <v>2.0662466453018897</v>
      </c>
      <c r="L11" s="163">
        <v>35.78582000732422</v>
      </c>
      <c r="M11" s="163">
        <v>34.85417556762695</v>
      </c>
      <c r="N11" s="163">
        <v>35.78582000732422</v>
      </c>
      <c r="O11" s="163">
        <v>1176.677734375</v>
      </c>
      <c r="P11" s="163">
        <f t="shared" si="1"/>
        <v>69.77805222</v>
      </c>
      <c r="Q11" s="163">
        <f t="shared" si="2"/>
        <v>4.245319522</v>
      </c>
      <c r="S11" s="254">
        <v>9.0</v>
      </c>
      <c r="T11" s="182" t="s">
        <v>38</v>
      </c>
      <c r="U11" s="255">
        <f t="shared" si="3"/>
        <v>13.54166372</v>
      </c>
      <c r="V11" s="163">
        <f t="shared" si="4"/>
        <v>12.9268247</v>
      </c>
      <c r="W11" s="163">
        <f t="shared" si="5"/>
        <v>10.01886665</v>
      </c>
      <c r="X11" s="163">
        <f t="shared" si="6"/>
        <v>9.85642583</v>
      </c>
      <c r="Y11" s="163">
        <f t="shared" si="7"/>
        <v>6.080807428</v>
      </c>
      <c r="Z11" s="256">
        <f t="shared" si="8"/>
        <v>11.2723624</v>
      </c>
      <c r="AA11" s="189">
        <f t="shared" si="9"/>
        <v>10.18239482</v>
      </c>
      <c r="AC11" s="254">
        <v>9.0</v>
      </c>
      <c r="AD11" s="35" t="s">
        <v>38</v>
      </c>
      <c r="AE11" s="130">
        <f t="shared" si="10"/>
        <v>0.2290964348</v>
      </c>
      <c r="AF11" s="130">
        <f t="shared" si="11"/>
        <v>0.2521332201</v>
      </c>
      <c r="AG11" s="130">
        <f t="shared" si="12"/>
        <v>0.1243714897</v>
      </c>
      <c r="AH11" s="130">
        <f t="shared" si="13"/>
        <v>0.1658954903</v>
      </c>
      <c r="AI11" s="130">
        <f t="shared" si="14"/>
        <v>0.05645631649</v>
      </c>
      <c r="AJ11" s="130">
        <f t="shared" si="15"/>
        <v>0.1742661201</v>
      </c>
      <c r="AK11" s="132">
        <f t="shared" si="16"/>
        <v>0.1982937186</v>
      </c>
      <c r="AM11" s="254">
        <v>9.0</v>
      </c>
      <c r="AN11" s="35" t="s">
        <v>38</v>
      </c>
      <c r="AO11" s="130">
        <f t="shared" si="17"/>
        <v>4.720507989</v>
      </c>
      <c r="AP11" s="130">
        <f t="shared" si="18"/>
        <v>4.778257098</v>
      </c>
      <c r="AQ11" s="130">
        <f t="shared" si="19"/>
        <v>4.398392917</v>
      </c>
      <c r="AR11" s="130">
        <f t="shared" si="20"/>
        <v>4.862540797</v>
      </c>
      <c r="AS11" s="130">
        <f t="shared" si="21"/>
        <v>1.761540992</v>
      </c>
      <c r="AT11" s="130">
        <f t="shared" si="22"/>
        <v>4.491826501</v>
      </c>
      <c r="AU11" s="132">
        <f t="shared" si="23"/>
        <v>5.981186816</v>
      </c>
      <c r="AX11" s="254">
        <v>9.0</v>
      </c>
      <c r="AY11" s="35" t="s">
        <v>38</v>
      </c>
      <c r="AZ11" s="130">
        <f t="shared" si="24"/>
        <v>60.99030976</v>
      </c>
      <c r="BA11" s="130">
        <f t="shared" si="25"/>
        <v>55.31888818</v>
      </c>
      <c r="BB11" s="130">
        <f t="shared" si="26"/>
        <v>91.45474947</v>
      </c>
      <c r="BC11" s="130">
        <f t="shared" si="27"/>
        <v>66.01891157</v>
      </c>
      <c r="BD11" s="130">
        <f t="shared" si="28"/>
        <v>103.7017827</v>
      </c>
      <c r="BE11" s="130">
        <f t="shared" si="29"/>
        <v>65.42670641</v>
      </c>
      <c r="BF11" s="132">
        <f t="shared" si="30"/>
        <v>50.47795577</v>
      </c>
      <c r="BI11" s="254">
        <v>9.0</v>
      </c>
      <c r="BJ11" s="35" t="s">
        <v>38</v>
      </c>
      <c r="BK11" s="130">
        <f t="shared" si="31"/>
        <v>2.308186148</v>
      </c>
      <c r="BL11" s="130">
        <f t="shared" si="32"/>
        <v>2.025120711</v>
      </c>
      <c r="BM11" s="130">
        <f t="shared" si="33"/>
        <v>3.762756353</v>
      </c>
      <c r="BN11" s="130">
        <f t="shared" si="34"/>
        <v>3.186938364</v>
      </c>
      <c r="BO11" s="130">
        <f t="shared" si="35"/>
        <v>3.127430552</v>
      </c>
      <c r="BP11" s="130">
        <f t="shared" si="36"/>
        <v>2.7333689</v>
      </c>
      <c r="BQ11" s="132">
        <f t="shared" si="37"/>
        <v>3.182254244</v>
      </c>
    </row>
    <row r="12" ht="14.25" customHeight="1">
      <c r="A12" s="42" t="s">
        <v>178</v>
      </c>
      <c r="B12" s="42" t="s">
        <v>173</v>
      </c>
      <c r="C12" s="35" t="s">
        <v>36</v>
      </c>
      <c r="D12" s="42">
        <v>1.0</v>
      </c>
      <c r="E12" s="42">
        <v>11.0</v>
      </c>
      <c r="F12" s="251" t="s">
        <v>6</v>
      </c>
      <c r="G12" s="163">
        <v>12.796823233958794</v>
      </c>
      <c r="H12" s="163">
        <v>0.17692183932286532</v>
      </c>
      <c r="I12" s="163">
        <v>248.67872480187782</v>
      </c>
      <c r="J12" s="163">
        <v>4.019802998483828</v>
      </c>
      <c r="K12" s="163">
        <v>2.31366236694797</v>
      </c>
      <c r="L12" s="163">
        <v>36.05166244506836</v>
      </c>
      <c r="M12" s="163">
        <v>35.16999816894531</v>
      </c>
      <c r="N12" s="163">
        <v>36.05166244506836</v>
      </c>
      <c r="O12" s="163">
        <v>1047.8258056640625</v>
      </c>
      <c r="P12" s="163">
        <f t="shared" si="1"/>
        <v>72.33037641</v>
      </c>
      <c r="Q12" s="163">
        <f t="shared" si="2"/>
        <v>4.281244185</v>
      </c>
      <c r="S12" s="254">
        <v>10.0</v>
      </c>
      <c r="T12" s="182" t="s">
        <v>37</v>
      </c>
      <c r="U12" s="255">
        <f t="shared" si="3"/>
        <v>14.47373183</v>
      </c>
      <c r="V12" s="163">
        <f t="shared" si="4"/>
        <v>14.71227452</v>
      </c>
      <c r="W12" s="163">
        <f t="shared" si="5"/>
        <v>6.900196893</v>
      </c>
      <c r="X12" s="163">
        <f t="shared" si="6"/>
        <v>7.755572019</v>
      </c>
      <c r="Y12" s="163">
        <f t="shared" si="7"/>
        <v>2.530445122</v>
      </c>
      <c r="Z12" s="256">
        <f t="shared" si="8"/>
        <v>11.39304924</v>
      </c>
      <c r="AA12" s="189">
        <f t="shared" si="9"/>
        <v>11.89825385</v>
      </c>
      <c r="AC12" s="254">
        <v>10.0</v>
      </c>
      <c r="AD12" s="35" t="s">
        <v>37</v>
      </c>
      <c r="AE12" s="130">
        <f t="shared" si="10"/>
        <v>0.2088941367</v>
      </c>
      <c r="AF12" s="130">
        <f t="shared" si="11"/>
        <v>0.2456321511</v>
      </c>
      <c r="AG12" s="130">
        <f t="shared" si="12"/>
        <v>0.07676133233</v>
      </c>
      <c r="AH12" s="130">
        <f t="shared" si="13"/>
        <v>0.1031086069</v>
      </c>
      <c r="AI12" s="130">
        <f t="shared" si="14"/>
        <v>0.021016834</v>
      </c>
      <c r="AJ12" s="130">
        <f t="shared" si="15"/>
        <v>0.1797963884</v>
      </c>
      <c r="AK12" s="132">
        <f t="shared" si="16"/>
        <v>0.2302576786</v>
      </c>
      <c r="AM12" s="254">
        <v>10.0</v>
      </c>
      <c r="AN12" s="35" t="s">
        <v>37</v>
      </c>
      <c r="AO12" s="130">
        <f t="shared" si="17"/>
        <v>4.860332926</v>
      </c>
      <c r="AP12" s="130">
        <f t="shared" si="18"/>
        <v>4.82642798</v>
      </c>
      <c r="AQ12" s="130">
        <f t="shared" si="19"/>
        <v>2.920690218</v>
      </c>
      <c r="AR12" s="130">
        <f t="shared" si="20"/>
        <v>3.481082247</v>
      </c>
      <c r="AS12" s="130">
        <f t="shared" si="21"/>
        <v>0.779882105</v>
      </c>
      <c r="AT12" s="130">
        <f t="shared" si="22"/>
        <v>4.828766815</v>
      </c>
      <c r="AU12" s="132">
        <f t="shared" si="23"/>
        <v>6.800503481</v>
      </c>
      <c r="AX12" s="254">
        <v>10.0</v>
      </c>
      <c r="AY12" s="35" t="s">
        <v>37</v>
      </c>
      <c r="AZ12" s="130">
        <f t="shared" si="24"/>
        <v>69.77305502</v>
      </c>
      <c r="BA12" s="130">
        <f t="shared" si="25"/>
        <v>61.05175105</v>
      </c>
      <c r="BB12" s="130">
        <f t="shared" si="26"/>
        <v>106.7035902</v>
      </c>
      <c r="BC12" s="130">
        <f t="shared" si="27"/>
        <v>85.41372479</v>
      </c>
      <c r="BD12" s="130">
        <f t="shared" si="28"/>
        <v>130.2276825</v>
      </c>
      <c r="BE12" s="130">
        <f t="shared" si="29"/>
        <v>63.56189557</v>
      </c>
      <c r="BF12" s="132">
        <f t="shared" si="30"/>
        <v>51.09684178</v>
      </c>
      <c r="BI12" s="254">
        <v>10.0</v>
      </c>
      <c r="BJ12" s="35" t="s">
        <v>37</v>
      </c>
      <c r="BK12" s="130">
        <f t="shared" si="31"/>
        <v>2.431864541</v>
      </c>
      <c r="BL12" s="130">
        <f t="shared" si="32"/>
        <v>2.075836937</v>
      </c>
      <c r="BM12" s="130">
        <f t="shared" si="33"/>
        <v>3.88296527</v>
      </c>
      <c r="BN12" s="130">
        <f t="shared" si="34"/>
        <v>3.468565582</v>
      </c>
      <c r="BO12" s="130">
        <f t="shared" si="35"/>
        <v>3.592430156</v>
      </c>
      <c r="BP12" s="130">
        <f t="shared" si="36"/>
        <v>2.784323115</v>
      </c>
      <c r="BQ12" s="132">
        <f t="shared" si="37"/>
        <v>3.074821404</v>
      </c>
    </row>
    <row r="13" ht="14.25" customHeight="1">
      <c r="A13" s="42" t="s">
        <v>175</v>
      </c>
      <c r="B13" s="42" t="s">
        <v>169</v>
      </c>
      <c r="C13" s="35" t="s">
        <v>34</v>
      </c>
      <c r="D13" s="42">
        <v>1.0</v>
      </c>
      <c r="E13" s="42">
        <v>12.0</v>
      </c>
      <c r="F13" s="251" t="s">
        <v>6</v>
      </c>
      <c r="G13" s="163">
        <v>17.763479703781485</v>
      </c>
      <c r="H13" s="163">
        <v>0.27083508403160866</v>
      </c>
      <c r="I13" s="163">
        <v>252.08196414235624</v>
      </c>
      <c r="J13" s="163">
        <v>5.4056210752585345</v>
      </c>
      <c r="K13" s="163">
        <v>2.0940771250785195</v>
      </c>
      <c r="L13" s="163">
        <v>35.94184112548828</v>
      </c>
      <c r="M13" s="163">
        <v>35.170650482177734</v>
      </c>
      <c r="N13" s="163">
        <v>35.94184112548828</v>
      </c>
      <c r="O13" s="163">
        <v>1142.060302734375</v>
      </c>
      <c r="P13" s="163">
        <f t="shared" si="1"/>
        <v>65.58780879</v>
      </c>
      <c r="Q13" s="163">
        <f t="shared" si="2"/>
        <v>4.183389837</v>
      </c>
      <c r="S13" s="254">
        <v>11.0</v>
      </c>
      <c r="T13" s="182" t="s">
        <v>36</v>
      </c>
      <c r="U13" s="255">
        <f t="shared" si="3"/>
        <v>13.68329825</v>
      </c>
      <c r="V13" s="163">
        <f t="shared" si="4"/>
        <v>12.8911076</v>
      </c>
      <c r="W13" s="163">
        <f t="shared" si="5"/>
        <v>10.63469171</v>
      </c>
      <c r="X13" s="163">
        <f t="shared" si="6"/>
        <v>10.06288134</v>
      </c>
      <c r="Y13" s="163">
        <f t="shared" si="7"/>
        <v>5.33848528</v>
      </c>
      <c r="Z13" s="256">
        <f t="shared" si="8"/>
        <v>11.20999763</v>
      </c>
      <c r="AA13" s="189">
        <f t="shared" si="9"/>
        <v>8.729497217</v>
      </c>
      <c r="AC13" s="254">
        <v>11.0</v>
      </c>
      <c r="AD13" s="35" t="s">
        <v>36</v>
      </c>
      <c r="AE13" s="130">
        <f t="shared" si="10"/>
        <v>0.2128171615</v>
      </c>
      <c r="AF13" s="130">
        <f t="shared" si="11"/>
        <v>0.2481745413</v>
      </c>
      <c r="AG13" s="130">
        <f t="shared" si="12"/>
        <v>0.1574473857</v>
      </c>
      <c r="AH13" s="130">
        <f t="shared" si="13"/>
        <v>0.2040045648</v>
      </c>
      <c r="AI13" s="130">
        <f t="shared" si="14"/>
        <v>0.06950551171</v>
      </c>
      <c r="AJ13" s="130">
        <f t="shared" si="15"/>
        <v>0.1826813898</v>
      </c>
      <c r="AK13" s="132">
        <f t="shared" si="16"/>
        <v>0.1562961531</v>
      </c>
      <c r="AM13" s="254">
        <v>11.0</v>
      </c>
      <c r="AN13" s="35" t="s">
        <v>36</v>
      </c>
      <c r="AO13" s="130">
        <f t="shared" si="17"/>
        <v>4.666985756</v>
      </c>
      <c r="AP13" s="130">
        <f t="shared" si="18"/>
        <v>4.788397805</v>
      </c>
      <c r="AQ13" s="130">
        <f t="shared" si="19"/>
        <v>5.286214744</v>
      </c>
      <c r="AR13" s="130">
        <f t="shared" si="20"/>
        <v>5.855742462</v>
      </c>
      <c r="AS13" s="130">
        <f t="shared" si="21"/>
        <v>2.113568312</v>
      </c>
      <c r="AT13" s="130">
        <f t="shared" si="22"/>
        <v>4.838136704</v>
      </c>
      <c r="AU13" s="132">
        <f t="shared" si="23"/>
        <v>5.612273627</v>
      </c>
      <c r="AX13" s="254">
        <v>11.0</v>
      </c>
      <c r="AY13" s="35" t="s">
        <v>36</v>
      </c>
      <c r="AZ13" s="130">
        <f t="shared" si="24"/>
        <v>67.64841822</v>
      </c>
      <c r="BA13" s="130">
        <f t="shared" si="25"/>
        <v>53.64730509</v>
      </c>
      <c r="BB13" s="130">
        <f t="shared" si="26"/>
        <v>86.33963582</v>
      </c>
      <c r="BC13" s="130">
        <f t="shared" si="27"/>
        <v>54.2682945</v>
      </c>
      <c r="BD13" s="130">
        <f t="shared" si="28"/>
        <v>79.57824939</v>
      </c>
      <c r="BE13" s="130">
        <f t="shared" si="29"/>
        <v>61.4434467</v>
      </c>
      <c r="BF13" s="132">
        <f t="shared" si="30"/>
        <v>59.79558639</v>
      </c>
      <c r="BI13" s="254">
        <v>11.0</v>
      </c>
      <c r="BJ13" s="35" t="s">
        <v>36</v>
      </c>
      <c r="BK13" s="130">
        <f t="shared" si="31"/>
        <v>2.436357903</v>
      </c>
      <c r="BL13" s="130">
        <f t="shared" si="32"/>
        <v>2.07900527</v>
      </c>
      <c r="BM13" s="130">
        <f t="shared" si="33"/>
        <v>3.581142041</v>
      </c>
      <c r="BN13" s="130">
        <f t="shared" si="34"/>
        <v>3.135135317</v>
      </c>
      <c r="BO13" s="130">
        <f t="shared" si="35"/>
        <v>3.177917496</v>
      </c>
      <c r="BP13" s="130">
        <f t="shared" si="36"/>
        <v>2.780563394</v>
      </c>
      <c r="BQ13" s="132">
        <f t="shared" si="37"/>
        <v>3.822115826</v>
      </c>
    </row>
    <row r="14" ht="14.25" customHeight="1">
      <c r="A14" s="42" t="s">
        <v>178</v>
      </c>
      <c r="B14" s="42" t="s">
        <v>169</v>
      </c>
      <c r="C14" s="35" t="s">
        <v>32</v>
      </c>
      <c r="D14" s="42">
        <v>1.0</v>
      </c>
      <c r="E14" s="42">
        <v>13.0</v>
      </c>
      <c r="F14" s="251" t="s">
        <v>6</v>
      </c>
      <c r="G14" s="163">
        <v>18.573796121613988</v>
      </c>
      <c r="H14" s="163">
        <v>0.3024790161273226</v>
      </c>
      <c r="I14" s="163">
        <v>257.1797714580841</v>
      </c>
      <c r="J14" s="163">
        <v>5.691007083319819</v>
      </c>
      <c r="K14" s="163">
        <v>1.994305680395045</v>
      </c>
      <c r="L14" s="163">
        <v>35.74989318847656</v>
      </c>
      <c r="M14" s="163">
        <v>35.17268371582031</v>
      </c>
      <c r="N14" s="163">
        <v>35.74989318847656</v>
      </c>
      <c r="O14" s="163">
        <v>1152.1141357421875</v>
      </c>
      <c r="P14" s="163">
        <f t="shared" si="1"/>
        <v>61.40523848</v>
      </c>
      <c r="Q14" s="163">
        <f t="shared" si="2"/>
        <v>4.117495149</v>
      </c>
      <c r="S14" s="254">
        <v>12.0</v>
      </c>
      <c r="T14" s="182" t="s">
        <v>34</v>
      </c>
      <c r="U14" s="255">
        <f t="shared" si="3"/>
        <v>14.52607497</v>
      </c>
      <c r="V14" s="256">
        <f t="shared" si="4"/>
        <v>13.99785469</v>
      </c>
      <c r="W14" s="256">
        <f t="shared" si="5"/>
        <v>7.719979628</v>
      </c>
      <c r="X14" s="256">
        <f t="shared" si="6"/>
        <v>10.25072628</v>
      </c>
      <c r="Y14" s="163">
        <f t="shared" si="7"/>
        <v>4.436954456</v>
      </c>
      <c r="Z14" s="256">
        <f t="shared" si="8"/>
        <v>12.87110838</v>
      </c>
      <c r="AA14" s="189">
        <f t="shared" si="9"/>
        <v>11.67855886</v>
      </c>
      <c r="AC14" s="254">
        <v>12.0</v>
      </c>
      <c r="AD14" s="35" t="s">
        <v>34</v>
      </c>
      <c r="AE14" s="130">
        <f t="shared" si="10"/>
        <v>0.22163678</v>
      </c>
      <c r="AF14" s="130">
        <f t="shared" si="11"/>
        <v>0.2482299042</v>
      </c>
      <c r="AG14" s="130">
        <f t="shared" si="12"/>
        <v>0.09634809184</v>
      </c>
      <c r="AH14" s="130">
        <f t="shared" si="13"/>
        <v>0.1609625392</v>
      </c>
      <c r="AI14" s="130">
        <f t="shared" si="14"/>
        <v>0.05055813289</v>
      </c>
      <c r="AJ14" s="130">
        <f t="shared" si="15"/>
        <v>0.1988153518</v>
      </c>
      <c r="AK14" s="132">
        <f t="shared" si="16"/>
        <v>0.2257098048</v>
      </c>
      <c r="AM14" s="254">
        <v>12.0</v>
      </c>
      <c r="AN14" s="35" t="s">
        <v>34</v>
      </c>
      <c r="AO14" s="130">
        <f t="shared" si="17"/>
        <v>5.029574224</v>
      </c>
      <c r="AP14" s="130">
        <f t="shared" si="18"/>
        <v>4.638263606</v>
      </c>
      <c r="AQ14" s="130">
        <f t="shared" si="19"/>
        <v>3.249765599</v>
      </c>
      <c r="AR14" s="130">
        <f t="shared" si="20"/>
        <v>4.903130027</v>
      </c>
      <c r="AS14" s="130">
        <f t="shared" si="21"/>
        <v>1.354307878</v>
      </c>
      <c r="AT14" s="130">
        <f t="shared" si="22"/>
        <v>5.210771649</v>
      </c>
      <c r="AU14" s="132">
        <f t="shared" si="23"/>
        <v>6.61136193</v>
      </c>
      <c r="AX14" s="254">
        <v>12.0</v>
      </c>
      <c r="AY14" s="35" t="s">
        <v>34</v>
      </c>
      <c r="AZ14" s="130">
        <f t="shared" si="24"/>
        <v>65.86297948</v>
      </c>
      <c r="BA14" s="130">
        <f t="shared" si="25"/>
        <v>58.57059885</v>
      </c>
      <c r="BB14" s="130">
        <f t="shared" si="26"/>
        <v>98.04234632</v>
      </c>
      <c r="BC14" s="130">
        <f t="shared" si="27"/>
        <v>72.86436284</v>
      </c>
      <c r="BD14" s="130">
        <f t="shared" si="28"/>
        <v>124.9713813</v>
      </c>
      <c r="BE14" s="130">
        <f t="shared" si="29"/>
        <v>69.36809573</v>
      </c>
      <c r="BF14" s="132">
        <f t="shared" si="30"/>
        <v>53.62836383</v>
      </c>
      <c r="BI14" s="254">
        <v>12.0</v>
      </c>
      <c r="BJ14" s="35" t="s">
        <v>34</v>
      </c>
      <c r="BK14" s="130">
        <f t="shared" si="31"/>
        <v>2.389076572</v>
      </c>
      <c r="BL14" s="130">
        <f t="shared" si="32"/>
        <v>2.016413399</v>
      </c>
      <c r="BM14" s="130">
        <f t="shared" si="33"/>
        <v>3.778233025</v>
      </c>
      <c r="BN14" s="130">
        <f t="shared" si="34"/>
        <v>3.302206807</v>
      </c>
      <c r="BO14" s="130">
        <f t="shared" si="35"/>
        <v>3.021572168</v>
      </c>
      <c r="BP14" s="130">
        <f t="shared" si="36"/>
        <v>2.792827678</v>
      </c>
      <c r="BQ14" s="132">
        <f t="shared" si="37"/>
        <v>3.112723461</v>
      </c>
    </row>
    <row r="15" ht="14.25" customHeight="1">
      <c r="A15" s="42" t="s">
        <v>183</v>
      </c>
      <c r="B15" s="42" t="s">
        <v>169</v>
      </c>
      <c r="C15" s="35" t="s">
        <v>30</v>
      </c>
      <c r="D15" s="42">
        <v>1.0</v>
      </c>
      <c r="E15" s="42">
        <v>14.0</v>
      </c>
      <c r="F15" s="251" t="s">
        <v>6</v>
      </c>
      <c r="G15" s="163">
        <v>19.454732905973554</v>
      </c>
      <c r="H15" s="163">
        <v>0.32588876079467527</v>
      </c>
      <c r="I15" s="163">
        <v>259.2151721596267</v>
      </c>
      <c r="J15" s="163">
        <v>5.855684592880338</v>
      </c>
      <c r="K15" s="163">
        <v>1.918808174809826</v>
      </c>
      <c r="L15" s="163">
        <v>35.626163482666016</v>
      </c>
      <c r="M15" s="163">
        <v>35.24492263793945</v>
      </c>
      <c r="N15" s="163">
        <v>35.626163482666016</v>
      </c>
      <c r="O15" s="163">
        <v>1194.9227294921875</v>
      </c>
      <c r="P15" s="163">
        <f t="shared" si="1"/>
        <v>59.69746504</v>
      </c>
      <c r="Q15" s="163">
        <f t="shared" si="2"/>
        <v>4.089289558</v>
      </c>
      <c r="S15" s="254">
        <v>13.0</v>
      </c>
      <c r="T15" s="182" t="s">
        <v>32</v>
      </c>
      <c r="U15" s="255">
        <f t="shared" si="3"/>
        <v>15.45769945</v>
      </c>
      <c r="V15" s="256">
        <f t="shared" si="4"/>
        <v>13.59767196</v>
      </c>
      <c r="W15" s="256">
        <f t="shared" si="5"/>
        <v>9.812820038</v>
      </c>
      <c r="X15" s="256">
        <f t="shared" si="6"/>
        <v>9.519582721</v>
      </c>
      <c r="Y15" s="163">
        <f t="shared" si="7"/>
        <v>3.904105971</v>
      </c>
      <c r="Z15" s="256">
        <f t="shared" si="8"/>
        <v>10.2217785</v>
      </c>
      <c r="AA15" s="189">
        <f t="shared" si="9"/>
        <v>9.844573385</v>
      </c>
      <c r="AC15" s="254">
        <v>13.0</v>
      </c>
      <c r="AD15" s="35" t="s">
        <v>32</v>
      </c>
      <c r="AE15" s="130">
        <f t="shared" si="10"/>
        <v>0.2309125857</v>
      </c>
      <c r="AF15" s="130">
        <f t="shared" si="11"/>
        <v>0.2304504258</v>
      </c>
      <c r="AG15" s="130">
        <f t="shared" si="12"/>
        <v>0.124869079</v>
      </c>
      <c r="AH15" s="130">
        <f t="shared" si="13"/>
        <v>0.1344525675</v>
      </c>
      <c r="AI15" s="130">
        <f t="shared" si="14"/>
        <v>0.03307880465</v>
      </c>
      <c r="AJ15" s="130">
        <f t="shared" si="15"/>
        <v>0.1434414463</v>
      </c>
      <c r="AK15" s="132">
        <f t="shared" si="16"/>
        <v>0.1836878959</v>
      </c>
      <c r="AM15" s="254">
        <v>13.0</v>
      </c>
      <c r="AN15" s="35" t="s">
        <v>32</v>
      </c>
      <c r="AO15" s="130">
        <f t="shared" si="17"/>
        <v>5.218700463</v>
      </c>
      <c r="AP15" s="130">
        <f t="shared" si="18"/>
        <v>4.625395136</v>
      </c>
      <c r="AQ15" s="130">
        <f t="shared" si="19"/>
        <v>4.58903573</v>
      </c>
      <c r="AR15" s="130">
        <f t="shared" si="20"/>
        <v>4.431484977</v>
      </c>
      <c r="AS15" s="130">
        <f t="shared" si="21"/>
        <v>1.272865863</v>
      </c>
      <c r="AT15" s="130">
        <f t="shared" si="22"/>
        <v>4.146776175</v>
      </c>
      <c r="AU15" s="132">
        <f t="shared" si="23"/>
        <v>5.601708214</v>
      </c>
      <c r="AX15" s="254">
        <v>13.0</v>
      </c>
      <c r="AY15" s="35" t="s">
        <v>32</v>
      </c>
      <c r="AZ15" s="130">
        <f t="shared" si="24"/>
        <v>67.66724547</v>
      </c>
      <c r="BA15" s="130">
        <f t="shared" si="25"/>
        <v>62.46636011</v>
      </c>
      <c r="BB15" s="130">
        <f t="shared" si="26"/>
        <v>94.57461967</v>
      </c>
      <c r="BC15" s="130">
        <f t="shared" si="27"/>
        <v>76.36981968</v>
      </c>
      <c r="BD15" s="130">
        <f t="shared" si="28"/>
        <v>114.852152</v>
      </c>
      <c r="BE15" s="130">
        <f t="shared" si="29"/>
        <v>69.80396487</v>
      </c>
      <c r="BF15" s="132">
        <f t="shared" si="30"/>
        <v>54.33056388</v>
      </c>
      <c r="BI15" s="254">
        <v>13.0</v>
      </c>
      <c r="BJ15" s="35" t="s">
        <v>32</v>
      </c>
      <c r="BK15" s="130">
        <f t="shared" si="31"/>
        <v>2.392650537</v>
      </c>
      <c r="BL15" s="130">
        <f t="shared" si="32"/>
        <v>2.121510445</v>
      </c>
      <c r="BM15" s="130">
        <f t="shared" si="33"/>
        <v>3.736693732</v>
      </c>
      <c r="BN15" s="130">
        <f t="shared" si="34"/>
        <v>3.38324498</v>
      </c>
      <c r="BO15" s="130">
        <f t="shared" si="35"/>
        <v>3.62718676</v>
      </c>
      <c r="BP15" s="130">
        <f t="shared" si="36"/>
        <v>2.978709854</v>
      </c>
      <c r="BQ15" s="132">
        <f t="shared" si="37"/>
        <v>3.249278943</v>
      </c>
    </row>
    <row r="16" ht="14.25" customHeight="1">
      <c r="A16" s="42" t="s">
        <v>178</v>
      </c>
      <c r="B16" s="42" t="s">
        <v>176</v>
      </c>
      <c r="C16" s="35" t="s">
        <v>29</v>
      </c>
      <c r="D16" s="42">
        <v>1.0</v>
      </c>
      <c r="E16" s="42">
        <v>15.0</v>
      </c>
      <c r="F16" s="251" t="s">
        <v>6</v>
      </c>
      <c r="G16" s="163">
        <v>17.533573217887177</v>
      </c>
      <c r="H16" s="163">
        <v>0.23985922165214715</v>
      </c>
      <c r="I16" s="163">
        <v>239.58254555195907</v>
      </c>
      <c r="J16" s="163">
        <v>5.249904970366388</v>
      </c>
      <c r="K16" s="163">
        <v>2.269976716553122</v>
      </c>
      <c r="L16" s="163">
        <v>36.63505554199219</v>
      </c>
      <c r="M16" s="163">
        <v>35.55261993408203</v>
      </c>
      <c r="N16" s="163">
        <v>36.63505554199219</v>
      </c>
      <c r="O16" s="163">
        <v>1194.5843505859375</v>
      </c>
      <c r="P16" s="163">
        <f t="shared" si="1"/>
        <v>73.09943348</v>
      </c>
      <c r="Q16" s="163">
        <f t="shared" si="2"/>
        <v>4.291820617</v>
      </c>
      <c r="S16" s="254">
        <v>14.0</v>
      </c>
      <c r="T16" s="182" t="s">
        <v>30</v>
      </c>
      <c r="U16" s="255">
        <f t="shared" si="3"/>
        <v>16.85726183</v>
      </c>
      <c r="V16" s="256">
        <f t="shared" si="4"/>
        <v>13.88946499</v>
      </c>
      <c r="W16" s="256">
        <f t="shared" si="5"/>
        <v>11.54593792</v>
      </c>
      <c r="X16" s="256">
        <f t="shared" si="6"/>
        <v>12.06206016</v>
      </c>
      <c r="Y16" s="163">
        <f t="shared" si="7"/>
        <v>4.919247778</v>
      </c>
      <c r="Z16" s="256">
        <f t="shared" si="8"/>
        <v>11.29065674</v>
      </c>
      <c r="AA16" s="189">
        <f t="shared" si="9"/>
        <v>11.45270871</v>
      </c>
      <c r="AC16" s="254">
        <v>14.0</v>
      </c>
      <c r="AD16" s="35" t="s">
        <v>30</v>
      </c>
      <c r="AE16" s="130">
        <f t="shared" si="10"/>
        <v>0.2597192515</v>
      </c>
      <c r="AF16" s="130">
        <f t="shared" si="11"/>
        <v>0.2303503687</v>
      </c>
      <c r="AG16" s="130">
        <f t="shared" si="12"/>
        <v>0.1613647018</v>
      </c>
      <c r="AH16" s="130">
        <f t="shared" si="13"/>
        <v>0.1907484349</v>
      </c>
      <c r="AI16" s="130">
        <f t="shared" si="14"/>
        <v>0.03386292186</v>
      </c>
      <c r="AJ16" s="130">
        <f t="shared" si="15"/>
        <v>0.1589578626</v>
      </c>
      <c r="AK16" s="132">
        <f t="shared" si="16"/>
        <v>0.2204072674</v>
      </c>
      <c r="AM16" s="254">
        <v>14.0</v>
      </c>
      <c r="AN16" s="35" t="s">
        <v>30</v>
      </c>
      <c r="AO16" s="130">
        <f t="shared" si="17"/>
        <v>5.536330613</v>
      </c>
      <c r="AP16" s="130">
        <f t="shared" si="18"/>
        <v>4.631454734</v>
      </c>
      <c r="AQ16" s="130">
        <f t="shared" si="19"/>
        <v>4.893558042</v>
      </c>
      <c r="AR16" s="130">
        <f t="shared" si="20"/>
        <v>5.574908823</v>
      </c>
      <c r="AS16" s="130">
        <f t="shared" si="21"/>
        <v>1.195907573</v>
      </c>
      <c r="AT16" s="130">
        <f t="shared" si="22"/>
        <v>4.436346174</v>
      </c>
      <c r="AU16" s="132">
        <f t="shared" si="23"/>
        <v>6.622365284</v>
      </c>
      <c r="AX16" s="254">
        <v>14.0</v>
      </c>
      <c r="AY16" s="35" t="s">
        <v>30</v>
      </c>
      <c r="AZ16" s="130">
        <f t="shared" si="24"/>
        <v>65.09124952</v>
      </c>
      <c r="BA16" s="130">
        <f t="shared" si="25"/>
        <v>61.09364299</v>
      </c>
      <c r="BB16" s="130">
        <f t="shared" si="26"/>
        <v>87.08993836</v>
      </c>
      <c r="BC16" s="130">
        <f t="shared" si="27"/>
        <v>77.2701484</v>
      </c>
      <c r="BD16" s="130">
        <f t="shared" si="28"/>
        <v>128.7841929</v>
      </c>
      <c r="BE16" s="130">
        <f t="shared" si="29"/>
        <v>74.25587147</v>
      </c>
      <c r="BF16" s="132">
        <f t="shared" si="30"/>
        <v>52.89691322</v>
      </c>
      <c r="BI16" s="254">
        <v>14.0</v>
      </c>
      <c r="BJ16" s="35" t="s">
        <v>30</v>
      </c>
      <c r="BK16" s="130">
        <f t="shared" si="31"/>
        <v>2.323568971</v>
      </c>
      <c r="BL16" s="130">
        <f t="shared" si="32"/>
        <v>2.091994189</v>
      </c>
      <c r="BM16" s="130">
        <f t="shared" si="33"/>
        <v>3.679811026</v>
      </c>
      <c r="BN16" s="130">
        <f t="shared" si="34"/>
        <v>3.461737667</v>
      </c>
      <c r="BO16" s="130">
        <f t="shared" si="35"/>
        <v>3.635088701</v>
      </c>
      <c r="BP16" s="130">
        <f t="shared" si="36"/>
        <v>2.928302152</v>
      </c>
      <c r="BQ16" s="132">
        <f t="shared" si="37"/>
        <v>3.123027409</v>
      </c>
    </row>
    <row r="17" ht="14.25" customHeight="1">
      <c r="A17" s="42" t="s">
        <v>175</v>
      </c>
      <c r="B17" s="42" t="s">
        <v>173</v>
      </c>
      <c r="C17" s="33" t="s">
        <v>28</v>
      </c>
      <c r="D17" s="42">
        <v>1.0</v>
      </c>
      <c r="E17" s="42">
        <v>16.0</v>
      </c>
      <c r="F17" s="251" t="s">
        <v>6</v>
      </c>
      <c r="G17" s="163">
        <v>18.250962397965974</v>
      </c>
      <c r="H17" s="163">
        <v>0.31562861520650387</v>
      </c>
      <c r="I17" s="163">
        <v>264.5701467564787</v>
      </c>
      <c r="J17" s="163">
        <v>5.477769128355729</v>
      </c>
      <c r="K17" s="163">
        <v>1.8468935430810944</v>
      </c>
      <c r="L17" s="163">
        <v>35.5709342956543</v>
      </c>
      <c r="M17" s="163">
        <v>35.572364807128906</v>
      </c>
      <c r="N17" s="163">
        <v>35.5709342956543</v>
      </c>
      <c r="O17" s="163">
        <v>925.6998901367188</v>
      </c>
      <c r="P17" s="163">
        <f t="shared" si="1"/>
        <v>57.82416903</v>
      </c>
      <c r="Q17" s="163">
        <f t="shared" si="2"/>
        <v>4.057406838</v>
      </c>
      <c r="S17" s="254">
        <v>15.0</v>
      </c>
      <c r="T17" s="182" t="s">
        <v>29</v>
      </c>
      <c r="U17" s="255">
        <f t="shared" si="3"/>
        <v>16.04780782</v>
      </c>
      <c r="V17" s="256">
        <f t="shared" si="4"/>
        <v>13.47883461</v>
      </c>
      <c r="W17" s="256">
        <f t="shared" si="5"/>
        <v>9.897935346</v>
      </c>
      <c r="X17" s="256">
        <f t="shared" si="6"/>
        <v>9.267927329</v>
      </c>
      <c r="Y17" s="163">
        <f t="shared" si="7"/>
        <v>5.363682087</v>
      </c>
      <c r="Z17" s="256">
        <f t="shared" si="8"/>
        <v>11.06281957</v>
      </c>
      <c r="AA17" s="189">
        <f t="shared" si="9"/>
        <v>9.598795123</v>
      </c>
      <c r="AC17" s="254">
        <v>15.0</v>
      </c>
      <c r="AD17" s="35" t="s">
        <v>29</v>
      </c>
      <c r="AE17" s="130">
        <f t="shared" si="10"/>
        <v>0.2138312755</v>
      </c>
      <c r="AF17" s="130">
        <f t="shared" si="11"/>
        <v>0.2129258113</v>
      </c>
      <c r="AG17" s="130">
        <f t="shared" si="12"/>
        <v>0.1197548634</v>
      </c>
      <c r="AH17" s="130">
        <f t="shared" si="13"/>
        <v>0.1208405597</v>
      </c>
      <c r="AI17" s="130">
        <f t="shared" si="14"/>
        <v>0.04219977622</v>
      </c>
      <c r="AJ17" s="130">
        <f t="shared" si="15"/>
        <v>0.1604092232</v>
      </c>
      <c r="AK17" s="132">
        <f t="shared" si="16"/>
        <v>0.1812367475</v>
      </c>
      <c r="AM17" s="254">
        <v>15.0</v>
      </c>
      <c r="AN17" s="35" t="s">
        <v>29</v>
      </c>
      <c r="AO17" s="130">
        <f t="shared" si="17"/>
        <v>5.12995882</v>
      </c>
      <c r="AP17" s="130">
        <f t="shared" si="18"/>
        <v>4.587693958</v>
      </c>
      <c r="AQ17" s="130">
        <f t="shared" si="19"/>
        <v>4.304907045</v>
      </c>
      <c r="AR17" s="130">
        <f t="shared" si="20"/>
        <v>4.219500112</v>
      </c>
      <c r="AS17" s="130">
        <f t="shared" si="21"/>
        <v>1.524321152</v>
      </c>
      <c r="AT17" s="130">
        <f t="shared" si="22"/>
        <v>4.590912055</v>
      </c>
      <c r="AU17" s="132">
        <f t="shared" si="23"/>
        <v>5.55906762</v>
      </c>
      <c r="AX17" s="254">
        <v>15.0</v>
      </c>
      <c r="AY17" s="35" t="s">
        <v>29</v>
      </c>
      <c r="AZ17" s="130">
        <f t="shared" si="24"/>
        <v>75.29042537</v>
      </c>
      <c r="BA17" s="130">
        <f t="shared" si="25"/>
        <v>69.06485699</v>
      </c>
      <c r="BB17" s="130">
        <f t="shared" si="26"/>
        <v>88.54153952</v>
      </c>
      <c r="BC17" s="130">
        <f t="shared" si="27"/>
        <v>86.95409427</v>
      </c>
      <c r="BD17" s="130">
        <f t="shared" si="28"/>
        <v>126.904658</v>
      </c>
      <c r="BE17" s="130">
        <f t="shared" si="29"/>
        <v>71.271396</v>
      </c>
      <c r="BF17" s="132">
        <f t="shared" si="30"/>
        <v>56.54853476</v>
      </c>
      <c r="BI17" s="254">
        <v>15.0</v>
      </c>
      <c r="BJ17" s="35" t="s">
        <v>29</v>
      </c>
      <c r="BK17" s="130">
        <f t="shared" si="31"/>
        <v>2.554325135</v>
      </c>
      <c r="BL17" s="130">
        <f t="shared" si="32"/>
        <v>2.291361058</v>
      </c>
      <c r="BM17" s="130">
        <f t="shared" si="33"/>
        <v>3.786012818</v>
      </c>
      <c r="BN17" s="130">
        <f t="shared" si="34"/>
        <v>3.600952545</v>
      </c>
      <c r="BO17" s="130">
        <f t="shared" si="35"/>
        <v>3.539892394</v>
      </c>
      <c r="BP17" s="130">
        <f t="shared" si="36"/>
        <v>2.94922393</v>
      </c>
      <c r="BQ17" s="132">
        <f t="shared" si="37"/>
        <v>3.262152392</v>
      </c>
    </row>
    <row r="18" ht="14.25" customHeight="1">
      <c r="A18" s="42" t="s">
        <v>168</v>
      </c>
      <c r="B18" s="42" t="s">
        <v>169</v>
      </c>
      <c r="C18" s="35" t="s">
        <v>46</v>
      </c>
      <c r="D18" s="42">
        <v>3.0</v>
      </c>
      <c r="E18" s="42">
        <v>1.0</v>
      </c>
      <c r="F18" s="251" t="s">
        <v>6</v>
      </c>
      <c r="G18" s="163">
        <v>17.4359938604368</v>
      </c>
      <c r="H18" s="163">
        <v>0.34815063929717843</v>
      </c>
      <c r="I18" s="163">
        <v>277.7389719182201</v>
      </c>
      <c r="J18" s="163">
        <v>6.061051009192044</v>
      </c>
      <c r="K18" s="163">
        <v>1.8698565988466793</v>
      </c>
      <c r="L18" s="163">
        <v>35.900535583496094</v>
      </c>
      <c r="M18" s="163">
        <v>35.95433044433594</v>
      </c>
      <c r="N18" s="163">
        <v>35.900535583496094</v>
      </c>
      <c r="O18" s="163">
        <v>1157.6314086914</v>
      </c>
      <c r="P18" s="163">
        <f t="shared" si="1"/>
        <v>50.08175167</v>
      </c>
      <c r="Q18" s="163">
        <f t="shared" si="2"/>
        <v>3.913656704</v>
      </c>
      <c r="S18" s="254">
        <v>16.0</v>
      </c>
      <c r="T18" s="186" t="s">
        <v>28</v>
      </c>
      <c r="U18" s="258">
        <f t="shared" si="3"/>
        <v>16.29543343</v>
      </c>
      <c r="V18" s="12">
        <f t="shared" si="4"/>
        <v>15.31496533</v>
      </c>
      <c r="W18" s="12">
        <f t="shared" si="5"/>
        <v>7.705644065</v>
      </c>
      <c r="X18" s="12">
        <f t="shared" si="6"/>
        <v>9.43256551</v>
      </c>
      <c r="Y18" s="12">
        <f t="shared" si="7"/>
        <v>4.056726851</v>
      </c>
      <c r="Z18" s="12">
        <f t="shared" si="8"/>
        <v>13.49614183</v>
      </c>
      <c r="AA18" s="13">
        <f t="shared" si="9"/>
        <v>13.85279075</v>
      </c>
      <c r="AC18" s="254">
        <v>16.0</v>
      </c>
      <c r="AD18" s="33" t="s">
        <v>28</v>
      </c>
      <c r="AE18" s="149">
        <f t="shared" si="10"/>
        <v>0.2676165571</v>
      </c>
      <c r="AF18" s="149">
        <f t="shared" si="11"/>
        <v>0.2929318246</v>
      </c>
      <c r="AG18" s="149">
        <f t="shared" si="12"/>
        <v>0.07175292982</v>
      </c>
      <c r="AH18" s="149">
        <f t="shared" si="13"/>
        <v>0.1336170061</v>
      </c>
      <c r="AI18" s="149">
        <f t="shared" si="14"/>
        <v>0.02766081465</v>
      </c>
      <c r="AJ18" s="149">
        <f t="shared" si="15"/>
        <v>0.1983330965</v>
      </c>
      <c r="AK18" s="150">
        <f t="shared" si="16"/>
        <v>0.270094044</v>
      </c>
      <c r="AM18" s="254">
        <v>16.0</v>
      </c>
      <c r="AN18" s="33" t="s">
        <v>28</v>
      </c>
      <c r="AO18" s="149">
        <f t="shared" si="17"/>
        <v>5.757875786</v>
      </c>
      <c r="AP18" s="149">
        <f t="shared" si="18"/>
        <v>5.170516243</v>
      </c>
      <c r="AQ18" s="149">
        <f t="shared" si="19"/>
        <v>2.693631929</v>
      </c>
      <c r="AR18" s="149">
        <f t="shared" si="20"/>
        <v>4.299608698</v>
      </c>
      <c r="AS18" s="149">
        <f t="shared" si="21"/>
        <v>1.053053551</v>
      </c>
      <c r="AT18" s="149">
        <f t="shared" si="22"/>
        <v>5.235995292</v>
      </c>
      <c r="AU18" s="150">
        <f t="shared" si="23"/>
        <v>7.779290032</v>
      </c>
      <c r="AX18" s="254">
        <v>16.0</v>
      </c>
      <c r="AY18" s="33" t="s">
        <v>28</v>
      </c>
      <c r="AZ18" s="149">
        <f t="shared" si="24"/>
        <v>61.6248519</v>
      </c>
      <c r="BA18" s="149">
        <f t="shared" si="25"/>
        <v>58.20003034</v>
      </c>
      <c r="BB18" s="149">
        <f t="shared" si="26"/>
        <v>110.8016242</v>
      </c>
      <c r="BC18" s="149">
        <f t="shared" si="27"/>
        <v>75.46846442</v>
      </c>
      <c r="BD18" s="149">
        <f t="shared" si="28"/>
        <v>156.0741895</v>
      </c>
      <c r="BE18" s="149">
        <f t="shared" si="29"/>
        <v>67.99495715</v>
      </c>
      <c r="BF18" s="150">
        <f t="shared" si="30"/>
        <v>51.84346191</v>
      </c>
      <c r="BI18" s="254">
        <v>16.0</v>
      </c>
      <c r="BJ18" s="33" t="s">
        <v>28</v>
      </c>
      <c r="BK18" s="149">
        <f t="shared" si="31"/>
        <v>2.338754978</v>
      </c>
      <c r="BL18" s="149">
        <f t="shared" si="32"/>
        <v>1.953049848</v>
      </c>
      <c r="BM18" s="149">
        <f t="shared" si="33"/>
        <v>3.764156355</v>
      </c>
      <c r="BN18" s="149">
        <f t="shared" si="34"/>
        <v>3.370450152</v>
      </c>
      <c r="BO18" s="149">
        <f t="shared" si="35"/>
        <v>3.489595926</v>
      </c>
      <c r="BP18" s="149">
        <f t="shared" si="36"/>
        <v>2.879591233</v>
      </c>
      <c r="BQ18" s="150">
        <f t="shared" si="37"/>
        <v>3.092864678</v>
      </c>
    </row>
    <row r="19" ht="14.25" customHeight="1">
      <c r="A19" s="42" t="s">
        <v>168</v>
      </c>
      <c r="B19" s="42" t="s">
        <v>173</v>
      </c>
      <c r="C19" s="35" t="s">
        <v>45</v>
      </c>
      <c r="D19" s="42">
        <v>3.0</v>
      </c>
      <c r="E19" s="42">
        <v>2.0</v>
      </c>
      <c r="F19" s="251" t="s">
        <v>6</v>
      </c>
      <c r="G19" s="163">
        <v>15.178526758701258</v>
      </c>
      <c r="H19" s="163">
        <v>0.2756430837468621</v>
      </c>
      <c r="I19" s="163">
        <v>271.97605783738413</v>
      </c>
      <c r="J19" s="163">
        <v>5.777022957490878</v>
      </c>
      <c r="K19" s="163">
        <v>2.199089324617389</v>
      </c>
      <c r="L19" s="163">
        <v>36.52248764038086</v>
      </c>
      <c r="M19" s="163">
        <v>36.085941314697266</v>
      </c>
      <c r="N19" s="163">
        <v>36.52248764038086</v>
      </c>
      <c r="O19" s="163">
        <v>955.1677856445312</v>
      </c>
      <c r="P19" s="163">
        <f t="shared" si="1"/>
        <v>55.06587197</v>
      </c>
      <c r="Q19" s="163">
        <f t="shared" si="2"/>
        <v>4.008530141</v>
      </c>
      <c r="R19" s="191" t="s">
        <v>254</v>
      </c>
      <c r="S19" s="252" t="s">
        <v>151</v>
      </c>
      <c r="T19" s="254" t="s">
        <v>87</v>
      </c>
      <c r="U19" s="259" t="s">
        <v>6</v>
      </c>
      <c r="V19" s="27" t="s">
        <v>9</v>
      </c>
      <c r="W19" s="27" t="s">
        <v>12</v>
      </c>
      <c r="X19" s="27" t="s">
        <v>15</v>
      </c>
      <c r="Y19" s="27" t="s">
        <v>18</v>
      </c>
      <c r="Z19" s="27" t="s">
        <v>21</v>
      </c>
      <c r="AA19" s="29" t="s">
        <v>22</v>
      </c>
      <c r="AB19" s="191" t="s">
        <v>254</v>
      </c>
      <c r="AC19" s="252" t="s">
        <v>151</v>
      </c>
      <c r="AD19" s="254" t="s">
        <v>87</v>
      </c>
      <c r="AE19" s="26" t="s">
        <v>6</v>
      </c>
      <c r="AF19" s="27" t="s">
        <v>9</v>
      </c>
      <c r="AG19" s="27" t="s">
        <v>12</v>
      </c>
      <c r="AH19" s="27" t="s">
        <v>15</v>
      </c>
      <c r="AI19" s="27" t="s">
        <v>18</v>
      </c>
      <c r="AJ19" s="27" t="s">
        <v>21</v>
      </c>
      <c r="AK19" s="29" t="s">
        <v>22</v>
      </c>
      <c r="AL19" s="191" t="s">
        <v>254</v>
      </c>
      <c r="AM19" s="252" t="s">
        <v>151</v>
      </c>
      <c r="AN19" s="253" t="s">
        <v>87</v>
      </c>
      <c r="AO19" s="26" t="s">
        <v>6</v>
      </c>
      <c r="AP19" s="27" t="s">
        <v>9</v>
      </c>
      <c r="AQ19" s="27" t="s">
        <v>12</v>
      </c>
      <c r="AR19" s="27" t="s">
        <v>15</v>
      </c>
      <c r="AS19" s="27" t="s">
        <v>18</v>
      </c>
      <c r="AT19" s="27" t="s">
        <v>21</v>
      </c>
      <c r="AU19" s="29" t="s">
        <v>22</v>
      </c>
      <c r="AW19" s="191" t="s">
        <v>254</v>
      </c>
      <c r="AX19" s="252" t="s">
        <v>151</v>
      </c>
      <c r="AY19" s="253" t="s">
        <v>87</v>
      </c>
      <c r="AZ19" s="26" t="s">
        <v>6</v>
      </c>
      <c r="BA19" s="27" t="s">
        <v>9</v>
      </c>
      <c r="BB19" s="27" t="s">
        <v>12</v>
      </c>
      <c r="BC19" s="27" t="s">
        <v>15</v>
      </c>
      <c r="BD19" s="27" t="s">
        <v>18</v>
      </c>
      <c r="BE19" s="27" t="s">
        <v>21</v>
      </c>
      <c r="BF19" s="29" t="s">
        <v>22</v>
      </c>
    </row>
    <row r="20" ht="14.25" customHeight="1">
      <c r="A20" s="42" t="s">
        <v>175</v>
      </c>
      <c r="B20" s="42" t="s">
        <v>176</v>
      </c>
      <c r="C20" s="35" t="s">
        <v>44</v>
      </c>
      <c r="D20" s="42">
        <v>3.0</v>
      </c>
      <c r="E20" s="42">
        <v>3.0</v>
      </c>
      <c r="F20" s="251" t="s">
        <v>6</v>
      </c>
      <c r="G20" s="163">
        <v>15.504842789028725</v>
      </c>
      <c r="H20" s="163">
        <v>0.2464480533689858</v>
      </c>
      <c r="I20" s="163">
        <v>259.6180588858323</v>
      </c>
      <c r="J20" s="163">
        <v>5.140845678077231</v>
      </c>
      <c r="K20" s="163">
        <v>2.170610201432084</v>
      </c>
      <c r="L20" s="163">
        <v>36.16396713256836</v>
      </c>
      <c r="M20" s="163">
        <v>35.8967170715332</v>
      </c>
      <c r="N20" s="163">
        <v>36.16396713256836</v>
      </c>
      <c r="O20" s="163">
        <v>1196.1649169921875</v>
      </c>
      <c r="P20" s="163">
        <f t="shared" si="1"/>
        <v>62.91322888</v>
      </c>
      <c r="Q20" s="163">
        <f t="shared" si="2"/>
        <v>4.141756458</v>
      </c>
      <c r="S20" s="254">
        <v>1.0</v>
      </c>
      <c r="T20" s="35" t="s">
        <v>46</v>
      </c>
      <c r="U20" s="130">
        <f t="shared" ref="U20:U35" si="38">STDEV(G2,G18,G34,G50,G66,G82)/SQRT(COUNT(G2,G18,G34,G50,G66,G82))</f>
        <v>0.8845540588</v>
      </c>
      <c r="V20" s="130">
        <f t="shared" ref="V20:V35" si="39">STDEV(G98,G114,G130,G146,G162,G178)/SQRT(COUNT(G98,G114,G130,G146,G162,G178))</f>
        <v>0.5836625254</v>
      </c>
      <c r="W20" s="130">
        <f t="shared" ref="W20:W35" si="40">STDEV(G194,G210,G226,G242,G258,G274)/SQRT(COUNT(G194,G210,G226,G242,G258,G274))</f>
        <v>1.581383828</v>
      </c>
      <c r="X20" s="130">
        <f t="shared" ref="X20:X35" si="41">STDEV(G290,G306,G322,G338,G354,G370)/SQRT(COUNT(G290,G306,G322,G338,G354,G370))</f>
        <v>0.9710702655</v>
      </c>
      <c r="Y20" s="130">
        <f t="shared" ref="Y20:Y35" si="42">STDEV(G386,G402,G418,G434,G450,G466)/SQRT(COUNT(G386,G402,G418,G434,G450,G466))</f>
        <v>1.577296766</v>
      </c>
      <c r="Z20" s="130">
        <f t="shared" ref="Z20:Z35" si="43">STDEV(G482,G498,G514,G530,G546,G562)/SQRT(COUNT(G482,G498,G514,G530,G546,G562))</f>
        <v>1.223360921</v>
      </c>
      <c r="AA20" s="132">
        <f t="shared" ref="AA20:AA35" si="44">STDEV(G578,G594,G610,G626,G642,G658)/SQRT(COUNT(G578,G594,G610,G626,G642,G658))</f>
        <v>1.203471155</v>
      </c>
      <c r="AC20" s="254">
        <v>1.0</v>
      </c>
      <c r="AD20" s="35" t="s">
        <v>46</v>
      </c>
      <c r="AE20" s="130">
        <f t="shared" ref="AE20:AE35" si="45">STDEV(H2,H18,H34,H50,H66,H82)/SQRT(COUNT(H2,H18,H34,H50,H66,H82))</f>
        <v>0.02755489142</v>
      </c>
      <c r="AF20" s="130">
        <f t="shared" ref="AF20:AF35" si="46">STDEV(H98,H114,H130,H146,H162,H178)/SQRT(COUNT(H98,H114,H130,H146,H162,H178))</f>
        <v>0.02227183116</v>
      </c>
      <c r="AG20" s="130">
        <f t="shared" ref="AG20:AG35" si="47">STDEV(H194,H210,H226,H242,H258,H274)/SQRT(COUNT(H194,H210,H226,H242,H258,H274))</f>
        <v>0.03885231082</v>
      </c>
      <c r="AH20" s="130">
        <f t="shared" ref="AH20:AH35" si="48">STDEV(H290,H306,H322,H338,H354,H370)/SQRT(COUNT(H290,H306,H322,H338,H354,H370))</f>
        <v>0.01877635845</v>
      </c>
      <c r="AI20" s="130">
        <f t="shared" ref="AI20:AI35" si="49">STDEV(H386,H402,H418,H434,H450,H466)/SQRT(COUNT(H386,H402,H418,H434,H450,H466))</f>
        <v>0.03706312123</v>
      </c>
      <c r="AJ20" s="130">
        <f t="shared" ref="AJ20:AJ35" si="50">STDEV(H482,H498,H514,H530,H546,H562)/SQRT(COUNT(H482,H498,H514,H530,H546,H562))</f>
        <v>0.02402104851</v>
      </c>
      <c r="AK20" s="132">
        <f t="shared" ref="AK20:AK35" si="51">STDEV(H578,H594,H610,H626,H642,H658)/SQRT(COUNT(H578,H594,H610,H626,H642,H658))</f>
        <v>0.01865669062</v>
      </c>
      <c r="AM20" s="254">
        <v>1.0</v>
      </c>
      <c r="AN20" s="182" t="s">
        <v>46</v>
      </c>
      <c r="AO20" s="255">
        <f t="shared" ref="AO20:AO35" si="52">STDEV(J2,J18,J34,J50,J66,J82)/SQRT(COUNT(J2,J18,J34,J50,J66,J82))</f>
        <v>0.4405766171</v>
      </c>
      <c r="AP20" s="130">
        <f t="shared" ref="AP20:AP35" si="53">STDEV(J98,J114,J130,J146,J162,J178)/SQRT(COUNT(J98,J114,J130,J146,J162,J178))</f>
        <v>0.4676525681</v>
      </c>
      <c r="AQ20" s="130">
        <f t="shared" ref="AQ20:AQ35" si="54">STDEV(J194,J210,J226,J242,J258,J274)/SQRT(COUNT(J194,J210,J226,J242,J258,J274))</f>
        <v>1.312719243</v>
      </c>
      <c r="AR20" s="130">
        <f t="shared" ref="AR20:AR35" si="55">STDEV(J302,J318,J334,J350,J366,J382)/SQRT(COUNT(J302,J318,J334,J350,J366,J382))</f>
        <v>0.4762817853</v>
      </c>
      <c r="AS20" s="130">
        <f t="shared" ref="AS20:AS35" si="56">STDEV(J418,J434,J450,J466,J482,J498)/SQRT(COUNT(J418,J434,J450,J466,J482,J498))</f>
        <v>0.8548142104</v>
      </c>
      <c r="AT20" s="130">
        <f t="shared" ref="AT20:AT35" si="57">STDEV(J530,J546,J562,J578,J594,J610)/SQRT(COUNT(J530,J546,J562,J578,J594,J610))</f>
        <v>0.6781026169</v>
      </c>
      <c r="AU20" s="132">
        <f t="shared" ref="AU20:AU35" si="58">STDEV(J578,J594,J610,J626,J642,J658)/SQRT(COUNT(J578,J594,J610,J626,J642,J658))</f>
        <v>0.6111846398</v>
      </c>
      <c r="AX20" s="254">
        <v>1.0</v>
      </c>
      <c r="AY20" s="182" t="s">
        <v>46</v>
      </c>
      <c r="AZ20" s="255">
        <f t="shared" ref="AZ20:AZ35" si="59">STDEV(P2,P18,P34,P50,P66,P82)/SQRT(COUNT(P2,P18,P34,P50,P66,P82))</f>
        <v>3.878834224</v>
      </c>
      <c r="BA20" s="130">
        <f t="shared" ref="BA20:BA35" si="60">STDEV(P98,P114,P130,P146,P162,P178)/SQRT(COUNT(P98,P114,P130,P146,P162,P178))</f>
        <v>6.24475299</v>
      </c>
      <c r="BB20" s="130">
        <f t="shared" ref="BB20:BB35" si="61">STDEV(P194,P210,P226,P242,P258,P274)/SQRT(COUNT(P194,P210,P226,P242,P258,P274))</f>
        <v>15.88136613</v>
      </c>
      <c r="BC20" s="130">
        <f t="shared" ref="BC20:BC35" si="62">STDEV(P290,P306,P322,P338,P354,P370)/SQRT(COUNT(P290,P306,P322,P338,P354,P370))</f>
        <v>5.299997242</v>
      </c>
      <c r="BD20" s="130">
        <f t="shared" ref="BD20:BD35" si="63">STDEV(P386,P402,P418,P434,P450,P466)/SQRT(COUNT(P386,P402,P418,P434,P450,P466))</f>
        <v>15.3617593</v>
      </c>
      <c r="BE20" s="130">
        <f t="shared" ref="BE20:BE35" si="64">STDEV(P482,P498,P514,P530,P546,P562)/SQRT(COUNT(P482,P498,P514,P530,P546,P562))</f>
        <v>5.342784173</v>
      </c>
      <c r="BF20" s="132">
        <f t="shared" ref="BF20:BF35" si="65">STDEV(P578,P594,P610,P626,P642,P658)/SQRT(COUNT(P578,P594,P610,P626,P642,P658))</f>
        <v>4.241897723</v>
      </c>
    </row>
    <row r="21" ht="14.25" customHeight="1">
      <c r="A21" s="42" t="s">
        <v>178</v>
      </c>
      <c r="B21" s="42" t="s">
        <v>179</v>
      </c>
      <c r="C21" s="35" t="s">
        <v>43</v>
      </c>
      <c r="D21" s="42">
        <v>3.0</v>
      </c>
      <c r="E21" s="42">
        <v>4.0</v>
      </c>
      <c r="F21" s="251" t="s">
        <v>6</v>
      </c>
      <c r="G21" s="163">
        <v>10.812489169912928</v>
      </c>
      <c r="H21" s="163">
        <v>0.14107921742434065</v>
      </c>
      <c r="I21" s="163">
        <v>244.11458461164617</v>
      </c>
      <c r="J21" s="163">
        <v>3.5331315243693577</v>
      </c>
      <c r="K21" s="163">
        <v>2.518244521970518</v>
      </c>
      <c r="L21" s="163">
        <v>36.53514099121094</v>
      </c>
      <c r="M21" s="163">
        <v>35.77470016479492</v>
      </c>
      <c r="N21" s="163">
        <v>36.53514099121094</v>
      </c>
      <c r="O21" s="163">
        <v>1311.7548828125</v>
      </c>
      <c r="P21" s="163">
        <f t="shared" si="1"/>
        <v>76.64126132</v>
      </c>
      <c r="Q21" s="163">
        <f t="shared" si="2"/>
        <v>4.339135591</v>
      </c>
      <c r="S21" s="254">
        <v>2.0</v>
      </c>
      <c r="T21" s="35" t="s">
        <v>45</v>
      </c>
      <c r="U21" s="130">
        <f t="shared" si="38"/>
        <v>0.4102639002</v>
      </c>
      <c r="V21" s="130">
        <f t="shared" si="39"/>
        <v>0.9338426734</v>
      </c>
      <c r="W21" s="130">
        <f t="shared" si="40"/>
        <v>1.551323238</v>
      </c>
      <c r="X21" s="130">
        <f t="shared" si="41"/>
        <v>1.545433483</v>
      </c>
      <c r="Y21" s="130">
        <f t="shared" si="42"/>
        <v>2.609637447</v>
      </c>
      <c r="Z21" s="130">
        <f t="shared" si="43"/>
        <v>0.9593145302</v>
      </c>
      <c r="AA21" s="132">
        <f t="shared" si="44"/>
        <v>1.548980651</v>
      </c>
      <c r="AC21" s="254">
        <v>2.0</v>
      </c>
      <c r="AD21" s="35" t="s">
        <v>45</v>
      </c>
      <c r="AE21" s="130">
        <f t="shared" si="45"/>
        <v>0.01913043324</v>
      </c>
      <c r="AF21" s="130">
        <f t="shared" si="46"/>
        <v>0.0274568273</v>
      </c>
      <c r="AG21" s="130">
        <f t="shared" si="47"/>
        <v>0.04973903841</v>
      </c>
      <c r="AH21" s="130">
        <f t="shared" si="48"/>
        <v>0.04281540537</v>
      </c>
      <c r="AI21" s="130">
        <f t="shared" si="49"/>
        <v>0.04615177781</v>
      </c>
      <c r="AJ21" s="130">
        <f t="shared" si="50"/>
        <v>0.0260386581</v>
      </c>
      <c r="AK21" s="132">
        <f t="shared" si="51"/>
        <v>0.01582407635</v>
      </c>
      <c r="AM21" s="254">
        <v>2.0</v>
      </c>
      <c r="AN21" s="182" t="s">
        <v>45</v>
      </c>
      <c r="AO21" s="255">
        <f t="shared" si="52"/>
        <v>0.5331859484</v>
      </c>
      <c r="AP21" s="130">
        <f t="shared" si="53"/>
        <v>0.5658148646</v>
      </c>
      <c r="AQ21" s="130">
        <f t="shared" si="54"/>
        <v>1.259740965</v>
      </c>
      <c r="AR21" s="130">
        <f t="shared" si="55"/>
        <v>1.135898813</v>
      </c>
      <c r="AS21" s="130">
        <f t="shared" si="56"/>
        <v>0.8105825255</v>
      </c>
      <c r="AT21" s="130">
        <f t="shared" si="57"/>
        <v>0.5508724243</v>
      </c>
      <c r="AU21" s="132">
        <f t="shared" si="58"/>
        <v>0.5262096384</v>
      </c>
      <c r="AX21" s="254">
        <v>2.0</v>
      </c>
      <c r="AY21" s="182" t="s">
        <v>45</v>
      </c>
      <c r="AZ21" s="255">
        <f t="shared" si="59"/>
        <v>4.476902003</v>
      </c>
      <c r="BA21" s="130">
        <f t="shared" si="60"/>
        <v>2.723906802</v>
      </c>
      <c r="BB21" s="130">
        <f t="shared" si="61"/>
        <v>17.50903541</v>
      </c>
      <c r="BC21" s="130">
        <f t="shared" si="62"/>
        <v>4.414348369</v>
      </c>
      <c r="BD21" s="130">
        <f t="shared" si="63"/>
        <v>20.95207293</v>
      </c>
      <c r="BE21" s="130">
        <f t="shared" si="64"/>
        <v>5.560467067</v>
      </c>
      <c r="BF21" s="132">
        <f t="shared" si="65"/>
        <v>5.533669444</v>
      </c>
    </row>
    <row r="22" ht="14.25" customHeight="1">
      <c r="A22" s="42" t="s">
        <v>183</v>
      </c>
      <c r="B22" s="42" t="s">
        <v>176</v>
      </c>
      <c r="C22" s="35" t="s">
        <v>42</v>
      </c>
      <c r="D22" s="42">
        <v>3.0</v>
      </c>
      <c r="E22" s="42">
        <v>5.0</v>
      </c>
      <c r="F22" s="251" t="s">
        <v>6</v>
      </c>
      <c r="G22" s="163">
        <v>16.826546991602644</v>
      </c>
      <c r="H22" s="163">
        <v>0.31430735465665005</v>
      </c>
      <c r="I22" s="163">
        <v>272.7866462761409</v>
      </c>
      <c r="J22" s="163">
        <v>5.96264425124833</v>
      </c>
      <c r="K22" s="163">
        <v>2.0177712514075044</v>
      </c>
      <c r="L22" s="163">
        <v>35.878360748291016</v>
      </c>
      <c r="M22" s="163">
        <v>35.795448303222656</v>
      </c>
      <c r="N22" s="163">
        <v>35.878360748291016</v>
      </c>
      <c r="O22" s="163">
        <v>1220.1007080078125</v>
      </c>
      <c r="P22" s="163">
        <f t="shared" si="1"/>
        <v>53.53532694</v>
      </c>
      <c r="Q22" s="163">
        <f t="shared" si="2"/>
        <v>3.980341753</v>
      </c>
      <c r="S22" s="254">
        <v>3.0</v>
      </c>
      <c r="T22" s="35" t="s">
        <v>44</v>
      </c>
      <c r="U22" s="130">
        <f t="shared" si="38"/>
        <v>0.6068098594</v>
      </c>
      <c r="V22" s="130">
        <f t="shared" si="39"/>
        <v>0.7370296387</v>
      </c>
      <c r="W22" s="130">
        <f t="shared" si="40"/>
        <v>0.8765218776</v>
      </c>
      <c r="X22" s="130">
        <f t="shared" si="41"/>
        <v>0.9570443586</v>
      </c>
      <c r="Y22" s="130">
        <f t="shared" si="42"/>
        <v>0.7013321509</v>
      </c>
      <c r="Z22" s="130">
        <f t="shared" si="43"/>
        <v>0.5840465768</v>
      </c>
      <c r="AA22" s="132">
        <f t="shared" si="44"/>
        <v>1.390022534</v>
      </c>
      <c r="AC22" s="254">
        <v>3.0</v>
      </c>
      <c r="AD22" s="35" t="s">
        <v>44</v>
      </c>
      <c r="AE22" s="130">
        <f t="shared" si="45"/>
        <v>0.0195897953</v>
      </c>
      <c r="AF22" s="130">
        <f t="shared" si="46"/>
        <v>0.02686268387</v>
      </c>
      <c r="AG22" s="130">
        <f t="shared" si="47"/>
        <v>0.02145215521</v>
      </c>
      <c r="AH22" s="130">
        <f t="shared" si="48"/>
        <v>0.02380255824</v>
      </c>
      <c r="AI22" s="130">
        <f t="shared" si="49"/>
        <v>0.006077843481</v>
      </c>
      <c r="AJ22" s="130">
        <f t="shared" si="50"/>
        <v>0.0191678104</v>
      </c>
      <c r="AK22" s="132">
        <f t="shared" si="51"/>
        <v>0.00940996798</v>
      </c>
      <c r="AM22" s="254">
        <v>3.0</v>
      </c>
      <c r="AN22" s="182" t="s">
        <v>44</v>
      </c>
      <c r="AO22" s="255">
        <f t="shared" si="52"/>
        <v>0.5110398685</v>
      </c>
      <c r="AP22" s="130">
        <f t="shared" si="53"/>
        <v>0.4680038524</v>
      </c>
      <c r="AQ22" s="130">
        <f t="shared" si="54"/>
        <v>0.6420802012</v>
      </c>
      <c r="AR22" s="130">
        <f t="shared" si="55"/>
        <v>0.7235227482</v>
      </c>
      <c r="AS22" s="130">
        <f t="shared" si="56"/>
        <v>0.9504345813</v>
      </c>
      <c r="AT22" s="130">
        <f t="shared" si="57"/>
        <v>0.5961005104</v>
      </c>
      <c r="AU22" s="132">
        <f t="shared" si="58"/>
        <v>0.4582525828</v>
      </c>
      <c r="AX22" s="254">
        <v>3.0</v>
      </c>
      <c r="AY22" s="182" t="s">
        <v>44</v>
      </c>
      <c r="AZ22" s="255">
        <f t="shared" si="59"/>
        <v>4.280477103</v>
      </c>
      <c r="BA22" s="130">
        <f t="shared" si="60"/>
        <v>7.238804006</v>
      </c>
      <c r="BB22" s="130">
        <f t="shared" si="61"/>
        <v>15.72827922</v>
      </c>
      <c r="BC22" s="130">
        <f t="shared" si="62"/>
        <v>5.74925668</v>
      </c>
      <c r="BD22" s="130">
        <f t="shared" si="63"/>
        <v>4.692081682</v>
      </c>
      <c r="BE22" s="130">
        <f t="shared" si="64"/>
        <v>6.134220606</v>
      </c>
      <c r="BF22" s="132">
        <f t="shared" si="65"/>
        <v>8.329929683</v>
      </c>
    </row>
    <row r="23" ht="14.25" customHeight="1">
      <c r="A23" s="42" t="s">
        <v>168</v>
      </c>
      <c r="B23" s="42" t="s">
        <v>179</v>
      </c>
      <c r="C23" s="35" t="s">
        <v>41</v>
      </c>
      <c r="D23" s="42">
        <v>3.0</v>
      </c>
      <c r="E23" s="42">
        <v>6.0</v>
      </c>
      <c r="F23" s="251" t="s">
        <v>6</v>
      </c>
      <c r="G23" s="163">
        <v>15.323004242620183</v>
      </c>
      <c r="H23" s="163">
        <v>0.30071781926775637</v>
      </c>
      <c r="I23" s="163">
        <v>278.70256669406024</v>
      </c>
      <c r="J23" s="163">
        <v>5.8752012150857</v>
      </c>
      <c r="K23" s="163">
        <v>2.0687367718100353</v>
      </c>
      <c r="L23" s="163">
        <v>36.002079010009766</v>
      </c>
      <c r="M23" s="163">
        <v>35.90536117553711</v>
      </c>
      <c r="N23" s="163">
        <v>36.002079010009766</v>
      </c>
      <c r="O23" s="163">
        <v>1271.4404296875</v>
      </c>
      <c r="P23" s="163">
        <f t="shared" si="1"/>
        <v>50.95475978</v>
      </c>
      <c r="Q23" s="163">
        <f t="shared" si="2"/>
        <v>3.930938176</v>
      </c>
      <c r="S23" s="254">
        <v>4.0</v>
      </c>
      <c r="T23" s="35" t="s">
        <v>43</v>
      </c>
      <c r="U23" s="130">
        <f t="shared" si="38"/>
        <v>1.364717548</v>
      </c>
      <c r="V23" s="130">
        <f t="shared" si="39"/>
        <v>0.4440453503</v>
      </c>
      <c r="W23" s="130">
        <f t="shared" si="40"/>
        <v>1.548592603</v>
      </c>
      <c r="X23" s="130">
        <f t="shared" si="41"/>
        <v>0.8343352299</v>
      </c>
      <c r="Y23" s="130">
        <f t="shared" si="42"/>
        <v>1.894483891</v>
      </c>
      <c r="Z23" s="130">
        <f t="shared" si="43"/>
        <v>1.188472062</v>
      </c>
      <c r="AA23" s="132">
        <f t="shared" si="44"/>
        <v>1.196943504</v>
      </c>
      <c r="AC23" s="254">
        <v>4.0</v>
      </c>
      <c r="AD23" s="35" t="s">
        <v>43</v>
      </c>
      <c r="AE23" s="130">
        <f t="shared" si="45"/>
        <v>0.02349471479</v>
      </c>
      <c r="AF23" s="130">
        <f t="shared" si="46"/>
        <v>0.0247193907</v>
      </c>
      <c r="AG23" s="130">
        <f t="shared" si="47"/>
        <v>0.02498522565</v>
      </c>
      <c r="AH23" s="130">
        <f t="shared" si="48"/>
        <v>0.02707392173</v>
      </c>
      <c r="AI23" s="130">
        <f t="shared" si="49"/>
        <v>0.01257521218</v>
      </c>
      <c r="AJ23" s="130">
        <f t="shared" si="50"/>
        <v>0.01448701792</v>
      </c>
      <c r="AK23" s="132">
        <f t="shared" si="51"/>
        <v>0.02405044452</v>
      </c>
      <c r="AM23" s="254">
        <v>4.0</v>
      </c>
      <c r="AN23" s="182" t="s">
        <v>43</v>
      </c>
      <c r="AO23" s="255">
        <f t="shared" si="52"/>
        <v>0.4317074</v>
      </c>
      <c r="AP23" s="130">
        <f t="shared" si="53"/>
        <v>0.4550981953</v>
      </c>
      <c r="AQ23" s="130">
        <f t="shared" si="54"/>
        <v>0.7333657166</v>
      </c>
      <c r="AR23" s="130">
        <f t="shared" si="55"/>
        <v>0.5073464682</v>
      </c>
      <c r="AS23" s="130">
        <f t="shared" si="56"/>
        <v>0.6528704568</v>
      </c>
      <c r="AT23" s="130">
        <f t="shared" si="57"/>
        <v>0.6290526391</v>
      </c>
      <c r="AU23" s="132">
        <f t="shared" si="58"/>
        <v>0.6823365538</v>
      </c>
      <c r="AX23" s="254">
        <v>4.0</v>
      </c>
      <c r="AY23" s="182" t="s">
        <v>43</v>
      </c>
      <c r="AZ23" s="255">
        <f t="shared" si="59"/>
        <v>3.081783551</v>
      </c>
      <c r="BA23" s="130">
        <f t="shared" si="60"/>
        <v>6.703558036</v>
      </c>
      <c r="BB23" s="130">
        <f t="shared" si="61"/>
        <v>11.4927885</v>
      </c>
      <c r="BC23" s="130">
        <f t="shared" si="62"/>
        <v>5.5181007</v>
      </c>
      <c r="BD23" s="130">
        <f t="shared" si="63"/>
        <v>10.75513461</v>
      </c>
      <c r="BE23" s="130">
        <f t="shared" si="64"/>
        <v>5.588985036</v>
      </c>
      <c r="BF23" s="132">
        <f t="shared" si="65"/>
        <v>5.429999967</v>
      </c>
    </row>
    <row r="24" ht="14.25" customHeight="1">
      <c r="A24" s="42" t="s">
        <v>183</v>
      </c>
      <c r="B24" s="42" t="s">
        <v>173</v>
      </c>
      <c r="C24" s="35" t="s">
        <v>40</v>
      </c>
      <c r="D24" s="42">
        <v>3.0</v>
      </c>
      <c r="E24" s="42">
        <v>7.0</v>
      </c>
      <c r="F24" s="251" t="s">
        <v>6</v>
      </c>
      <c r="G24" s="163">
        <v>18.172193567898113</v>
      </c>
      <c r="H24" s="163">
        <v>0.33649629499136036</v>
      </c>
      <c r="I24" s="163">
        <v>269.1679690955616</v>
      </c>
      <c r="J24" s="163">
        <v>6.501809656841547</v>
      </c>
      <c r="K24" s="163">
        <v>2.067537293763165</v>
      </c>
      <c r="L24" s="163">
        <v>36.21614074707031</v>
      </c>
      <c r="M24" s="163">
        <v>36.060218811035156</v>
      </c>
      <c r="N24" s="163">
        <v>36.21614074707031</v>
      </c>
      <c r="O24" s="163">
        <v>1114.452880859375</v>
      </c>
      <c r="P24" s="163">
        <f t="shared" si="1"/>
        <v>54.00414162</v>
      </c>
      <c r="Q24" s="163">
        <f t="shared" si="2"/>
        <v>3.98906074</v>
      </c>
      <c r="S24" s="254">
        <v>5.0</v>
      </c>
      <c r="T24" s="35" t="s">
        <v>42</v>
      </c>
      <c r="U24" s="130">
        <f t="shared" si="38"/>
        <v>1.26501515</v>
      </c>
      <c r="V24" s="130">
        <f t="shared" si="39"/>
        <v>1.599713197</v>
      </c>
      <c r="W24" s="130">
        <f t="shared" si="40"/>
        <v>1.479614977</v>
      </c>
      <c r="X24" s="130">
        <f t="shared" si="41"/>
        <v>0.5862164326</v>
      </c>
      <c r="Y24" s="130">
        <f t="shared" si="42"/>
        <v>1.578575787</v>
      </c>
      <c r="Z24" s="130">
        <f t="shared" si="43"/>
        <v>0.8453997321</v>
      </c>
      <c r="AA24" s="132">
        <f t="shared" si="44"/>
        <v>1.257836609</v>
      </c>
      <c r="AC24" s="254">
        <v>5.0</v>
      </c>
      <c r="AD24" s="35" t="s">
        <v>42</v>
      </c>
      <c r="AE24" s="130">
        <f t="shared" si="45"/>
        <v>0.02338675102</v>
      </c>
      <c r="AF24" s="130">
        <f t="shared" si="46"/>
        <v>0.03960890225</v>
      </c>
      <c r="AG24" s="130">
        <f t="shared" si="47"/>
        <v>0.02360242641</v>
      </c>
      <c r="AH24" s="130">
        <f t="shared" si="48"/>
        <v>0.0174005923</v>
      </c>
      <c r="AI24" s="130">
        <f t="shared" si="49"/>
        <v>0.01290130383</v>
      </c>
      <c r="AJ24" s="130">
        <f t="shared" si="50"/>
        <v>0.01483202195</v>
      </c>
      <c r="AK24" s="132">
        <f t="shared" si="51"/>
        <v>0.02183547219</v>
      </c>
      <c r="AM24" s="254">
        <v>5.0</v>
      </c>
      <c r="AN24" s="182" t="s">
        <v>42</v>
      </c>
      <c r="AO24" s="255">
        <f t="shared" si="52"/>
        <v>0.2123767381</v>
      </c>
      <c r="AP24" s="130">
        <f t="shared" si="53"/>
        <v>0.5967051814</v>
      </c>
      <c r="AQ24" s="130">
        <f t="shared" si="54"/>
        <v>0.9174603739</v>
      </c>
      <c r="AR24" s="130">
        <f t="shared" si="55"/>
        <v>0.6352635188</v>
      </c>
      <c r="AS24" s="130">
        <f t="shared" si="56"/>
        <v>1.009294971</v>
      </c>
      <c r="AT24" s="130">
        <f t="shared" si="57"/>
        <v>0.6342941371</v>
      </c>
      <c r="AU24" s="132">
        <f t="shared" si="58"/>
        <v>0.7416406363</v>
      </c>
      <c r="AX24" s="254">
        <v>5.0</v>
      </c>
      <c r="AY24" s="182" t="s">
        <v>42</v>
      </c>
      <c r="AZ24" s="255">
        <f t="shared" si="59"/>
        <v>3.193176948</v>
      </c>
      <c r="BA24" s="130">
        <f t="shared" si="60"/>
        <v>4.934342369</v>
      </c>
      <c r="BB24" s="130">
        <f t="shared" si="61"/>
        <v>14.48126045</v>
      </c>
      <c r="BC24" s="130">
        <f t="shared" si="62"/>
        <v>6.458610346</v>
      </c>
      <c r="BD24" s="130">
        <f t="shared" si="63"/>
        <v>8.670466124</v>
      </c>
      <c r="BE24" s="130">
        <f t="shared" si="64"/>
        <v>5.832628611</v>
      </c>
      <c r="BF24" s="132">
        <f t="shared" si="65"/>
        <v>4.211065384</v>
      </c>
    </row>
    <row r="25" ht="14.25" customHeight="1">
      <c r="A25" s="42" t="s">
        <v>175</v>
      </c>
      <c r="B25" s="42" t="s">
        <v>179</v>
      </c>
      <c r="C25" s="35" t="s">
        <v>39</v>
      </c>
      <c r="D25" s="42">
        <v>3.0</v>
      </c>
      <c r="E25" s="42">
        <v>8.0</v>
      </c>
      <c r="F25" s="251" t="s">
        <v>6</v>
      </c>
      <c r="G25" s="163">
        <v>13.628157882493955</v>
      </c>
      <c r="H25" s="163">
        <v>0.21396729808615145</v>
      </c>
      <c r="I25" s="163">
        <v>259.87764516758875</v>
      </c>
      <c r="J25" s="163">
        <v>5.135814590402215</v>
      </c>
      <c r="K25" s="163">
        <v>2.4691257853360695</v>
      </c>
      <c r="L25" s="163">
        <v>36.8526496887207</v>
      </c>
      <c r="M25" s="163">
        <v>36.25617980957031</v>
      </c>
      <c r="N25" s="163">
        <v>36.8526496887207</v>
      </c>
      <c r="O25" s="163">
        <v>1349.92626953125</v>
      </c>
      <c r="P25" s="163">
        <f t="shared" si="1"/>
        <v>63.69271381</v>
      </c>
      <c r="Q25" s="163">
        <f t="shared" si="2"/>
        <v>4.154070173</v>
      </c>
      <c r="S25" s="254">
        <v>6.0</v>
      </c>
      <c r="T25" s="35" t="s">
        <v>41</v>
      </c>
      <c r="U25" s="130">
        <f t="shared" si="38"/>
        <v>1.475928904</v>
      </c>
      <c r="V25" s="130">
        <f t="shared" si="39"/>
        <v>0.6915359011</v>
      </c>
      <c r="W25" s="130">
        <f t="shared" si="40"/>
        <v>1.664388192</v>
      </c>
      <c r="X25" s="130">
        <f t="shared" si="41"/>
        <v>1.481857064</v>
      </c>
      <c r="Y25" s="130">
        <f t="shared" si="42"/>
        <v>2.039042483</v>
      </c>
      <c r="Z25" s="130">
        <f t="shared" si="43"/>
        <v>1.143640003</v>
      </c>
      <c r="AA25" s="132">
        <f t="shared" si="44"/>
        <v>1.154530783</v>
      </c>
      <c r="AC25" s="254">
        <v>6.0</v>
      </c>
      <c r="AD25" s="35" t="s">
        <v>41</v>
      </c>
      <c r="AE25" s="130">
        <f t="shared" si="45"/>
        <v>0.02955529295</v>
      </c>
      <c r="AF25" s="130">
        <f t="shared" si="46"/>
        <v>0.0225908414</v>
      </c>
      <c r="AG25" s="130">
        <f t="shared" si="47"/>
        <v>0.02611854085</v>
      </c>
      <c r="AH25" s="130">
        <f t="shared" si="48"/>
        <v>0.03815849531</v>
      </c>
      <c r="AI25" s="130">
        <f t="shared" si="49"/>
        <v>0.01477081543</v>
      </c>
      <c r="AJ25" s="130">
        <f t="shared" si="50"/>
        <v>0.01325089935</v>
      </c>
      <c r="AK25" s="132">
        <f t="shared" si="51"/>
        <v>0.0234146422</v>
      </c>
      <c r="AM25" s="254">
        <v>6.0</v>
      </c>
      <c r="AN25" s="182" t="s">
        <v>41</v>
      </c>
      <c r="AO25" s="255">
        <f t="shared" si="52"/>
        <v>0.5740118328</v>
      </c>
      <c r="AP25" s="130">
        <f t="shared" si="53"/>
        <v>0.4158841602</v>
      </c>
      <c r="AQ25" s="130">
        <f t="shared" si="54"/>
        <v>0.6363843253</v>
      </c>
      <c r="AR25" s="130">
        <f t="shared" si="55"/>
        <v>0.9192226712</v>
      </c>
      <c r="AS25" s="130">
        <f t="shared" si="56"/>
        <v>0.8025766907</v>
      </c>
      <c r="AT25" s="130">
        <f t="shared" si="57"/>
        <v>0.7137710861</v>
      </c>
      <c r="AU25" s="132">
        <f t="shared" si="58"/>
        <v>0.6198324656</v>
      </c>
      <c r="AX25" s="254">
        <v>6.0</v>
      </c>
      <c r="AY25" s="182" t="s">
        <v>41</v>
      </c>
      <c r="AZ25" s="255">
        <f t="shared" si="59"/>
        <v>3.600824856</v>
      </c>
      <c r="BA25" s="130">
        <f t="shared" si="60"/>
        <v>5.132358331</v>
      </c>
      <c r="BB25" s="130">
        <f t="shared" si="61"/>
        <v>11.95697538</v>
      </c>
      <c r="BC25" s="130">
        <f t="shared" si="62"/>
        <v>5.567748545</v>
      </c>
      <c r="BD25" s="130">
        <f t="shared" si="63"/>
        <v>20.62222874</v>
      </c>
      <c r="BE25" s="130">
        <f t="shared" si="64"/>
        <v>4.249990476</v>
      </c>
      <c r="BF25" s="132">
        <f t="shared" si="65"/>
        <v>4.39998819</v>
      </c>
    </row>
    <row r="26" ht="14.25" customHeight="1">
      <c r="A26" s="42" t="s">
        <v>168</v>
      </c>
      <c r="B26" s="42" t="s">
        <v>176</v>
      </c>
      <c r="C26" s="35" t="s">
        <v>38</v>
      </c>
      <c r="D26" s="42">
        <v>3.0</v>
      </c>
      <c r="E26" s="42">
        <v>9.0</v>
      </c>
      <c r="F26" s="251" t="s">
        <v>6</v>
      </c>
      <c r="G26" s="163">
        <v>10.17484510058182</v>
      </c>
      <c r="H26" s="163">
        <v>0.16314260929835153</v>
      </c>
      <c r="I26" s="163">
        <v>266.318267156713</v>
      </c>
      <c r="J26" s="163">
        <v>4.43334303049526</v>
      </c>
      <c r="K26" s="163">
        <v>2.747625041407604</v>
      </c>
      <c r="L26" s="163">
        <v>37.38108825683594</v>
      </c>
      <c r="M26" s="163">
        <v>35.9594841003418</v>
      </c>
      <c r="N26" s="163">
        <v>37.38108825683594</v>
      </c>
      <c r="O26" s="163">
        <v>1048.144775390625</v>
      </c>
      <c r="P26" s="163">
        <f t="shared" si="1"/>
        <v>62.36779677</v>
      </c>
      <c r="Q26" s="163">
        <f t="shared" si="2"/>
        <v>4.133049065</v>
      </c>
      <c r="S26" s="254">
        <v>7.0</v>
      </c>
      <c r="T26" s="35" t="s">
        <v>40</v>
      </c>
      <c r="U26" s="130">
        <f t="shared" si="38"/>
        <v>1.596228462</v>
      </c>
      <c r="V26" s="130">
        <f t="shared" si="39"/>
        <v>1.088939711</v>
      </c>
      <c r="W26" s="130">
        <f t="shared" si="40"/>
        <v>2.10288639</v>
      </c>
      <c r="X26" s="130">
        <f t="shared" si="41"/>
        <v>0.42664144</v>
      </c>
      <c r="Y26" s="130">
        <f t="shared" si="42"/>
        <v>1.914215767</v>
      </c>
      <c r="Z26" s="130">
        <f t="shared" si="43"/>
        <v>2.334646753</v>
      </c>
      <c r="AA26" s="132">
        <f t="shared" si="44"/>
        <v>1.061850822</v>
      </c>
      <c r="AC26" s="254">
        <v>7.0</v>
      </c>
      <c r="AD26" s="35" t="s">
        <v>40</v>
      </c>
      <c r="AE26" s="130">
        <f t="shared" si="45"/>
        <v>0.01849668359</v>
      </c>
      <c r="AF26" s="130">
        <f t="shared" si="46"/>
        <v>0.02529025768</v>
      </c>
      <c r="AG26" s="130">
        <f t="shared" si="47"/>
        <v>0.05080971919</v>
      </c>
      <c r="AH26" s="130">
        <f t="shared" si="48"/>
        <v>0.02740672905</v>
      </c>
      <c r="AI26" s="130">
        <f t="shared" si="49"/>
        <v>0.01025047569</v>
      </c>
      <c r="AJ26" s="130">
        <f t="shared" si="50"/>
        <v>0.04064487025</v>
      </c>
      <c r="AK26" s="132">
        <f t="shared" si="51"/>
        <v>0.02162232759</v>
      </c>
      <c r="AM26" s="254">
        <v>7.0</v>
      </c>
      <c r="AN26" s="182" t="s">
        <v>40</v>
      </c>
      <c r="AO26" s="255">
        <f t="shared" si="52"/>
        <v>0.5506133219</v>
      </c>
      <c r="AP26" s="130">
        <f t="shared" si="53"/>
        <v>0.5364474111</v>
      </c>
      <c r="AQ26" s="130">
        <f t="shared" si="54"/>
        <v>0.843942959</v>
      </c>
      <c r="AR26" s="130">
        <f t="shared" si="55"/>
        <v>0.6536387169</v>
      </c>
      <c r="AS26" s="130">
        <f t="shared" si="56"/>
        <v>0.9590255077</v>
      </c>
      <c r="AT26" s="130">
        <f t="shared" si="57"/>
        <v>0.6497456534</v>
      </c>
      <c r="AU26" s="132">
        <f t="shared" si="58"/>
        <v>0.5365661771</v>
      </c>
      <c r="AX26" s="254">
        <v>7.0</v>
      </c>
      <c r="AY26" s="182" t="s">
        <v>40</v>
      </c>
      <c r="AZ26" s="255">
        <f t="shared" si="59"/>
        <v>3.507485331</v>
      </c>
      <c r="BA26" s="130">
        <f t="shared" si="60"/>
        <v>5.188894634</v>
      </c>
      <c r="BB26" s="130">
        <f t="shared" si="61"/>
        <v>8.122736546</v>
      </c>
      <c r="BC26" s="130">
        <f t="shared" si="62"/>
        <v>7.172203308</v>
      </c>
      <c r="BD26" s="130">
        <f t="shared" si="63"/>
        <v>17.25769427</v>
      </c>
      <c r="BE26" s="130">
        <f t="shared" si="64"/>
        <v>5.229285996</v>
      </c>
      <c r="BF26" s="132">
        <f t="shared" si="65"/>
        <v>2.690605777</v>
      </c>
    </row>
    <row r="27" ht="14.25" customHeight="1">
      <c r="A27" s="42" t="s">
        <v>183</v>
      </c>
      <c r="B27" s="42" t="s">
        <v>179</v>
      </c>
      <c r="C27" s="35" t="s">
        <v>37</v>
      </c>
      <c r="D27" s="42">
        <v>3.0</v>
      </c>
      <c r="E27" s="42">
        <v>10.0</v>
      </c>
      <c r="F27" s="251" t="s">
        <v>6</v>
      </c>
      <c r="G27" s="163">
        <v>15.234115693086913</v>
      </c>
      <c r="H27" s="163">
        <v>0.22370505567370466</v>
      </c>
      <c r="I27" s="163">
        <v>248.84352106773744</v>
      </c>
      <c r="J27" s="163">
        <v>5.826976461707503</v>
      </c>
      <c r="K27" s="163">
        <v>2.697448548390337</v>
      </c>
      <c r="L27" s="163">
        <v>36.257957458496094</v>
      </c>
      <c r="M27" s="163">
        <v>35.851715087890625</v>
      </c>
      <c r="N27" s="163">
        <v>36.257957458496094</v>
      </c>
      <c r="O27" s="163">
        <v>1170.648193359375</v>
      </c>
      <c r="P27" s="163">
        <f t="shared" si="1"/>
        <v>68.09911223</v>
      </c>
      <c r="Q27" s="163">
        <f t="shared" si="2"/>
        <v>4.220964177</v>
      </c>
      <c r="S27" s="254">
        <v>8.0</v>
      </c>
      <c r="T27" s="35" t="s">
        <v>39</v>
      </c>
      <c r="U27" s="130">
        <f t="shared" si="38"/>
        <v>0.7372037806</v>
      </c>
      <c r="V27" s="130">
        <f t="shared" si="39"/>
        <v>1.169128352</v>
      </c>
      <c r="W27" s="130">
        <f t="shared" si="40"/>
        <v>2.484396305</v>
      </c>
      <c r="X27" s="130">
        <f t="shared" si="41"/>
        <v>0.7046563533</v>
      </c>
      <c r="Y27" s="130">
        <f t="shared" si="42"/>
        <v>0.9965897516</v>
      </c>
      <c r="Z27" s="130">
        <f t="shared" si="43"/>
        <v>1.649315411</v>
      </c>
      <c r="AA27" s="132">
        <f t="shared" si="44"/>
        <v>1.376212663</v>
      </c>
      <c r="AC27" s="254">
        <v>8.0</v>
      </c>
      <c r="AD27" s="35" t="s">
        <v>39</v>
      </c>
      <c r="AE27" s="130">
        <f t="shared" si="45"/>
        <v>0.0138530516</v>
      </c>
      <c r="AF27" s="130">
        <f t="shared" si="46"/>
        <v>0.03897561541</v>
      </c>
      <c r="AG27" s="130">
        <f t="shared" si="47"/>
        <v>0.04596656685</v>
      </c>
      <c r="AH27" s="130">
        <f t="shared" si="48"/>
        <v>0.01614222203</v>
      </c>
      <c r="AI27" s="130">
        <f t="shared" si="49"/>
        <v>0.01024637672</v>
      </c>
      <c r="AJ27" s="130">
        <f t="shared" si="50"/>
        <v>0.02123989548</v>
      </c>
      <c r="AK27" s="132">
        <f t="shared" si="51"/>
        <v>0.02397047501</v>
      </c>
      <c r="AM27" s="254">
        <v>8.0</v>
      </c>
      <c r="AN27" s="182" t="s">
        <v>39</v>
      </c>
      <c r="AO27" s="255">
        <f t="shared" si="52"/>
        <v>0.279689461</v>
      </c>
      <c r="AP27" s="130">
        <f t="shared" si="53"/>
        <v>0.5254906323</v>
      </c>
      <c r="AQ27" s="130">
        <f t="shared" si="54"/>
        <v>1.49961489</v>
      </c>
      <c r="AR27" s="130">
        <f t="shared" si="55"/>
        <v>0.6279318707</v>
      </c>
      <c r="AS27" s="130">
        <f t="shared" si="56"/>
        <v>0.961764945</v>
      </c>
      <c r="AT27" s="130">
        <f t="shared" si="57"/>
        <v>0.5949561951</v>
      </c>
      <c r="AU27" s="132">
        <f t="shared" si="58"/>
        <v>0.6253985688</v>
      </c>
      <c r="AX27" s="254">
        <v>8.0</v>
      </c>
      <c r="AY27" s="182" t="s">
        <v>39</v>
      </c>
      <c r="AZ27" s="255">
        <f t="shared" si="59"/>
        <v>4.673961872</v>
      </c>
      <c r="BA27" s="130">
        <f t="shared" si="60"/>
        <v>6.493927718</v>
      </c>
      <c r="BB27" s="130">
        <f t="shared" si="61"/>
        <v>20.12454437</v>
      </c>
      <c r="BC27" s="130">
        <f t="shared" si="62"/>
        <v>9.546602399</v>
      </c>
      <c r="BD27" s="130">
        <f t="shared" si="63"/>
        <v>12.23812473</v>
      </c>
      <c r="BE27" s="130">
        <f t="shared" si="64"/>
        <v>1.966187192</v>
      </c>
      <c r="BF27" s="132">
        <f t="shared" si="65"/>
        <v>3.127480484</v>
      </c>
    </row>
    <row r="28" ht="14.25" customHeight="1">
      <c r="A28" s="42" t="s">
        <v>178</v>
      </c>
      <c r="B28" s="42" t="s">
        <v>173</v>
      </c>
      <c r="C28" s="35" t="s">
        <v>36</v>
      </c>
      <c r="D28" s="42">
        <v>3.0</v>
      </c>
      <c r="E28" s="42">
        <v>11.0</v>
      </c>
      <c r="F28" s="251" t="s">
        <v>6</v>
      </c>
      <c r="G28" s="163">
        <v>8.970924468330843</v>
      </c>
      <c r="H28" s="163">
        <v>0.11416649682312392</v>
      </c>
      <c r="I28" s="163">
        <v>240.98060452800777</v>
      </c>
      <c r="J28" s="163">
        <v>3.652013973028555</v>
      </c>
      <c r="K28" s="163">
        <v>3.1947153440600387</v>
      </c>
      <c r="L28" s="163">
        <v>36.95068359375</v>
      </c>
      <c r="M28" s="163">
        <v>35.877994537353516</v>
      </c>
      <c r="N28" s="163">
        <v>36.95068359375</v>
      </c>
      <c r="O28" s="163">
        <v>1183.88720703125</v>
      </c>
      <c r="P28" s="163">
        <f t="shared" si="1"/>
        <v>78.5775575</v>
      </c>
      <c r="Q28" s="163">
        <f t="shared" si="2"/>
        <v>4.364086131</v>
      </c>
      <c r="S28" s="254">
        <v>9.0</v>
      </c>
      <c r="T28" s="35" t="s">
        <v>38</v>
      </c>
      <c r="U28" s="130">
        <f t="shared" si="38"/>
        <v>1.943105683</v>
      </c>
      <c r="V28" s="130">
        <f t="shared" si="39"/>
        <v>0.8778743299</v>
      </c>
      <c r="W28" s="130">
        <f t="shared" si="40"/>
        <v>1.229081871</v>
      </c>
      <c r="X28" s="130">
        <f t="shared" si="41"/>
        <v>1.328884158</v>
      </c>
      <c r="Y28" s="130">
        <f t="shared" si="42"/>
        <v>1.323772663</v>
      </c>
      <c r="Z28" s="130">
        <f t="shared" si="43"/>
        <v>1.4192949</v>
      </c>
      <c r="AA28" s="132">
        <f t="shared" si="44"/>
        <v>1.807008618</v>
      </c>
      <c r="AC28" s="254">
        <v>9.0</v>
      </c>
      <c r="AD28" s="35" t="s">
        <v>38</v>
      </c>
      <c r="AE28" s="130">
        <f t="shared" si="45"/>
        <v>0.03960759367</v>
      </c>
      <c r="AF28" s="130">
        <f t="shared" si="46"/>
        <v>0.03444616355</v>
      </c>
      <c r="AG28" s="130">
        <f t="shared" si="47"/>
        <v>0.02270297808</v>
      </c>
      <c r="AH28" s="130">
        <f t="shared" si="48"/>
        <v>0.04229792588</v>
      </c>
      <c r="AI28" s="130">
        <f t="shared" si="49"/>
        <v>0.009515601476</v>
      </c>
      <c r="AJ28" s="130">
        <f t="shared" si="50"/>
        <v>0.02212623792</v>
      </c>
      <c r="AK28" s="132">
        <f t="shared" si="51"/>
        <v>0.02954077758</v>
      </c>
      <c r="AM28" s="254">
        <v>9.0</v>
      </c>
      <c r="AN28" s="182" t="s">
        <v>38</v>
      </c>
      <c r="AO28" s="255">
        <f t="shared" si="52"/>
        <v>0.4577097062</v>
      </c>
      <c r="AP28" s="130">
        <f t="shared" si="53"/>
        <v>0.6195657622</v>
      </c>
      <c r="AQ28" s="130">
        <f t="shared" si="54"/>
        <v>0.5550398934</v>
      </c>
      <c r="AR28" s="130">
        <f t="shared" si="55"/>
        <v>0.5052018127</v>
      </c>
      <c r="AS28" s="130">
        <f t="shared" si="56"/>
        <v>0.4290694353</v>
      </c>
      <c r="AT28" s="130">
        <f t="shared" si="57"/>
        <v>0.1842514345</v>
      </c>
      <c r="AU28" s="132">
        <f t="shared" si="58"/>
        <v>0.690005912</v>
      </c>
      <c r="AX28" s="254">
        <v>9.0</v>
      </c>
      <c r="AY28" s="182" t="s">
        <v>38</v>
      </c>
      <c r="AZ28" s="255">
        <f t="shared" si="59"/>
        <v>3.788974018</v>
      </c>
      <c r="BA28" s="130">
        <f t="shared" si="60"/>
        <v>6.760795028</v>
      </c>
      <c r="BB28" s="130">
        <f t="shared" si="61"/>
        <v>14.79481185</v>
      </c>
      <c r="BC28" s="130">
        <f t="shared" si="62"/>
        <v>6.244933993</v>
      </c>
      <c r="BD28" s="130">
        <f t="shared" si="63"/>
        <v>10.97685762</v>
      </c>
      <c r="BE28" s="130">
        <f t="shared" si="64"/>
        <v>3.476769703</v>
      </c>
      <c r="BF28" s="132">
        <f t="shared" si="65"/>
        <v>2.569472139</v>
      </c>
    </row>
    <row r="29" ht="14.25" customHeight="1">
      <c r="A29" s="42" t="s">
        <v>175</v>
      </c>
      <c r="B29" s="42" t="s">
        <v>169</v>
      </c>
      <c r="C29" s="35" t="s">
        <v>34</v>
      </c>
      <c r="D29" s="42">
        <v>3.0</v>
      </c>
      <c r="E29" s="42">
        <v>12.0</v>
      </c>
      <c r="F29" s="251" t="s">
        <v>6</v>
      </c>
      <c r="G29" s="163">
        <v>11.906867254565979</v>
      </c>
      <c r="H29" s="163">
        <v>0.17391314777865005</v>
      </c>
      <c r="I29" s="163">
        <v>253.4561082443792</v>
      </c>
      <c r="J29" s="163">
        <v>4.78139170349492</v>
      </c>
      <c r="K29" s="163">
        <v>2.8023215502634162</v>
      </c>
      <c r="L29" s="163">
        <v>36.266014099121094</v>
      </c>
      <c r="M29" s="163">
        <v>35.87800598144531</v>
      </c>
      <c r="N29" s="163">
        <v>36.266014099121094</v>
      </c>
      <c r="O29" s="163">
        <v>1308.76220703125</v>
      </c>
      <c r="P29" s="163">
        <f t="shared" si="1"/>
        <v>68.46444565</v>
      </c>
      <c r="Q29" s="163">
        <f t="shared" si="2"/>
        <v>4.226314569</v>
      </c>
      <c r="S29" s="254">
        <v>10.0</v>
      </c>
      <c r="T29" s="35" t="s">
        <v>37</v>
      </c>
      <c r="U29" s="130">
        <f t="shared" si="38"/>
        <v>1.244570519</v>
      </c>
      <c r="V29" s="130">
        <f t="shared" si="39"/>
        <v>1.070268955</v>
      </c>
      <c r="W29" s="130">
        <f t="shared" si="40"/>
        <v>0.74982522</v>
      </c>
      <c r="X29" s="130">
        <f t="shared" si="41"/>
        <v>0.5096327413</v>
      </c>
      <c r="Y29" s="130">
        <f t="shared" si="42"/>
        <v>0.6381928082</v>
      </c>
      <c r="Z29" s="130">
        <f t="shared" si="43"/>
        <v>1.219505097</v>
      </c>
      <c r="AA29" s="132">
        <f t="shared" si="44"/>
        <v>1.213766263</v>
      </c>
      <c r="AC29" s="254">
        <v>10.0</v>
      </c>
      <c r="AD29" s="35" t="s">
        <v>37</v>
      </c>
      <c r="AE29" s="130">
        <f t="shared" si="45"/>
        <v>0.0173538164</v>
      </c>
      <c r="AF29" s="130">
        <f t="shared" si="46"/>
        <v>0.02278491795</v>
      </c>
      <c r="AG29" s="130">
        <f t="shared" si="47"/>
        <v>0.01840176955</v>
      </c>
      <c r="AH29" s="130">
        <f t="shared" si="48"/>
        <v>0.01855196646</v>
      </c>
      <c r="AI29" s="130">
        <f t="shared" si="49"/>
        <v>0.00624328597</v>
      </c>
      <c r="AJ29" s="130">
        <f t="shared" si="50"/>
        <v>0.01471484634</v>
      </c>
      <c r="AK29" s="132">
        <f t="shared" si="51"/>
        <v>0.01268346192</v>
      </c>
      <c r="AM29" s="254">
        <v>10.0</v>
      </c>
      <c r="AN29" s="182" t="s">
        <v>37</v>
      </c>
      <c r="AO29" s="255">
        <f t="shared" si="52"/>
        <v>0.4234083243</v>
      </c>
      <c r="AP29" s="130">
        <f t="shared" si="53"/>
        <v>0.3806710136</v>
      </c>
      <c r="AQ29" s="130">
        <f t="shared" si="54"/>
        <v>0.6994287959</v>
      </c>
      <c r="AR29" s="130">
        <f t="shared" si="55"/>
        <v>0.8808151334</v>
      </c>
      <c r="AS29" s="130">
        <f t="shared" si="56"/>
        <v>0.9072745078</v>
      </c>
      <c r="AT29" s="130">
        <f t="shared" si="57"/>
        <v>0.5107219742</v>
      </c>
      <c r="AU29" s="132">
        <f t="shared" si="58"/>
        <v>0.4048737444</v>
      </c>
      <c r="AX29" s="254">
        <v>10.0</v>
      </c>
      <c r="AY29" s="182" t="s">
        <v>37</v>
      </c>
      <c r="AZ29" s="255">
        <f t="shared" si="59"/>
        <v>3.762074278</v>
      </c>
      <c r="BA29" s="130">
        <f t="shared" si="60"/>
        <v>3.988114106</v>
      </c>
      <c r="BB29" s="130">
        <f t="shared" si="61"/>
        <v>20.14657767</v>
      </c>
      <c r="BC29" s="130">
        <f t="shared" si="62"/>
        <v>11.97981146</v>
      </c>
      <c r="BD29" s="130">
        <f t="shared" si="63"/>
        <v>9.84236712</v>
      </c>
      <c r="BE29" s="130">
        <f t="shared" si="64"/>
        <v>4.560870821</v>
      </c>
      <c r="BF29" s="132">
        <f t="shared" si="65"/>
        <v>2.925977883</v>
      </c>
    </row>
    <row r="30" ht="14.25" customHeight="1">
      <c r="A30" s="42" t="s">
        <v>178</v>
      </c>
      <c r="B30" s="42" t="s">
        <v>169</v>
      </c>
      <c r="C30" s="35" t="s">
        <v>32</v>
      </c>
      <c r="D30" s="42">
        <v>3.0</v>
      </c>
      <c r="E30" s="42">
        <v>13.0</v>
      </c>
      <c r="F30" s="251" t="s">
        <v>6</v>
      </c>
      <c r="G30" s="163">
        <v>14.179625677469888</v>
      </c>
      <c r="H30" s="163">
        <v>0.20135371675565686</v>
      </c>
      <c r="I30" s="163">
        <v>246.91272919690212</v>
      </c>
      <c r="J30" s="163">
        <v>5.336132323139702</v>
      </c>
      <c r="K30" s="163">
        <v>2.7240922671582792</v>
      </c>
      <c r="L30" s="163">
        <v>36.315799713134766</v>
      </c>
      <c r="M30" s="163">
        <v>35.906307220458984</v>
      </c>
      <c r="N30" s="163">
        <v>36.315799713134766</v>
      </c>
      <c r="O30" s="163">
        <v>1387.6571044921875</v>
      </c>
      <c r="P30" s="163">
        <f t="shared" si="1"/>
        <v>70.42147474</v>
      </c>
      <c r="Q30" s="163">
        <f t="shared" si="2"/>
        <v>4.254498256</v>
      </c>
      <c r="S30" s="254">
        <v>11.0</v>
      </c>
      <c r="T30" s="35" t="s">
        <v>36</v>
      </c>
      <c r="U30" s="130">
        <f t="shared" si="38"/>
        <v>1.604277334</v>
      </c>
      <c r="V30" s="130">
        <f t="shared" si="39"/>
        <v>1.515739776</v>
      </c>
      <c r="W30" s="130">
        <f t="shared" si="40"/>
        <v>1.095931309</v>
      </c>
      <c r="X30" s="130">
        <f t="shared" si="41"/>
        <v>1.370844204</v>
      </c>
      <c r="Y30" s="130">
        <f t="shared" si="42"/>
        <v>0.8715325505</v>
      </c>
      <c r="Z30" s="130">
        <f t="shared" si="43"/>
        <v>1.811008186</v>
      </c>
      <c r="AA30" s="132">
        <f t="shared" si="44"/>
        <v>1.157225332</v>
      </c>
      <c r="AC30" s="254">
        <v>11.0</v>
      </c>
      <c r="AD30" s="35" t="s">
        <v>36</v>
      </c>
      <c r="AE30" s="130">
        <f t="shared" si="45"/>
        <v>0.03753839235</v>
      </c>
      <c r="AF30" s="130">
        <f t="shared" si="46"/>
        <v>0.03461893356</v>
      </c>
      <c r="AG30" s="130">
        <f t="shared" si="47"/>
        <v>0.04093805406</v>
      </c>
      <c r="AH30" s="130">
        <f t="shared" si="48"/>
        <v>0.04064781783</v>
      </c>
      <c r="AI30" s="130">
        <f t="shared" si="49"/>
        <v>0.01236474455</v>
      </c>
      <c r="AJ30" s="130">
        <f t="shared" si="50"/>
        <v>0.02795747721</v>
      </c>
      <c r="AK30" s="132">
        <f t="shared" si="51"/>
        <v>0.0253351093</v>
      </c>
      <c r="AM30" s="254">
        <v>11.0</v>
      </c>
      <c r="AN30" s="182" t="s">
        <v>36</v>
      </c>
      <c r="AO30" s="255">
        <f t="shared" si="52"/>
        <v>0.5695851882</v>
      </c>
      <c r="AP30" s="130">
        <f t="shared" si="53"/>
        <v>0.4804918642</v>
      </c>
      <c r="AQ30" s="130">
        <f t="shared" si="54"/>
        <v>1.225779705</v>
      </c>
      <c r="AR30" s="130">
        <f t="shared" si="55"/>
        <v>0.766655112</v>
      </c>
      <c r="AS30" s="130">
        <f t="shared" si="56"/>
        <v>0.5696244393</v>
      </c>
      <c r="AT30" s="130">
        <f t="shared" si="57"/>
        <v>0.7226719901</v>
      </c>
      <c r="AU30" s="132">
        <f t="shared" si="58"/>
        <v>0.77125343</v>
      </c>
      <c r="AX30" s="254">
        <v>11.0</v>
      </c>
      <c r="AY30" s="182" t="s">
        <v>36</v>
      </c>
      <c r="AZ30" s="255">
        <f t="shared" si="59"/>
        <v>3.872692686</v>
      </c>
      <c r="BA30" s="130">
        <f t="shared" si="60"/>
        <v>4.280491508</v>
      </c>
      <c r="BB30" s="130">
        <f t="shared" si="61"/>
        <v>15.40672309</v>
      </c>
      <c r="BC30" s="130">
        <f t="shared" si="62"/>
        <v>5.305773964</v>
      </c>
      <c r="BD30" s="130">
        <f t="shared" si="63"/>
        <v>12.10877872</v>
      </c>
      <c r="BE30" s="130">
        <f t="shared" si="64"/>
        <v>2.02629859</v>
      </c>
      <c r="BF30" s="132">
        <f t="shared" si="65"/>
        <v>7.661455439</v>
      </c>
    </row>
    <row r="31" ht="14.25" customHeight="1">
      <c r="A31" s="42" t="s">
        <v>183</v>
      </c>
      <c r="B31" s="42" t="s">
        <v>169</v>
      </c>
      <c r="C31" s="35" t="s">
        <v>30</v>
      </c>
      <c r="D31" s="42">
        <v>3.0</v>
      </c>
      <c r="E31" s="42">
        <v>14.0</v>
      </c>
      <c r="F31" s="251" t="s">
        <v>6</v>
      </c>
      <c r="G31" s="163">
        <v>13.649153906107523</v>
      </c>
      <c r="H31" s="163">
        <v>0.19478902926574934</v>
      </c>
      <c r="I31" s="163">
        <v>247.87498641661924</v>
      </c>
      <c r="J31" s="163">
        <v>5.2478302537519035</v>
      </c>
      <c r="K31" s="163">
        <v>2.7622288212535397</v>
      </c>
      <c r="L31" s="163">
        <v>36.485897064208984</v>
      </c>
      <c r="M31" s="163">
        <v>35.87777328491211</v>
      </c>
      <c r="N31" s="163">
        <v>36.485897064208984</v>
      </c>
      <c r="O31" s="163">
        <v>1180.1077880859375</v>
      </c>
      <c r="P31" s="163">
        <f t="shared" si="1"/>
        <v>70.07147147</v>
      </c>
      <c r="Q31" s="163">
        <f t="shared" si="2"/>
        <v>4.249515742</v>
      </c>
      <c r="S31" s="254">
        <v>12.0</v>
      </c>
      <c r="T31" s="35" t="s">
        <v>34</v>
      </c>
      <c r="U31" s="130">
        <f t="shared" si="38"/>
        <v>1.151218392</v>
      </c>
      <c r="V31" s="130">
        <f t="shared" si="39"/>
        <v>1.398994095</v>
      </c>
      <c r="W31" s="130">
        <f t="shared" si="40"/>
        <v>1.681098731</v>
      </c>
      <c r="X31" s="130">
        <f t="shared" si="41"/>
        <v>1.116006114</v>
      </c>
      <c r="Y31" s="130">
        <f t="shared" si="42"/>
        <v>1.654740863</v>
      </c>
      <c r="Z31" s="130">
        <f t="shared" si="43"/>
        <v>0.9559597852</v>
      </c>
      <c r="AA31" s="132">
        <f t="shared" si="44"/>
        <v>1.028610419</v>
      </c>
      <c r="AC31" s="254">
        <v>12.0</v>
      </c>
      <c r="AD31" s="35" t="s">
        <v>34</v>
      </c>
      <c r="AE31" s="130">
        <f t="shared" si="45"/>
        <v>0.01834182976</v>
      </c>
      <c r="AF31" s="130">
        <f t="shared" si="46"/>
        <v>0.02663750774</v>
      </c>
      <c r="AG31" s="130">
        <f t="shared" si="47"/>
        <v>0.02631065227</v>
      </c>
      <c r="AH31" s="130">
        <f t="shared" si="48"/>
        <v>0.0322201348</v>
      </c>
      <c r="AI31" s="130">
        <f t="shared" si="49"/>
        <v>0.02976652665</v>
      </c>
      <c r="AJ31" s="130">
        <f t="shared" si="50"/>
        <v>0.02649909283</v>
      </c>
      <c r="AK31" s="132">
        <f t="shared" si="51"/>
        <v>0.02279086185</v>
      </c>
      <c r="AM31" s="254">
        <v>12.0</v>
      </c>
      <c r="AN31" s="182" t="s">
        <v>34</v>
      </c>
      <c r="AO31" s="255">
        <f t="shared" si="52"/>
        <v>0.4271467981</v>
      </c>
      <c r="AP31" s="130">
        <f t="shared" si="53"/>
        <v>0.3473817322</v>
      </c>
      <c r="AQ31" s="130">
        <f t="shared" si="54"/>
        <v>0.7513756494</v>
      </c>
      <c r="AR31" s="130">
        <f t="shared" si="55"/>
        <v>0.4299153028</v>
      </c>
      <c r="AS31" s="130">
        <f t="shared" si="56"/>
        <v>1.094991412</v>
      </c>
      <c r="AT31" s="130">
        <f t="shared" si="57"/>
        <v>0.6662512636</v>
      </c>
      <c r="AU31" s="132">
        <f t="shared" si="58"/>
        <v>0.4047948977</v>
      </c>
      <c r="AX31" s="254">
        <v>12.0</v>
      </c>
      <c r="AY31" s="182" t="s">
        <v>34</v>
      </c>
      <c r="AZ31" s="255">
        <f t="shared" si="59"/>
        <v>2.664304652</v>
      </c>
      <c r="BA31" s="130">
        <f t="shared" si="60"/>
        <v>6.613302304</v>
      </c>
      <c r="BB31" s="130">
        <f t="shared" si="61"/>
        <v>15.25428617</v>
      </c>
      <c r="BC31" s="130">
        <f t="shared" si="62"/>
        <v>10.0989515</v>
      </c>
      <c r="BD31" s="130">
        <f t="shared" si="63"/>
        <v>21.08564337</v>
      </c>
      <c r="BE31" s="130">
        <f t="shared" si="64"/>
        <v>8.775473019</v>
      </c>
      <c r="BF31" s="132">
        <f t="shared" si="65"/>
        <v>6.016962959</v>
      </c>
    </row>
    <row r="32" ht="14.25" customHeight="1">
      <c r="A32" s="42" t="s">
        <v>178</v>
      </c>
      <c r="B32" s="42" t="s">
        <v>176</v>
      </c>
      <c r="C32" s="35" t="s">
        <v>29</v>
      </c>
      <c r="D32" s="42">
        <v>3.0</v>
      </c>
      <c r="E32" s="42">
        <v>15.0</v>
      </c>
      <c r="F32" s="251" t="s">
        <v>6</v>
      </c>
      <c r="G32" s="163">
        <v>14.181513171692762</v>
      </c>
      <c r="H32" s="163">
        <v>0.17650462792786908</v>
      </c>
      <c r="I32" s="163">
        <v>229.9242914345939</v>
      </c>
      <c r="J32" s="163">
        <v>5.275604108934499</v>
      </c>
      <c r="K32" s="163">
        <v>3.0407804649210988</v>
      </c>
      <c r="L32" s="163">
        <v>37.39374923706055</v>
      </c>
      <c r="M32" s="163">
        <v>35.955020904541016</v>
      </c>
      <c r="N32" s="163">
        <v>37.39374923706055</v>
      </c>
      <c r="O32" s="163">
        <v>1433.0555419921875</v>
      </c>
      <c r="P32" s="163">
        <f t="shared" si="1"/>
        <v>80.34640983</v>
      </c>
      <c r="Q32" s="163">
        <f t="shared" si="2"/>
        <v>4.386347409</v>
      </c>
      <c r="S32" s="254">
        <v>13.0</v>
      </c>
      <c r="T32" s="35" t="s">
        <v>32</v>
      </c>
      <c r="U32" s="130">
        <f t="shared" si="38"/>
        <v>0.9127914415</v>
      </c>
      <c r="V32" s="130">
        <f t="shared" si="39"/>
        <v>1.115280891</v>
      </c>
      <c r="W32" s="130">
        <f t="shared" si="40"/>
        <v>1.437509864</v>
      </c>
      <c r="X32" s="130">
        <f t="shared" si="41"/>
        <v>0.6123863041</v>
      </c>
      <c r="Y32" s="130">
        <f t="shared" si="42"/>
        <v>0.9920698377</v>
      </c>
      <c r="Z32" s="130">
        <f t="shared" si="43"/>
        <v>1.406661472</v>
      </c>
      <c r="AA32" s="132">
        <f t="shared" si="44"/>
        <v>1.340994805</v>
      </c>
      <c r="AC32" s="254">
        <v>13.0</v>
      </c>
      <c r="AD32" s="35" t="s">
        <v>32</v>
      </c>
      <c r="AE32" s="130">
        <f t="shared" si="45"/>
        <v>0.01581159766</v>
      </c>
      <c r="AF32" s="130">
        <f t="shared" si="46"/>
        <v>0.02432252531</v>
      </c>
      <c r="AG32" s="130">
        <f t="shared" si="47"/>
        <v>0.02496951246</v>
      </c>
      <c r="AH32" s="130">
        <f t="shared" si="48"/>
        <v>0.01679927325</v>
      </c>
      <c r="AI32" s="130">
        <f t="shared" si="49"/>
        <v>0.0077501118</v>
      </c>
      <c r="AJ32" s="130">
        <f t="shared" si="50"/>
        <v>0.0091635556</v>
      </c>
      <c r="AK32" s="132">
        <f t="shared" si="51"/>
        <v>0.01985929478</v>
      </c>
      <c r="AM32" s="254">
        <v>13.0</v>
      </c>
      <c r="AN32" s="182" t="s">
        <v>32</v>
      </c>
      <c r="AO32" s="255">
        <f t="shared" si="52"/>
        <v>0.3246594424</v>
      </c>
      <c r="AP32" s="130">
        <f t="shared" si="53"/>
        <v>0.4636033293</v>
      </c>
      <c r="AQ32" s="130">
        <f t="shared" si="54"/>
        <v>0.9119194452</v>
      </c>
      <c r="AR32" s="130">
        <f t="shared" si="55"/>
        <v>1.044532759</v>
      </c>
      <c r="AS32" s="130">
        <f t="shared" si="56"/>
        <v>0.7423249633</v>
      </c>
      <c r="AT32" s="130">
        <f t="shared" si="57"/>
        <v>0.3883448521</v>
      </c>
      <c r="AU32" s="132">
        <f t="shared" si="58"/>
        <v>0.3634121786</v>
      </c>
      <c r="AX32" s="254">
        <v>13.0</v>
      </c>
      <c r="AY32" s="182" t="s">
        <v>32</v>
      </c>
      <c r="AZ32" s="255">
        <f t="shared" si="59"/>
        <v>4.077095729</v>
      </c>
      <c r="BA32" s="130">
        <f t="shared" si="60"/>
        <v>8.839917638</v>
      </c>
      <c r="BB32" s="130">
        <f t="shared" si="61"/>
        <v>19.22486452</v>
      </c>
      <c r="BC32" s="130">
        <f t="shared" si="62"/>
        <v>10.41681138</v>
      </c>
      <c r="BD32" s="130">
        <f t="shared" si="63"/>
        <v>9.258907899</v>
      </c>
      <c r="BE32" s="130">
        <f t="shared" si="64"/>
        <v>6.811891298</v>
      </c>
      <c r="BF32" s="132">
        <f t="shared" si="65"/>
        <v>5.585205036</v>
      </c>
    </row>
    <row r="33" ht="14.25" customHeight="1">
      <c r="A33" s="42" t="s">
        <v>175</v>
      </c>
      <c r="B33" s="42" t="s">
        <v>173</v>
      </c>
      <c r="C33" s="33" t="s">
        <v>28</v>
      </c>
      <c r="D33" s="42">
        <v>3.0</v>
      </c>
      <c r="E33" s="42">
        <v>16.0</v>
      </c>
      <c r="F33" s="251" t="s">
        <v>6</v>
      </c>
      <c r="G33" s="163">
        <v>14.690031451287942</v>
      </c>
      <c r="H33" s="163">
        <v>0.20475307372302753</v>
      </c>
      <c r="I33" s="163">
        <v>243.85982293444818</v>
      </c>
      <c r="J33" s="163">
        <v>5.571826561215423</v>
      </c>
      <c r="K33" s="163">
        <v>2.796078784303897</v>
      </c>
      <c r="L33" s="163">
        <v>36.871826171875</v>
      </c>
      <c r="M33" s="163">
        <v>36.06254196166992</v>
      </c>
      <c r="N33" s="163">
        <v>36.871826171875</v>
      </c>
      <c r="O33" s="163">
        <v>1343.344482421875</v>
      </c>
      <c r="P33" s="163">
        <f t="shared" si="1"/>
        <v>71.74510831</v>
      </c>
      <c r="Q33" s="163">
        <f t="shared" si="2"/>
        <v>4.273119675</v>
      </c>
      <c r="S33" s="254">
        <v>14.0</v>
      </c>
      <c r="T33" s="35" t="s">
        <v>30</v>
      </c>
      <c r="U33" s="130">
        <f t="shared" si="38"/>
        <v>1.476655777</v>
      </c>
      <c r="V33" s="130">
        <f t="shared" si="39"/>
        <v>0.9305286975</v>
      </c>
      <c r="W33" s="130">
        <f t="shared" si="40"/>
        <v>3.16041337</v>
      </c>
      <c r="X33" s="130">
        <f t="shared" si="41"/>
        <v>2.338102061</v>
      </c>
      <c r="Y33" s="130">
        <f t="shared" si="42"/>
        <v>2.657850531</v>
      </c>
      <c r="Z33" s="130">
        <f t="shared" si="43"/>
        <v>1.503150229</v>
      </c>
      <c r="AA33" s="132">
        <f t="shared" si="44"/>
        <v>1.233720594</v>
      </c>
      <c r="AC33" s="254">
        <v>14.0</v>
      </c>
      <c r="AD33" s="35" t="s">
        <v>30</v>
      </c>
      <c r="AE33" s="130">
        <f t="shared" si="45"/>
        <v>0.02210900806</v>
      </c>
      <c r="AF33" s="130">
        <f t="shared" si="46"/>
        <v>0.02067696974</v>
      </c>
      <c r="AG33" s="130">
        <f t="shared" si="47"/>
        <v>0.05847976966</v>
      </c>
      <c r="AH33" s="130">
        <f t="shared" si="48"/>
        <v>0.05235683222</v>
      </c>
      <c r="AI33" s="130">
        <f t="shared" si="49"/>
        <v>0.01771357863</v>
      </c>
      <c r="AJ33" s="130">
        <f t="shared" si="50"/>
        <v>0.02115859258</v>
      </c>
      <c r="AK33" s="132">
        <f t="shared" si="51"/>
        <v>0.01720956575</v>
      </c>
      <c r="AM33" s="254">
        <v>14.0</v>
      </c>
      <c r="AN33" s="182" t="s">
        <v>30</v>
      </c>
      <c r="AO33" s="255">
        <f t="shared" si="52"/>
        <v>0.2066062221</v>
      </c>
      <c r="AP33" s="130">
        <f t="shared" si="53"/>
        <v>0.452147868</v>
      </c>
      <c r="AQ33" s="130">
        <f t="shared" si="54"/>
        <v>1.232171433</v>
      </c>
      <c r="AR33" s="130">
        <f t="shared" si="55"/>
        <v>0.5673794414</v>
      </c>
      <c r="AS33" s="130">
        <f t="shared" si="56"/>
        <v>1.079701054</v>
      </c>
      <c r="AT33" s="130">
        <f t="shared" si="57"/>
        <v>0.7399829377</v>
      </c>
      <c r="AU33" s="132">
        <f t="shared" si="58"/>
        <v>0.4865251186</v>
      </c>
      <c r="AX33" s="254">
        <v>14.0</v>
      </c>
      <c r="AY33" s="182" t="s">
        <v>30</v>
      </c>
      <c r="AZ33" s="255">
        <f t="shared" si="59"/>
        <v>2.633901037</v>
      </c>
      <c r="BA33" s="130">
        <f t="shared" si="60"/>
        <v>3.090729462</v>
      </c>
      <c r="BB33" s="130">
        <f t="shared" si="61"/>
        <v>11.93546062</v>
      </c>
      <c r="BC33" s="130">
        <f t="shared" si="62"/>
        <v>11.72698881</v>
      </c>
      <c r="BD33" s="130">
        <f t="shared" si="63"/>
        <v>14.33638368</v>
      </c>
      <c r="BE33" s="130">
        <f t="shared" si="64"/>
        <v>10.83122058</v>
      </c>
      <c r="BF33" s="132">
        <f t="shared" si="65"/>
        <v>6.422296116</v>
      </c>
    </row>
    <row r="34" ht="14.25" customHeight="1">
      <c r="A34" s="42" t="s">
        <v>168</v>
      </c>
      <c r="B34" s="42" t="s">
        <v>169</v>
      </c>
      <c r="C34" s="35" t="s">
        <v>46</v>
      </c>
      <c r="D34" s="42">
        <v>5.0</v>
      </c>
      <c r="E34" s="42">
        <v>1.0</v>
      </c>
      <c r="F34" s="251" t="s">
        <v>6</v>
      </c>
      <c r="G34" s="163">
        <v>15.822038127627062</v>
      </c>
      <c r="H34" s="163">
        <v>0.266900735079958</v>
      </c>
      <c r="I34" s="163">
        <v>263.6077725883228</v>
      </c>
      <c r="J34" s="163">
        <v>5.9189520430524265</v>
      </c>
      <c r="K34" s="163">
        <v>2.3431609379008833</v>
      </c>
      <c r="L34" s="163">
        <v>33.96502685546875</v>
      </c>
      <c r="M34" s="163">
        <v>34.292213439941406</v>
      </c>
      <c r="N34" s="163">
        <v>33.96502685546875</v>
      </c>
      <c r="O34" s="163">
        <v>1034.957275390625</v>
      </c>
      <c r="P34" s="163">
        <f t="shared" si="1"/>
        <v>59.28060904</v>
      </c>
      <c r="Q34" s="163">
        <f t="shared" si="2"/>
        <v>4.082282255</v>
      </c>
      <c r="S34" s="254">
        <v>15.0</v>
      </c>
      <c r="T34" s="35" t="s">
        <v>29</v>
      </c>
      <c r="U34" s="130">
        <f t="shared" si="38"/>
        <v>0.9656085233</v>
      </c>
      <c r="V34" s="130">
        <f t="shared" si="39"/>
        <v>1.414566828</v>
      </c>
      <c r="W34" s="130">
        <f t="shared" si="40"/>
        <v>1.112286682</v>
      </c>
      <c r="X34" s="130">
        <f t="shared" si="41"/>
        <v>0.8686553288</v>
      </c>
      <c r="Y34" s="130">
        <f t="shared" si="42"/>
        <v>1.390092168</v>
      </c>
      <c r="Z34" s="130">
        <f t="shared" si="43"/>
        <v>1.533076743</v>
      </c>
      <c r="AA34" s="132">
        <f t="shared" si="44"/>
        <v>1.106080156</v>
      </c>
      <c r="AC34" s="254">
        <v>15.0</v>
      </c>
      <c r="AD34" s="35" t="s">
        <v>29</v>
      </c>
      <c r="AE34" s="130">
        <f t="shared" si="45"/>
        <v>0.01367921326</v>
      </c>
      <c r="AF34" s="130">
        <f t="shared" si="46"/>
        <v>0.03212707897</v>
      </c>
      <c r="AG34" s="130">
        <f t="shared" si="47"/>
        <v>0.01863914583</v>
      </c>
      <c r="AH34" s="130">
        <f t="shared" si="48"/>
        <v>0.0239350277</v>
      </c>
      <c r="AI34" s="130">
        <f t="shared" si="49"/>
        <v>0.009868584164</v>
      </c>
      <c r="AJ34" s="130">
        <f t="shared" si="50"/>
        <v>0.01370814659</v>
      </c>
      <c r="AK34" s="132">
        <f t="shared" si="51"/>
        <v>0.02535640289</v>
      </c>
      <c r="AM34" s="254">
        <v>15.0</v>
      </c>
      <c r="AN34" s="182" t="s">
        <v>29</v>
      </c>
      <c r="AO34" s="255">
        <f t="shared" si="52"/>
        <v>0.09590488261</v>
      </c>
      <c r="AP34" s="130">
        <f t="shared" si="53"/>
        <v>0.5733806949</v>
      </c>
      <c r="AQ34" s="130">
        <f t="shared" si="54"/>
        <v>0.3547159231</v>
      </c>
      <c r="AR34" s="130">
        <f t="shared" si="55"/>
        <v>0.9367837218</v>
      </c>
      <c r="AS34" s="130">
        <f t="shared" si="56"/>
        <v>0.6579182207</v>
      </c>
      <c r="AT34" s="130">
        <f t="shared" si="57"/>
        <v>0.467317942</v>
      </c>
      <c r="AU34" s="132">
        <f t="shared" si="58"/>
        <v>0.4383012288</v>
      </c>
      <c r="AX34" s="254">
        <v>15.0</v>
      </c>
      <c r="AY34" s="182" t="s">
        <v>29</v>
      </c>
      <c r="AZ34" s="255">
        <f t="shared" si="59"/>
        <v>2.289121786</v>
      </c>
      <c r="BA34" s="130">
        <f t="shared" si="60"/>
        <v>9.281743554</v>
      </c>
      <c r="BB34" s="130">
        <f t="shared" si="61"/>
        <v>11.32443075</v>
      </c>
      <c r="BC34" s="130">
        <f t="shared" si="62"/>
        <v>13.55817784</v>
      </c>
      <c r="BD34" s="130">
        <f t="shared" si="63"/>
        <v>8.459471556</v>
      </c>
      <c r="BE34" s="130">
        <f t="shared" si="64"/>
        <v>11.40139779</v>
      </c>
      <c r="BF34" s="132">
        <f t="shared" si="65"/>
        <v>8.852472931</v>
      </c>
    </row>
    <row r="35" ht="14.25" customHeight="1">
      <c r="A35" s="42" t="s">
        <v>168</v>
      </c>
      <c r="B35" s="42" t="s">
        <v>173</v>
      </c>
      <c r="C35" s="35" t="s">
        <v>45</v>
      </c>
      <c r="D35" s="42">
        <v>5.0</v>
      </c>
      <c r="E35" s="42">
        <v>2.0</v>
      </c>
      <c r="F35" s="251" t="s">
        <v>6</v>
      </c>
      <c r="G35" s="163">
        <v>14.58725523820264</v>
      </c>
      <c r="H35" s="163">
        <v>0.22463358456443316</v>
      </c>
      <c r="I35" s="163">
        <v>256.7065560134341</v>
      </c>
      <c r="J35" s="163">
        <v>5.1326303323216615</v>
      </c>
      <c r="K35" s="163">
        <v>2.382814329339278</v>
      </c>
      <c r="L35" s="163">
        <v>33.83908462524414</v>
      </c>
      <c r="M35" s="163">
        <v>33.856807708740234</v>
      </c>
      <c r="N35" s="163">
        <v>33.83908462524414</v>
      </c>
      <c r="O35" s="163">
        <v>1049.2220458984375</v>
      </c>
      <c r="P35" s="163">
        <f t="shared" si="1"/>
        <v>64.93799788</v>
      </c>
      <c r="Q35" s="163">
        <f t="shared" si="2"/>
        <v>4.173432936</v>
      </c>
      <c r="S35" s="254">
        <v>16.0</v>
      </c>
      <c r="T35" s="33" t="s">
        <v>28</v>
      </c>
      <c r="U35" s="149">
        <f t="shared" si="38"/>
        <v>1.293140706</v>
      </c>
      <c r="V35" s="149">
        <f t="shared" si="39"/>
        <v>1.1515855</v>
      </c>
      <c r="W35" s="149">
        <f t="shared" si="40"/>
        <v>1.300771834</v>
      </c>
      <c r="X35" s="149">
        <f t="shared" si="41"/>
        <v>0.9255313613</v>
      </c>
      <c r="Y35" s="149">
        <f t="shared" si="42"/>
        <v>1.635873843</v>
      </c>
      <c r="Z35" s="149">
        <f t="shared" si="43"/>
        <v>2.198311631</v>
      </c>
      <c r="AA35" s="150">
        <f t="shared" si="44"/>
        <v>1.568896367</v>
      </c>
      <c r="AC35" s="254">
        <v>16.0</v>
      </c>
      <c r="AD35" s="33" t="s">
        <v>28</v>
      </c>
      <c r="AE35" s="149">
        <f t="shared" si="45"/>
        <v>0.02562198075</v>
      </c>
      <c r="AF35" s="149">
        <f t="shared" si="46"/>
        <v>0.04644486879</v>
      </c>
      <c r="AG35" s="149">
        <f t="shared" si="47"/>
        <v>0.01009406566</v>
      </c>
      <c r="AH35" s="149">
        <f t="shared" si="48"/>
        <v>0.02419722292</v>
      </c>
      <c r="AI35" s="149">
        <f t="shared" si="49"/>
        <v>0.01382075089</v>
      </c>
      <c r="AJ35" s="149">
        <f t="shared" si="50"/>
        <v>0.03003052896</v>
      </c>
      <c r="AK35" s="150">
        <f t="shared" si="51"/>
        <v>0.02630621272</v>
      </c>
      <c r="AM35" s="254">
        <v>16.0</v>
      </c>
      <c r="AN35" s="186" t="s">
        <v>28</v>
      </c>
      <c r="AO35" s="258">
        <f t="shared" si="52"/>
        <v>0.4236582412</v>
      </c>
      <c r="AP35" s="149">
        <f t="shared" si="53"/>
        <v>0.657560446</v>
      </c>
      <c r="AQ35" s="149">
        <f t="shared" si="54"/>
        <v>0.3634732341</v>
      </c>
      <c r="AR35" s="149">
        <f t="shared" si="55"/>
        <v>0.9414744923</v>
      </c>
      <c r="AS35" s="149">
        <f t="shared" si="56"/>
        <v>1.817178424</v>
      </c>
      <c r="AT35" s="149">
        <f t="shared" si="57"/>
        <v>0.464528366</v>
      </c>
      <c r="AU35" s="150">
        <f t="shared" si="58"/>
        <v>0.4748142199</v>
      </c>
      <c r="AX35" s="254">
        <v>16.0</v>
      </c>
      <c r="AY35" s="186" t="s">
        <v>28</v>
      </c>
      <c r="AZ35" s="258">
        <f t="shared" si="59"/>
        <v>2.342944763</v>
      </c>
      <c r="BA35" s="149">
        <f t="shared" si="60"/>
        <v>8.315330886</v>
      </c>
      <c r="BB35" s="149">
        <f t="shared" si="61"/>
        <v>16.42052923</v>
      </c>
      <c r="BC35" s="149">
        <f t="shared" si="62"/>
        <v>9.631872735</v>
      </c>
      <c r="BD35" s="149">
        <f t="shared" si="63"/>
        <v>18.84212948</v>
      </c>
      <c r="BE35" s="149">
        <f t="shared" si="64"/>
        <v>3.226965264</v>
      </c>
      <c r="BF35" s="150">
        <f t="shared" si="65"/>
        <v>4.007482053</v>
      </c>
    </row>
    <row r="36" ht="14.25" customHeight="1">
      <c r="A36" s="42" t="s">
        <v>175</v>
      </c>
      <c r="B36" s="42" t="s">
        <v>176</v>
      </c>
      <c r="C36" s="35" t="s">
        <v>44</v>
      </c>
      <c r="D36" s="42">
        <v>5.0</v>
      </c>
      <c r="E36" s="42">
        <v>3.0</v>
      </c>
      <c r="F36" s="251" t="s">
        <v>6</v>
      </c>
      <c r="G36" s="163">
        <v>17.49420053954446</v>
      </c>
      <c r="H36" s="163">
        <v>0.23038393565880905</v>
      </c>
      <c r="I36" s="163">
        <v>234.98746245562202</v>
      </c>
      <c r="J36" s="163">
        <v>5.227999409085817</v>
      </c>
      <c r="K36" s="163">
        <v>2.370627143412902</v>
      </c>
      <c r="L36" s="163">
        <v>33.863616943359375</v>
      </c>
      <c r="M36" s="163">
        <v>33.66196060180664</v>
      </c>
      <c r="N36" s="163">
        <v>33.863616943359375</v>
      </c>
      <c r="O36" s="163">
        <v>1471.1527099609375</v>
      </c>
      <c r="P36" s="163">
        <f t="shared" si="1"/>
        <v>75.93498431</v>
      </c>
      <c r="Q36" s="163">
        <f t="shared" si="2"/>
        <v>4.329877505</v>
      </c>
      <c r="AK36" s="121"/>
    </row>
    <row r="37" ht="14.25" customHeight="1">
      <c r="A37" s="42" t="s">
        <v>178</v>
      </c>
      <c r="B37" s="42" t="s">
        <v>179</v>
      </c>
      <c r="C37" s="35" t="s">
        <v>43</v>
      </c>
      <c r="D37" s="42">
        <v>5.0</v>
      </c>
      <c r="E37" s="42">
        <v>4.0</v>
      </c>
      <c r="F37" s="251" t="s">
        <v>6</v>
      </c>
      <c r="G37" s="163">
        <v>13.60825988801306</v>
      </c>
      <c r="H37" s="163">
        <v>0.19451146179954892</v>
      </c>
      <c r="I37" s="163">
        <v>249.95888546334686</v>
      </c>
      <c r="J37" s="163">
        <v>4.765106346614799</v>
      </c>
      <c r="K37" s="163">
        <v>2.5282551154179727</v>
      </c>
      <c r="L37" s="163">
        <v>34.28314208984375</v>
      </c>
      <c r="M37" s="163">
        <v>33.75520324707031</v>
      </c>
      <c r="N37" s="163">
        <v>34.28314208984375</v>
      </c>
      <c r="O37" s="163">
        <v>1070.523681640625</v>
      </c>
      <c r="P37" s="163">
        <f t="shared" si="1"/>
        <v>69.96122368</v>
      </c>
      <c r="Q37" s="163">
        <f t="shared" si="2"/>
        <v>4.247941141</v>
      </c>
      <c r="S37" s="191" t="s">
        <v>247</v>
      </c>
      <c r="T37" s="159" t="s">
        <v>253</v>
      </c>
      <c r="U37" s="42" t="s">
        <v>295</v>
      </c>
      <c r="V37" s="42" t="s">
        <v>9</v>
      </c>
      <c r="W37" s="42" t="s">
        <v>12</v>
      </c>
      <c r="X37" s="42" t="s">
        <v>15</v>
      </c>
      <c r="Y37" s="42" t="s">
        <v>18</v>
      </c>
      <c r="Z37" s="42" t="s">
        <v>21</v>
      </c>
      <c r="AA37" s="42" t="s">
        <v>22</v>
      </c>
      <c r="AB37" s="200"/>
      <c r="AC37" s="191" t="s">
        <v>247</v>
      </c>
      <c r="AD37" s="159" t="s">
        <v>253</v>
      </c>
      <c r="AE37" s="42" t="s">
        <v>295</v>
      </c>
      <c r="AF37" s="42" t="s">
        <v>9</v>
      </c>
      <c r="AG37" s="42" t="s">
        <v>12</v>
      </c>
      <c r="AH37" s="42" t="s">
        <v>15</v>
      </c>
      <c r="AI37" s="42" t="s">
        <v>18</v>
      </c>
      <c r="AJ37" s="42" t="s">
        <v>21</v>
      </c>
      <c r="AK37" s="42" t="s">
        <v>22</v>
      </c>
      <c r="AL37" s="200"/>
      <c r="AM37" s="191" t="s">
        <v>247</v>
      </c>
      <c r="AN37" s="159" t="s">
        <v>253</v>
      </c>
      <c r="AO37" s="42" t="s">
        <v>295</v>
      </c>
      <c r="AP37" s="42" t="s">
        <v>9</v>
      </c>
      <c r="AQ37" s="42" t="s">
        <v>12</v>
      </c>
      <c r="AR37" s="42" t="s">
        <v>15</v>
      </c>
      <c r="AS37" s="42" t="s">
        <v>18</v>
      </c>
      <c r="AT37" s="42" t="s">
        <v>21</v>
      </c>
      <c r="AU37" s="42" t="s">
        <v>22</v>
      </c>
      <c r="AV37" s="200"/>
      <c r="AW37" s="200"/>
      <c r="AX37" s="191" t="s">
        <v>247</v>
      </c>
      <c r="AY37" s="159" t="s">
        <v>253</v>
      </c>
      <c r="AZ37" s="42" t="s">
        <v>295</v>
      </c>
      <c r="BA37" s="42" t="s">
        <v>9</v>
      </c>
      <c r="BB37" s="42" t="s">
        <v>12</v>
      </c>
      <c r="BC37" s="42" t="s">
        <v>15</v>
      </c>
      <c r="BD37" s="42" t="s">
        <v>18</v>
      </c>
      <c r="BE37" s="42" t="s">
        <v>21</v>
      </c>
      <c r="BF37" s="42" t="s">
        <v>22</v>
      </c>
      <c r="BG37" s="200"/>
      <c r="BH37" s="200"/>
      <c r="BI37" s="200"/>
      <c r="BJ37" s="200"/>
      <c r="BK37" s="200"/>
      <c r="BL37" s="200"/>
      <c r="BM37" s="200"/>
      <c r="BN37" s="200"/>
      <c r="BO37" s="200"/>
      <c r="BP37" s="200"/>
      <c r="BQ37" s="200"/>
      <c r="BR37" s="200"/>
      <c r="BS37" s="200"/>
      <c r="BT37" s="200"/>
      <c r="BU37" s="200"/>
      <c r="BV37" s="200"/>
      <c r="BW37" s="200"/>
      <c r="BX37" s="200"/>
      <c r="BY37" s="200"/>
      <c r="BZ37" s="200"/>
      <c r="CA37" s="200"/>
      <c r="CB37" s="200"/>
      <c r="CC37" s="200"/>
      <c r="CD37" s="200"/>
      <c r="CE37" s="200"/>
      <c r="CF37" s="200"/>
      <c r="CG37" s="200"/>
      <c r="CH37" s="200"/>
      <c r="CI37" s="200"/>
      <c r="CJ37" s="200"/>
      <c r="CK37" s="200"/>
    </row>
    <row r="38" ht="14.25" customHeight="1">
      <c r="A38" s="42" t="s">
        <v>183</v>
      </c>
      <c r="B38" s="42" t="s">
        <v>176</v>
      </c>
      <c r="C38" s="35" t="s">
        <v>42</v>
      </c>
      <c r="D38" s="42">
        <v>5.0</v>
      </c>
      <c r="E38" s="42">
        <v>5.0</v>
      </c>
      <c r="F38" s="251" t="s">
        <v>6</v>
      </c>
      <c r="G38" s="163">
        <v>17.333145735182292</v>
      </c>
      <c r="H38" s="163">
        <v>0.2439035451660041</v>
      </c>
      <c r="I38" s="163">
        <v>242.6321576457029</v>
      </c>
      <c r="J38" s="163">
        <v>5.672150427915172</v>
      </c>
      <c r="K38" s="163">
        <v>2.43700705387813</v>
      </c>
      <c r="L38" s="163">
        <v>34.38362121582031</v>
      </c>
      <c r="M38" s="163">
        <v>33.80904769897461</v>
      </c>
      <c r="N38" s="163">
        <v>34.38362121582031</v>
      </c>
      <c r="O38" s="163">
        <v>1352.0609130859375</v>
      </c>
      <c r="P38" s="163">
        <f t="shared" si="1"/>
        <v>71.06557522</v>
      </c>
      <c r="Q38" s="163">
        <f t="shared" si="2"/>
        <v>4.263603045</v>
      </c>
      <c r="T38" s="42" t="s">
        <v>169</v>
      </c>
      <c r="U38" s="130">
        <f>AVERAGE(G2,G13:G15,G18,G29:G31,G34,G45:G47,G50,G61:G63,G66,G77:G79,G82,G93:G95)</f>
        <v>15.47079003</v>
      </c>
      <c r="V38" s="130">
        <f>AVERAGE(G98,G109:G111,G114,G125:G127,G130,G141:G143,G146,G157:G159,G162,G173:G175,G178,G189:G191)</f>
        <v>13.81054087</v>
      </c>
      <c r="W38" s="130">
        <f>AVERAGE(G194,G205,G206,G207,G210,G221:G223,G226,G237:G239,G242,G253:G255,G258,G269:G271,G274,G285:G287)</f>
        <v>9.026255449</v>
      </c>
      <c r="X38" s="130">
        <f>AVERAGE(G290,G301:G303,G306,G317:G319,G322,G333:G335,G338,G349:G351,G354,G365:G367,G370,G381:G383)</f>
        <v>9.727617254</v>
      </c>
      <c r="Y38" s="130">
        <f>AVERAGE(G386,G397:G399,G402,G413:G415,G418,G429:G431,G434,G445:G447,G450,G462:G464,G466,G477:G479)</f>
        <v>4.696360662</v>
      </c>
      <c r="Z38" s="130">
        <f>AVERAGE(G482,G493:G495,G498,G509:G511,G514,G525:G527,G530,G541:G543,G546,G557:G559,G562,G573:G575)</f>
        <v>11.62502522</v>
      </c>
      <c r="AA38" s="130">
        <f>AVERAGE(G578,G589:G591,G594,G605:G607,G610,G621:G623,G626,G637:G639,G642,G653:G655,G658,G669:G671)</f>
        <v>11.19530882</v>
      </c>
      <c r="AB38" s="200"/>
      <c r="AD38" s="42" t="s">
        <v>169</v>
      </c>
      <c r="AE38" s="130">
        <f>AVERAGE(H2,H13,H15,H18,H29:H31,H34,H45:H47,H50,H61:H63,H66,H77:H79,H82,H93:H95)</f>
        <v>0.2347001509</v>
      </c>
      <c r="AF38" s="130">
        <f>AVERAGE(H98,H109:H111,H114,H125:H127,H130,H141:H143,H146,H157:H159,H162,H173:H175,H178,H189:H191)</f>
        <v>0.2387236238</v>
      </c>
      <c r="AG38" s="130">
        <f>AVERAGE(H194,H205:H207,H210,H221:H223,H226,H237:H239,H242,H253:H255,H258,H269:H271,H274,H285:H287)</f>
        <v>0.1229946535</v>
      </c>
      <c r="AH38" s="130">
        <f>AVERAGE(H290,H301:H303,H306,H317:H319,H322,H333:H335,H338,H349:H351,H354,H365:H367,H370,H381:H383)</f>
        <v>0.1498265023</v>
      </c>
      <c r="AI38" s="130">
        <f>AVERAGE(H386,H397:H399,H402,H413:H415,H418,H429:H431,H434,H445:H447,H450,H461:H463,H466,H477:H479)</f>
        <v>0.04562084257</v>
      </c>
      <c r="AJ38" s="130">
        <f>AVERAGE(H482,H493:H495,H498,H509:H511,H514,H525:H527,H530,H541:H543,H546,H557:H559,H562,H573:H575)</f>
        <v>0.1835242299</v>
      </c>
      <c r="AK38" s="130">
        <f>AVERAGE(H578,H589:H591,H594,H605:H607,H610,H621:H623,H626,H637:H639,H642,H653:H655,H658,H669:H671)</f>
        <v>0.2155302026</v>
      </c>
      <c r="AL38" s="200"/>
      <c r="AN38" s="42" t="s">
        <v>169</v>
      </c>
      <c r="AO38" s="130">
        <f>AVERAGE(J2,J13:J15,J18,J29:J31,J34,J45:J47,J50,J61:J63,J66,J77:J79,J82,J93:J95)</f>
        <v>5.209338787</v>
      </c>
      <c r="AP38" s="130">
        <f>AVERAGE(J98,J109:J111,J114,J125:J127,J130,J141:J143,J146,J157:J159,J162,J173:J175,J178,J189:J191)</f>
        <v>4.621295534</v>
      </c>
      <c r="AQ38" s="130">
        <f>AVERAGE(J194,J205:J207,J210,J221:J223,J226,J237:J239,J242,J253:J255,J258,J269:J271,J274,J285:J287)</f>
        <v>4.161768685</v>
      </c>
      <c r="AR38" s="130">
        <f>AVERAGE(J290,J301:J303,J306,J317:J319,J322,J333:J335,J338,J349:J351,J354,J365:J367,J370,J381:J383)</f>
        <v>4.617776655</v>
      </c>
      <c r="AS38" s="130">
        <f>AVERAGE(J386,J397:J399,J402,J413:J415,J418,J429:J431,J434,J445:J447,J450,J461:J463,J466,J477:J479)</f>
        <v>1.397379669</v>
      </c>
      <c r="AT38" s="130">
        <f>AVERAGE(J482,J493:J495,J498,J509:J511,J514,J525:J527,J530,J541:J543,J546,J557:J559,J562,J573:J575)</f>
        <v>4.776524355</v>
      </c>
      <c r="AU38" s="130">
        <f>AVERAGE(J578,J589:J591,J594,J605:J607,J610,J621:J623,J626,J637:J639,J642,J653:J655,J658,J669:J671)</f>
        <v>6.356510298</v>
      </c>
      <c r="AV38" s="200"/>
      <c r="AW38" s="200"/>
      <c r="AY38" s="42" t="s">
        <v>169</v>
      </c>
      <c r="AZ38" s="130">
        <f>AVERAGE(P2,P13:P15,P18,P29:P31,P34,P45:P47,P50,P61:P63,P66,P77:P79,P82,P93:P95)</f>
        <v>65.99765661</v>
      </c>
      <c r="BA38" s="130">
        <f>AVERAGE(P98,P109:P111,P114,P125:P127,P130,P141:P143,P146,P157:P159,P162,P173:P175,P178,P189:P191)</f>
        <v>60.15119621</v>
      </c>
      <c r="BB38" s="130">
        <f>AVERAGE(P194,P205:P207,P210,P221:P223,P226,P237:P239,P242,P253:P255,P258,P269:P271,P274,P285:P287)</f>
        <v>91.76115737</v>
      </c>
      <c r="BC38" s="130">
        <f>AVERAGE(P290,P301:P303,P306,P317:P319,P322,P333:P335,P338,P349:P351,P354,P365:P367,P370,P381:P383)</f>
        <v>72.99706134</v>
      </c>
      <c r="BD38" s="130">
        <f>AVERAGE(P386,P397:P399,P402,P413:P415,P418,P429:P431,P434,P445:P447,P450,P461:P463,P466,P477:P479)</f>
        <v>118.8610096</v>
      </c>
      <c r="BE38" s="130">
        <f>AVERAGE(P482,P493:P495,P498,P509:P511,P514,P525:P527,P530,P541:P543,P546,P557:P559,P562,P573:P575)</f>
        <v>66.76776447</v>
      </c>
      <c r="BF38" s="130">
        <f>AVERAGE(P578,P589:P591,P594,P605:P607,P610,P621:P623,P626,P637:P639,P642,P653:P655,P658,P669:P671)</f>
        <v>53.05325673</v>
      </c>
      <c r="BG38" s="200"/>
      <c r="BH38" s="200"/>
      <c r="BI38" s="200"/>
      <c r="BJ38" s="200"/>
      <c r="BK38" s="200"/>
      <c r="BL38" s="200"/>
      <c r="BM38" s="200"/>
      <c r="BN38" s="200"/>
      <c r="BO38" s="200"/>
      <c r="BP38" s="200"/>
      <c r="BQ38" s="200"/>
      <c r="BR38" s="200"/>
      <c r="BS38" s="200"/>
      <c r="BT38" s="200"/>
      <c r="BU38" s="200"/>
      <c r="BV38" s="200"/>
      <c r="BW38" s="200"/>
      <c r="BX38" s="200"/>
      <c r="BY38" s="200"/>
      <c r="BZ38" s="200"/>
      <c r="CA38" s="200"/>
      <c r="CB38" s="200"/>
      <c r="CC38" s="200"/>
      <c r="CD38" s="200"/>
      <c r="CE38" s="200"/>
      <c r="CF38" s="200"/>
      <c r="CG38" s="200"/>
      <c r="CH38" s="200"/>
      <c r="CI38" s="200"/>
      <c r="CJ38" s="200"/>
      <c r="CK38" s="200"/>
    </row>
    <row r="39" ht="14.25" customHeight="1">
      <c r="A39" s="190" t="s">
        <v>168</v>
      </c>
      <c r="B39" s="190" t="s">
        <v>179</v>
      </c>
      <c r="C39" s="260" t="s">
        <v>41</v>
      </c>
      <c r="D39" s="190">
        <v>5.0</v>
      </c>
      <c r="E39" s="190">
        <v>6.0</v>
      </c>
      <c r="F39" s="251" t="s">
        <v>6</v>
      </c>
      <c r="G39" s="163"/>
      <c r="H39" s="163"/>
      <c r="I39" s="163"/>
      <c r="J39" s="163"/>
      <c r="K39" s="163"/>
      <c r="L39" s="163"/>
      <c r="M39" s="163"/>
      <c r="N39" s="163"/>
      <c r="O39" s="163"/>
      <c r="P39" s="163"/>
      <c r="Q39" s="163" t="str">
        <f t="shared" si="2"/>
        <v>#NUM!</v>
      </c>
      <c r="R39" s="190"/>
      <c r="T39" s="42" t="s">
        <v>173</v>
      </c>
      <c r="U39" s="130">
        <f>AVERAGE(G3,G8,G12,G17,G19,G24,G27,G33,G35,G40,G44,G49,G51,G56,G60,G65,G67,G72,G75,G81,G83,G88,G92,G97)</f>
        <v>15.59665607</v>
      </c>
      <c r="V39" s="130">
        <f>AVERAGE(G99,G104,G108,G113,G115,G120,G123,G129,G131,G136,G140,G145,G147,G152,G156,G161,G163,G168,G171,G177,G179,G184,G188,G193)</f>
        <v>14.40572894</v>
      </c>
      <c r="W39" s="130">
        <f>AVERAGE(G195,G200,G204,G209,G211,G216,G219,G225,G227,G232,G236,G241,G243,G248,G252,G257,G259,G264,G267,G273,G275,G280,G284,G289)</f>
        <v>8.874545436</v>
      </c>
      <c r="X39" s="130">
        <f>AVERAGE(G291,G296,G300,G305,G307,G312,G315,G321,G323,G328,G332,G337,G339,G344,G348,G353,G355,G360,G363,G369,G371,G376,G380,G385)</f>
        <v>9.273557296</v>
      </c>
      <c r="Y39" s="130">
        <f>AVERAGE(G387,G392,G396,G401,G403,G408,G411,G417,G419,G424,G428,G433,G435,G440,G444,G449,G451,G456,G461,G465,G467,G472,G476,G481)</f>
        <v>5.936932662</v>
      </c>
      <c r="Z39" s="130">
        <f>AVERAGE(G483,G488,G492,G497,G499,G504,G507,G513,G515,G520,G524,G529,G531,G536,G540,G545,G547,G552,G555,G561,G563,G568,G572,G577)</f>
        <v>11.54779835</v>
      </c>
      <c r="AA39" s="130">
        <f>AVERAGE(G579,G584,G588,G593,G595,G600,G603,G609,G611,G616,G620,G625,G627,G632,G636,G641,G643,G648,G651,G657,G659,G664,G668,G673)</f>
        <v>11.33003704</v>
      </c>
      <c r="AB39" s="200"/>
      <c r="AD39" s="42" t="s">
        <v>173</v>
      </c>
      <c r="AE39" s="130">
        <f>AVERAGE(H3,H8,H12,H17,H19,H24,H27,H33,H35,H40,H44,H49,H51,H56,H60,H65,H67,H72,H75,H81,H83,H88,H92,H97)</f>
        <v>0.2614337752</v>
      </c>
      <c r="AF39" s="130">
        <f>AVERAGE(H99,H104,H108,H113,H115,H120,H123,H129,H131,H136,H140,H145,H147,H152,H156,H161,H163,H168,H171,H177,H179,H184,H188,H193)</f>
        <v>0.2705720499</v>
      </c>
      <c r="AG39" s="130">
        <f>AVERAGE(H195,H200,H204,H209,H211,H216,H219,H225,H227,H232,H236,H241,H243,H248,H252,H257,H259,H264,H267,H273,H275,H280,H284,H289)</f>
        <v>0.1236603825</v>
      </c>
      <c r="AH39" s="130">
        <f>AVERAGE(H291,H296,H300,H305,H307,H312,H315,H321,H323,H328,H332,H337,H339,H344,H348,H353,H355,H360,H363,H369,H371,H376,H380,H385)</f>
        <v>0.1560698701</v>
      </c>
      <c r="AI39" s="130">
        <f>AVERAGE(H387,H392,H396,H401,H403,H408,H411,H417,H419,H424,H428,H433,H435,H440,H444,H449,H451,H456,H459,H465,H467,H472,H476,H481)</f>
        <v>0.06928623808</v>
      </c>
      <c r="AJ39" s="130">
        <f>AVERAGE(H483,H488,H492,H497,H499,H504,H507,H513,H515,H520,H524,H529,H531,H536,H540,H545,H547,H552,H555,H561,H563,H568,H572,H577)</f>
        <v>0.1872817577</v>
      </c>
      <c r="AK39" s="130">
        <f>AVERAGE(H579,H584,H588,H593,H595,H600,H603,H609,H611,H616,H620,H625,H627,H632,H636,H641,H643,H648,H651,H657,H659,H664,H668,H673)</f>
        <v>0.2155866075</v>
      </c>
      <c r="AL39" s="200"/>
      <c r="AN39" s="42" t="s">
        <v>173</v>
      </c>
      <c r="AO39" s="130">
        <f>AVERAGE(J3,J8,J12,J17,J19,J24,J27,J33,J35,J40,J44,J49,J51,J56,J60,J65,J67,J72,J75,J81,J83,J88,J92,J97)</f>
        <v>5.439655701</v>
      </c>
      <c r="AP39" s="130">
        <f>AVERAGE(J99,J104,J108,J113,J115,J120,J123,J129,J131,J136,J140,J145,J147,J152,J156,J161,J163,J168,J171,J177,J179,J184,J188,J193)</f>
        <v>4.926055185</v>
      </c>
      <c r="AQ39" s="130">
        <f>AVERAGE(J195,J200,J204,J209,J211,J216,J219,J225,J227,J232,J236,J241,J243,J248,J252,J257,J259,J264,J267,J273,J275,J280,J284,J289)</f>
        <v>4.067042168</v>
      </c>
      <c r="AR39" s="130">
        <f>AVERAGE(J291,J296,J300,J305,J307,J312,J315,J321,J323,J328,J332,J337,J339,J344,J348,J353,J355,J360,J363,J369,J371,J376,J380,J385)</f>
        <v>4.709337412</v>
      </c>
      <c r="AS39" s="130">
        <f>AVERAGE(J387,J392,J396,J401,J403,J408,J411,J417,J419,J424,J428,J433,J435,J440,J444,J449,J451,J456,J459,J465,J467,J472,J476,J481)</f>
        <v>1.912530327</v>
      </c>
      <c r="AT39" s="130">
        <f>AVERAGE(J483,J488,J492,J497,J499,J504,J507,J513,J515,J520,J524,J529,J531,J536,J540,J545,J547,J552,J555,J561,J563,J568,J572,J577)</f>
        <v>4.753902862</v>
      </c>
      <c r="AU39" s="130">
        <f>AVERAGE(J579,J584,J588,J593,J595,J600,J603,J609,J611,J616,J620,J625,J627,J632,J636,J641,J643,J648,J651,J657,J659,J664,J668,J673)</f>
        <v>6.615159975</v>
      </c>
      <c r="AV39" s="200"/>
      <c r="AW39" s="200"/>
      <c r="AY39" s="42" t="s">
        <v>173</v>
      </c>
      <c r="AZ39" s="130">
        <f>AVERAGE(P3,P8,P12,P17,P19,P24,P27,P33,P35,P40,P44,P49,P51,P56,P60,P65,P67,P72,P75,P81,P83,P88,P92,P97)</f>
        <v>61.21642779</v>
      </c>
      <c r="BA39" s="130">
        <f>AVERAGE(P99,P104,P108,P113,P115,P120,P123,P129,P131,P136,P140,P145,P147,P152,P156,P161,P163,P168,P171,P177,P179,P184,P188,P193)</f>
        <v>55.68778217</v>
      </c>
      <c r="BB39" s="130">
        <f>AVERAGE(P195,P200,P204,P209,P211,P216,P219,P225,P227,P232,P236,P241,P243,P248,P252,P257,P259,P264,P267,P273,P275,P280,P284,P289)</f>
        <v>88.38084494</v>
      </c>
      <c r="BC39" s="130">
        <f>AVERAGE(P291,P296,P300,P305,P307,P312,P315,P321,P323,P328,P332,P337,P339,P344,P348,P353,P355,P360,P363,P369,P371,P376,P380,P385)</f>
        <v>66.14610431</v>
      </c>
      <c r="BD39" s="130">
        <f>AVERAGE(P387,P392,P396,P401,P403,P408,P411,P417,P419,P424,P428,P433,P435,P440,P444,P449,P451,P456,P459,P465,P467,P472,P476,P481)</f>
        <v>112.1655659</v>
      </c>
      <c r="BE39" s="130">
        <f>AVERAGE(P483,P488,P492,P497,P499,P504,P507,P513,P515,P520,P524,P529,P531,P536,P540,P545,P547,P552,P555,P561,P563,P568,P572,P577)</f>
        <v>63.26177944</v>
      </c>
      <c r="BF39" s="130">
        <f>AVERAGE(P579,P584,P588,P593,P595,P600,P603,P609,P611,P616,P620,P625,P627,P632,P636,P641,P643,P648,P651,P657,P659,P664,P668,P673)</f>
        <v>53.75108725</v>
      </c>
      <c r="BG39" s="200"/>
      <c r="BH39" s="200"/>
      <c r="BI39" s="200"/>
      <c r="BJ39" s="200"/>
      <c r="BK39" s="200"/>
      <c r="BL39" s="200"/>
      <c r="BM39" s="200"/>
      <c r="BN39" s="200"/>
      <c r="BO39" s="200"/>
      <c r="BP39" s="200"/>
      <c r="BQ39" s="200"/>
      <c r="BR39" s="200"/>
      <c r="BS39" s="200"/>
      <c r="BT39" s="200"/>
      <c r="BU39" s="200"/>
      <c r="BV39" s="200"/>
      <c r="BW39" s="200"/>
      <c r="BX39" s="200"/>
      <c r="BY39" s="200"/>
      <c r="BZ39" s="200"/>
      <c r="CA39" s="200"/>
      <c r="CB39" s="200"/>
      <c r="CC39" s="200"/>
      <c r="CD39" s="200"/>
      <c r="CE39" s="200"/>
      <c r="CF39" s="200"/>
      <c r="CG39" s="200"/>
      <c r="CH39" s="200"/>
      <c r="CI39" s="200"/>
      <c r="CJ39" s="200"/>
      <c r="CK39" s="200"/>
    </row>
    <row r="40" ht="14.25" customHeight="1">
      <c r="A40" s="42" t="s">
        <v>183</v>
      </c>
      <c r="B40" s="42" t="s">
        <v>173</v>
      </c>
      <c r="C40" s="35" t="s">
        <v>40</v>
      </c>
      <c r="D40" s="42">
        <v>5.0</v>
      </c>
      <c r="E40" s="42">
        <v>7.0</v>
      </c>
      <c r="F40" s="251" t="s">
        <v>6</v>
      </c>
      <c r="G40" s="163">
        <v>11.280979117959896</v>
      </c>
      <c r="H40" s="163">
        <v>0.24224128114327004</v>
      </c>
      <c r="I40" s="163">
        <v>297.088424438263</v>
      </c>
      <c r="J40" s="163">
        <v>3.4057329561006378</v>
      </c>
      <c r="K40" s="163">
        <v>1.4972229949753069</v>
      </c>
      <c r="L40" s="163">
        <v>27.292652130126953</v>
      </c>
      <c r="M40" s="163">
        <v>26.42664337158203</v>
      </c>
      <c r="N40" s="163">
        <v>27.292652130126953</v>
      </c>
      <c r="O40" s="163">
        <v>758.2247314453125</v>
      </c>
      <c r="P40" s="163">
        <f t="shared" ref="P40:P245" si="66">G40/H40</f>
        <v>46.56918534</v>
      </c>
      <c r="Q40" s="163">
        <f t="shared" si="2"/>
        <v>3.840939064</v>
      </c>
      <c r="T40" s="42" t="s">
        <v>176</v>
      </c>
      <c r="U40" s="130">
        <f>AVERAGE(G4,G6,G10,G16,G20,G22,G25,G32,G36,G38,G42,G48,G52,G54,G58,G64,G68,G70,G73,G80,G84,G86,G90,G96)</f>
        <v>16.16224484</v>
      </c>
      <c r="V40" s="130">
        <f>AVERAGE(G100,G102,G106,G112,G116,G118,G121,G128,G132,G134,G138,G144,G148,G150,G154,G160,G164,G166,G169,G176,G180,G182,G186,G192)</f>
        <v>14.37734851</v>
      </c>
      <c r="W40" s="130">
        <f>AVERAGE(G196,G198,G202,G208,G212,G214,G217,G224,G228,G230,G234,G240,G244,G246,G250,G256,G260,G262,G265,G272,G276,G278,G282,G288)</f>
        <v>8.687945299</v>
      </c>
      <c r="X40" s="130">
        <f>AVERAGE(G292,G294,G298,G304,G308,G310,G313,G320,G324,G326,G330,G336,G340,G342,G346,G352,G356,G358,G361,G368,G372,G374,G378,G384)</f>
        <v>8.995987745</v>
      </c>
      <c r="Y40" s="130">
        <f>AVERAGE(G388,G390,G394,G400,G404,G406,G409,G416,G420,G422,G426,G432,G436,G438,G442,G448,G452,G454,G457,G465,G468,G470,G474,G480)</f>
        <v>4.866610766</v>
      </c>
      <c r="Z40" s="130">
        <f>AVERAGE(G484,G486,G490,G496,G500,G502,G505,G512,G516,G518,G522,G528,G532,G534,G538,G544,G548,G550,G553,G560,G564,G566,G570,G576)</f>
        <v>11.38403893</v>
      </c>
      <c r="AA40" s="130">
        <f>AVERAGE(G580,G582,G586,G592,G596,G598,G601,G608,G612,G614,G618,G624,G628,G630,G634,G640,G644,G646,G649,G656,G660,G662,G666,G672)</f>
        <v>10.74116096</v>
      </c>
      <c r="AD40" s="42" t="s">
        <v>176</v>
      </c>
      <c r="AE40" s="130">
        <f>AVERAGE(H4,H6,H10,H16,H20,H22,H25,H32,H36,H38,H42,H48,H52,H54,H58,H64,H68,H70,H73,H80,H84,H86,H90,H96)</f>
        <v>0.2513961521</v>
      </c>
      <c r="AF40" s="130">
        <f>AVERAGE(H100,H102,H106,H112,H116,H118,H121,H128,H132,H134,H138,H144,H148,H150,H154,H160,H164,H166,H169,H176,H180,H182,H186,H192)</f>
        <v>0.2565867151</v>
      </c>
      <c r="AG40" s="130">
        <f>AVERAGE(H196,H198,H202,H208,H212,H214,H217,H224,H228,H230,H234,H240,H244,H246,H250,H256,H260,H262,H265,H272,H276,H278,H282,H288)</f>
        <v>0.1069045725</v>
      </c>
      <c r="AH40" s="130">
        <f>AVERAGE(H292,H294,H298,H304,H308,H310,H313,H320,H324,H326,H330,H336,H340,H342,H346,H352,H356,H358,H361,H368,H372,H374,H378,H384)</f>
        <v>0.1335804321</v>
      </c>
      <c r="AI40" s="130">
        <f>AVERAGE(H388,H390,H394,H400,H404,H406,H409,H416,H420,H422,H426,H432,H436,H438,H442,H448,H452,H454,H457,H464,H468,H470,H474,H480)</f>
        <v>0.04281523002</v>
      </c>
      <c r="AJ40" s="130">
        <f>AVERAGE(H484,H486,H490,H496,H500,H502,H505,H512,H516,H518,H522,H528,H532,H534,H538,H544,H548,H550,H553,H560,H564,H566,H570,H576)</f>
        <v>0.1863070596</v>
      </c>
      <c r="AK40" s="130">
        <f>AVERAGE(H580,H582,H586,H592,H596,H598,H601,H608,H612,H614,H618,H624,H628,H630,H634,H640,H644,H646,H649,H656,H660,H662,H666,H672)</f>
        <v>0.2044527438</v>
      </c>
      <c r="AN40" s="42" t="s">
        <v>176</v>
      </c>
      <c r="AO40" s="130">
        <f>AVERAGE(J4,J6,J10,J16,J20,J22,J25,J32,J36,J38,J42,J48,J52,J54,J58,J64,J68,J70,J73,J80,J84,J86,J90,J96)</f>
        <v>5.332381284</v>
      </c>
      <c r="AP40" s="130">
        <f>AVERAGE(J100,J102,J106,J112,J116,J118,J121,J128,J132,J134,J138,J144,J148,J150,J154,J160,J164,J166,J169,J176,J180,J182,J186,J192)</f>
        <v>4.813891038</v>
      </c>
      <c r="AQ40" s="130">
        <f>AVERAGE(J196,J198,J202,J208,J212,J214,J217,J224,J228,J230,J234,J240,J244,J246,J250,J256,J260,J262,J265,J272,J276,J278,J282,J288)</f>
        <v>3.814133733</v>
      </c>
      <c r="AR40" s="130">
        <f>AVERAGE(J292,J294,J298,J304,J308,J310,J313,J320,J324,J326,J330,J336,J340,J342,J346,J352,J356,J358,J361,J368,J372,J374,J378,J384)</f>
        <v>4.277536732</v>
      </c>
      <c r="AS40" s="130">
        <f>AVERAGE(J388,J390,J394,J400,J404,J406,J409,J416,J420,J422,J426,J432,J436,J438,J442,J448,J452,J454,J457,J464,J468,J470,J474,J480)</f>
        <v>1.450587379</v>
      </c>
      <c r="AT40" s="130">
        <f>AVERAGE(J484,J486,J490,J496,J500,J502,J505,J512,J516,J518,J522,J528,J532,J534,J538,J544,J548,J550,J553,J560,J564,J566,J570,J576)</f>
        <v>4.781203886</v>
      </c>
      <c r="AU40" s="130">
        <f>AVERAGE(J580,J582,J586,J592,J596,J598,J601,J608,J612,J614,J618,J624,J628,J630,J634,J640,J644,J646,J649,J656,J660,J662,J666,J672)</f>
        <v>6.204556143</v>
      </c>
      <c r="AY40" s="42" t="s">
        <v>176</v>
      </c>
      <c r="AZ40" s="130">
        <f>AVERAGE(P4,P6,P10,P16,P20,P22,P25,P32,P36,P38,P42,P48,P52,P54,P58,P64,P68,P70,P73,P80,P84,P86,P90,P96)</f>
        <v>65.63616975</v>
      </c>
      <c r="BA40" s="130">
        <f>AVERAGE(P100,P102,P106,P112,P116,P118,P121,P128,P132,P134,P138,P144,P148,P150,P154,P160,P164,P166,P169,P176,P180,P182,P186,P192)</f>
        <v>60.47339155</v>
      </c>
      <c r="BB40" s="130">
        <f>AVERAGE(P196,P198,P202,P208,P212,P214,P217,P224,P228,P230,P234,P240,P244,P246,P250,P256,P260,P262,P265,P272,P276,P278,P282,P288)</f>
        <v>91.73072038</v>
      </c>
      <c r="BC40" s="130">
        <f>AVERAGE(P292,P294,P298,P304,P308,P310,P313,P320,P324,P326,P330,P336,P340,P342,P346,P352,P356,P358,P361,P368,P372,P374,P378,P384)</f>
        <v>74.64740204</v>
      </c>
      <c r="BD40" s="130">
        <f>AVERAGE(P388,P390,P394,P400,P404,P406,P409,P416,P420,P422,P426,P432,P436,P438,P442,P448,P452,P454,P457,P464,P468,P470,P474,P480)</f>
        <v>113.0492666</v>
      </c>
      <c r="BE40" s="130">
        <f>AVERAGE(P484,P486,P490,P496,P500,P502,P505,P512,P516,P518,P522,P528,P532,P534,P538,P544,P548,P550,P553,P560,P564,P566,P570,P576)</f>
        <v>63.08786837</v>
      </c>
      <c r="BF40" s="130">
        <f>AVERAGE(P580,P582,P586,P592,P596,P598,P601,P608,P612,P614,P618,P624,P628,P630,P634,P640,P644,P646,P649,P656,P660,P662,P666,P672)</f>
        <v>53.68945827</v>
      </c>
    </row>
    <row r="41" ht="14.25" customHeight="1">
      <c r="A41" s="42" t="s">
        <v>175</v>
      </c>
      <c r="B41" s="42" t="s">
        <v>179</v>
      </c>
      <c r="C41" s="35" t="s">
        <v>39</v>
      </c>
      <c r="D41" s="42">
        <v>5.0</v>
      </c>
      <c r="E41" s="42">
        <v>8.0</v>
      </c>
      <c r="F41" s="251" t="s">
        <v>6</v>
      </c>
      <c r="G41" s="163">
        <v>18.0280314812999</v>
      </c>
      <c r="H41" s="163">
        <v>0.2122266655701459</v>
      </c>
      <c r="I41" s="163">
        <v>223.71857391619062</v>
      </c>
      <c r="J41" s="163">
        <v>3.559596706282305</v>
      </c>
      <c r="K41" s="163">
        <v>1.7660926596147695</v>
      </c>
      <c r="L41" s="163">
        <v>28.59241485595703</v>
      </c>
      <c r="M41" s="163">
        <v>26.933860778808594</v>
      </c>
      <c r="N41" s="163">
        <v>28.59241485595703</v>
      </c>
      <c r="O41" s="163">
        <v>1119.5982666015625</v>
      </c>
      <c r="P41" s="163">
        <f t="shared" si="66"/>
        <v>84.94706088</v>
      </c>
      <c r="Q41" s="163">
        <f t="shared" si="2"/>
        <v>4.442028249</v>
      </c>
      <c r="T41" s="42" t="s">
        <v>179</v>
      </c>
      <c r="U41" s="130">
        <f>AVERAGE(G5,G7,G9,G11,G21,G23,G25,G27,G37,G39,G41,G43,G53,G55,G57,G59,G69,G71,G73,G75,G85,G87,G89,G91)</f>
        <v>15.35010742</v>
      </c>
      <c r="V41" s="130">
        <f>AVERAGE(G101,G103,G105,G107,G117,G119,G121,G123,G133,G135,G137,G139,G149,G151,G153,G155,G165,G167,G169,G171,G181,G183,G185,G187)</f>
        <v>14.45230479</v>
      </c>
      <c r="W41" s="130">
        <f>AVERAGE(G197,G199,G201,G203,G213,G215,G217,G219,G229,G231,G233,G235,G245,G247,G249,G251,G261,G263,G265,G267,G277,G279,G281,G283)</f>
        <v>8.145224149</v>
      </c>
      <c r="X41" s="130">
        <f>AVERAGE(G293,G295,G297,G299,G309,G311,G313,G315,G325,G327,G329,G331,G341,G343,G345,G347,G357,G359,G361,G363,G373,G375,G377,G379)</f>
        <v>8.010834229</v>
      </c>
      <c r="Y41" s="130">
        <f>AVERAGE(G389,G391,G393,G395,G405,G407,G409,G411,G421,G423,G425,G427,G437,G439,G441,G443,G453,G456,G457,G459,G469,G471,G473,G475)</f>
        <v>4.160589272</v>
      </c>
      <c r="Z41" s="130">
        <f>AVERAGE(G485,G487,G489,G491,G501,G503,G505,G507,G517,G519,G521,G523,G533,G535,G537,G539,G549,G551,G553,G555,G565,G567,G569,G571)</f>
        <v>10.29541989</v>
      </c>
      <c r="AA41" s="130">
        <f>AVERAGE(G581,G583,G585,G587,G597,G599,G601,G603,G613,G615,G617,G619,G629,G631,G633,G635,G645,G647,G649,G651,G661,G663,G665,G667)</f>
        <v>10.76637144</v>
      </c>
      <c r="AD41" s="42" t="s">
        <v>179</v>
      </c>
      <c r="AE41" s="130">
        <f>AVERAGE(H5,H7,H9,H11,H21,H23,H25,H27,H37,H39,H41,H43,H53,H55,H57,H59,H69,H71,H73,H75,H85,H87,H89,H91)</f>
        <v>0.2259097013</v>
      </c>
      <c r="AF41" s="130">
        <f>AVERAGE(H101,H103,H105,H107,H117,H119,H121,H123,H133,H135,H137,H139,H149,H151,H153,H155,H165,H167,H169,H171,H181,H183,H185,H187)</f>
        <v>0.2499364277</v>
      </c>
      <c r="AG41" s="130">
        <f>AVERAGE(H197,H199,H201,H203,H213,H215,H217,H219,H229,H231,H233,H235,H245,H247,H249,H251,H261,H263,H265,H267,H277,H279,H281,H283)</f>
        <v>0.1017078463</v>
      </c>
      <c r="AH41" s="130">
        <f>AVERAGE(H293,H295,H297,H299,H309,H311,H313,H315,H325,H327,H329,H331,H341,H343,H345,H347,H357,H359,H361,H363,H373,H375,H377,H379)</f>
        <v>0.122169951</v>
      </c>
      <c r="AI41" s="130">
        <f>AVERAGE(H389,H391,H393,H395,H405,H407,H409,H411,H421,H423,H425,H427,H437,H439,H441,H443,H453,H456,H457,H459,H469,H471,H473,H475)</f>
        <v>0.03633776908</v>
      </c>
      <c r="AJ41" s="130">
        <f>AVERAGE(H485,H487,H489,H491,H501,H503,H505,H507,H517,H519,H521,H523,H533,H535,H537,H539,H549,H551,H553,H555,H565,H567,H569,H571)</f>
        <v>0.1616496827</v>
      </c>
      <c r="AK41" s="130">
        <f>AVERAGE(H581,H583,H585,H587,H597,H599,H601,H603,H613,H615,H617,H619,H629,H631,H633,H635,H645,H647,H649,H651,H661,H663,H665,H667)</f>
        <v>0.2093770171</v>
      </c>
      <c r="AN41" s="42" t="s">
        <v>179</v>
      </c>
      <c r="AO41" s="130">
        <f>AVERAGE(J5,J7,J9,J11,J21,J23,J25,J27,J37,J39,J41,J43,J53,J55,J57,J59,J69,J71,J73,J75,J85,J87,J89,J91)</f>
        <v>4.98615696</v>
      </c>
      <c r="AP41" s="130">
        <f>AVERAGE(J101,J103,J105,J107,J117,J119,J121,J123,J133,J135,J137,J139,J149,J151,J153,J155,J165,J167,J169,J171,J181,J183,J185,J187)</f>
        <v>4.804947138</v>
      </c>
      <c r="AQ41" s="130">
        <f>AVERAGE(J197,J199,J201,J203,J213,J215,J217,J219,J229,J231,J233,J235,J245,J247,J249,J251,J261,J263,J265,J267,J277,J279,J281,J283)</f>
        <v>3.539330554</v>
      </c>
      <c r="AR41" s="130">
        <f>AVERAGE(J293,J295,J297,J299,J309,J311,J313,J315,J325,J327,J329,J331,J341,J343,J345,J347,J357,J359,J361,J363,J373,J375,J377,J379)</f>
        <v>3.869579792</v>
      </c>
      <c r="AS41" s="130">
        <f>AVERAGE(J389,J391,J393,J395,J405,J407,J409,J411,J421,J423,J425,J427,J437,J439,J441,J443,J453,J456,J457,J459,J469,J471,J473,J475)</f>
        <v>1.251032288</v>
      </c>
      <c r="AT41" s="130">
        <f>AVERAGE(J485,J487,J489,J491,J501,J503,J505,J507,J517,J519,J521,J523,J533,J535,J537,J539,J549,J551,J553,J555,J565,J567,J569,J571)</f>
        <v>4.251960912</v>
      </c>
      <c r="AU41" s="130">
        <f>AVERAGE(J581,J583,J585,J587,J597,J599,J601,J603,J613,J615,J617,J619,J629,J631,J633,J635,J645,J647,J649,J651,J661,J663,J665,J667)</f>
        <v>6.223174004</v>
      </c>
      <c r="AY41" s="42" t="s">
        <v>179</v>
      </c>
      <c r="AZ41" s="130">
        <f>AVERAGE(P5,P7,P9,P11,P21,P23,P25,P27,P37,P39,P41,P43,P53,P55,P57,P59,P69,P71,P73,P75,P85,P87,P89,P91)</f>
        <v>69.31371761</v>
      </c>
      <c r="BA41" s="130">
        <f>AVERAGE(P101,P103,P105,P107,P117,P119,P121,P123,P133,P135,P137,P139,P149,P151,P153,P155,P165,P167,P169,P171,P181,P183,P185,P187)</f>
        <v>60.62533724</v>
      </c>
      <c r="BB41" s="130">
        <f>AVERAGE(P197,P199,P201,P203,P213,P215,P217,P219,P229,P231,P233,P235,P245,P247,P249,P251,P261,P263,P265,P267,P277,P279,P281,P283)</f>
        <v>94.13457432</v>
      </c>
      <c r="BC41" s="130">
        <f>AVERAGE(P293,P295,P297,P299,P309,P311,P313,P315,P325,P327,P329,P331,P341,P343,P345,P347,P357,P359,P361,P363,P373,P375,P377,P379)</f>
        <v>74.87323819</v>
      </c>
      <c r="BD41" s="130">
        <f>AVERAGE(P389,P391,P393,P395,P405,P407,P409,P411,P421,P423,P425,P427,P437,P439,P441,P443,P453,P455,P457,P459,P469,P471,P473,P475)</f>
        <v>118.7300509</v>
      </c>
      <c r="BE41" s="130">
        <f>AVERAGE(P485,P487,P489,P491,P501,P503,P505,P507,P517,P519,P521,P523,P533,P535,P537,P539,P549,P551,P553,P555,P565,P567,P569,P571)</f>
        <v>63.7476875</v>
      </c>
      <c r="BF41" s="130">
        <f>AVERAGE(P581,P583,P585,P587,P597,P599,P601,P603,P613,P615,P617,P619,P629,P631,P633,P635,P645,P647,P649,P651,P661,P663,P665,P667)</f>
        <v>51.85154256</v>
      </c>
    </row>
    <row r="42" ht="14.25" customHeight="1">
      <c r="A42" s="42" t="s">
        <v>168</v>
      </c>
      <c r="B42" s="42" t="s">
        <v>176</v>
      </c>
      <c r="C42" s="35" t="s">
        <v>38</v>
      </c>
      <c r="D42" s="42">
        <v>5.0</v>
      </c>
      <c r="E42" s="42">
        <v>9.0</v>
      </c>
      <c r="F42" s="251" t="s">
        <v>6</v>
      </c>
      <c r="G42" s="163">
        <v>11.628055517313493</v>
      </c>
      <c r="H42" s="163">
        <v>0.20903980322404592</v>
      </c>
      <c r="I42" s="163">
        <v>281.06124856085484</v>
      </c>
      <c r="J42" s="163">
        <v>3.3237891285070327</v>
      </c>
      <c r="K42" s="163">
        <v>1.673670244306824</v>
      </c>
      <c r="L42" s="163">
        <v>28.07207489013672</v>
      </c>
      <c r="M42" s="163">
        <v>27.347702026367188</v>
      </c>
      <c r="N42" s="163">
        <v>28.07207489013672</v>
      </c>
      <c r="O42" s="163">
        <v>953.1741943359375</v>
      </c>
      <c r="P42" s="163">
        <f t="shared" si="66"/>
        <v>55.62603551</v>
      </c>
      <c r="Q42" s="163">
        <f t="shared" si="2"/>
        <v>4.018651356</v>
      </c>
    </row>
    <row r="43" ht="14.25" customHeight="1">
      <c r="A43" s="42" t="s">
        <v>183</v>
      </c>
      <c r="B43" s="42" t="s">
        <v>179</v>
      </c>
      <c r="C43" s="35" t="s">
        <v>37</v>
      </c>
      <c r="D43" s="42">
        <v>5.0</v>
      </c>
      <c r="E43" s="42">
        <v>10.0</v>
      </c>
      <c r="F43" s="251" t="s">
        <v>6</v>
      </c>
      <c r="G43" s="163">
        <v>12.19308003158041</v>
      </c>
      <c r="H43" s="163">
        <v>0.14695200528434224</v>
      </c>
      <c r="I43" s="163">
        <v>234.75436862632174</v>
      </c>
      <c r="J43" s="163">
        <v>3.0175992110777368</v>
      </c>
      <c r="K43" s="163">
        <v>2.1131867157291064</v>
      </c>
      <c r="L43" s="163">
        <v>29.870389938354492</v>
      </c>
      <c r="M43" s="163">
        <v>27.821693420410156</v>
      </c>
      <c r="N43" s="163">
        <v>29.870389938354492</v>
      </c>
      <c r="O43" s="163">
        <v>1125.00244140625</v>
      </c>
      <c r="P43" s="163">
        <f t="shared" si="66"/>
        <v>82.97321298</v>
      </c>
      <c r="Q43" s="163">
        <f t="shared" si="2"/>
        <v>4.41851782</v>
      </c>
    </row>
    <row r="44" ht="14.25" customHeight="1">
      <c r="A44" s="42" t="s">
        <v>178</v>
      </c>
      <c r="B44" s="42" t="s">
        <v>173</v>
      </c>
      <c r="C44" s="35" t="s">
        <v>36</v>
      </c>
      <c r="D44" s="42">
        <v>5.0</v>
      </c>
      <c r="E44" s="42">
        <v>11.0</v>
      </c>
      <c r="F44" s="251" t="s">
        <v>6</v>
      </c>
      <c r="G44" s="163">
        <v>19.427152134544045</v>
      </c>
      <c r="H44" s="163">
        <v>0.3438909771833083</v>
      </c>
      <c r="I44" s="163">
        <v>266.56513367207856</v>
      </c>
      <c r="J44" s="163">
        <v>5.041500230691047</v>
      </c>
      <c r="K44" s="163">
        <v>1.6081752306167627</v>
      </c>
      <c r="L44" s="163">
        <v>28.793241500854492</v>
      </c>
      <c r="M44" s="163">
        <v>28.19793701171875</v>
      </c>
      <c r="N44" s="163">
        <v>28.793241500854492</v>
      </c>
      <c r="O44" s="163">
        <v>1086.775146484375</v>
      </c>
      <c r="P44" s="163">
        <f t="shared" si="66"/>
        <v>56.49218335</v>
      </c>
      <c r="Q44" s="163">
        <f t="shared" si="2"/>
        <v>4.034102281</v>
      </c>
      <c r="T44" s="159" t="s">
        <v>148</v>
      </c>
      <c r="U44" s="42" t="s">
        <v>295</v>
      </c>
      <c r="V44" s="42" t="s">
        <v>9</v>
      </c>
      <c r="W44" s="42" t="s">
        <v>12</v>
      </c>
      <c r="X44" s="42" t="s">
        <v>15</v>
      </c>
      <c r="Y44" s="42" t="s">
        <v>18</v>
      </c>
      <c r="Z44" s="42" t="s">
        <v>21</v>
      </c>
      <c r="AA44" s="42" t="s">
        <v>22</v>
      </c>
      <c r="AD44" s="159" t="s">
        <v>148</v>
      </c>
      <c r="AE44" s="42" t="s">
        <v>295</v>
      </c>
      <c r="AF44" s="42" t="s">
        <v>9</v>
      </c>
      <c r="AG44" s="42" t="s">
        <v>12</v>
      </c>
      <c r="AH44" s="42" t="s">
        <v>15</v>
      </c>
      <c r="AI44" s="42" t="s">
        <v>18</v>
      </c>
      <c r="AJ44" s="42" t="s">
        <v>21</v>
      </c>
      <c r="AK44" s="42" t="s">
        <v>22</v>
      </c>
      <c r="AN44" s="159" t="s">
        <v>148</v>
      </c>
      <c r="AO44" s="42" t="s">
        <v>295</v>
      </c>
      <c r="AP44" s="42" t="s">
        <v>9</v>
      </c>
      <c r="AQ44" s="42" t="s">
        <v>12</v>
      </c>
      <c r="AR44" s="42" t="s">
        <v>15</v>
      </c>
      <c r="AS44" s="42" t="s">
        <v>18</v>
      </c>
      <c r="AT44" s="42" t="s">
        <v>21</v>
      </c>
      <c r="AU44" s="42" t="s">
        <v>22</v>
      </c>
      <c r="AY44" s="159" t="s">
        <v>148</v>
      </c>
      <c r="AZ44" s="42" t="s">
        <v>295</v>
      </c>
      <c r="BA44" s="42" t="s">
        <v>9</v>
      </c>
      <c r="BB44" s="42" t="s">
        <v>12</v>
      </c>
      <c r="BC44" s="42" t="s">
        <v>15</v>
      </c>
      <c r="BD44" s="42" t="s">
        <v>18</v>
      </c>
      <c r="BE44" s="42" t="s">
        <v>21</v>
      </c>
      <c r="BF44" s="42" t="s">
        <v>22</v>
      </c>
    </row>
    <row r="45" ht="14.25" customHeight="1">
      <c r="A45" s="42" t="s">
        <v>175</v>
      </c>
      <c r="B45" s="42" t="s">
        <v>169</v>
      </c>
      <c r="C45" s="35" t="s">
        <v>34</v>
      </c>
      <c r="D45" s="42">
        <v>5.0</v>
      </c>
      <c r="E45" s="42">
        <v>12.0</v>
      </c>
      <c r="F45" s="251" t="s">
        <v>6</v>
      </c>
      <c r="G45" s="163">
        <v>14.597868822158508</v>
      </c>
      <c r="H45" s="163">
        <v>0.18990341321695522</v>
      </c>
      <c r="I45" s="163">
        <v>241.02682390479825</v>
      </c>
      <c r="J45" s="163">
        <v>3.5722864354063812</v>
      </c>
      <c r="K45" s="163">
        <v>1.963386195783305</v>
      </c>
      <c r="L45" s="163">
        <v>29.61860466003418</v>
      </c>
      <c r="M45" s="163">
        <v>28.425127029418945</v>
      </c>
      <c r="N45" s="163">
        <v>29.61860466003418</v>
      </c>
      <c r="O45" s="163">
        <v>1000.035400390625</v>
      </c>
      <c r="P45" s="163">
        <f t="shared" si="66"/>
        <v>76.8699655</v>
      </c>
      <c r="Q45" s="163">
        <f t="shared" si="2"/>
        <v>4.342115235</v>
      </c>
      <c r="T45" s="42" t="s">
        <v>168</v>
      </c>
      <c r="U45" s="130">
        <f>AVERAGE(G2:G3,G7,G18:G19,G10,G23,G25,G34:G35,G39,G42,G50:G51,G55,G58,G66:G67,G71,G73,G82:G83,G87,G90)</f>
        <v>15.28247247</v>
      </c>
      <c r="V45" s="130">
        <f>AVERAGE(G98,G99,G103,G106,G114,G115,G119,G121,G130,G131,G135,G138,G146,G147,G151,G154,G162,G163,G167,G169,G178,G179,G183,G186)</f>
        <v>13.76925138</v>
      </c>
      <c r="W45" s="130">
        <f>AVERAGE(G194,G195,G199,G202,G210,G211,G215,G217,G226,G227,G231,G234,G242,G243,G247,G250,G258,G259,G263,G265,G274,G275,G279,G282)</f>
        <v>8.892082161</v>
      </c>
      <c r="X45" s="130">
        <f>AVERAGE(G290,G291,G295,G298,G306,G307,G311,G313,G322,G323,G327,G330,G338,G339,G343,G346,G354,G355,G359,G361,G370,G371,G375,G378)</f>
        <v>8.209580581</v>
      </c>
      <c r="Y45" s="130">
        <f>AVERAGE(G386,G387,G391,G394,G402,G403,G407,G409,G418,G419,G423,G426,G434,G435,G439,G442,G450,G451,G455,G457,G466,G467,G471,G474)</f>
        <v>5.815136825</v>
      </c>
      <c r="Z45" s="130">
        <f>AVERAGE(G482,G483,G487,G490,G498,G499,G503,G505,G514,G515,G519,G522,G530,G531,G535,G538,G546,G547,G551,G553,G562,G563,G567,G570)</f>
        <v>11.26351617</v>
      </c>
      <c r="AA45" s="130">
        <f>AVERAGE(G578,G579,G583,G586,G594,G595,G599,G601,G610,G611,G615,G618,G626,G627,G631,G634,G642,G643,G647,G649,G658,G659,G663,G666)</f>
        <v>10.49451228</v>
      </c>
      <c r="AD45" s="42" t="s">
        <v>168</v>
      </c>
      <c r="AE45" s="130">
        <f>AVERAGE(H2:H3,H7,H18:H19,H10,H23,H25,H34:H35,H39,H42,H50:H51,H55,H58,H66:H67,H71,H73,H82:H83,H87,H90)</f>
        <v>0.2461988966</v>
      </c>
      <c r="AF45" s="130">
        <f>AVERAGE(H98,H99,H103,H106,H114,H115,H119,H121,H130,H131,H135,H138,H146,H147,H151,H154,H162,H163,H167,H169,H178,H179,H183,H186)</f>
        <v>0.2486693576</v>
      </c>
      <c r="AG45" s="130">
        <f>AVERAGE(H194,H195,H199,H202,H210,H211,H215,H217,H226,H227,H231,H234,H242,H243,H247,H250,H258,H259,H263,H265,H274,H275,H279,H282)</f>
        <v>0.1272266786</v>
      </c>
      <c r="AH45" s="130">
        <f>AVERAGE(H290,H291,H295,H298,H306,H307,H311,H313,H322,H323,H327,H330,H338,H339,H343,H346,H354,H355,H359,H361,H370,H371,H375,H378)</f>
        <v>0.140328386</v>
      </c>
      <c r="AI45" s="130">
        <f>AVERAGE(H386,H387,H391,H394,H402,H403,H407,H409,H418,H419,H423,H426,H434,H435,H439,H442,H450,H451,H455,H457,H466,H467,H471,H474)</f>
        <v>0.06809545535</v>
      </c>
      <c r="AJ45" s="130">
        <f>AVERAGE(H482,H483,H487,H490,H498,H499,H503,H505,H514,H515,H519,H522,H530,H531,H535,H538,H546,H547,H551,H553,H562,H563,H567,H570)</f>
        <v>0.1970397976</v>
      </c>
      <c r="AK45" s="130">
        <f>AVERAGE(H578,H579,H583,H586,H594,H595,H599,H601,H610,H611,H615,H618,H626,H627,H631,H634,H642,H643,H647,H649,H658,H659,H663,H666)</f>
        <v>0.2029761779</v>
      </c>
      <c r="AN45" s="42" t="s">
        <v>168</v>
      </c>
      <c r="AO45" s="130">
        <f>AVERAGE(J2:J3,J7,J18:J19,J10,J23,J25,J34:J35,J39,J42,J50:J51,J55,J58,J66:J67,J71,J73,J82:J83,J87,J90)</f>
        <v>5.184553612</v>
      </c>
      <c r="AP45" s="130">
        <f>AVERAGE(J98,J99,J103,J106,J114,J115,J119,J121,J130,J131,J135,J138,J146,J147,J151,J154,J162,J163,J167,J169,J178,J179,J183,J186)</f>
        <v>4.715153463</v>
      </c>
      <c r="AQ45" s="130">
        <f>AVERAGE(J194,J195,J199,J202,J210,J211,J215,J217,J226,J227,J231,J234,J242,J243,J247,J250,J258,J259,J263,J265,J274,J275,J279,J282)</f>
        <v>4.259839582</v>
      </c>
      <c r="AR45" s="130">
        <f>AVERAGE(J290,J291,J295,J298,J306,J307,J311,J313,J322,J323,J327,J330,J338,J339,J343,J346,J354,J355,J359,J361,J370,J371,J375,J378)</f>
        <v>4.214187407</v>
      </c>
      <c r="AS45" s="130">
        <f>AVERAGE(J386,J387,J391,J394,J402,J403,J407,J409,J418,J419,J423,J426,J434,J435,J439,J442,J450,J451,J455,J457,J466,J467,J471,J474)</f>
        <v>1.851012431</v>
      </c>
      <c r="AT45" s="130">
        <f>AVERAGE(J482,J483,J487,J490,J498,J499,J503,J505,J514,J515,J519,J522,J530,J531,J535,J538,J546,J547,J551,J553,J562,J563,J567,J570)</f>
        <v>4.81615213</v>
      </c>
      <c r="AU45" s="130">
        <f>AVERAGE(J578,J579,J583,J586,J594,J595,J599,J601,J610,J611,J615,J618,J626,J627,J631,J634,J642,J643,J647,J649,J658,J659,J663,J666)</f>
        <v>6.038913069</v>
      </c>
      <c r="AY45" s="42" t="s">
        <v>168</v>
      </c>
      <c r="AZ45" s="130">
        <f>AVERAGE(P2:P3,P7,P18:P19,P10,P23,P25,P34:P35,P39,P42,P50:P51,P55,P58,P66:P67,P71,P73,P82:P83,P87,P90)</f>
        <v>63.68182581</v>
      </c>
      <c r="BA45" s="130">
        <f>AVERAGE(P98,P99,P103,P106,P114,P115,P119,P121,P130,P131,P135,P138,P146,P147,P151,P154,P162,P163,P167,P169,P178,P179,P183,P186)</f>
        <v>58.31983834</v>
      </c>
      <c r="BB45" s="130">
        <f>AVERAGE(P194,P195,P199,P202,P210,P211,P215,P217,P226,P227,P231,P234,P242,P243,P247,P250,P258,P259,P263,P265,P274,P275,P279,P282)</f>
        <v>86.92076232</v>
      </c>
      <c r="BC45" s="130">
        <f>AVERAGE(P290,P291,P295,P298,P306,P307,P311,P313,P322,P323,P327,P330,P338,P339,P343,P346,P354,P355,P359,P361,P370,P371,P375,P378)</f>
        <v>64.61828977</v>
      </c>
      <c r="BD45" s="130">
        <f>AVERAGE(P386,P387,P391,P394,P402,P403,P407,P409,P418,P419,P423,P426,P434,P435,P439,P442,P450,P451,P455,P457,P466,P467,P471,P474)</f>
        <v>106.9238735</v>
      </c>
      <c r="BE45" s="130">
        <f>AVERAGE(P482,P483,P487,P490,P498,P499,P503,P505,P514,P515,P519,P522,P530,P531,P535,P538,P546,P547,P551,P553,P562,P563,P567,P570)</f>
        <v>58.60607735</v>
      </c>
      <c r="BF45" s="130">
        <f>AVERAGE(P578,P579,P583,P586,P594,P595,P599,P601,P610,P611,P615,P618,P626,P627,P631,P634,P642,P643,P647,P649,P658,P659,P663,P666)</f>
        <v>51.48145835</v>
      </c>
    </row>
    <row r="46" ht="14.25" customHeight="1">
      <c r="A46" s="42" t="s">
        <v>178</v>
      </c>
      <c r="B46" s="42" t="s">
        <v>169</v>
      </c>
      <c r="C46" s="35" t="s">
        <v>32</v>
      </c>
      <c r="D46" s="42">
        <v>5.0</v>
      </c>
      <c r="E46" s="42">
        <v>13.0</v>
      </c>
      <c r="F46" s="251" t="s">
        <v>6</v>
      </c>
      <c r="G46" s="163">
        <v>16.10989833852155</v>
      </c>
      <c r="H46" s="163">
        <v>0.20598012362072915</v>
      </c>
      <c r="I46" s="163">
        <v>236.44390569378862</v>
      </c>
      <c r="J46" s="163">
        <v>3.8469065838484098</v>
      </c>
      <c r="K46" s="163">
        <v>1.958702725526246</v>
      </c>
      <c r="L46" s="163">
        <v>29.813093185424805</v>
      </c>
      <c r="M46" s="163">
        <v>28.7235050201416</v>
      </c>
      <c r="N46" s="163">
        <v>29.813093185424805</v>
      </c>
      <c r="O46" s="163">
        <v>974.7162475585938</v>
      </c>
      <c r="P46" s="163">
        <f t="shared" si="66"/>
        <v>78.21093635</v>
      </c>
      <c r="Q46" s="163">
        <f t="shared" si="2"/>
        <v>4.359409489</v>
      </c>
      <c r="T46" s="42" t="s">
        <v>178</v>
      </c>
      <c r="U46" s="130">
        <f>AVERAGE(G5,G12,G14,G16,G21,G27,G30,G32,G37,G44,G46,G48,G53,G60,G62,G64,G69,G75,G78,G80,G85,G92,G94,G97)</f>
        <v>15.40549764</v>
      </c>
      <c r="V46" s="130">
        <f>AVERAGE(G101,G108,G110,G112,G117,G123,G126,G128,G133,G140,G142,G144,G149,G156,G158,G160,G165,G171,G174,G176,G181,G188,G190,G193)</f>
        <v>13.7730873</v>
      </c>
      <c r="W46" s="130">
        <f>AVERAGE(G197,G204,G206,G208,G213,G219,G222,G224,G229,G236,G238,G240,G245,G252,G254,G256,G261,G267,G270,G272,G277,G284,G286,G289)</f>
        <v>9.241744886</v>
      </c>
      <c r="X46" s="130">
        <f>AVERAGE(G293,G300,G302,G304,G309,G315,G318,G320,G325,G332,G334,G336,G341,G348,G350,G352,G357,G363,G366,G368,G373,G380,G382,G385)</f>
        <v>9.230564126</v>
      </c>
      <c r="Y46" s="130">
        <f>AVERAGE(G389,G396,G398,G400,G405,G411,G414,G416,G421,G428,G430,G432,G437,G444,G446,G448,G453,G459,G462,G464,G469,G476,G478,G481)</f>
        <v>4.838263964</v>
      </c>
      <c r="Z46" s="130">
        <f>AVERAGE(G485,G492,G494,G496,G501,G507,G510,G512,G517,G524,G526,G528,G533,G540,G542,G544,G549,G555,G558,G560,G565,G572,G574,G577)</f>
        <v>10.32979788</v>
      </c>
      <c r="AA46" s="130">
        <f>AVERAGE(G581,G588,G590,G592,G597,G603,G606,G608,G613,G620,G622,G624,G629,G636,G638,G640,G645,G651,G654,G656,G661,G668,G670,G673)</f>
        <v>9.705238535</v>
      </c>
      <c r="AD46" s="42" t="s">
        <v>178</v>
      </c>
      <c r="AE46" s="130">
        <f>AVERAGE(H5,H12,H14,H16,H21,H27,H30,H32,H37,H44,H46,H48,H53,H60,H62,H64,H69,H75,H78,H80,H85,H92,H94,H97)</f>
        <v>0.2263182353</v>
      </c>
      <c r="AF46" s="130">
        <f>AVERAGE(H101,H108,H110,H112,H117,H123,H126,H128,H133,H140,H142,H144,H149,H156,H158,H160,H165,H171,H174,H176,H181,H188,H190,H193)</f>
        <v>0.2442436163</v>
      </c>
      <c r="AG46" s="130">
        <f>AVERAGE(H197,H204,H206,H208,H213,H219,H222,H224,H229,H236,H238,H240,H245,H252,H254,H256,H261,H267,H270,H272,H277,H284,H286,H289)</f>
        <v>0.1135978593</v>
      </c>
      <c r="AH46" s="130">
        <f>AVERAGE(H293,H300,H302,H304,H309,H315,H318,H320,H325,H332,H334,H336,H341,H348,H350,H352,H357,H363,H366,H368,H373,H380,H382,H385)</f>
        <v>0.1418063323</v>
      </c>
      <c r="AI46" s="130">
        <f>AVERAGE(H389,H396,H398,H400,H405,H411,H414,H416,H421,H428,H430,H432,H437,H444,H446,H448,H453,H459,H462,H464,H469,H476,H478,H481)</f>
        <v>0.04464114158</v>
      </c>
      <c r="AJ46" s="130">
        <f>AVERAGE(H485,H492,H494,H496,H501,H507,H510,H512,H517,H524,H526,H528,H533,H540,H542,H544,H549,H555,H558,H560,H565,H572,H574,H577)</f>
        <v>0.1508958185</v>
      </c>
      <c r="AK46" s="130">
        <f>AVERAGE(H581,H588,H590,H592,H597,H603,H606,H608,H613,H620,H622,H624,H629,H636,H638,H640,H645,H651,H654,H656,H661,H668,H670,H673)</f>
        <v>0.1803610439</v>
      </c>
      <c r="AN46" s="42" t="s">
        <v>178</v>
      </c>
      <c r="AO46" s="130">
        <f>AVERAGE(J5,J12,J14,J16,J21,J27,J30,J32,J37,J44,J46,J48,J53,J60,J62,J64,J69,J75,J78,J80,J85,J92,J94,J97)</f>
        <v>5.115242641</v>
      </c>
      <c r="AP46" s="130">
        <f>AVERAGE(J101,J108,J110,J112,J117,J123,J126,J128,J133,J140,J142,J144,J149,J156,J158,J160,J165,J171,J174,J176,J181,J188,J190,J193)</f>
        <v>4.711058061</v>
      </c>
      <c r="AQ46" s="130">
        <f>AVERAGE(J197,J204,J206,J208,J213,J219,J222,J224,J229,J236,J238,J240,J245,J252,J254,J256,J261,J267,J270,J272,J277,J284,J286,J289)</f>
        <v>4.093049213</v>
      </c>
      <c r="AR46" s="130">
        <f>AVERAGE(J293,J300,J302,J304,J309,J315,J318,J320,J325,J332,J334,J336,J341,J348,J350,J352,J357,J363,J366,J368,J373,J380,J382,J385)</f>
        <v>4.493346894</v>
      </c>
      <c r="AS46" s="130">
        <f>AVERAGE(J389,J396,J398,J400,J405,J411,J414,J416,J421,J428,J430,J432,J437,J444,J446,J448,J453,J459,J462,J464,J469,J476,J478,J481)</f>
        <v>1.571125588</v>
      </c>
      <c r="AT46" s="130">
        <f>AVERAGE(J485,J492,J494,J496,J501,J507,J510,J512,J517,J524,J526,J528,J533,J540,J542,J544,J549,J555,J558,J560,J565,J572,J574,J577)</f>
        <v>4.180845153</v>
      </c>
      <c r="AU46" s="130">
        <f>AVERAGE(J581,J588,J590,J592,J597,J603,J606,J608,J613,J620,J622,J624,J629,J636,J638,J640,J645,J651,J654,J656,J661,J668,J670,J673)</f>
        <v>5.667011531</v>
      </c>
      <c r="AY46" s="42" t="s">
        <v>178</v>
      </c>
      <c r="AZ46" s="130">
        <f>AVERAGE(P5,P12,P14,P16,P21,P27,P30,P32,P37,P44,P46,P48,P53,P60,P62,P64,P69,P75,P78,P80,P85,P92,P94,P97)</f>
        <v>69.37472252</v>
      </c>
      <c r="BA46" s="130">
        <f>AVERAGE(P101,P108,P110,P112,P117,P123,P126,P128,P133,P140,P142,P144,P149,P156,P158,P160,P165,P171,P174,P176,P181,P188,P190,P193)</f>
        <v>60.53248129</v>
      </c>
      <c r="BB46" s="130">
        <f>AVERAGE(P197,P204,P206,P208,P213,P219,P222,P224,P229,P236,P238,P240,P245,P252,P254,P256,P261,P267,P270,P272,P277,P284,P286,P289)</f>
        <v>91.73870333</v>
      </c>
      <c r="BC46" s="130">
        <f>AVERAGE(P293,P300,P302,P304,P309,P315,P318,P320,P325,P332,P334,P336,P341,P348,P350,P352,P357,P363,P366,P368,P373,P380,P382,P385)</f>
        <v>73.48857782</v>
      </c>
      <c r="BD46" s="130">
        <f>AVERAGE(P389,P396,P398,P400,P405,P411,P414,P416,P421,P428,P430,P432,P437,P444,P446,P448,P453,P459,P462,P464,P469,P476,P478,P481)</f>
        <v>110.1741048</v>
      </c>
      <c r="BE46" s="130">
        <f>AVERAGE(P485,P492,P494,P496,P501,P507,P510,P512,P517,P524,P526,P528,P533,P540,P542,P544,P549,P555,P558,P560,P565,P572,P574,P577)</f>
        <v>68.82733751</v>
      </c>
      <c r="BF46" s="130">
        <f>AVERAGE(P581,P588,P590,P592,P597,P603,P606,P608,P613,P620,P622,P624,P629,P636,P638,P640,P645,P651,P654,P656,P661,P668,P670,P673)</f>
        <v>56.2761842</v>
      </c>
    </row>
    <row r="47" ht="14.25" customHeight="1">
      <c r="A47" s="42" t="s">
        <v>183</v>
      </c>
      <c r="B47" s="42" t="s">
        <v>169</v>
      </c>
      <c r="C47" s="35" t="s">
        <v>30</v>
      </c>
      <c r="D47" s="42">
        <v>5.0</v>
      </c>
      <c r="E47" s="42">
        <v>14.0</v>
      </c>
      <c r="F47" s="251" t="s">
        <v>6</v>
      </c>
      <c r="G47" s="163">
        <v>21.144060613663484</v>
      </c>
      <c r="H47" s="163">
        <v>0.31273717205938656</v>
      </c>
      <c r="I47" s="163">
        <v>245.3655044228747</v>
      </c>
      <c r="J47" s="163">
        <v>5.017548974851196</v>
      </c>
      <c r="K47" s="163">
        <v>1.740794007144371</v>
      </c>
      <c r="L47" s="163">
        <v>29.554454803466797</v>
      </c>
      <c r="M47" s="163">
        <v>28.999744415283203</v>
      </c>
      <c r="N47" s="163">
        <v>29.554454803466797</v>
      </c>
      <c r="O47" s="163">
        <v>1045.182373046875</v>
      </c>
      <c r="P47" s="163">
        <f t="shared" si="66"/>
        <v>67.60968156</v>
      </c>
      <c r="Q47" s="163">
        <f t="shared" si="2"/>
        <v>4.213751191</v>
      </c>
      <c r="T47" s="42" t="s">
        <v>183</v>
      </c>
      <c r="U47" s="130">
        <f>AVERAGE(G6,G8,G11,G15,G22,G24,G27,G31,G38,G40,G43,G47,G54,G56,G59,G63,G70,G72,G75,G79,G86,G88,G91,G95)</f>
        <v>16.27422256</v>
      </c>
      <c r="V47" s="130">
        <f>AVERAGE(G102,G104,G107,G111,G118,G120,G123,G127,G134,G136,G139,G143,G150,G152,G155,G159,G166,G168,G171,G175,G182,G184,G187,G191)</f>
        <v>14.77156684</v>
      </c>
      <c r="W47" s="130">
        <f>AVERAGE(G198,G200,G203,G207,G214,G216,G219,G223,G230,G232,G235,G239,G246,G248,G251,G255,G262,G264,G267,G271,G278,G280,G283,G287)</f>
        <v>8.737872599</v>
      </c>
      <c r="X47" s="130">
        <f>AVERAGE(G294,G296,G299,G303,G310,G312,G315,G319,G326,G328,G331,G335,G342,G344,G347,G351,G358,G360,G363,G367,G374,G376,G379,G383)</f>
        <v>9.408514316</v>
      </c>
      <c r="Y47" s="130">
        <f>AVERAGE(G390,G392,G395,G399,G406,G408,G411,G415,G422,G424,G427,G431,G438,G440,G443,G447,G454,G456,G459,G463,G470,G472,G475,G479)</f>
        <v>4.841778288</v>
      </c>
      <c r="Z47" s="130">
        <f>AVERAGE(G486,G488,G491,G495,G502,G504,G507,G511,G518,G520,G523,G527,G534,G536,G539,G543,G550,G552,G555,G559,G566,G568,G571,G575)</f>
        <v>11.19395946</v>
      </c>
      <c r="AA47" s="130">
        <f>AVERAGE(G582,G584,G587,G591,G598,G600,G603,G607,G614,G616,G619,G623,G630,G632,G635,G639,G646,G648,G651,G655,G662,G664,G667,G671)</f>
        <v>11.90569252</v>
      </c>
      <c r="AD47" s="42" t="s">
        <v>183</v>
      </c>
      <c r="AE47" s="130">
        <f>AVERAGE(H6,H8,H11,H15,H22,H24,H27,H31,H38,H40,H43,H47,H54,H56,H59,H63,H70,H72,H75,H79,H86,H88,H91,H95)</f>
        <v>0.2666259604</v>
      </c>
      <c r="AF47" s="130">
        <f>AVERAGE(H102,H104,H107,H111,H118,H120,H123,H127,H134,H136,H139,H143,H150,H152,H155,H159,H166,H168,H171,H175,H182,H184,H187,H191)</f>
        <v>0.2580223919</v>
      </c>
      <c r="AG47" s="130">
        <f>AVERAGE(H198,H200,H203,H207,H214,H216,H219,H223,H230,H232,H235,H239,H246,H248,H251,H255,H262,H264,H267,H271,H278,H280,H283,H287)</f>
        <v>0.1189317012</v>
      </c>
      <c r="AH47" s="130">
        <f>AVERAGE(H294,H296,H299,H303,H310,H312,H315,H319,H326,H328,H331,H335,H342,H344,H347,H351,H358,H360,H363,H367,H374,H376,H379,H383)</f>
        <v>0.1434505344</v>
      </c>
      <c r="AI47" s="130">
        <f>AVERAGE(H390,H392,H395,H399,H406,H408,H411,H415,H422,H424,H427,H431,H438,H440,H443,H447,H454,H456,H459,H463,H470,H472,H475,H479)</f>
        <v>0.03760817716</v>
      </c>
      <c r="AJ47" s="130">
        <f>AVERAGE(H486,H488,H491,H495,H502,H504,H507,H511,H518,H520,H523,H527,H534,H536,H539,H543,H550,H552,H555,H559,H566,H568,H571,H575)</f>
        <v>0.1739989194</v>
      </c>
      <c r="AK47" s="130">
        <f>AVERAGE(H582,H584,H587,H591,H598,H600,H603,H607,H614,H616,H619,H623,H630,H632,H635,H639,H646,H648,H651,H655,H662,H664,H667,H671)</f>
        <v>0.2328791409</v>
      </c>
      <c r="AN47" s="42" t="s">
        <v>183</v>
      </c>
      <c r="AO47" s="130">
        <f>AVERAGE(J6,J8,J11,J15,J22,J24,J27,J31,J38,J40,J43,J47,J54,J56,J59,J63,J70,J72,J75,J79,J86,J88,J91,J95)</f>
        <v>5.501732283</v>
      </c>
      <c r="AP47" s="130">
        <f>AVERAGE(J102,J104,J107,J111,J118,J120,J123,J127,J134,J136,J139,J143,J150,J152,J155,J159,J166,J168,J171,J175,J182,J184,J187,J191)</f>
        <v>4.881414385</v>
      </c>
      <c r="AQ47" s="130">
        <f>AVERAGE(J198,J200,J203,J207,J214,J216,J219,J223,J230,J232,J235,J239,J246,J248,J251,J255,J262,J264,J267,J271,J278,J280,J283,J287)</f>
        <v>3.881529195</v>
      </c>
      <c r="AR47" s="130">
        <f>AVERAGE(J294,J296,J299,J303,J310,J312,J315,J319,J326,J328,J331,J335,J342,J344,J347,J351,J358,J360,J363,J367,J374,J376,J379,J383)</f>
        <v>4.449418165</v>
      </c>
      <c r="AS47" s="130">
        <f>AVERAGE(J390,J392,J395,J399,J406,J408,J411,J415,J422,J424,J427,J431,J438,J440,J443,J447,J454,J456,J459,J463,J470,J472,J475,J479)</f>
        <v>1.259311784</v>
      </c>
      <c r="AT47" s="130">
        <f>AVERAGE(J486,J488,J491,J495,J502,J504,J507,J511,J518,J520,J523,J527,J534,J536,J539,J543,J550,J552,J555,J559,J566,J568,J571,J575)</f>
        <v>4.540741687</v>
      </c>
      <c r="AU47" s="130">
        <f>AVERAGE(J582,J584,J587,J591,J598,J600,J603,J607,J614,J616,J619,J623,J630,J632,J635,J639,J646,J648,J651,J655,J662,J664,J667,J671)</f>
        <v>6.872474127</v>
      </c>
      <c r="AY47" s="42" t="s">
        <v>183</v>
      </c>
      <c r="AZ47" s="130">
        <f>AVERAGE(P6,P8,P11,P15,P22,P24,P27,P31,P38,P40,P43,P47,P54,P56,P59,P63,P70,P72,P75,P79,P86,P88,P91,P95)</f>
        <v>62.13991128</v>
      </c>
      <c r="BA47" s="130">
        <f>AVERAGE(P102,P104,P107,P111,P118,P120,P123,P127,P134,P136,P139,P143,P150,P152,P155,P159,P166,P168,P171,P175,P182,P184,P187,P191)</f>
        <v>58.78816513</v>
      </c>
      <c r="BB47" s="130">
        <f>AVERAGE(P198,P200,P203,P207,P214,P216,P219,P223,P230,P232,P235,P239,P246,P248,P251,P255,P262,P264,P267,P271,P278,P280,P283,P287)</f>
        <v>89.12786884</v>
      </c>
      <c r="BC47" s="130">
        <f>AVERAGE(P294,P296,P299,P303,P310,P312,P315,P319,P326,P328,P331,P335,P342,P344,P347,P351,P358,P360,P363,P367,P374,P376,P379,P383)</f>
        <v>75.1945688</v>
      </c>
      <c r="BD47" s="130">
        <f>AVERAGE(P390,P392,P395,P399,P406,P408,P411,P415,P422,P424,P427,P431,P438,P440,P443,P447,P454,P456,P459,P463,P470,P472,P475,P479)</f>
        <v>127.3264526</v>
      </c>
      <c r="BE47" s="130">
        <f>AVERAGE(P486,P488,P491,P495,P502,P504,P507,P511,P518,P520,P523,P527,P534,P536,P539,P543,P550,P552,P555,P559,P566,P568,P571,P575)</f>
        <v>66.62725859</v>
      </c>
      <c r="BF47" s="130">
        <f>AVERAGE(P582,P584,P587,P591,P598,P600,P603,P607,P614,P616,P619,P623,P630,P632,P635,P639,P646,P648,P651,P655,P662,P664,P667,P671)</f>
        <v>51.41878705</v>
      </c>
    </row>
    <row r="48" ht="14.25" customHeight="1">
      <c r="A48" s="42" t="s">
        <v>178</v>
      </c>
      <c r="B48" s="42" t="s">
        <v>176</v>
      </c>
      <c r="C48" s="35" t="s">
        <v>29</v>
      </c>
      <c r="D48" s="42">
        <v>5.0</v>
      </c>
      <c r="E48" s="42">
        <v>15.0</v>
      </c>
      <c r="F48" s="251" t="s">
        <v>6</v>
      </c>
      <c r="G48" s="163">
        <v>18.903826222577106</v>
      </c>
      <c r="H48" s="163">
        <v>0.26440014586359084</v>
      </c>
      <c r="I48" s="163">
        <v>242.21937476452004</v>
      </c>
      <c r="J48" s="163">
        <v>4.677654044902697</v>
      </c>
      <c r="K48" s="163">
        <v>1.8895387715821501</v>
      </c>
      <c r="L48" s="163">
        <v>29.98869514465332</v>
      </c>
      <c r="M48" s="163">
        <v>29.206266403198242</v>
      </c>
      <c r="N48" s="163">
        <v>29.98869514465332</v>
      </c>
      <c r="O48" s="163">
        <v>1010.2650146484375</v>
      </c>
      <c r="P48" s="163">
        <f t="shared" si="66"/>
        <v>71.49703402</v>
      </c>
      <c r="Q48" s="163">
        <f t="shared" si="2"/>
        <v>4.269655967</v>
      </c>
      <c r="T48" s="42" t="s">
        <v>175</v>
      </c>
      <c r="U48" s="130">
        <f>AVERAGE(G4,G9,G13,G17,G20,G25,G29,G33,G36,G41,G45,G49,G52,G57,G61,G65,G68,G73,G77,G81,G84,G89,G93,G97)</f>
        <v>15.88739523</v>
      </c>
      <c r="V48" s="130">
        <f>AVERAGE(G100,G105,G109,G113,G116,G121,G125,G129,G132,G137,G141,G145,G148,G153,G157,G161,G164,G169,G173,G177,G180,G185,G189,G193)</f>
        <v>14.86067372</v>
      </c>
      <c r="W48" s="130">
        <f>AVERAGE(G196,G201,G205,G209,G212,G217,G221,G225,G228,G233,G237,G241,G244,G249,G253,G257,G260,G265,G269,G273,G276,G281,G285,G289)</f>
        <v>7.822763795</v>
      </c>
      <c r="X48" s="130">
        <f>AVERAGE(G292,G297,G301,G305,G308,G313,G317,G321,G324,G329,G333,G337,G340,G345,G349,G353,G356,G361,G365,G369,G372,G377,G381,G385)</f>
        <v>8.987468083</v>
      </c>
      <c r="Y48" s="130">
        <f>AVERAGE(G388,G393,G397,G401,G404,G409,G413,G417,G420,G425,G429,G433,G436,G441,G445,G449,G452,G457,G461,G465,G468,G473,G477,G481)</f>
        <v>3.811475078</v>
      </c>
      <c r="Z48" s="130">
        <f>AVERAGE(G484,G489,G493,G497,G500,G505,G509,G513,G516,G521,G525,G529,G532,G537,G541,G545,G548,G553,G557,G561,G564,G569,G573,G577)</f>
        <v>12.24941262</v>
      </c>
      <c r="AA48" s="130">
        <f>AVERAGE(G580,G585,G589,G593,G596,G601,G605,G609,G612,G617,G621,G625,G628,G633,G637,G641,G644,G649,G653,G657,G660,G665,G669,G673)</f>
        <v>12.04468488</v>
      </c>
      <c r="AD48" s="42" t="s">
        <v>175</v>
      </c>
      <c r="AE48" s="130">
        <f>AVERAGE(H4,H9,H13,H17,H20,H25,H29,H33,H36,H41,H45,H49,H52,H57,H61,H65,H68,H73,H77,H81,H84,H89,H93,H97)</f>
        <v>0.2441823931</v>
      </c>
      <c r="AF48" s="130">
        <f>AVERAGE(H100,H105,H109,H113,H116,H121,H125,H129,H132,H137,H141,H145,H148,H153,H157,H161,H164,H169,H173,H177,H180,H185,H189,H193)</f>
        <v>0.2724191312</v>
      </c>
      <c r="AG48" s="130">
        <f>AVERAGE(H196,H201,H205,H209,H212,H217,H221,H225,H228,H233,H237,H241,H244,H249,H253,H257,H260,H265,H269,H273,H276,H281,H285,H289)</f>
        <v>0.09395588775</v>
      </c>
      <c r="AH48" s="130">
        <f>AVERAGE(H292,H297,H301,H305,H308,H313,H317,H321,H324,H329,H333,H337,H340,H345,H349,H353,H356,H361,H365,H369,H372,H377,H381,H385)</f>
        <v>0.1306598618</v>
      </c>
      <c r="AI48" s="130">
        <f>AVERAGE(H388,H393,H397,H401,H404,H409,H413,H417,H420,H425,H429,H433,H436,H441,H445,H449,H452,H457,H461,H465,H468,H473,H477,H481)</f>
        <v>0.03695568059</v>
      </c>
      <c r="AJ48" s="130">
        <f>AVERAGE(H484,H489,H493,H497,H500,H505,H509,H513,H516,H521,H525,H529,H532,H537,H541,H545,H548,H553,H557,H561,H564,H569,H573,H577)</f>
        <v>0.196951844</v>
      </c>
      <c r="AK48" s="130">
        <f>AVERAGE(H580,H585,H589,H593,H596,H601,H605,H609,H612,H617,H621,H625,H628,H633,H637,H641,H644,H649,H653,H657,H660,H665,H669,H673)</f>
        <v>0.2303534359</v>
      </c>
      <c r="AN48" s="42" t="s">
        <v>175</v>
      </c>
      <c r="AO48" s="130">
        <f>AVERAGE(J4,J9,J13,J17,J20,J25,J29,J33,J36,J41,J45,J49,J52,J57,J61,J65,J68,J73,J77,J81,J84,J89,J93,J97)</f>
        <v>5.270878532</v>
      </c>
      <c r="AP48" s="130">
        <f>AVERAGE(J100,J105,J109,J113,J116,J121,J125,J129,J132,J137,J141,J145,J148,J153,J157,J161,J164,J169,J173,J177,J180,J185,J189,J193)</f>
        <v>4.893467246</v>
      </c>
      <c r="AQ48" s="130">
        <f>AVERAGE(J196,J201,J205,J209,J212,J217,J221,J225,J228,J233,J237,J241,J244,J249,J253,J257,J260,J265,J269,J273,J276,J281,J285,J289)</f>
        <v>3.258196927</v>
      </c>
      <c r="AR48" s="130">
        <f>AVERAGE(J292,J297,J301,J305,J308,J313,J317,J321,J324,J329,J333,J337,J340,J345,J349,J353,J356,J361,J365,J369,J372,J377,J381,J385)</f>
        <v>4.155952865</v>
      </c>
      <c r="AS48" s="130">
        <f>AVERAGE(J388,J393,J397,J401,J404,J409,J413,J417,J420,J425,J429,J433,J436,J441,J445,J449,J452,J457,J461,J465,J468,J473,J477,J481)</f>
        <v>1.175261314</v>
      </c>
      <c r="AT48" s="130">
        <f>AVERAGE(J484,J489,J493,J497,J500,J505,J509,J513,J516,J521,J525,J529,J532,J537,J541,J545,J548,J553,J557,J561,J564,J569,J573,J577)</f>
        <v>5.030090677</v>
      </c>
      <c r="AU48" s="130">
        <f>AVERAGE(J580,J585,J589,J593,J596,J601,J605,J609,J612,J617,J621,J625,J628,J633,J637,J641,J644,J649,J653,J657,J660,J665,J669,J673)</f>
        <v>6.870810514</v>
      </c>
      <c r="AY48" s="42" t="s">
        <v>175</v>
      </c>
      <c r="AZ48" s="130">
        <f>AVERAGE(P4,P9,P13,P17,P20,P25,P29,P33,P36,P41,P45,P49,P52,P57,P61,P65,P68,P73,P77,P81,P84,P89,P93,P97)</f>
        <v>66.17081053</v>
      </c>
      <c r="BA48" s="130">
        <f>AVERAGE(P100,P105,P109,P113,P116,P121,P125,P129,P132,P137,P141,P145,P148,P153,P157,P161,P164,P169,P173,P177,P180,P185,P189,P193)</f>
        <v>58.53395084</v>
      </c>
      <c r="BB48" s="130">
        <f>AVERAGE(P196,P201,P205,P209,P212,P217,P221,P225,P228,P233,P237,P241,P244,P249,P253,P257,P260,P265,P269,P273,P276,P281,P285,P289)</f>
        <v>99.75504656</v>
      </c>
      <c r="BC48" s="130">
        <f>AVERAGE(P292,P297,P301,P305,P308,P313,P317,P321,P324,P329,P333,P337,P340,P345,P349,P353,P356,P361,P365,P369,P372,P377,P381,P385)</f>
        <v>76.42086312</v>
      </c>
      <c r="BD48" s="130">
        <f>AVERAGE(P388,P393,P397,P401,P404,P409,P413,P417,P420,P425,P429,P433,P436,P441,P445,P449,P452,P457,P461,P465,P468,P473,P477,P481)</f>
        <v>121.6209956</v>
      </c>
      <c r="BE48" s="130">
        <f>AVERAGE(P484,P489,P493,P497,P500,P505,P509,P513,P516,P521,P525,P529,P532,P537,P541,P545,P548,P553,P557,P561,P564,P569,P573,P577)</f>
        <v>63.87174769</v>
      </c>
      <c r="BF48" s="130">
        <f>AVERAGE(P580,P585,P589,P593,P596,P601,P605,P609,P612,P617,P621,P625,P628,P633,P637,P641,P644,P649,P653,P657,P660,P665,P669,P673)</f>
        <v>53.35763941</v>
      </c>
    </row>
    <row r="49" ht="14.25" customHeight="1">
      <c r="A49" s="42" t="s">
        <v>175</v>
      </c>
      <c r="B49" s="42" t="s">
        <v>173</v>
      </c>
      <c r="C49" s="33" t="s">
        <v>28</v>
      </c>
      <c r="D49" s="42">
        <v>5.0</v>
      </c>
      <c r="E49" s="42">
        <v>16.0</v>
      </c>
      <c r="F49" s="251" t="s">
        <v>6</v>
      </c>
      <c r="G49" s="163">
        <v>17.830876173706056</v>
      </c>
      <c r="H49" s="163">
        <v>0.2933628227606041</v>
      </c>
      <c r="I49" s="163">
        <v>260.63176434144805</v>
      </c>
      <c r="J49" s="163">
        <v>5.149312497788863</v>
      </c>
      <c r="K49" s="163">
        <v>1.890929282196054</v>
      </c>
      <c r="L49" s="163">
        <v>30.256183624267578</v>
      </c>
      <c r="M49" s="163">
        <v>29.441946029663086</v>
      </c>
      <c r="N49" s="163">
        <v>30.256183624267578</v>
      </c>
      <c r="O49" s="163">
        <v>1199.0706787109375</v>
      </c>
      <c r="P49" s="163">
        <f t="shared" si="66"/>
        <v>60.78096742</v>
      </c>
      <c r="Q49" s="163">
        <f t="shared" si="2"/>
        <v>4.107276704</v>
      </c>
    </row>
    <row r="50" ht="14.25" customHeight="1">
      <c r="A50" s="42" t="s">
        <v>168</v>
      </c>
      <c r="B50" s="42" t="s">
        <v>169</v>
      </c>
      <c r="C50" s="35" t="s">
        <v>46</v>
      </c>
      <c r="D50" s="42">
        <v>2.0</v>
      </c>
      <c r="E50" s="42">
        <v>1.0</v>
      </c>
      <c r="F50" s="251" t="s">
        <v>6</v>
      </c>
      <c r="G50" s="163">
        <v>16.080696874281216</v>
      </c>
      <c r="H50" s="163">
        <v>0.22694686414020943</v>
      </c>
      <c r="I50" s="163">
        <v>246.50971080148756</v>
      </c>
      <c r="J50" s="163">
        <v>4.638970429998232</v>
      </c>
      <c r="K50" s="163">
        <v>2.1545660460980245</v>
      </c>
      <c r="L50" s="163">
        <v>30.93834686279297</v>
      </c>
      <c r="M50" s="163">
        <v>30.058794021606445</v>
      </c>
      <c r="N50" s="163">
        <v>30.93834686279297</v>
      </c>
      <c r="O50" s="163">
        <v>1137.3829345703125</v>
      </c>
      <c r="P50" s="163">
        <f t="shared" si="66"/>
        <v>70.85666037</v>
      </c>
      <c r="Q50" s="163">
        <f t="shared" si="2"/>
        <v>4.260658968</v>
      </c>
    </row>
    <row r="51" ht="14.25" customHeight="1">
      <c r="A51" s="42" t="s">
        <v>168</v>
      </c>
      <c r="B51" s="42" t="s">
        <v>173</v>
      </c>
      <c r="C51" s="35" t="s">
        <v>45</v>
      </c>
      <c r="D51" s="42">
        <v>2.0</v>
      </c>
      <c r="E51" s="42">
        <v>2.0</v>
      </c>
      <c r="F51" s="251" t="s">
        <v>6</v>
      </c>
      <c r="G51" s="163">
        <v>13.572595831933562</v>
      </c>
      <c r="H51" s="163">
        <v>0.1725406111771622</v>
      </c>
      <c r="I51" s="163">
        <v>238.07972636414064</v>
      </c>
      <c r="J51" s="163">
        <v>3.838605450269606</v>
      </c>
      <c r="K51" s="163">
        <v>2.3043347391434796</v>
      </c>
      <c r="L51" s="163">
        <v>31.08967399597168</v>
      </c>
      <c r="M51" s="163">
        <v>30.370271682739258</v>
      </c>
      <c r="N51" s="163">
        <v>31.08967399597168</v>
      </c>
      <c r="O51" s="163">
        <v>1030.7652587890625</v>
      </c>
      <c r="P51" s="163">
        <f t="shared" si="66"/>
        <v>78.66319552</v>
      </c>
      <c r="Q51" s="163">
        <f t="shared" si="2"/>
        <v>4.365175391</v>
      </c>
    </row>
    <row r="52" ht="14.25" customHeight="1">
      <c r="A52" s="42" t="s">
        <v>175</v>
      </c>
      <c r="B52" s="42" t="s">
        <v>176</v>
      </c>
      <c r="C52" s="35" t="s">
        <v>44</v>
      </c>
      <c r="D52" s="42">
        <v>2.0</v>
      </c>
      <c r="E52" s="42">
        <v>3.0</v>
      </c>
      <c r="F52" s="251" t="s">
        <v>6</v>
      </c>
      <c r="G52" s="163">
        <v>17.15844850630549</v>
      </c>
      <c r="H52" s="163">
        <v>0.2677982468354609</v>
      </c>
      <c r="I52" s="163">
        <v>255.6967435179908</v>
      </c>
      <c r="J52" s="163">
        <v>5.173844020211243</v>
      </c>
      <c r="K52" s="163">
        <v>2.0637165322988062</v>
      </c>
      <c r="L52" s="163">
        <v>30.722774505615234</v>
      </c>
      <c r="M52" s="163">
        <v>30.635068893432617</v>
      </c>
      <c r="N52" s="163">
        <v>30.722774505615234</v>
      </c>
      <c r="O52" s="163">
        <v>990.9566650390625</v>
      </c>
      <c r="P52" s="163">
        <f t="shared" si="66"/>
        <v>64.07229588</v>
      </c>
      <c r="Q52" s="163">
        <f t="shared" si="2"/>
        <v>4.160012069</v>
      </c>
    </row>
    <row r="53" ht="14.25" customHeight="1">
      <c r="A53" s="42" t="s">
        <v>178</v>
      </c>
      <c r="B53" s="42" t="s">
        <v>179</v>
      </c>
      <c r="C53" s="35" t="s">
        <v>43</v>
      </c>
      <c r="D53" s="42">
        <v>2.0</v>
      </c>
      <c r="E53" s="42">
        <v>4.0</v>
      </c>
      <c r="F53" s="251" t="s">
        <v>6</v>
      </c>
      <c r="G53" s="163">
        <v>17.159715462596044</v>
      </c>
      <c r="H53" s="163">
        <v>0.29191279221200556</v>
      </c>
      <c r="I53" s="163">
        <v>263.71812823760786</v>
      </c>
      <c r="J53" s="163">
        <v>5.65275408166426</v>
      </c>
      <c r="K53" s="163">
        <v>2.083397774639859</v>
      </c>
      <c r="L53" s="163">
        <v>30.97665786743164</v>
      </c>
      <c r="M53" s="163">
        <v>30.71483612060547</v>
      </c>
      <c r="N53" s="163">
        <v>30.97665786743164</v>
      </c>
      <c r="O53" s="163">
        <v>1002.9531860351562</v>
      </c>
      <c r="P53" s="163">
        <f t="shared" si="66"/>
        <v>58.783705</v>
      </c>
      <c r="Q53" s="163">
        <f t="shared" si="2"/>
        <v>4.073864691</v>
      </c>
    </row>
    <row r="54" ht="14.25" customHeight="1">
      <c r="A54" s="42" t="s">
        <v>183</v>
      </c>
      <c r="B54" s="42" t="s">
        <v>176</v>
      </c>
      <c r="C54" s="35" t="s">
        <v>42</v>
      </c>
      <c r="D54" s="42">
        <v>2.0</v>
      </c>
      <c r="E54" s="42">
        <v>5.0</v>
      </c>
      <c r="F54" s="251" t="s">
        <v>6</v>
      </c>
      <c r="G54" s="163">
        <v>19.71740438988541</v>
      </c>
      <c r="H54" s="163">
        <v>0.3537999971054844</v>
      </c>
      <c r="I54" s="163">
        <v>264.45406381546246</v>
      </c>
      <c r="J54" s="163">
        <v>6.378073478258343</v>
      </c>
      <c r="K54" s="163">
        <v>1.977444919726567</v>
      </c>
      <c r="L54" s="163">
        <v>30.86141586303711</v>
      </c>
      <c r="M54" s="163">
        <v>30.6910400390625</v>
      </c>
      <c r="N54" s="163">
        <v>30.86141586303711</v>
      </c>
      <c r="O54" s="163">
        <v>1043.200927734375</v>
      </c>
      <c r="P54" s="163">
        <f t="shared" si="66"/>
        <v>55.730369</v>
      </c>
      <c r="Q54" s="163">
        <f t="shared" si="2"/>
        <v>4.020525223</v>
      </c>
    </row>
    <row r="55" ht="14.25" customHeight="1">
      <c r="A55" s="42" t="s">
        <v>168</v>
      </c>
      <c r="B55" s="42" t="s">
        <v>179</v>
      </c>
      <c r="C55" s="35" t="s">
        <v>41</v>
      </c>
      <c r="D55" s="42">
        <v>2.0</v>
      </c>
      <c r="E55" s="42">
        <v>6.0</v>
      </c>
      <c r="F55" s="251" t="s">
        <v>6</v>
      </c>
      <c r="G55" s="163">
        <v>11.627636110312201</v>
      </c>
      <c r="H55" s="163">
        <v>0.15797269906674252</v>
      </c>
      <c r="I55" s="163">
        <v>248.63814464641553</v>
      </c>
      <c r="J55" s="163">
        <v>3.596465673363878</v>
      </c>
      <c r="K55" s="163">
        <v>2.3479642896097643</v>
      </c>
      <c r="L55" s="163">
        <v>30.9748592376709</v>
      </c>
      <c r="M55" s="163">
        <v>30.641624450683594</v>
      </c>
      <c r="N55" s="163">
        <v>30.9748592376709</v>
      </c>
      <c r="O55" s="163">
        <v>1029.227294921875</v>
      </c>
      <c r="P55" s="163">
        <f t="shared" si="66"/>
        <v>73.60535193</v>
      </c>
      <c r="Q55" s="163">
        <f t="shared" si="2"/>
        <v>4.29871774</v>
      </c>
      <c r="S55" s="191" t="s">
        <v>254</v>
      </c>
      <c r="T55" s="159" t="s">
        <v>253</v>
      </c>
      <c r="U55" s="42" t="s">
        <v>6</v>
      </c>
      <c r="V55" s="42" t="s">
        <v>9</v>
      </c>
      <c r="W55" s="42" t="s">
        <v>12</v>
      </c>
      <c r="X55" s="42" t="s">
        <v>15</v>
      </c>
      <c r="Y55" s="42" t="s">
        <v>18</v>
      </c>
      <c r="Z55" s="42" t="s">
        <v>21</v>
      </c>
      <c r="AA55" s="42" t="s">
        <v>22</v>
      </c>
      <c r="AC55" s="191" t="s">
        <v>254</v>
      </c>
      <c r="AD55" s="159" t="s">
        <v>253</v>
      </c>
      <c r="AE55" s="42" t="s">
        <v>6</v>
      </c>
      <c r="AF55" s="42" t="s">
        <v>9</v>
      </c>
      <c r="AG55" s="42" t="s">
        <v>12</v>
      </c>
      <c r="AH55" s="42" t="s">
        <v>15</v>
      </c>
      <c r="AI55" s="42" t="s">
        <v>18</v>
      </c>
      <c r="AJ55" s="42" t="s">
        <v>21</v>
      </c>
      <c r="AK55" s="42" t="s">
        <v>22</v>
      </c>
      <c r="AM55" s="191" t="s">
        <v>254</v>
      </c>
      <c r="AN55" s="159" t="s">
        <v>253</v>
      </c>
      <c r="AO55" s="42" t="s">
        <v>6</v>
      </c>
      <c r="AP55" s="42" t="s">
        <v>9</v>
      </c>
      <c r="AQ55" s="42" t="s">
        <v>12</v>
      </c>
      <c r="AR55" s="42" t="s">
        <v>15</v>
      </c>
      <c r="AS55" s="42" t="s">
        <v>18</v>
      </c>
      <c r="AT55" s="42" t="s">
        <v>21</v>
      </c>
      <c r="AU55" s="42" t="s">
        <v>22</v>
      </c>
      <c r="AX55" s="191" t="s">
        <v>254</v>
      </c>
      <c r="AY55" s="159" t="s">
        <v>253</v>
      </c>
      <c r="AZ55" s="42" t="s">
        <v>6</v>
      </c>
      <c r="BA55" s="42" t="s">
        <v>9</v>
      </c>
      <c r="BB55" s="42" t="s">
        <v>12</v>
      </c>
      <c r="BC55" s="42" t="s">
        <v>15</v>
      </c>
      <c r="BD55" s="42" t="s">
        <v>18</v>
      </c>
      <c r="BE55" s="42" t="s">
        <v>21</v>
      </c>
      <c r="BF55" s="42" t="s">
        <v>22</v>
      </c>
    </row>
    <row r="56" ht="14.25" customHeight="1">
      <c r="A56" s="42" t="s">
        <v>183</v>
      </c>
      <c r="B56" s="42" t="s">
        <v>173</v>
      </c>
      <c r="C56" s="35" t="s">
        <v>40</v>
      </c>
      <c r="D56" s="42">
        <v>2.0</v>
      </c>
      <c r="E56" s="42">
        <v>7.0</v>
      </c>
      <c r="F56" s="251" t="s">
        <v>6</v>
      </c>
      <c r="G56" s="163">
        <v>20.14520121780416</v>
      </c>
      <c r="H56" s="163">
        <v>0.35701703116896794</v>
      </c>
      <c r="I56" s="163">
        <v>263.2353586282176</v>
      </c>
      <c r="J56" s="163">
        <v>6.200692069616317</v>
      </c>
      <c r="K56" s="163">
        <v>1.9085789297863407</v>
      </c>
      <c r="L56" s="163">
        <v>30.41118049621582</v>
      </c>
      <c r="M56" s="163">
        <v>30.623676300048828</v>
      </c>
      <c r="N56" s="163">
        <v>30.41118049621582</v>
      </c>
      <c r="O56" s="163">
        <v>1048.5576171875</v>
      </c>
      <c r="P56" s="163">
        <f t="shared" si="66"/>
        <v>56.42644316</v>
      </c>
      <c r="Q56" s="163">
        <f t="shared" si="2"/>
        <v>4.032937899</v>
      </c>
      <c r="T56" s="42" t="s">
        <v>169</v>
      </c>
      <c r="U56" s="130">
        <f>STDEV(G2,G13:G15,G18,G29:G31,G34,G45:G47,G50,G61:G63,G66,G77:G79,G82,G93:G95)/SQRT(COUNT(G2,G13:G15,G18,G29:G31,G34,G45:G47,G50,G61:G63,G66,G77:G79,G82,G93:G95))</f>
        <v>0.5576144597</v>
      </c>
      <c r="V56" s="130">
        <f>STDEV(G98,G109:G111,G114,G125:G127,G130,G141:G143,G146,G157:G159,G162,G173:G175,G178,G189:G191)/SQRT(COUNT(G98,G109:G111,G114,G125:G127,G130,G141:G143,G146,G157:G159,G162,G173:G175,G178,G189:G191))</f>
        <v>0.4904233379</v>
      </c>
      <c r="W56" s="130">
        <f>STDEV(G194,G205:G207,G210,G221:G223,G226,G237:G239,G242,G253:G255,G258,G269:G271,G274,G285:G287)/SQRT(COUNT(G194,G205:G207,G210,G221:G223,G226,G237:G239,G242,G253:G255,G258,G269:G271,G274,G285:G287))</f>
        <v>0.9762358372</v>
      </c>
      <c r="X56" s="130">
        <f>STDEV(G290,G301:G303,G306,G317:G319,G322,G333:G335,G338,G349:G351,G354,G365:G367,G370,G381:G383)/SQRT(COUNT(G290,G301:G303,G306,G317:G319,G322,G333:G335,G338,G349:G351,G354,G365:G367,G370,G381:G383))</f>
        <v>0.7585556518</v>
      </c>
      <c r="Y56" s="130">
        <f>STDEV(G386,G397:G399,G402,G413:G415,G418,G429:G431,G434,G445:G447,G450,G461:G463,G466,G477:G479)/SQRT(COUNT(G386,G397:G399,G402,G413:G415,G418,G429:G431,G434,G445:G447,G450,G461:G463,G466,G477:G479))</f>
        <v>0.8873510336</v>
      </c>
      <c r="Z56" s="130">
        <f>STDEV(G482,G493:G495,G498,G509:G511,G514,G525:G527,G530,G541:G543,G546,G557:G559,G562,G573:G575)/SQRT(COUNT(G482,G493:G495,G498,G509:G511,G514,G525:G527,G530,G541:G543,G546,G557:G559,G562,G573:G575))</f>
        <v>0.6351854522</v>
      </c>
      <c r="AA56" s="130">
        <f>STDEV(G578,G589:G591,G594,G605:G607,G610,G621:G623,G626,G637:G639,G642,G653:G655,G658,G669:G671)/SQRT(COUNT(G578,G589:G591,G594,G605:G607,G610,G621:G623,G626,G637:G639,G642,G653:G655,G658,G669:G671))</f>
        <v>0.5863488237</v>
      </c>
      <c r="AD56" s="42" t="s">
        <v>169</v>
      </c>
      <c r="AE56" s="130">
        <f>STDEV(H2,H13:H15,H18,H29:H31,H34,H45:H47,H50,H61:H63,H66,H77:H79,H82,H93:H95)/SQRT(COUNT(H2,H13:H15,H18,H29:H31,H34,H45:H47,H50,H61:H63,H66,H77:H79,H82,H93:H95))</f>
        <v>0.01040557153</v>
      </c>
      <c r="AF56" s="130">
        <f>STDEV(H98,H109:H111,H114,H125:H127,H130,H141:H143,H146,H157:H159,H162,H173:H175,H178,H189:H191)/SQRT(COUNT(H98,H109:H111,H114,H125:H127,H130,H141:H143,H146,H157:H159,H162,H173:H175,H178,H189:H191))</f>
        <v>0.01113332084</v>
      </c>
      <c r="AG56" s="130">
        <f>STDEV(H194,H205:H207,H210,H221:H223,H226,H237:H239,H242,H253:H255,H258,H269:H271,H274,H285:H287)/SQRT(COUNT(H194,H205:H207,H210,H221:H223,H226,H237:H239,H242,H253:H255,H258,H269:H271,H274,H285:H287))</f>
        <v>0.01806381149</v>
      </c>
      <c r="AH56" s="130">
        <f>STDEV(H290,H301:H303,H306,H317:H319,H322,H333:H335,H338,H349:H351,H354,H365:H367,H370,H381:H383)/SQRT(COUNT(H290,H301:H303,H306,H317:H319,H322,H333:H335,H338,H349:H351,H354,H365:H367,H370,H381:H383))</f>
        <v>0.01663266923</v>
      </c>
      <c r="AI56" s="130">
        <f>STDEV(H386,H397:H399,H402,H413:H415,H418,H429:H431,H434,H445:H447,H450,H461:H463,H466,H477:H479)/SQRT(COUNT(H386,H397:H399,H402,H413:H415,H418,H429:H431,H434,H445:H447,H450,H461:H463,H466,H477:H479))</f>
        <v>0.01137767986</v>
      </c>
      <c r="AJ56" s="130">
        <f>STDEV(H482,H493:H495,H498,H509:H511,H514,H525:H527,H530,H541:H543,H546,H557:H559,H562,H573:H575)/SQRT(COUNT(H482,H493:H495,H498,H509:H511,H514,H525:H527,H530,H541:H543,H546,H557:H559,H562,H573:H575))</f>
        <v>0.01230699554</v>
      </c>
      <c r="AK56" s="130">
        <f>STDEV(H578,H589:H591,H594,H605:H607,H610,H621:H623,H626,H637:H639,H642,H653:H655,H658,H669:H671)/SQRT(COUNT(H578,H589:H591,H594,H605:H607,H610,H621:H623,H626,H637:H639,H642,H653:H655,H658,H669:H671))</f>
        <v>0.01000726987</v>
      </c>
      <c r="AN56" s="42" t="s">
        <v>169</v>
      </c>
      <c r="AO56" s="130">
        <f>STDEV(J2,J13:J15,J18,J29:J31,J34,J45:J47,J50,J61:J63,J66,J77:J79,J82,J93:J95)/SQRT(COUNT(J2,J13:J15,J18,J29:J31,J34,J45:J47,J50,J61:J63,J66,J77:J79,J82,J93:J95))</f>
        <v>0.1740535533</v>
      </c>
      <c r="AP56" s="130">
        <f>STDEV(J98,J109:J111,J114,J125:J127,J130,J141:J143,J146,J157:J159,J162,J173:J175,J178,J189:J191)/SQRT(COUNT(J98,J109:J111,J114,J125:J127,J130,J141:J143,J146,J157:J159,J162,J173:J175,J178,J189:J191))</f>
        <v>0.203103013</v>
      </c>
      <c r="AQ56" s="130">
        <f>STDEV(J194,J205:J207,J210,J221:J223,J226,J237:J239,J242,J253:J255,J258,J269:J271,J274,J285:J287)/SQRT(COUNT(J194,J205:J207,J210,J221:J223,J226,J237:J239,J242,J253:J255,J258,J269:J271,J274,J285:J287))</f>
        <v>0.5123071466</v>
      </c>
      <c r="AR56" s="130">
        <f>STDEV(J290,J301:J303,J306,J317:J319,J322,J333:J335,J338,J349:J351,J354,J365:J367,J370,J381:J383)/SQRT(COUNT(J290,J301:J303,J306,J317:J319,J322,J333:J335,J338,J349:J351,J354,J365:J367,J370,J381:J383))</f>
        <v>0.3922791876</v>
      </c>
      <c r="AS56" s="130">
        <f>STDEV(J386,J397:J399,J402,J413:J415,J418,J429:J431,J434,J445:J447,J450,J461:J463,J466,J477:J479)/SQRT(COUNT(J386,J397:J399,J402,J413:J415,J418,J429:J431,J434,J445:J447,J450,J461:J463,J466,J477:J479))</f>
        <v>0.26419785</v>
      </c>
      <c r="AT56" s="130">
        <f>STDEV(J482,J493:J495,J498,J509:J511,J514,J525:J527,J530,J541:J543,J546,J557:J559,J562,J573:J575)/SQRT(COUNT(J482,J493:J495,J498,J509:J511,J514,J525:J527,J530,J541:J543,J546,J557:J559,J562,J573:J575))</f>
        <v>0.2757924119</v>
      </c>
      <c r="AU56" s="130">
        <f>STDEV(J578,J589:J591,J594,J605:J607,J610,J621:J623,J626,J637:J639,J642,J653:J655,J658,J669:J671)/SQRT(COUNT(J578,J589:J591,J594,J605:J607,J610,J621:J623,J626,J637:J639,J642,J653:J655,J658,J669:J671))</f>
        <v>0.239815565</v>
      </c>
      <c r="AY56" s="42" t="s">
        <v>169</v>
      </c>
      <c r="AZ56" s="130">
        <f>STDEV(P2,P13:P15,P18,P29:P31,P34,P45:P47,P50,P61:P63,P66,P77:P79,P82,P93:P95)/SQRT(COUNT(P2,P13:P15,P18,P29:P31,P34,P45:P47,P50,P61:P63,P66,P77:P79,P82,P93:P95))</f>
        <v>1.589853525</v>
      </c>
      <c r="BA56" s="130">
        <f>STDEV(P98,P109:P111,P114,P125:P127,P130,P141:P143,P146,P157:P159,P162,P173:P175,P178,P189:P191)/SQRT(COUNT(P98,P109:P111,P114,P125:P127,P130,P141:P143,P146,P157:P159,P162,P173:P175,P178,P189:P191))</f>
        <v>3.064002338</v>
      </c>
      <c r="BB56" s="130">
        <f>STDEV(P194,P205:P207,P210,P221:P223,P226,P237:P239,P242,P253:P255,P258,P269:P271,P274,P285:P287)/SQRT(COUNT(P194,P205:P207,P210,P221:P223,P226,P237:P239,P242,P253:P255,P258,P269:P271,P274,P285:P287))</f>
        <v>7.575701707</v>
      </c>
      <c r="BC56" s="130">
        <f>STDEV(P290,P301:P303,P306,P317:P319,P322,P333:P335,P338,P349:P351,P354,P365:P367,P370,P381:P383)/SQRT(COUNT(P290,P301:P303,P306,P317:P319,P322,P333:P335,P338,P349:P351,P354,P365:P367,P370,P381:P383))</f>
        <v>4.623492525</v>
      </c>
      <c r="BD56" s="130">
        <f>STDEV(P386,P397:P399,P402,P413:P415,P418,P429:P431,P434,P445:P447,P450,P461:P463,P466,P477:P479)/SQRT(COUNT(P386,P397:P399,P402,P413:P415,P418,P429:P431,P434,P445:P447,P450,P461:P463,P466,P477:P479))</f>
        <v>6.960355883</v>
      </c>
      <c r="BE56" s="130">
        <f>STDEV(P482,P493:P495,P498,P509:P511,P514,P525:P527,P530,P541:P543,P546,P557:P559,P562,P573:P575)/SQRT(COUNT(P482,P493:P495,P498,P509:P511,P514,P525:P527,P530,P541:P543,P546,P557:P559,P562,P573:P575))</f>
        <v>4.1581056</v>
      </c>
      <c r="BF56" s="130">
        <f>STDEV(P578,P589:P591,P594,P605:P607,P610,P621:P623,P626,P637:P639,P642,P653:P655,P658,P669:P671)/SQRT(COUNT(P578,P589:P591,P594,P605:P607,P610,P621:P623,P626,P637:P639,P642,P653:P655,P658,P669:P671))</f>
        <v>2.633507069</v>
      </c>
    </row>
    <row r="57" ht="14.25" customHeight="1">
      <c r="A57" s="42" t="s">
        <v>175</v>
      </c>
      <c r="B57" s="42" t="s">
        <v>179</v>
      </c>
      <c r="C57" s="35" t="s">
        <v>39</v>
      </c>
      <c r="D57" s="42">
        <v>2.0</v>
      </c>
      <c r="E57" s="42">
        <v>8.0</v>
      </c>
      <c r="F57" s="251" t="s">
        <v>6</v>
      </c>
      <c r="G57" s="163">
        <v>15.491466888133328</v>
      </c>
      <c r="H57" s="163">
        <v>0.28442467727470844</v>
      </c>
      <c r="I57" s="163">
        <v>274.0691429090551</v>
      </c>
      <c r="J57" s="163">
        <v>5.205978571430991</v>
      </c>
      <c r="K57" s="163">
        <v>1.9676285390712338</v>
      </c>
      <c r="L57" s="163">
        <v>30.148630142211914</v>
      </c>
      <c r="M57" s="163">
        <v>30.615278244018555</v>
      </c>
      <c r="N57" s="163">
        <v>30.148630142211914</v>
      </c>
      <c r="O57" s="163">
        <v>882.7461547851562</v>
      </c>
      <c r="P57" s="163">
        <f t="shared" si="66"/>
        <v>54.46597333</v>
      </c>
      <c r="Q57" s="163">
        <f t="shared" si="2"/>
        <v>3.997576164</v>
      </c>
      <c r="T57" s="42" t="s">
        <v>173</v>
      </c>
      <c r="U57" s="130">
        <f>STDEV(G3,G8,G12,G17,G19,G24,G27,G33,G35,G40,G44,G49,G51,G56,G60,G65,G67,G72,G75,G81,G83,G88,G92,G97)/SQRT(COUNT(G3,G8,G12,G17,G19,G24,G27,G33,G35,G40,G44,G49,G51,G56,G60,G65,G67,G72,G75,G81,G83,G88,G92,G97))</f>
        <v>0.6198734278</v>
      </c>
      <c r="V57" s="130">
        <f>STDEV(G99,G104,G108,G113,G115,G120,G123,G129,G131,G136,G140,G145,G147,G152,G156,G161,G163,G168,G171,G177,G179,G184,G188,G193)/SQRT(COUNT(G99,G104,G108,G113,G115,G120,G123,G129,G131,G136,G140,G145,G147,G152,G156,G161,G163,G168,G171,G177,G179,G184,G188,G193))</f>
        <v>0.5603213398</v>
      </c>
      <c r="W57" s="130">
        <f>STDEV(G195,G200,G204,G209,G211,G216,G219,G225,G227,G232,G236,G241,G243,G248,G252,G257,G259,G264,G267,G273,G275,G280,G284,G289)/SQRT(COUNT(G195,G200,G204,G209,G211,G216,G219,G225,G227,G232,G236,G241,G243,G248,G252,G257,G259,G264,G267,G273,G275,G280,G284,G289))</f>
        <v>0.716488634</v>
      </c>
      <c r="X57" s="130">
        <f>STDEV(G291,G296,G300,G305,G307,G312,G315,G321,G323,G328,G332,G337,G339,G344,G348,G353,G355,G360,G363,G369,G371,G376,G380,G385)/SQRT(COUNT(G291,G296,G300,G305,G307,G312,G315,G321,G323,G328,G332,G337,G339,G344,G348,G353,G355,G360,G363,G369,G371,G376,G380,G385))</f>
        <v>0.5523776887</v>
      </c>
      <c r="Y57" s="130">
        <f>STDEV(G387,G392,G396,G401,G403,G408,G411,G417,G419,G424,G428,G433,G435,G440,G444,G449,G451,G456,G459,G465,G467,G472,G476,G481)/SQRT(COUNT(G387,G392,G396,G401,G403,G408,G411,G417,G419,G424,G428,G433,G435,G440,G444,G449,G451,G456,G459,G465,G467,G472,G476,G481))</f>
        <v>1.041816737</v>
      </c>
      <c r="Z57" s="130">
        <f>STDEV(G483,G488,G492,G497,G499,G504,G507,G513,G515,G520,G524,G529,G531,G536,G540,G545,G547,G552,G555,G561,G563,G568,G572,G577)/SQRT(COUNT(G483,G488,G492,G497,G499,G504,G507,G513,G515,G520,G524,G529,G531,G536,G540,G545,G547,G552,G555,G561,G563,G568,G572,G577))</f>
        <v>0.8849948311</v>
      </c>
      <c r="AA57" s="130">
        <f>STDEV(G579,G584,G588,G593,G595,G600,G603,G609,G611,G616,G620,G625,G627,G632,G636,G641,G643,G648,G651,G657,G659,G664,G668,G673)/SQRT(COUNT(G579,G584,G588,G593,G595,G600,G603,G609,G611,G616,G620,G625,G627,G632,G636,G641,G643,G648,G651,G657,G659,G664,G668,G673))</f>
        <v>0.7724532537</v>
      </c>
      <c r="AD57" s="42" t="s">
        <v>173</v>
      </c>
      <c r="AE57" s="130">
        <f>STDEV(H3,H8,H12,H17,H19,H24,H27,H33,H35,H40,H44,H49,H51,H56,H60,H65,H67,H72,H75,H81,H83,H88,H92,H97)/SQRT(COUNT(H3,H8,H12,H17,H19,H24,H27,H33,H35,H40,H44,H49,H51,H56,H60,H65,H67,H72,H75,H81,H83,H88,H92,H97))</f>
        <v>0.01338784643</v>
      </c>
      <c r="AF57" s="130">
        <f>STDEV(H99,H104,H108,H113,H115,H120,H123,H129,H131,H136,H140,H145,H147,H152,H156,H161,H163,H168,H171,H177,H179,H184,H188,H193)/SQRT(COUNT(H99,H104,H108,H113,H115,H120,H123,H129,H131,H136,H140,H145,H147,H152,H156,H161,H163,H168,H171,H177,H179,H184,H188,H193))</f>
        <v>0.0158844939</v>
      </c>
      <c r="AG57" s="130">
        <f>STDEV(H195,H200,H204,H209,H211,H216,H219,H225,H227,H232,H236,H241,H243,H248,H252,H257,H259,H264,H267,H273,H275,H280,H284,H289)/SQRT(COUNT(H195,H200,H204,H209,H211,H216,H219,H225,H227,H232,H236,H241,H243,H248,H252,H257,H259,H264,H267,H273,H275,H280,H284,H289))</f>
        <v>0.01949272798</v>
      </c>
      <c r="AH57" s="130">
        <f>STDEV(H291,H296,H300,H305,H307,H312,H315,H321,H323,H328,H332,H337,H339,H344,H348,H353,H355,H360,H363,H369,H371,H376,H380,H385)/SQRT(COUNT(H291,H296,H300,H305,H307,H312,H315,H321,H323,H328,H332,H337,H339,H344,H348,H353,H355,H360,H363,H369,H371,H376,H380,H385))</f>
        <v>0.0168824405</v>
      </c>
      <c r="AI57" s="130">
        <f>STDEV(H387,H392,H396,H401,H403,H408,H411,H417,H419,H424,H428,H433,H435,H440,H444,H449,H451,H456,H459,H465,H467,H472,H476,H481)/SQRT(COUNT(H387,H392,H396,H401,H403,H408,H411,H417,H419,H424,H428,H433,H435,H440,H444,H449,H451,H456,H459,H465,H467,H472,H476,H481))</f>
        <v>0.01702313005</v>
      </c>
      <c r="AJ57" s="130">
        <f>STDEV(H483,H488,H492,H497,H499,H504,H507,H513,H515,H520,H524,H529,H531,H536,H540,H545,H547,H552,H555,H561,H563,H568,H572,H577)/SQRT(COUNT(H483,H488,H492,H497,H499,H504,H507,H513,H515,H520,H524,H529,H531,H536,H540,H545,H547,H552,H555,H561,H563,H568,H572,H577))</f>
        <v>0.01444457412</v>
      </c>
      <c r="AK57" s="130">
        <f>STDEV(H579,H584,H588,H593,H595,H600,H603,H609,H611,H616,H620,H625,H627,H632,H636,H641,H643,H648,H651,H657,H659,H664,H668,H673)/SQRT(COUNT(H579,H584,H588,H593,H595,H600,H603,H609,H611,H616,H620,H625,H627,H632,H636,H641,H643,H648,H651,H657,H659,H664,H668,H673))</f>
        <v>0.01399260737</v>
      </c>
      <c r="AN57" s="42" t="s">
        <v>173</v>
      </c>
      <c r="AO57" s="130">
        <f>STDEV(J3,J8,J12,J17,J19,J24,J27,J33,J35,J40,J44,J49,J51,J56,J60,J65,J67,J72,J75,J81,J83,J88,J92,J97)/SQRT(COUNT(J3,J8,J12,J17,J19,J24,J27,J33,J35,J40,J44,J49,J51,J56,J60,J65,J67,J72,J75,J81,J83,J88,J92,J97))</f>
        <v>0.2547705168</v>
      </c>
      <c r="AP57" s="130">
        <f>STDEV(J99,J104,J108,J113,J115,J120,J123,J129,J131,J136,J140,J145,J147,J152,J156,J161,J163,J168,J171,J177,J179,J184,J188,J193)/SQRT(COUNT(J99,J104,J108,J113,J115,J120,J123,J129,J131,J136,J140,J145,J147,J152,J156,J161,J163,J168,J171,J177,J179,J184,J188,J193))</f>
        <v>0.2631727926</v>
      </c>
      <c r="AQ57" s="130">
        <f>STDEV(J195,J200,J204,J209,J211,J216,J219,J225,J227,J232,J236,J241,J243,J248,J252,J257,J259,J264,J267,J273,J275,J280,J284,J289)/SQRT(COUNT(J195,J200,J204,J209,J211,J216,J219,J225,J227,J232,J236,J241,J243,J248,J252,J257,J259,J264,J267,J273,J275,J280,J284,J289))</f>
        <v>0.4643168687</v>
      </c>
      <c r="AR57" s="130">
        <f>STDEV(J291,J296,J300,J305,J307,J312,J315,J321,J323,J328,J332,J337,J339,J344,J348,J353,J355,J360,J363,J369,J371,J376,J380,J385)/SQRT(COUNT(J291,J296,J300,J305,J307,J312,J315,J321,J323,J328,J332,J337,J339,J344,J348,J353,J355,J360,J363,J369,J371,J376,J380,J385))</f>
        <v>0.3845369962</v>
      </c>
      <c r="AS57" s="130">
        <f>STDEV(J387,J392,J396,J401,J403,J408,J411,J417,J419,J424,J428,J433,J435,J440,J444,J449,J451,J456,J459,J465,J467,J472,J476,J481)/SQRT(COUNT(J387,J392,J396,J401,J403,J408,J411,J417,J419,J424,J428,J433,J435,J440,J444,J449,J451,J456,J459,J465,J467,J472,J476,J481))</f>
        <v>0.3350167588</v>
      </c>
      <c r="AT57" s="130">
        <f>STDEV(J483,J488,J492,J497,J499,J504,J507,J513,J515,J520,J524,J529,J531,J536,J540,J545,J547,J552,J555,J561,J563,J568,J572,J577)/SQRT(COUNT(J483,J488,J492,J497,J499,J504,J507,J513,J515,J520,J524,J529,J531,J536,J540,J545,J547,J552,J555,J561,J563,J568,J572,J577))</f>
        <v>0.3224073623</v>
      </c>
      <c r="AU57" s="130">
        <f>STDEV(J579,J584,J588,J593,J595,J600,J603,J609,J611,J616,J620,J625,J627,J632,J636,J641,J643,J648,J651,J657,J659,J664,J668,J673)/SQRT(COUNT(J579,J584,J588,J593,J595,J600,J603,J609,J611,J616,J620,J625,J627,J632,J636,J641,J643,J648,J651,J657,J659,J664,J668,J673))</f>
        <v>0.333126559</v>
      </c>
      <c r="AY57" s="42" t="s">
        <v>173</v>
      </c>
      <c r="AZ57" s="130">
        <f>STDEV(P3,P8,P12,P17,P19,P24,P27,P33,P35,P40,P44,P49,P51,P56,P60,P65,P67,P72,P75,P81,P83,P88,P92,P97)/SQRT(COUNT(P3,P8,P12,P17,P19,P24,P27,P33,P35,P40,P44,P49,P51,P56,P60,P65,P67,P72,P75,P81,P83,P88,P92,P97))</f>
        <v>1.960345623</v>
      </c>
      <c r="BA57" s="130">
        <f>STDEV(P99,P104,P108,P113,P115,P120,P123,P129,P131,P136,P140,P145,P147,P152,P156,P161,P163,P168,P171,P177,P179,P184,P188,P193)/SQRT(COUNT(P99,P104,P108,P113,P115,P120,P123,P129,P131,P136,P140,P145,P147,P152,P156,P161,P163,P168,P171,P177,P179,P184,P188,P193))</f>
        <v>2.575829432</v>
      </c>
      <c r="BB57" s="130">
        <f>STDEV(P195,P200,P204,P209,P211,P216,P219,P225,P227,P232,P236,P241,P243,P248,P252,P257,P259,P264,P267,P273,P275,P280,P284,P289)/SQRT(COUNT(P195,P200,P204,P209,P211,P216,P219,P225,P227,P232,P236,P241,P243,P248,P252,P257,P259,P264,P267,P273,P275,P280,P284,P289))</f>
        <v>7.235017672</v>
      </c>
      <c r="BC57" s="130">
        <f>STDEV(P291,P296,P300,P305,P307,P312,P315,P321,P323,P328,P332,P337,P339,P344,P348,P353,P355,P360,P363,P369,P371,P376,P380,P385)/SQRT(COUNT(P291,P296,P300,P305,P307,P312,P315,P321,P323,P328,P332,P337,P339,P344,P348,P353,P355,P360,P363,P369,P371,P376,P380,P385))</f>
        <v>3.94511552</v>
      </c>
      <c r="BD57" s="130">
        <f>STDEV(P387,P392,P396,P401,P403,P408,P411,P417,P419,P424,P428,P433,P435,P440,P444,P449,P451,P456,P459,P465,P467,P472,P476,P481)/SQRT(COUNT(P387,P392,P396,P401,P403,P408,P411,P417,P419,P424,P428,P433,P435,P440,P444,P449,P451,P456,P459,P465,P467,P472,P476,P481))</f>
        <v>10.23790167</v>
      </c>
      <c r="BE57" s="130">
        <f>STDEV(P483,P488,P492,P497,P499,P504,P507,P513,P515,P520,P524,P529,P531,P536,P540,P545,P547,P552,P555,P561,P563,P568,P572,P577)/SQRT(COUNT(P483,P488,P492,P497,P499,P504,P507,P513,P515,P520,P524,P529,P531,P536,P540,P545,P547,P552,P555,P561,P563,P568,P572,P577))</f>
        <v>2.322466837</v>
      </c>
      <c r="BF57" s="130">
        <f>STDEV(P579,P584,P588,P593,P595,P600,P603,P609,P611,P616,P620,P625,P627,P632,P636,P641,P643,P648,P651,P657,P659,P664,P668,P673)/SQRT(COUNT(P579,P584,P588,P593,P595,P600,P603,P609,P611,P616,P620,P625,P627,P632,P636,P641,P643,P648,P651,P657,P659,P664,P668,P673))</f>
        <v>2.617953977</v>
      </c>
    </row>
    <row r="58" ht="14.25" customHeight="1">
      <c r="A58" s="42" t="s">
        <v>168</v>
      </c>
      <c r="B58" s="42" t="s">
        <v>176</v>
      </c>
      <c r="C58" s="35" t="s">
        <v>38</v>
      </c>
      <c r="D58" s="42">
        <v>2.0</v>
      </c>
      <c r="E58" s="42">
        <v>9.0</v>
      </c>
      <c r="F58" s="251" t="s">
        <v>6</v>
      </c>
      <c r="G58" s="163">
        <v>12.044388782309316</v>
      </c>
      <c r="H58" s="163">
        <v>0.23944390619721462</v>
      </c>
      <c r="I58" s="163">
        <v>286.027596082868</v>
      </c>
      <c r="J58" s="163">
        <v>4.690269276174122</v>
      </c>
      <c r="K58" s="163">
        <v>2.07572286041227</v>
      </c>
      <c r="L58" s="163">
        <v>30.30289077758789</v>
      </c>
      <c r="M58" s="163">
        <v>30.673988342285156</v>
      </c>
      <c r="N58" s="163">
        <v>30.30289077758789</v>
      </c>
      <c r="O58" s="163">
        <v>904.0982666015625</v>
      </c>
      <c r="P58" s="163">
        <f t="shared" si="66"/>
        <v>50.30150474</v>
      </c>
      <c r="Q58" s="163">
        <f t="shared" si="2"/>
        <v>3.918034992</v>
      </c>
      <c r="T58" s="42" t="s">
        <v>176</v>
      </c>
      <c r="U58" s="130">
        <f>STDEV(G4,G6,G10,G16,G20,G22,G25,G32,G36,G38,G42,G48,G52,G54,G58,G64,G68,G70,G73,G80,G84,G86,G90,G96)/SQRT(COUNT(G4,G6,G10,G16,G20,G22,G25,G32,G36,G38,G42,G48,G52,G54,G58,G64,G68,G70,G73,G80,G84,G86,G90,G96))</f>
        <v>0.5839724728</v>
      </c>
      <c r="V58" s="130">
        <f>STDEV(G100,G102,G106,G112,G116,G118,G121,G128,G132,G134,G138,G144,G148,G150,G154,G160,G164,G166,G169,G176,G180,G182,G186,G192)/SQRT(COUNT(G100,G102,G106,G112,G116,G118,G121,G128,G132,G134,G138,G144,G148,G150,G154,G160,G164,G166,G169,G176,G180,G182,G186,G192))</f>
        <v>0.5845699469</v>
      </c>
      <c r="W58" s="130">
        <f>STDEV(G196,G198,G202,G208,G212,G214,G217,G224,G228,G230,G234,G240,G244,G246,G250,G256,G260,G262,G265,G272,G276,G278,G282,G288)/SQRT(COUNT(G196,G198,G202,G208,G212,G214,G217,G224,G228,G230,G234,G240,G244,G246,G250,G256,G260,G262,G265,G272,G276,G278,G282,G288))</f>
        <v>0.6859392913</v>
      </c>
      <c r="X58" s="130">
        <f>STDEV(G292,G294,G298,G304,G308,G310,G313,G320,G324,G326,G330,G336,G340,G342,G346,G352,G356,G358,G361,G368,G372,G374,G378,G384)/SQRT(COUNT(G292,G294,G298,G304,G308,G310,G313,G320,G324,G326,G330,G336,G340,G342,G346,G352,G356,G358,G361,G368,G372,G374,G378,G384))</f>
        <v>0.4602680815</v>
      </c>
      <c r="Y58" s="130">
        <f>STDEV(G388,G390,G394,G400,G404,G406,G409,G416,G420,G422,G426,G432,G436,G438,G442,G448,G452,G454,G457,G464,G468,G470,G474,G480)/SQRT(COUNT(G388,G390,G394,G400,G404,G406,G409,G416,G420,G422,G426,G432,G436,G438,G442,G448,G452,G454,G457,G464,G468,G470,G474,G480))</f>
        <v>0.5809948702</v>
      </c>
      <c r="Z58" s="130">
        <f>STDEV(G484,G486,G490,G496,G500,G502,G505,G512,G516,G518,G522,G528,G532,G534,G538,G544,G548,G550,G553,G560,G564,G566,G570,G576)/SQRT(COUNT(G484,G486,G490,G496,G500,G502,G505,G512,G516,G518,G522,G528,G532,G534,G538,G544,G548,G550,G553,G560,G564,G566,G570,G576))</f>
        <v>0.5787488019</v>
      </c>
      <c r="AA58" s="130">
        <f>STDEV(G580,G582,G586,G592,G596,G598,G601,G608,G612,G614,G618,G624,G628,G630,G634,G640,G644,G646,G649,G656,G660,G662,G666,G672)/SQRT(COUNT(G580,G582,G586,G592,G596,G598,G601,G608,G612,G614,G618,G624,G628,G630,G634,G640,G644,G646,G649,G656,G660,G662,G666,G672))</f>
        <v>0.6920751136</v>
      </c>
      <c r="AD58" s="42" t="s">
        <v>176</v>
      </c>
      <c r="AE58" s="130">
        <f>STDEV(H4,H6,H10,H16,H20,H22,H25,H32,H36,H38,H42,H48,H52,H54,H58,H64,H68,H70,H73,H80,H84,H86,H90,H96)/SQRT(COUNT(H4,H6,H10,H16,H20,H22,H25,H32,H36,H38,H42,H48,H52,H54,H58,H64,H68,H70,H73,H80,H84,H86,H90,H96))</f>
        <v>0.012149614</v>
      </c>
      <c r="AF58" s="130">
        <f>STDEV(H100,H102,H106,H112,H116,H118,H121,H128,H132,H134,H138,H144,H148,H150,H154,H160,H164,H166,H169,H176,H180,H182,H186,H192)/SQRT(COUNT(H100,H102,H106,H112,H116,H118,H121,H128,H132,H134,H138,H144,H148,H150,H154,H160,H164,H166,H169,H176,H180,H182,H186,H192))</f>
        <v>0.01690114008</v>
      </c>
      <c r="AG58" s="130">
        <f>STDEV(H196,H198,H202,H208,H212,H214,H217,H224,H228,H230,H234,H240,H244,H246,H250,H256,H260,H262,H265,H272,H276,H278,H282,H288)/SQRT(COUNT(H196,H198,H202,H208,H212,H214,H217,H224,H228,H230,H234,H240,H244,H246,H250,H256,H260,H262,H265,H272,H276,H278,H282,H288))</f>
        <v>0.01188610076</v>
      </c>
      <c r="AH58" s="130">
        <f>STDEV(H292,H294,H298,H304,H308,H310,H313,H320,H324,H326,H330,H336,H340,H342,H346,H352,H356,H358,H361,H368,H372,H374,H378,H384)/SQRT(COUNT(H292,H294,H298,H304,H308,H310,H313,H320,H324,H326,H330,H336,H340,H342,H346,H352,H356,H358,H361,H368,H372,H374,H378,H384))</f>
        <v>0.01378624127</v>
      </c>
      <c r="AI58" s="130">
        <f>STDEV(H388,H390,H394,H400,H404,H406,H409,H416,H420,H422,H426,H432,H436,H438,H442,H448,H452,H454,H457,H464,H468,H470,H474,H480)/SQRT(COUNT(H388,H390,H394,H400,H404,H406,H409,H416,H420,H422,H426,H432,H436,H438,H442,H448,H452,H454,H457,H464,H468,H470,H474,H480))</f>
        <v>0.004581895258</v>
      </c>
      <c r="AJ58" s="130">
        <f>STDEV(H484,H486,H490,H496,H500,H502,H505,H512,H516,H518,H522,H528,H532,H534,H538,H544,H548,H550,H553,H560,H564,H566,H570,H576)/SQRT(COUNT(H484,H486,H490,H496,H500,H502,H505,H512,H516,H518,H522,H528,H532,H534,H538,H544,H548,H550,H553,H560,H564,H566,H570,H576))</f>
        <v>0.009120732225</v>
      </c>
      <c r="AK58" s="130">
        <f>STDEV(H580,H582,H586,H592,H596,H598,H601,H608,H612,H614,H618,H624,H628,H630,H634,H640,H644,H646,H649,H656,H660,H662,H666,H672)/SQRT(COUNT(H580,H582,H586,H592,H596,H598,H601,H608,H612,H614,H618,H624,H628,H630,H634,H640,H644,H646,H649,H656,H660,H662,H666,H672))</f>
        <v>0.0115984483</v>
      </c>
      <c r="AN58" s="42" t="s">
        <v>176</v>
      </c>
      <c r="AO58" s="130">
        <f>STDEV(J4,J6,J10,J16,J20,J22,J25,J32,J36,J38,J42,J48,J52,J54,J58,J64,J68,J70,J73,J80,J84,J86,J90,J96)/SQRT(COUNT(J4,J6,J10,J16,J20,J22,J25,J32,J36,J38,J42,J48,J52,J54,J58,J64,J68,J70,J73,J80,J84,J86,J90,J96))</f>
        <v>0.1719116415</v>
      </c>
      <c r="AP58" s="130">
        <f>STDEV(J100,J102,J106,J112,J116,J118,J121,J128,J132,J134,J138,J144,J148,J150,J154,J160,J164,J166,J169,J176,J180,J182,J186,J192)/SQRT(COUNT(J100,J102,J106,J112,J116,J118,J121,J128,J132,J134,J138,J144,J148,J150,J154,J160,J164,J166,J169,J176,J180,J182,J186,J192))</f>
        <v>0.2664649176</v>
      </c>
      <c r="AQ58" s="130">
        <f>STDEV(J196,J198,J202,J208,J212,J214,J217,J224,J228,J230,J234,J240,J244,J246,J250,J256,J260,J262,J265,J272,J276,J278,J282,J288)/SQRT(COUNT(J196,J198,J202,J208,J212,J214,J217,J224,J228,J230,J234,J240,J244,J246,J250,J256,J260,J262,J265,J272,J276,J278,J282,J288))</f>
        <v>0.3553020656</v>
      </c>
      <c r="AR58" s="130">
        <f>STDEV(J292,J294,J298,J304,J308,J310,J313,J320,J324,J326,J330,J336,J340,J342,J346,J352,J356,J358,J361,J368,J372,J374,J378,J384)/SQRT(COUNT(J292,J294,J298,J304,J308,J310,J313,J320,J324,J326,J330,J336,J340,J342,J346,J352,J356,J358,J361,J368,J372,J374,J378,J384))</f>
        <v>0.3394871953</v>
      </c>
      <c r="AS58" s="130">
        <f>STDEV(J388,J390,J394,J400,J404,J406,J409,J416,J420,J422,J426,J432,J436,J438,J442,J448,J452,J454,J457,J464,J468,J470,J474,J480)/SQRT(COUNT(J388,J390,J394,J400,J404,J406,J409,J416,J420,J422,J426,J432,J436,J438,J442,J448,J452,J454,J457,J464,J468,J470,J474,J480))</f>
        <v>0.1622180924</v>
      </c>
      <c r="AT58" s="130">
        <f>STDEV(J484,J486,J490,J496,J500,J502,J505,J512,J516,J518,J522,J528,J532,J534,J538,J544,J548,J550,J553,J560,J564,J566,J570,J576)/SQRT(COUNT(J484,J486,J490,J496,J500,J502,J505,J512,J516,J518,J522,J528,J532,J534,J538,J544,J548,J550,J553,J560,J564,J566,J570,J576))</f>
        <v>0.2329326201</v>
      </c>
      <c r="AU58" s="130">
        <f>STDEV(J580,J582,J586,J592,J596,J598,J601,J608,J612,J614,J618,J624,J628,J630,J634,J640,J644,J646,J649,J656,J660,J662,J666,J672)/SQRT(COUNT(J580,J582,J586,J592,J596,J598,J601,J608,J612,J614,J618,J624,J628,J630,J634,J640,J644,J646,J649,J656,J660,J662,J666,J672))</f>
        <v>0.2956391668</v>
      </c>
      <c r="AY58" s="42" t="s">
        <v>176</v>
      </c>
      <c r="AZ58" s="130">
        <f>STDEV(P4,P6,P10,P16,P20,P22,P25,P32,P36,P38,P42,P48,P52,P54,P58,P64,P68,P70,P73,P80,P84,P86,P90,P96)/SQRT(COUNT(P4,P6,P10,P16,P20,P22,P25,P32,P36,P38,P42,P48,P52,P54,P58,P64,P68,P70,P73,P80,P84,P86,P90,P96))</f>
        <v>1.992068136</v>
      </c>
      <c r="BA58" s="130">
        <f>STDEV(P100,P102,P106,P112,P116,P118,P121,P128,P132,P134,P138,P144,P148,P150,P154,P160,P164,P166,P169,P176,P180,P182,P186,P192)/SQRT(COUNT(P100,P102,P106,P112,P116,P118,P121,P128,P132,P134,P138,P144,P148,P150,P154,P160,P164,P166,P169,P176,P180,P182,P186,P192))</f>
        <v>3.641906975</v>
      </c>
      <c r="BB58" s="130">
        <f>STDEV(P196,P198,P202,P208,P212,P214,P217,P224,P228,P230,P234,P240,P244,P246,P250,P256,P260,P262,P265,P272,P276,P278,P282,P288)/SQRT(COUNT(P196,P198,P202,P208,P212,P214,P217,P224,P228,P230,P234,P240,P244,P246,P250,P256,P260,P262,P265,P272,P276,P278,P282,P288))</f>
        <v>6.60194331</v>
      </c>
      <c r="BC58" s="130">
        <f>STDEV(P292,P294,P298,P304,P308,P310,P313,P320,P324,P326,P330,P336,P340,P342,P346,P352,P356,P358,P361,P368,P372,P374,P378,P384)/SQRT(COUNT(P292,P294,P298,P304,P308,P310,P313,P320,P324,P326,P330,P336,P340,P342,P346,P352,P356,P358,P361,P368,P372,P374,P378,P384))</f>
        <v>4.424244941</v>
      </c>
      <c r="BD58" s="130">
        <f>STDEV(P388,P390,P394,P400,P404,P406,P409,P416,P420,P422,P426,P432,P436,P438,P442,P448,P452,P454,P457,P464,P468,P470,P474,P480)/SQRT(COUNT(P388,P390,P394,P400,P404,P406,P409,P416,P420,P422,P426,P432,P436,P438,P442,P448,P452,P454,P457,P464,P468,P470,P474,P480))</f>
        <v>4.997897974</v>
      </c>
      <c r="BE58" s="130">
        <f>STDEV(P484,P486,P490,P496,P500,P502,P505,P512,P516,P518,P522,P528,P532,P534,P538,P544,P548,P550,P553,P560,P564,P566,P570,P576)/SQRT(COUNT(P484,P486,P490,P496,P500,P502,P505,P512,P516,P518,P522,P528,P532,P534,P538,P544,P548,P550,P553,P560,P564,P566,P570,P576))</f>
        <v>3.517850609</v>
      </c>
      <c r="BF58" s="130">
        <f>STDEV(P580,P582,P586,P592,P596,P598,P601,P608,P612,P614,P618,P624,P628,P630,P634,P640,P644,P646,P649,P656,P660,P662,P666,P672)/SQRT(COUNT(P580,P582,P586,P592,P596,P598,P601,P608,P612,P614,P618,P624,P628,P630,P634,P640,P644,P646,P649,P656,P660,P662,P666,P672))</f>
        <v>3.125120653</v>
      </c>
    </row>
    <row r="59" ht="14.25" customHeight="1">
      <c r="A59" s="42" t="s">
        <v>183</v>
      </c>
      <c r="B59" s="42" t="s">
        <v>179</v>
      </c>
      <c r="C59" s="35" t="s">
        <v>37</v>
      </c>
      <c r="D59" s="42">
        <v>2.0</v>
      </c>
      <c r="E59" s="42">
        <v>10.0</v>
      </c>
      <c r="F59" s="251" t="s">
        <v>6</v>
      </c>
      <c r="G59" s="163">
        <v>16.230292374108615</v>
      </c>
      <c r="H59" s="163">
        <v>0.20958101409381433</v>
      </c>
      <c r="I59" s="163">
        <v>235.9382261062112</v>
      </c>
      <c r="J59" s="163">
        <v>4.405485882997401</v>
      </c>
      <c r="K59" s="163">
        <v>2.20555731007195</v>
      </c>
      <c r="L59" s="163">
        <v>30.64488410949707</v>
      </c>
      <c r="M59" s="163">
        <v>30.666723251342773</v>
      </c>
      <c r="N59" s="163">
        <v>30.64488410949707</v>
      </c>
      <c r="O59" s="163">
        <v>939.9277954101562</v>
      </c>
      <c r="P59" s="163">
        <f t="shared" si="66"/>
        <v>77.44161581</v>
      </c>
      <c r="Q59" s="163">
        <f t="shared" si="2"/>
        <v>4.349524308</v>
      </c>
      <c r="T59" s="42" t="s">
        <v>179</v>
      </c>
      <c r="U59" s="130">
        <f>STDEV(G5,G7,G9,G11,G21,G23,G73,G75,G25,G27,G37,G39,G41,G43,G53,G55,G57,G59,G69,G71,G85,G87,G89,G91)/SQRT(COUNT(G5,G7,G9,G11,G21,G23,G73,G75,G25,G27,G37,G39,G41,G43,G53,G55,G57,G59,G69,G71,G85,G87,G89,G91))</f>
        <v>0.5930319932</v>
      </c>
      <c r="V59" s="130">
        <f>STDEV(G101,G103,G105,G107,G117,G119,G169,G171,G121,G123,G133,G135,G137,G139,G149,G151,G153,G155,G165,G167,G181,G183,G185,G187)/SQRT(COUNT(G101,G103,G105,G107,G117,G119,G169,G171,G121,G123,G133,G135,G137,G139,G149,G151,G153,G155,G165,G167,G181,G183,G185,G187))</f>
        <v>0.4373328875</v>
      </c>
      <c r="W59" s="130">
        <f>STDEV(G197,G199,G201,G203,G213,G215,G265,G267,G217,G219,G229,G231,G233,G235,G245,G247,G249,G251,G261,G263,G277,G279,G281,G283)/SQRT(COUNT(G197,G199,G201,G203,G213,G215,G265,G267,G217,G219,G229,G231,G233,G235,G245,G247,G249,G251,G261,G263,G277,G279,G281,G283))</f>
        <v>0.7769130502</v>
      </c>
      <c r="X59" s="130">
        <f>STDEV(G293,G295,G297,G299,G309,G311,G361,G363,G313,G315,G325,G327,G329,G331,G341,G343,G345,G347,G357,G359,G373,G375,G377,G379)/SQRT(COUNT(G293,G295,G297,G299,G309,G311,G361,G363,G313,G315,G325,G327,G329,G331,G341,G343,G345,G347,G357,G359,G373,G375,G377,G379))</f>
        <v>0.4725619696</v>
      </c>
      <c r="Y59" s="130">
        <f>STDEV(G389,G391,G393,G395,G405,G407,G457,G459,G409,G411,G421,G423,G425,G427,G437,G439,G441,G443,G453,G455,G469,G471,G473,G475)/SQRT(COUNT(G389,G391,G393,G395,G405,G407,G457,G459,G409,G411,G421,G423,G425,G427,G437,G439,G441,G443,G453,G455,G469,G471,G473,G475))</f>
        <v>0.6967386643</v>
      </c>
      <c r="Z59" s="130">
        <f>STDEV(G485,G487,G489,G491,G501,G503,G553,G555,G505,G507,G517,G519,G521,G523,G533,G535,G537,G539,G549,G551,G565,G567,G569,G571)/SQRT(COUNT(G485,G487,G489,G491,G501,G503,G553,G555,G505,G507,G517,G519,G521,G523,G533,G535,G537,G539,G549,G551,G565,G567,G569,G571))</f>
        <v>0.6607119033</v>
      </c>
      <c r="AA59" s="130">
        <f>STDEV(G581,G583,G585,G587,G597,G599,G649,G651,G601,G603,G613,G615,G617,G619,G629,G631,G633,G635,G645,G647,G661,G663,G665,G667)/SQRT(COUNT(G581,G583,G585,G587,G597,G599,G649,G651,G601,G603,G613,G615,G617,G619,G629,G631,G633,G635,G645,G647,G661,G663,G665,G667))</f>
        <v>0.618483624</v>
      </c>
      <c r="AD59" s="42" t="s">
        <v>179</v>
      </c>
      <c r="AE59" s="130">
        <f>STDEV(H5,H7,H9,H11,H21,H23,H73,H75,H25,H27,H37,H39,H41,H43,H53,H55,H57,H59,H69,H71,H85,H87,H89,H91)/SQRT(COUNT(H5,H7,H9,H11,H21,H23,H73,H75,H25,H27,H37,H39,H41,H43,H53,H55,H57,H59,H69,H71,H85,H87,H89,H91))</f>
        <v>0.01113805169</v>
      </c>
      <c r="AF59" s="130">
        <f>STDEV(H101,H103,H105,H107,H117,H119,H169,H171,H121,H123,H133,H135,H137,H139,H149,H151,H153,H155,H165,H167,H181,H183,H185,H187)/SQRT(COUNT(H101,H103,H105,H107,H117,H119,H169,H171,H121,H123,H133,H135,H137,H139,H149,H151,H153,H155,H165,H167,H181,H183,H185,H187))</f>
        <v>0.01360925701</v>
      </c>
      <c r="AG59" s="130">
        <f>STDEV(H197,H199,H201,H203,H213,H215,H265,H267,H217,H219,H229,H231,H233,H235,H245,H247,H249,H251,H261,H263,H277,H279,H281,H283)/SQRT(COUNT(H197,H199,H201,H203,H213,H215,H265,H267,H217,H219,H229,H231,H233,H235,H245,H247,H249,H251,H261,H263,H277,H279,H281,H283))</f>
        <v>0.0134569483</v>
      </c>
      <c r="AH59" s="130">
        <f>STDEV(H293,H295,H297,H299,H309,H311,H361,H363,H313,H315,H325,H327,H329,H331,H341,H343,H345,H347,H357,H359,H373,H375,H377,H379)/SQRT(COUNT(H293,H295,H297,H299,H309,H311,H361,H363,H313,H315,H325,H327,H329,H331,H341,H343,H345,H347,H357,H359,H373,H375,H377,H379))</f>
        <v>0.01333799213</v>
      </c>
      <c r="AI59" s="130">
        <f>STDEV(H389,H391,H393,H395,H405,H407,H457,H459,H409,H411,H421,H423,H425,H427,H437,H439,H441,H443,H453,H455,H469,H471,H473,H475)/SQRT(COUNT(H389,H391,H393,H395,H405,H407,H457,H459,H409,H411,H421,H423,H425,H427,H437,H439,H441,H443,H453,H455,H469,H471,H473,H475))</f>
        <v>0.005628823491</v>
      </c>
      <c r="AJ59" s="130">
        <f>STDEV(H485,H487,H489,H491,H501,H503,H553,H555,H505,H507,H517,H519,H521,H523,H533,H535,H537,H539,H549,H551,H565,H567,H569,H571)/SQRT(COUNT(H485,H487,H489,H491,H501,H503,H553,H555,H505,H507,H517,H519,H521,H523,H533,H535,H537,H539,H549,H551,H565,H567,H569,H571))</f>
        <v>0.00871491359</v>
      </c>
      <c r="AK59" s="130">
        <f>STDEV(H581,H583,H585,H587,H597,H599,H649,H651,H601,H603,H613,H615,H617,H619,H629,H631,H633,H635,H645,H647,H661,H663,H665,H667)/SQRT(COUNT(H581,H583,H585,H587,H597,H599,H649,H651,H601,H603,H613,H615,H617,H619,H629,H631,H633,H635,H645,H647,H661,H663,H665,H667))</f>
        <v>0.01086524786</v>
      </c>
      <c r="AN59" s="42" t="s">
        <v>179</v>
      </c>
      <c r="AO59" s="130">
        <f>STDEV(J5,J7,J9,J11,J21,J23,J73,J75,J25,J27,J37,J39,J41,J43,J53,J55,J57,J59,J69,J71,J85,J87,J89,J91)/SQRT(COUNT(J5,J7,J9,J11,J21,J23,J73,J75,J25,J27,J37,J39,J41,J43,J53,J55,J57,J59,J69,J71,J85,J87,J89,J91))</f>
        <v>0.2097042695</v>
      </c>
      <c r="AP59" s="130">
        <f>STDEV(J101,J103,J105,J107,J117,J119,J169,J171,J121,J123,J133,J135,J137,J139,J149,J151,J153,J155,J165,J167,J181,J183,J185,J187)/SQRT(COUNT(J101,J103,J105,J107,J117,J119,J169,J171,J121,J123,J133,J135,J137,J139,J149,J151,J153,J155,J165,J167,J181,J183,J185,J187))</f>
        <v>0.2110886793</v>
      </c>
      <c r="AQ59" s="130">
        <f>STDEV(J197,J199,J201,J203,J213,J215,J265,J267,J217,J219,J229,J231,J233,J235,J245,J247,J249,J251,J261,J263,J277,J279,J281,J283)/SQRT(COUNT(J197,J199,J201,J203,J213,J215,J265,J267,J217,J219,J229,J231,J233,J235,J245,J247,J249,J251,J261,J263,J277,J279,J281,J283))</f>
        <v>0.4025777814</v>
      </c>
      <c r="AR59" s="130">
        <f>STDEV(J293,J295,J297,J299,J309,J311,J361,J363,J313,J315,J325,J327,J329,J331,J341,J343,J345,J347,J357,J359,J373,J375,J377,J379)/SQRT(COUNT(J293,J295,J297,J299,J309,J311,J361,J363,J313,J315,J325,J327,J329,J331,J341,J343,J345,J347,J357,J359,J373,J375,J377,J379))</f>
        <v>0.3353259332</v>
      </c>
      <c r="AS59" s="130">
        <f>STDEV(J389,J391,J393,J395,J405,J407,J457,J459,J409,J411,J421,J423,J425,J427,J437,J439,J441,J443,J453,J455,J469,J471,J473,J475)/SQRT(COUNT(J389,J391,J393,J395,J405,J407,J457,J459,J409,J411,J421,J423,J425,J427,J437,J439,J441,J443,J453,J455,J469,J471,J473,J475))</f>
        <v>0.211287866</v>
      </c>
      <c r="AT59" s="130">
        <f>STDEV(J485,J487,J489,J491,J501,J503,J553,J555,J505,J507,J517,J519,J521,J523,J533,J535,J537,J539,J549,J551,J565,J567,J569,J571)/SQRT(COUNT(J485,J487,J489,J491,J501,J503,J553,J555,J505,J507,J517,J519,J521,J523,J533,J535,J537,J539,J549,J551,J565,J567,J569,J571))</f>
        <v>0.2237522707</v>
      </c>
      <c r="AU59" s="130">
        <f>STDEV(J581,J583,J585,J587,J597,J599,J649,J651,J601,J603,J613,J615,J617,J619,J629,J631,J633,J635,J645,J647,J661,J663,J665,J667)/SQRT(COUNT(J581,J583,J585,J587,J597,J599,J649,J651,J601,J603,J613,J615,J617,J619,J629,J631,J633,J635,J645,J647,J661,J663,J665,J667))</f>
        <v>0.2974287963</v>
      </c>
      <c r="AY59" s="42" t="s">
        <v>179</v>
      </c>
      <c r="AZ59" s="130">
        <f>STDEV(P5,P7,P9,P11,P21,P23,P73,P75,P25,P27,P37,P39,P41,P43,P53,P55,P57,P59,P69,P71,P85,P87,P89,P91)/SQRT(COUNT(P5,P7,P9,P11,P21,P23,P73,P75,P25,P27,P37,P39,P41,P43,P53,P55,P57,P59,P69,P71,P85,P87,P89,P91))</f>
        <v>1.992282461</v>
      </c>
      <c r="BA59" s="130">
        <f>STDEV(P101,P103,P105,P107,P117,P119,P169,P171,P121,P123,P133,P135,P137,P139,P149,P151,P153,P155,P165,P167,P181,P183,P185,P187)/SQRT(COUNT(P101,P103,P105,P107,P117,P119,P169,P171,P121,P123,P133,P135,P137,P139,P149,P151,P153,P155,P165,P167,P181,P183,P185,P187))</f>
        <v>2.657866407</v>
      </c>
      <c r="BB59" s="130">
        <f>STDEV(P197,P199,P201,P203,P213,P215,P265,P267,P217,P219,P229,P231,P233,P235,P245,P247,P249,P251,P261,P263,P277,P279,P281,P283)/SQRT(COUNT(P197,P199,P201,P203,P213,P215,P265,P267,P217,P219,P229,P231,P233,P235,P245,P247,P249,P251,P261,P263,P277,P279,P281,P283))</f>
        <v>7.343272688</v>
      </c>
      <c r="BC59" s="130">
        <f>STDEV(P293,P295,P297,P299,P309,P311,P361,P363,P313,P315,P325,P327,P329,P331,P341,P343,P345,P347,P357,P359,P373,P375,P377,P379)/SQRT(COUNT(P293,P295,P297,P299,P309,P311,P361,P363,P313,P315,P325,P327,P329,P331,P341,P343,P345,P347,P357,P359,P373,P375,P377,P379))</f>
        <v>4.681391854</v>
      </c>
      <c r="BD59" s="130">
        <f>STDEV(P389,P391,P393,P395,P405,P407,P457,P459,P409,P411,P421,P423,P425,P427,P437,P439,P441,P443,P453,P455,P469,P471,P473,P475)/SQRT(COUNT(P389,P391,P393,P395,P405,P407,P457,P459,P409,P411,P421,P423,P425,P427,P437,P439,P441,P443,P453,P455,P469,P471,P473,P475))</f>
        <v>6.661206618</v>
      </c>
      <c r="BE59" s="130">
        <f>STDEV(P485,P487,P489,P491,P501,P503,P553,P555,P505,P507,P517,P519,P521,P523,P533,P535,P537,P539,P549,P551,P565,P567,P569,P571)/SQRT(COUNT(P485,P487,P489,P491,P501,P503,P553,P555,P505,P507,P517,P519,P521,P523,P533,P535,P537,P539,P549,P551,P565,P567,P569,P571))</f>
        <v>2.029869062</v>
      </c>
      <c r="BF59" s="130">
        <f>STDEV(P581,P583,P585,P587,P597,P599,P649,P651,P601,P603,P613,P615,P617,P619,P629,P631,P633,P635,P645,P647,P661,P663,P665,P667)/SQRT(COUNT(P581,P583,P585,P587,P597,P599,P649,P651,P601,P603,P613,P615,P617,P619,P629,P631,P633,P635,P645,P647,P661,P663,P665,P667))</f>
        <v>1.913080864</v>
      </c>
    </row>
    <row r="60" ht="14.25" customHeight="1">
      <c r="A60" s="42" t="s">
        <v>178</v>
      </c>
      <c r="B60" s="42" t="s">
        <v>173</v>
      </c>
      <c r="C60" s="35" t="s">
        <v>36</v>
      </c>
      <c r="D60" s="42">
        <v>2.0</v>
      </c>
      <c r="E60" s="42">
        <v>11.0</v>
      </c>
      <c r="F60" s="251" t="s">
        <v>6</v>
      </c>
      <c r="G60" s="163">
        <v>10.5086648571648</v>
      </c>
      <c r="H60" s="163">
        <v>0.143975094294524</v>
      </c>
      <c r="I60" s="163">
        <v>252.39190907877432</v>
      </c>
      <c r="J60" s="163">
        <v>3.182953517585618</v>
      </c>
      <c r="K60" s="163">
        <v>2.2725522228080526</v>
      </c>
      <c r="L60" s="163">
        <v>30.293075561523438</v>
      </c>
      <c r="M60" s="163">
        <v>30.547687530517578</v>
      </c>
      <c r="N60" s="163">
        <v>30.293075561523438</v>
      </c>
      <c r="O60" s="163">
        <v>893.98876953125</v>
      </c>
      <c r="P60" s="163">
        <f t="shared" si="66"/>
        <v>72.98946327</v>
      </c>
      <c r="Q60" s="163">
        <f t="shared" si="2"/>
        <v>4.290315092</v>
      </c>
    </row>
    <row r="61" ht="14.25" customHeight="1">
      <c r="A61" s="42" t="s">
        <v>175</v>
      </c>
      <c r="B61" s="42" t="s">
        <v>169</v>
      </c>
      <c r="C61" s="35" t="s">
        <v>34</v>
      </c>
      <c r="D61" s="42">
        <v>2.0</v>
      </c>
      <c r="E61" s="42">
        <v>12.0</v>
      </c>
      <c r="F61" s="251" t="s">
        <v>6</v>
      </c>
      <c r="G61" s="163">
        <v>13.51720713596644</v>
      </c>
      <c r="H61" s="163">
        <v>0.21248991310150708</v>
      </c>
      <c r="I61" s="163">
        <v>261.1644311215482</v>
      </c>
      <c r="J61" s="163">
        <v>4.705122743143656</v>
      </c>
      <c r="K61" s="163">
        <v>2.3241951222345345</v>
      </c>
      <c r="L61" s="163">
        <v>31.099323272705078</v>
      </c>
      <c r="M61" s="163">
        <v>30.894699096679688</v>
      </c>
      <c r="N61" s="163">
        <v>31.099323272705078</v>
      </c>
      <c r="O61" s="163">
        <v>993.8368530273438</v>
      </c>
      <c r="P61" s="163">
        <f t="shared" si="66"/>
        <v>63.61340611</v>
      </c>
      <c r="Q61" s="163">
        <f t="shared" si="2"/>
        <v>4.152824236</v>
      </c>
    </row>
    <row r="62" ht="14.25" customHeight="1">
      <c r="A62" s="42" t="s">
        <v>178</v>
      </c>
      <c r="B62" s="42" t="s">
        <v>169</v>
      </c>
      <c r="C62" s="35" t="s">
        <v>32</v>
      </c>
      <c r="D62" s="42">
        <v>2.0</v>
      </c>
      <c r="E62" s="42">
        <v>13.0</v>
      </c>
      <c r="F62" s="251" t="s">
        <v>6</v>
      </c>
      <c r="G62" s="163">
        <v>17.08328584768077</v>
      </c>
      <c r="H62" s="163">
        <v>0.21348179183148105</v>
      </c>
      <c r="I62" s="163">
        <v>229.5004642057066</v>
      </c>
      <c r="J62" s="163">
        <v>4.807726404096818</v>
      </c>
      <c r="K62" s="163">
        <v>2.364114030751109</v>
      </c>
      <c r="L62" s="163">
        <v>31.25398826599121</v>
      </c>
      <c r="M62" s="163">
        <v>30.917356491088867</v>
      </c>
      <c r="N62" s="163">
        <v>31.25398826599121</v>
      </c>
      <c r="O62" s="163">
        <v>1110.0181884765625</v>
      </c>
      <c r="P62" s="163">
        <f t="shared" si="66"/>
        <v>80.02221501</v>
      </c>
      <c r="Q62" s="163">
        <f t="shared" si="2"/>
        <v>4.382304284</v>
      </c>
      <c r="T62" s="159" t="s">
        <v>148</v>
      </c>
      <c r="U62" s="42" t="s">
        <v>6</v>
      </c>
      <c r="V62" s="42" t="s">
        <v>9</v>
      </c>
      <c r="W62" s="42" t="s">
        <v>12</v>
      </c>
      <c r="X62" s="42" t="s">
        <v>15</v>
      </c>
      <c r="Y62" s="42" t="s">
        <v>18</v>
      </c>
      <c r="Z62" s="42" t="s">
        <v>21</v>
      </c>
      <c r="AA62" s="42" t="s">
        <v>22</v>
      </c>
      <c r="AD62" s="159" t="s">
        <v>148</v>
      </c>
      <c r="AE62" s="42" t="s">
        <v>6</v>
      </c>
      <c r="AF62" s="42" t="s">
        <v>9</v>
      </c>
      <c r="AG62" s="42" t="s">
        <v>12</v>
      </c>
      <c r="AH62" s="42" t="s">
        <v>15</v>
      </c>
      <c r="AI62" s="42" t="s">
        <v>18</v>
      </c>
      <c r="AJ62" s="42" t="s">
        <v>21</v>
      </c>
      <c r="AK62" s="42" t="s">
        <v>22</v>
      </c>
      <c r="AN62" s="159" t="s">
        <v>148</v>
      </c>
      <c r="AO62" s="42" t="s">
        <v>6</v>
      </c>
      <c r="AP62" s="42" t="s">
        <v>9</v>
      </c>
      <c r="AQ62" s="42" t="s">
        <v>12</v>
      </c>
      <c r="AR62" s="42" t="s">
        <v>15</v>
      </c>
      <c r="AS62" s="42" t="s">
        <v>18</v>
      </c>
      <c r="AT62" s="42" t="s">
        <v>21</v>
      </c>
      <c r="AU62" s="42" t="s">
        <v>22</v>
      </c>
      <c r="AY62" s="159" t="s">
        <v>148</v>
      </c>
      <c r="AZ62" s="42" t="s">
        <v>6</v>
      </c>
      <c r="BA62" s="42" t="s">
        <v>9</v>
      </c>
      <c r="BB62" s="42" t="s">
        <v>12</v>
      </c>
      <c r="BC62" s="42" t="s">
        <v>15</v>
      </c>
      <c r="BD62" s="42" t="s">
        <v>18</v>
      </c>
      <c r="BE62" s="42" t="s">
        <v>21</v>
      </c>
      <c r="BF62" s="42" t="s">
        <v>22</v>
      </c>
    </row>
    <row r="63" ht="14.25" customHeight="1">
      <c r="A63" s="42" t="s">
        <v>183</v>
      </c>
      <c r="B63" s="42" t="s">
        <v>169</v>
      </c>
      <c r="C63" s="35" t="s">
        <v>30</v>
      </c>
      <c r="D63" s="42">
        <v>2.0</v>
      </c>
      <c r="E63" s="42">
        <v>14.0</v>
      </c>
      <c r="F63" s="251" t="s">
        <v>6</v>
      </c>
      <c r="G63" s="163">
        <v>19.427213409619785</v>
      </c>
      <c r="H63" s="163">
        <v>0.262028107765977</v>
      </c>
      <c r="I63" s="163">
        <v>234.51932812340786</v>
      </c>
      <c r="J63" s="163">
        <v>5.761689136271661</v>
      </c>
      <c r="K63" s="163">
        <v>2.3428034376886293</v>
      </c>
      <c r="L63" s="163">
        <v>31.572248458862305</v>
      </c>
      <c r="M63" s="163">
        <v>30.995229721069336</v>
      </c>
      <c r="N63" s="163">
        <v>31.572248458862305</v>
      </c>
      <c r="O63" s="163">
        <v>1288.1375732421875</v>
      </c>
      <c r="P63" s="163">
        <f t="shared" si="66"/>
        <v>74.14171546</v>
      </c>
      <c r="Q63" s="163">
        <f t="shared" si="2"/>
        <v>4.305978336</v>
      </c>
      <c r="T63" s="42" t="s">
        <v>168</v>
      </c>
      <c r="U63" s="130">
        <f>STDEV(G2:G3,G7,G18:G19,G10,G23,G25,G34:G35,G39,G42,G50:G51,G55,G58,G66:G67,G71,G73,G82:G83,G87,G90)/SQRT(COUNT(G2:G3,G7,G18:G19,G10,G23,G25,G34:G35,G39,G42,G50:G51,G55,G58,G66:G67,G71,G73,G82:G83,G87,G90))</f>
        <v>0.5680420454</v>
      </c>
      <c r="V63" s="130">
        <f>STDEV(G98,G99,G103,G106,G114,G115,G119,G121,G130,G131,G135,G138,G146,G147,G151,G154,G162,G163,G167,G169,G178,G179,G183,G186)/SQRT(COUNT(G98,G99,G103,G106,G114,G115,G119,G121,G130,G131,G135,G138,G146,G147,G151,G154,G162,G163,G167,G169,G178,G179,G183,G186))</f>
        <v>0.3549931478</v>
      </c>
      <c r="W63" s="130">
        <f>STDEV(G194:G195,G199,G202,G210:G211,G215,G217,G226:G227,G231,G234,G242:G243,G247,G250,G258:G259,G263,G265,G274:G275,G279,G282)/SQRT(COUNT(G194:G195,G199,G202,G210:G211,G215,G217,G226:G227,G231,G234,G242:G243,G247,G250,G258:G259,G263,G265,G274:G275,G279,G282))</f>
        <v>0.7644515194</v>
      </c>
      <c r="X63" s="130" t="str">
        <f t="shared" ref="X63:Z63" si="67">STDEV(#REF!,#REF!,#REF!,#REF!,#REF!,#REF!,#REF!,#REF!,#REF!,#REF!,#REF!,#REF!,#REF!,#REF!,#REF!,#REF!,N4,N5,N9,N12,N20,N21,N27,#REF!)/SQRT(COUNT(#REF!,#REF!,#REF!,#REF!,#REF!,#REF!,#REF!,#REF!,#REF!,#REF!,#REF!,#REF!,#REF!,#REF!,#REF!,#REF!,N4,N5,N9,N12,N20,N21,N27,#REF!))</f>
        <v>#REF!</v>
      </c>
      <c r="Y63" s="130" t="str">
        <f t="shared" si="67"/>
        <v>#REF!</v>
      </c>
      <c r="Z63" s="130" t="str">
        <f t="shared" si="67"/>
        <v>#REF!</v>
      </c>
      <c r="AA63" s="130" t="str">
        <f>STDEV(#REF!,#REF!,#REF!,#REF!,#REF!,#REF!,#REF!,#REF!,#REF!,#REF!,#REF!,#REF!,#REF!,#REF!,#REF!,#REF!,R4,R5,R9,R12,R20,R21,R28,R25)/SQRT(COUNT(#REF!,#REF!,#REF!,#REF!,#REF!,#REF!,#REF!,#REF!,#REF!,#REF!,#REF!,#REF!,#REF!,#REF!,#REF!,#REF!,R4,R5,R9,R12,R20,R21,R28,R25))</f>
        <v>#REF!</v>
      </c>
      <c r="AD63" s="42" t="s">
        <v>168</v>
      </c>
      <c r="AE63" s="130">
        <f>STDEV(H2:H3,H7,H18:H19,H10,H23,H25,H34:H35,H39,H42,H50:H51,H55,H58,H66:H67,H71,H73,H82:H83,H87,H90)/SQRT(COUNT(H2:H3,H7,H18:H19,H10,H23,H25,H34:H35,H39,H42,H50:H51,H55,H58,H66:H67,H71,H73,H82:H83,H87,H90))</f>
        <v>0.01320857843</v>
      </c>
      <c r="AF63" s="130">
        <f>STDEV(H98,H99,H103,H106,H114,H115,H119,H121,H130,H131,H135,H138,H146,H147,H151,H154,H162,H163,H167,H169,H178,H179,H183,H186)/SQRT(COUNT(H98,H99,H103,H106,H114,H115,H119,H121,H130,H131,H135,H138,H146,H147,H151,H154,H162,H163,H167,H169,H178,H179,H183,H186))</f>
        <v>0.01329311303</v>
      </c>
      <c r="AG63" s="130" t="str">
        <f t="shared" ref="AG63:AK63" si="68">STDEV(#REF!,#REF!,#REF!,#REF!,#REF!,#REF!,#REF!,#REF!,#REF!,#REF!,#REF!,#REF!,#REF!,#REF!,#REF!,#REF!,X4,X5,X9,X12,X20,X21,X28,X25)/SQRT(COUNT(#REF!,#REF!,#REF!,#REF!,#REF!,#REF!,#REF!,#REF!,#REF!,#REF!,#REF!,#REF!,#REF!,#REF!,#REF!,#REF!,X4,X5,X9,X12,X20,X21,X28,X25))</f>
        <v>#REF!</v>
      </c>
      <c r="AH63" s="130" t="str">
        <f t="shared" si="68"/>
        <v>#REF!</v>
      </c>
      <c r="AI63" s="130" t="str">
        <f t="shared" si="68"/>
        <v>#REF!</v>
      </c>
      <c r="AJ63" s="130" t="str">
        <f t="shared" si="68"/>
        <v>#REF!</v>
      </c>
      <c r="AK63" s="130" t="str">
        <f t="shared" si="68"/>
        <v>#REF!</v>
      </c>
      <c r="AN63" s="42" t="s">
        <v>168</v>
      </c>
      <c r="AO63" s="130">
        <f>STDEV(J2:J3,J7,J18:J19,J10,J23,J25,J34:J35,J39,J42,J50:J51,J55,J58,J66:J67,J71,J73,J82:J83,J87,J90)/SQRT(COUNT(J2:J3,J7,J18:J19,J10,J23,J25,J34:J35,J39,J42,J50:J51,J55,J58,J66:J67,J71,J73,J82:J83,J87,J90))</f>
        <v>0.2315737764</v>
      </c>
      <c r="AP63" s="130">
        <f>STDEV(J194,J195,J199,J202,J210,J211,J215,J217,J226,J227,J231,J234,J242,J243,J247,J250,J258,J259,J263,J265,J274,J275,J279,J282)/SQRT(COUNT(J194,J195,J199,J202,J210,J211,J215,J217,J226,J227,J231,J234,J242,J243,J247,J250,J258,J259,J263,J265,J274,J275,J279,J282))</f>
        <v>0.487322412</v>
      </c>
      <c r="AQ63" s="130">
        <f>STDEV(J194,J195,J199,J202,J210,J211,J215,J217,J226,J227,J231,J234,J242,J243,J247,J250,J258,J259,J263,J265,J274,J275,J279,J282)/SQRT(COUNT(J194,J195,J199,J202,J210,J211,J215,J217,J226,J227,J231,J234,J242,J243,J247,J250,J258,J259,J263,J265,J274,J275,J279,J282))</f>
        <v>0.487322412</v>
      </c>
      <c r="AR63" s="130">
        <f>STDEV(J290,J291,J295,J298,J306,J307,J311,J313,J322,J323,J327,J330,J338,J339,J343,J346,J354,J355,J359,J361,J370,J371,J375,J378)/SQRT(COUNT(J290,J291,J295,J298,J306,J307,J311,J313,J322,J323,J327,J330,J338,J339,J343,J346,J354,J355,J359,J361,J370,J371,J375,J378))</f>
        <v>0.4105699478</v>
      </c>
      <c r="AS63" s="130">
        <f>STDEV(J386,J387,J391,J394,J402,J403,J407,J409,J418,J419,J423,J426,J434,J435,J439,J442,J450,J451,J455,J457,J466,J467,J471,J474)/SQRT(COUNT(J386,J387,J391,J394,J402,J403,J407,J409,J418,J419,J423,J426,J434,J435,J439,J442,J450,J451,J455,J457,J466,J467,J471,J474))</f>
        <v>0.313788107</v>
      </c>
      <c r="AT63" s="130">
        <f>STDEV(J482,J483,J487,J490,J498,J499,J503,J505,J514,J515,J519,J522,J530,J531,J535,J538,J546,J547,J551,J553,J562,J563,J567,J570)/SQRT(COUNT(J482,J483,J487,J490,J498,J499,J503,J505,J514,J515,J519,J522,J530,J531,J535,J538,J546,J547,J551,J553,J562,J563,J567,J570))</f>
        <v>0.3081394704</v>
      </c>
      <c r="AU63" s="130">
        <f>STDEV(J578,J579,J583,J586,J594,J595,J599,J601,J610,J611,J615,J618,J626,J627,J631,J634,J642,J643,J647,J649,J658,J659,J663,J666)/SQRT(COUNT(J578,J579,J583,J586,J594,J595,J599,J601,J610,J611,J615,J618,J626,J627,J631,J634,J642,J643,J647,J649,J658,J659,J663,J666))</f>
        <v>0.2950059183</v>
      </c>
      <c r="AY63" s="42" t="s">
        <v>168</v>
      </c>
      <c r="AZ63" s="130" t="str">
        <f>STDEV(V2:V3,V7,V18:V19,V10,V23,V25,V34:V35,V39,V42,V50:V51,V55,V58,V66:V67,V71,V73,V82:V83,V87,V90)/SQRT(COUNT(V2:V3,V7,V18:V19,V10,V23,V25,V34:V35,V39,V42,V50:V51,V55,V58,V66:V67,V71,V73,V82:V83,V87,V90))</f>
        <v>#REF!</v>
      </c>
      <c r="BA63" s="130" t="str">
        <f>STDEV(V194,V195,V199,V202,V210,V211,V215,V217,V226,V227,V231,V234,V242,V243,V247,V250,V258,V259,V263,V265,V274,V275,V279,V282)/SQRT(COUNT(V194,V195,V199,V202,V210,V211,V215,V217,V226,V227,V231,V234,V242,V243,V247,V250,V258,V259,V263,V265,V274,V275,V279,V282))</f>
        <v>#DIV/0!</v>
      </c>
      <c r="BB63" s="130" t="str">
        <f>STDEV(V194,V195,V199,V202,V210,V211,V215,V217,V226,V227,V231,V234,V242,V243,V247,V250,V258,V259,V263,V265,V274,V275,V279,V282)/SQRT(COUNT(V194,V195,V199,V202,V210,V211,V215,V217,V226,V227,V231,V234,V242,V243,V247,V250,V258,V259,V263,V265,V274,V275,V279,V282))</f>
        <v>#DIV/0!</v>
      </c>
      <c r="BC63" s="130" t="str">
        <f>STDEV(V290,V291,V295,V298,V306,V307,V311,V313,V322,V323,V327,V330,V338,V339,V343,V346,V354,V355,V359,V361,V370,V371,V375,V378)/SQRT(COUNT(V290,V291,V295,V298,V306,V307,V311,V313,V322,V323,V327,V330,V338,V339,V343,V346,V354,V355,V359,V361,V370,V371,V375,V378))</f>
        <v>#DIV/0!</v>
      </c>
      <c r="BD63" s="130" t="str">
        <f>STDEV(V386,V387,V391,V394,V402,V403,V407,V409,V418,V419,V423,V426,V434,V435,V439,V442,V450,V451,V455,V457,V466,V467,V471,V474)/SQRT(COUNT(V386,V387,V391,V394,V402,V403,V407,V409,V418,V419,V423,V426,V434,V435,V439,V442,V450,V451,V455,V457,V466,V467,V471,V474))</f>
        <v>#DIV/0!</v>
      </c>
      <c r="BE63" s="130" t="str">
        <f>STDEV(V482,V483,V487,V490,V498,V499,V503,V505,V514,V515,V519,V522,V530,V531,V535,V538,V546,V547,V551,V553,V562,V563,V567,V570)/SQRT(COUNT(V482,V483,V487,V490,V498,V499,V503,V505,V514,V515,V519,V522,V530,V531,V535,V538,V546,V547,V551,V553,V562,V563,V567,V570))</f>
        <v>#DIV/0!</v>
      </c>
      <c r="BF63" s="130" t="str">
        <f>STDEV(V578,V579,V583,V586,V594,V595,V599,V601,V610,V611,V615,V618,V626,V627,V631,V634,V642,V643,V647,V649,V658,V659,V663,V666)/SQRT(COUNT(V578,V579,V583,V586,V594,V595,V599,V601,V610,V611,V615,V618,V626,V627,V631,V634,V642,V643,V647,V649,V658,V659,V663,V666))</f>
        <v>#DIV/0!</v>
      </c>
    </row>
    <row r="64" ht="14.25" customHeight="1">
      <c r="A64" s="42" t="s">
        <v>178</v>
      </c>
      <c r="B64" s="42" t="s">
        <v>176</v>
      </c>
      <c r="C64" s="35" t="s">
        <v>29</v>
      </c>
      <c r="D64" s="42">
        <v>2.0</v>
      </c>
      <c r="E64" s="42">
        <v>15.0</v>
      </c>
      <c r="F64" s="251" t="s">
        <v>6</v>
      </c>
      <c r="G64" s="163">
        <v>18.058174085951595</v>
      </c>
      <c r="H64" s="163">
        <v>0.21565591837413747</v>
      </c>
      <c r="I64" s="163">
        <v>221.15430380005017</v>
      </c>
      <c r="J64" s="163">
        <v>5.193623075559507</v>
      </c>
      <c r="K64" s="163">
        <v>2.52706801189722</v>
      </c>
      <c r="L64" s="163">
        <v>31.987638473510742</v>
      </c>
      <c r="M64" s="163">
        <v>31.032554626464844</v>
      </c>
      <c r="N64" s="163">
        <v>31.987638473510742</v>
      </c>
      <c r="O64" s="163">
        <v>1248.0594482421875</v>
      </c>
      <c r="P64" s="163">
        <f t="shared" si="66"/>
        <v>83.73604686</v>
      </c>
      <c r="Q64" s="163">
        <f t="shared" si="2"/>
        <v>4.427669552</v>
      </c>
      <c r="T64" s="42" t="s">
        <v>178</v>
      </c>
      <c r="U64" s="130">
        <f>STDEV(G5,G12,G14,G16,G21,G27,G30,G32,G37,G44,G46,G48,G53,G60,G62,G64,G69,G75,G78,G80,G85,G92,G94,G97)/SQRT(COUNT(G5,G12,G14,G16,G21,G27,G30,G32,G37,G44,G46,G48,G53,G60,G62,G64,G69,G75,G78,G80,G85,G92,G94,G97))</f>
        <v>0.6049576649</v>
      </c>
      <c r="V64" s="130">
        <f>STDEV(G101,G108,G110,G112,G117,G123,G126,G128,G133,G140,G142,G144,G149,G156,G158,G160,G165,G171,G174,G176,G181,G188,G190,G192)/SQRT(COUNT(G101,G108,G110,G112,G117,G123,G126,G128,G133,G140,G142,G144,G149,G156,G158,G160,G165,G171,G174,G176,G181,G188,G190,G192))</f>
        <v>0.5436450264</v>
      </c>
      <c r="W64" s="130">
        <f>STDEV(G197,G204,G208,G206,G213,G219,G222,G224,G229,G236,G238,G240,G245,G252,G254,G256,G261,G267,G270,G272,G277,G284,G286,G288)/SQRT(COUNT(G197,G204,G208,G206,G213,G219,G222,G224,G229,G236,G238,G240,G245,G252,G254,G256,G261,G267,G270,G272,G277,G284,G286,G288))</f>
        <v>0.6082638331</v>
      </c>
      <c r="X64" s="130" t="str">
        <f t="shared" ref="X64:Z64" si="69">STDEV(#REF!,#REF!,#REF!,#REF!,#REF!,#REF!,#REF!,#REF!,#REF!,#REF!,#REF!,#REF!,#REF!,#REF!,#REF!,N2,N7,N14,N16,N18,N23,N30,N32,N34)/SQRT(COUNT(#REF!,#REF!,#REF!,#REF!,#REF!,#REF!,#REF!,#REF!,#REF!,#REF!,#REF!,#REF!,#REF!,#REF!,#REF!,N2,N7,N14,N16,N18,N23,N30,N32,N34))</f>
        <v>#REF!</v>
      </c>
      <c r="Y64" s="130" t="str">
        <f t="shared" si="69"/>
        <v>#REF!</v>
      </c>
      <c r="Z64" s="130" t="str">
        <f t="shared" si="69"/>
        <v>#REF!</v>
      </c>
      <c r="AA64" s="130" t="str">
        <f>STDEV(#REF!,#REF!,#REF!,#REF!,#REF!,#REF!,#REF!,#REF!,#REF!,#REF!,#REF!,#REF!,#REF!,#REF!,#REF!,R2,R7,R14,R16,R18,R23,R30,R32,R34)/SQRT(COUNT(#REF!,#REF!,#REF!,#REF!,#REF!,#REF!,#REF!,#REF!,#REF!,#REF!,#REF!,#REF!,#REF!,#REF!,#REF!,R2,R7,R14,R16,R18,R23,R30,R32,R34))</f>
        <v>#REF!</v>
      </c>
      <c r="AD64" s="42" t="s">
        <v>178</v>
      </c>
      <c r="AE64" s="130">
        <f>STDEV(H5,H12,H14,H16,H21,H27,H30,H32,H37,H44,H46,H48,H53,H60,H62,H64,H69,H75,H78,H80,H85,H92,H94,H97)/SQRT(COUNT(H5,H12,H14,H16,H21,H27,H30,H32,H37,H44,H46,H48,H53,H60,H62,H64,H69,H75,H78,H80,H85,H92,H94,H97))</f>
        <v>0.01159927371</v>
      </c>
      <c r="AF64" s="130">
        <f>STDEV(H101,H108,H110,H112,H117,H123,H126,H128,H133,H140,H142,H144,H149,H156,H158,H160,H165,H171,H174,H176,H181,H188,H190,H192)/SQRT(COUNT(H101,H108,H110,H112,H117,H123,H126,H128,H133,H140,H142,H144,H149,H156,H158,H160,H165,H171,H174,H176,H181,H188,H190,H192))</f>
        <v>0.01357654768</v>
      </c>
      <c r="AG64" s="130" t="str">
        <f t="shared" ref="AG64:AK64" si="70">STDEV(#REF!,#REF!,#REF!,#REF!,#REF!,#REF!,#REF!,#REF!,#REF!,#REF!,#REF!,#REF!,#REF!,#REF!,#REF!,X2,X7,X14,X16,X18,X23,X30,X32,X34)/SQRT(COUNT(#REF!,#REF!,#REF!,#REF!,#REF!,#REF!,#REF!,#REF!,#REF!,#REF!,#REF!,#REF!,#REF!,#REF!,#REF!,X2,X7,X14,X16,X18,X23,X30,X32,X34))</f>
        <v>#REF!</v>
      </c>
      <c r="AH64" s="130" t="str">
        <f t="shared" si="70"/>
        <v>#REF!</v>
      </c>
      <c r="AI64" s="130" t="str">
        <f t="shared" si="70"/>
        <v>#REF!</v>
      </c>
      <c r="AJ64" s="130" t="str">
        <f t="shared" si="70"/>
        <v>#REF!</v>
      </c>
      <c r="AK64" s="130" t="str">
        <f t="shared" si="70"/>
        <v>#REF!</v>
      </c>
      <c r="AN64" s="42" t="s">
        <v>178</v>
      </c>
      <c r="AO64" s="130">
        <f>STDEV(J5,J12,J14,J16,J21,J27,J30,J32,J37,J44,J46,J48,J53,J60,J62,J64,J69,J75,J78,J80,J85,J92,J94,J97)/SQRT(COUNT(J5,J12,J14,J16,J21,J27,J30,J32,J37,J44,J46,J48,J53,J60,J62,J64,J69,J75,J78,J80,J85,J92,J94,J97))</f>
        <v>0.211129658</v>
      </c>
      <c r="AP64" s="130">
        <f>STDEV(J101,J108,J110,J112,J117,J123,J126,J128,J133,J140,J142,J144,J149,J156,J158,J160,J165,J171,J174,J176,J181,J188,J190,J192)/SQRT(COUNT(J101,J108,J110,J112,J117,J123,J126,J128,J133,J140,J142,J144,J149,J156,J158,J160,J165,J171,J174,J176,J181,J188,J190,J192))</f>
        <v>0.227487038</v>
      </c>
      <c r="AQ64" s="130">
        <f>STDEV(J197,J204,J206,J208,J213,J219,J222,J224,J229,J236,J238,J240,J245,J252,J254,J256,J261,J267,J270,J272,J277,J284,J286,J288)/SQRT(COUNT(J197,J204,J206,J208,J213,J219,J222,J224,J229,J236,J238,J240,J245,J252,J254,J256,J261,J267,J270,J272,J277,J284,J286,J288))</f>
        <v>0.3406326153</v>
      </c>
      <c r="AR64" s="130">
        <f>STDEV(J293,J300,J302,J304,J309,J315,J318,J320,J325,J332,J334,J336,J341,J348,J350,J352,J357,J363,J366,J368,J373,J380,J382,J384)/SQRT(COUNT(J293,J300,J302,J304,J309,J315,J318,J320,J325,J332,J334,J336,J341,J348,J350,J352,J357,J363,J366,J368,J373,J380,J382,J384))</f>
        <v>0.3410720661</v>
      </c>
      <c r="AS64" s="130">
        <f>STDEV(J389,J396,J398,J400,J405,J411,J414,J416,J421,J428,J430,J432,J437,J444,J446,J448,J453,J459,J462,J464,J469,J476,J478,J480)/SQRT(COUNT(J389,J396,J398,J400,J405,J411,J414,J416,J421,J428,J430,J432,J437,J444,J446,J448,J453,J459,J462,J464,J469,J476,J478,J480))</f>
        <v>0.1836167007</v>
      </c>
      <c r="AT64" s="130">
        <f>STDEV(J485,J492,J494,J496,J501,J507,J510,J512,J517,J524,J526,J528,J533,J540,J542,J544,J549,J555,J558,J560,J565,J572,J574,J576)/SQRT(COUNT(J485,J492,J494,J496,J501,J507,J510,J512,J517,J524,J526,J528,J533,J540,J542,J544,J549,J555,J558,J560,J565,J572,J574,J576))</f>
        <v>0.2105647042</v>
      </c>
      <c r="AU64" s="130">
        <f>STDEV(J581,J588,J590,J592,J597,J603,J606,J608,J613,J620,J622,J624,J629,J636,J638,J640,J645,J651,J654,J656,J661,J668,J670,J672)/SQRT(COUNT(J581,J588,J590,J592,J597,J603,J606,J608,J613,J620,J622,J624,J629,J636,J638,J640,J645,J651,J654,J656,J661,J668,J670,J672))</f>
        <v>0.2740061491</v>
      </c>
      <c r="AY64" s="42" t="s">
        <v>178</v>
      </c>
      <c r="AZ64" s="130">
        <f>STDEV(V5,V12,V14,V16,V21,V27,V30,V32,V37,V44,V46,V48,V53,V60,V62,V64,V69,V75,V78,V80,V85,V92,V94,V97)/SQRT(COUNT(V5,V12,V14,V16,V21,V27,V30,V32,V37,V44,V46,V48,V53,V60,V62,V64,V69,V75,V78,V80,V85,V92,V94,V97))</f>
        <v>2.094603002</v>
      </c>
      <c r="BA64" s="130" t="str">
        <f>STDEV(V101,V108,V110,V112,V117,V123,V126,V128,V133,V140,V142,V144,V149,V156,V158,V160,V165,V171,V174,V176,V181,V188,V190,V192)/SQRT(COUNT(V101,V108,V110,V112,V117,V123,V126,V128,V133,V140,V142,V144,V149,V156,V158,V160,V165,V171,V174,V176,V181,V188,V190,V192))</f>
        <v>#DIV/0!</v>
      </c>
      <c r="BB64" s="130" t="str">
        <f>STDEV(V197,V204,V206,V208,V213,V219,V222,V224,V229,V236,V238,V240,V245,V252,V254,V256,V261,V267,V270,V272,V277,V284,V286,V288)/SQRT(COUNT(V197,V204,V206,V208,V213,V219,V222,V224,V229,V236,V238,V240,V245,V252,V254,V256,V261,V267,V270,V272,V277,V284,V286,V288))</f>
        <v>#DIV/0!</v>
      </c>
      <c r="BC64" s="130" t="str">
        <f>STDEV(V293,V300,V302,V304,V309,V315,V318,V320,V325,V332,V334,V336,V341,V348,V350,V352,V357,V363,V366,V368,V373,V380,V382,V384)/SQRT(COUNT(V293,V300,V302,V304,V309,V315,V318,V320,V325,V332,V334,V336,V341,V348,V350,V352,V357,V363,V366,V368,V373,V380,V382,V384))</f>
        <v>#DIV/0!</v>
      </c>
      <c r="BD64" s="130" t="str">
        <f>STDEV(V389,V396,V398,V400,V405,V411,V414,V416,V421,V428,V430,V432,V437,V444,V446,V448,V453,V459,V462,V464,V469,V476,V478,V480)/SQRT(COUNT(V389,V396,V398,V400,V405,V411,V414,V416,V421,V428,V430,V432,V437,V444,V446,V448,V453,V459,V462,V464,V469,V476,V478,V480))</f>
        <v>#DIV/0!</v>
      </c>
      <c r="BE64" s="130" t="str">
        <f>STDEV(V485,V492,V494,V496,V501,V507,V510,V512,V517,V524,V526,V528,V533,V540,V542,V544,V549,V555,V558,V560,V565,V572,V574,V576)/SQRT(COUNT(V485,V492,V494,V496,V501,V507,V510,V512,V517,V524,V526,V528,V533,V540,V542,V544,V549,V555,V558,V560,V565,V572,V574,V576))</f>
        <v>#DIV/0!</v>
      </c>
      <c r="BF64" s="130" t="str">
        <f>STDEV(V581,V588,V590,V592,V597,V603,V606,V608,V613,V620,V622,V624,V629,V636,V638,V640,V645,V651,V654,V656,V661,V668,V670,V672)/SQRT(COUNT(V581,V588,V590,V592,V597,V603,V606,V608,V613,V620,V622,V624,V629,V636,V638,V640,V645,V651,V654,V656,V661,V668,V670,V672))</f>
        <v>#DIV/0!</v>
      </c>
    </row>
    <row r="65" ht="14.25" customHeight="1">
      <c r="A65" s="42" t="s">
        <v>175</v>
      </c>
      <c r="B65" s="42" t="s">
        <v>173</v>
      </c>
      <c r="C65" s="33" t="s">
        <v>28</v>
      </c>
      <c r="D65" s="42">
        <v>2.0</v>
      </c>
      <c r="E65" s="42">
        <v>16.0</v>
      </c>
      <c r="F65" s="251" t="s">
        <v>6</v>
      </c>
      <c r="G65" s="163">
        <v>11.280569488653862</v>
      </c>
      <c r="H65" s="163">
        <v>0.17718871776614029</v>
      </c>
      <c r="I65" s="163">
        <v>263.39060668445995</v>
      </c>
      <c r="J65" s="163">
        <v>4.46343183793295</v>
      </c>
      <c r="K65" s="163">
        <v>2.611221967096675</v>
      </c>
      <c r="L65" s="163">
        <v>31.946176528930664</v>
      </c>
      <c r="M65" s="163">
        <v>31.127891540527344</v>
      </c>
      <c r="N65" s="163">
        <v>31.946176528930664</v>
      </c>
      <c r="O65" s="163">
        <v>1095.169189453125</v>
      </c>
      <c r="P65" s="163">
        <f t="shared" si="66"/>
        <v>63.66415216</v>
      </c>
      <c r="Q65" s="163">
        <f t="shared" si="2"/>
        <v>4.153621644</v>
      </c>
      <c r="T65" s="42" t="s">
        <v>183</v>
      </c>
      <c r="U65" s="130" t="str">
        <f>STDEV(G6,G8,G11,G15,G22,G24,#REF!,G31,G38,G40,G43,G47,G54,G56,G59,G63,G70,G72,#REF!,G79,G86,G88,G91,G95)/SQRT(COUNT(G6,G8,G11,G15,G22,G24,#REF!,G31,G38,G40,G43,G47,G54,G56,G59,G63,G70,G72,#REF!,G79,G86,G88,G91,G95))</f>
        <v>#REF!</v>
      </c>
      <c r="V65" s="130" t="str">
        <f>STDEV(G102,G104,G107,G111,G118,G120,#REF!,G127,G134,G136,G139,G143,G150,G152,G155,G159,G166,G168,#REF!,G175,G182,G184,G187,G191)/SQRT(COUNT(G102,G104,G107,G111,G118,G120,#REF!,G127,G134,G136,G139,G143,G150,G152,G155,G159,G166,G168,#REF!,G175,G182,G184,G187,G191))</f>
        <v>#REF!</v>
      </c>
      <c r="W65" s="130" t="str">
        <f>STDEV(G198,G200,G203,G207,G214,G216,#REF!,G223,G230,G232,G235,G239,G246,G248,G251,G255,G262,G264,#REF!,G271,G278,G280,G283,G287)/SQRT(COUNT(G198,G200,G203,G207,G214,G216,#REF!,G223,G230,G232,G235,G239,G246,G248,G251,G255,G262,G264,#REF!,G271,G278,G280,G283,G287))</f>
        <v>#REF!</v>
      </c>
      <c r="X65" s="130" t="str">
        <f t="shared" ref="X65:Z65" si="71">STDEV(#REF!,#REF!,#REF!,#REF!,#REF!,#REF!,#REF!,#REF!,#REF!,#REF!,#REF!,#REF!,#REF!,#REF!,#REF!,N1,N8,N10,N13,N17,N24,N25,N29,N33)/SQRT(COUNT(#REF!,#REF!,#REF!,#REF!,#REF!,#REF!,#REF!,#REF!,#REF!,#REF!,#REF!,#REF!,#REF!,#REF!,#REF!,N1,N8,N10,N13,N17,N24,N25,N29,N33))</f>
        <v>#REF!</v>
      </c>
      <c r="Y65" s="130" t="str">
        <f t="shared" si="71"/>
        <v>#REF!</v>
      </c>
      <c r="Z65" s="130" t="str">
        <f t="shared" si="71"/>
        <v>#REF!</v>
      </c>
      <c r="AA65" s="130" t="str">
        <f>STDEV(#REF!,#REF!,#REF!,#REF!,#REF!,#REF!,#REF!,#REF!,#REF!,#REF!,#REF!,#REF!,#REF!,#REF!,#REF!,R1,R8,R10,R13,R17,R24,R26,R29,R33)/SQRT(COUNT(#REF!,#REF!,#REF!,#REF!,#REF!,#REF!,#REF!,#REF!,#REF!,#REF!,#REF!,#REF!,#REF!,#REF!,#REF!,R1,R8,R10,R13,R17,R24,R26,R29,R33))</f>
        <v>#REF!</v>
      </c>
      <c r="AD65" s="42" t="s">
        <v>183</v>
      </c>
      <c r="AE65" s="130" t="str">
        <f>STDEV(H6,H8,H11,H15,H22,H24,#REF!,H31,H38,H40,H43,H47,H54,H56,H59,H63,H70,H72,#REF!,H79,H86,H88,H91,H95)/SQRT(COUNT(H6,H8,H11,H15,H22,H24,#REF!,H31,H38,H40,H43,H47,H54,H56,H59,H63,H70,H72,#REF!,H79,H86,H88,H91,H95))</f>
        <v>#REF!</v>
      </c>
      <c r="AF65" s="130" t="str">
        <f>STDEV(H102,H104,H107,H111,H118,H120,#REF!,H127,H134,H136,H139,H143,H150,H152,H155,H159,H166,H168,#REF!,H175,H182,H184,H187,H191)/SQRT(COUNT(H102,H104,H107,H111,H118,H120,#REF!,H127,H134,H136,H139,H143,H150,H152,H155,H159,H166,H168,#REF!,H175,H182,H184,H187,H191))</f>
        <v>#REF!</v>
      </c>
      <c r="AG65" s="130" t="str">
        <f t="shared" ref="AG65:AK65" si="72">STDEV(#REF!,#REF!,#REF!,#REF!,#REF!,#REF!,#REF!,#REF!,#REF!,#REF!,#REF!,#REF!,#REF!,#REF!,#REF!,X1,X8,X10,X13,X17,X24,X26,X29,X33)/SQRT(COUNT(#REF!,#REF!,#REF!,#REF!,#REF!,#REF!,#REF!,#REF!,#REF!,#REF!,#REF!,#REF!,#REF!,#REF!,#REF!,X1,X8,X10,X13,X17,X24,X26,X29,X33))</f>
        <v>#REF!</v>
      </c>
      <c r="AH65" s="130" t="str">
        <f t="shared" si="72"/>
        <v>#REF!</v>
      </c>
      <c r="AI65" s="130" t="str">
        <f t="shared" si="72"/>
        <v>#REF!</v>
      </c>
      <c r="AJ65" s="130" t="str">
        <f t="shared" si="72"/>
        <v>#REF!</v>
      </c>
      <c r="AK65" s="130" t="str">
        <f t="shared" si="72"/>
        <v>#REF!</v>
      </c>
      <c r="AN65" s="42" t="s">
        <v>183</v>
      </c>
      <c r="AO65" s="130" t="str">
        <f>STDEV(J6,J8,J11,J15,J22,J24,#REF!,J31,J38,J40,J43,J47,J54,J56,J59,J63,J70,J72,#REF!,J79,J86,J88,J91,J95)/SQRT(COUNT(J6,J8,J11,J15,J22,J24,#REF!,J31,J38,J40,J43,J47,J54,J56,J59,J63,J70,J72,#REF!,J79,J86,J88,J91,J95))</f>
        <v>#REF!</v>
      </c>
      <c r="AP65" s="130" t="str">
        <f>STDEV(J102,J104,J107,J111,J118,J120,#REF!,J127,J134,J136,J139,J143,J150,J152,J155,J159,J166,J168,#REF!,J175,J182,J184,J187,J191)/SQRT(COUNT(J102,J104,J107,J111,J118,J120,#REF!,J127,J134,J136,J139,J143,J150,J152,J155,J159,J166,J168,#REF!,J175,J182,J184,J187,J191))</f>
        <v>#REF!</v>
      </c>
      <c r="AQ65" s="130" t="str">
        <f>STDEV(J198,J200,J203,J207,J214,J216,#REF!,J223,J230,J232,J235,J239,J246,J248,J251,J255,J262,J264,#REF!,J271,J278,J280,J283,J287)/SQRT(COUNT(J198,J200,J203,J207,J214,J216,#REF!,J223,J230,J232,J235,J239,J246,J248,J251,J255,J262,J264,#REF!,J271,J278,J280,J283,J287))</f>
        <v>#REF!</v>
      </c>
      <c r="AR65" s="130" t="str">
        <f>STDEV(J294,J296,J299,J303,J310,J312,#REF!,J319,J326,J328,J331,J335,J342,J344,J347,J351,J358,J360,#REF!,J367,J374,J376,J379,J383)/SQRT(COUNT(J294,J296,J299,J303,J310,J312,#REF!,J319,J326,J328,J331,J335,J342,J344,J347,J351,J358,J360,#REF!,J367,J374,J376,J379,J383))</f>
        <v>#REF!</v>
      </c>
      <c r="AS65" s="130" t="str">
        <f>STDEV(J390,J392,J395,J399,J406,J408,#REF!,J415,J422,J424,J427,J431,J438,J440,J443,J447,J454,J456,#REF!,J463,J470,J472,J475,J479)/SQRT(COUNT(J390,J392,J395,J399,J406,J408,#REF!,J415,J422,J424,J427,J431,J438,J440,J443,J447,J454,J456,#REF!,J463,J470,J472,J475,J479))</f>
        <v>#REF!</v>
      </c>
      <c r="AT65" s="130" t="str">
        <f>STDEV(J486,J488,J491,J495,J502,J504,#REF!,J511,J518,J520,J523,J527,J534,J536,J539,J543,J550,J552,#REF!,J559,J566,J568,J571,J575)/SQRT(COUNT(J486,J488,J491,J495,J502,J504,#REF!,J511,J518,J520,J523,J527,J534,J536,J539,J543,J550,J552,#REF!,J559,J566,J568,J571,J575))</f>
        <v>#REF!</v>
      </c>
      <c r="AU65" s="130" t="str">
        <f>STDEV(J582,J584,J587,J591,J598,J600,#REF!,J607,J614,J616,J619,J623,J630,J632,J635,J639,J646,J648,#REF!,J655,J662,J664,J667,J671)/SQRT(COUNT(J582,J584,J587,J591,J598,J600,#REF!,J607,J614,J616,J619,J623,J630,J632,J635,J639,J646,J648,#REF!,J655,J662,J664,J667,J671))</f>
        <v>#REF!</v>
      </c>
      <c r="AY65" s="42" t="s">
        <v>183</v>
      </c>
      <c r="AZ65" s="130" t="str">
        <f>STDEV(V6,V8,V11,V15,V22,V24,#REF!,V31,V38,V40,V43,V47,V54,V56,V59,V63,V70,V72,#REF!,V79,V86,V88,V91,V95)/SQRT(COUNT(V6,V8,V11,V15,V22,V24,#REF!,V31,V38,V40,V43,V47,V54,V56,V59,V63,V70,V72,#REF!,V79,V86,V88,V91,V95))</f>
        <v>#REF!</v>
      </c>
      <c r="BA65" s="130" t="str">
        <f>STDEV(V102,V104,V107,V111,V118,V120,#REF!,V127,V134,V136,V139,V143,V150,V152,V155,V159,V166,V168,#REF!,V175,V182,V184,V187,V191)/SQRT(COUNT(V102,V104,V107,V111,V118,V120,#REF!,V127,V134,V136,V139,V143,V150,V152,V155,V159,V166,V168,#REF!,V175,V182,V184,V187,V191))</f>
        <v>#REF!</v>
      </c>
      <c r="BB65" s="130" t="str">
        <f>STDEV(V198,V200,V203,V207,V214,V216,#REF!,V223,V230,V232,V235,V239,V246,V248,V251,V255,V262,V264,#REF!,V271,V278,V280,V283,V287)/SQRT(COUNT(V198,V200,V203,V207,V214,V216,#REF!,V223,V230,V232,V235,V239,V246,V248,V251,V255,V262,V264,#REF!,V271,V278,V280,V283,V287))</f>
        <v>#REF!</v>
      </c>
      <c r="BC65" s="130" t="str">
        <f>STDEV(V294,V296,V299,V303,V310,V312,#REF!,V319,V326,V328,V331,V335,V342,V344,V347,V351,V358,V360,#REF!,V367,V374,V376,V379,V383)/SQRT(COUNT(V294,V296,V299,V303,V310,V312,#REF!,V319,V326,V328,V331,V335,V342,V344,V347,V351,V358,V360,#REF!,V367,V374,V376,V379,V383))</f>
        <v>#REF!</v>
      </c>
      <c r="BD65" s="130" t="str">
        <f>STDEV(V390,V392,V395,V399,V406,V408,#REF!,V415,V422,V424,V427,V431,V438,V440,V443,V447,V454,V456,#REF!,V463,V470,V472,V475,V479)/SQRT(COUNT(V390,V392,V395,V399,V406,V408,#REF!,V415,V422,V424,V427,V431,V438,V440,V443,V447,V454,V456,#REF!,V463,V470,V472,V475,V479))</f>
        <v>#REF!</v>
      </c>
      <c r="BE65" s="130" t="str">
        <f>STDEV(V486,V488,V491,V495,V502,V504,#REF!,V511,V518,V520,V523,V527,V534,V536,V539,V543,V550,V552,#REF!,V559,V566,V568,V571,V575)/SQRT(COUNT(V486,V488,V491,V495,V502,V504,#REF!,V511,V518,V520,V523,V527,V534,V536,V539,V543,V550,V552,#REF!,V559,V566,V568,V571,V575))</f>
        <v>#REF!</v>
      </c>
      <c r="BF65" s="130" t="str">
        <f>STDEV(V582,V584,V587,V591,V598,V600,#REF!,V607,V614,V616,V619,V623,V630,V632,V635,V639,V646,V648,#REF!,V655,V662,V664,V667,V671)/SQRT(COUNT(V582,V584,V587,V591,V598,V600,#REF!,V607,V614,V616,V619,V623,V630,V632,V635,V639,V646,V648,#REF!,V655,V662,V664,V667,V671))</f>
        <v>#REF!</v>
      </c>
    </row>
    <row r="66" ht="14.25" customHeight="1">
      <c r="A66" s="42" t="s">
        <v>168</v>
      </c>
      <c r="B66" s="42" t="s">
        <v>169</v>
      </c>
      <c r="C66" s="35" t="s">
        <v>46</v>
      </c>
      <c r="D66" s="42">
        <v>4.0</v>
      </c>
      <c r="E66" s="42">
        <v>1.0</v>
      </c>
      <c r="F66" s="251" t="s">
        <v>6</v>
      </c>
      <c r="G66" s="163">
        <v>16.10318634539713</v>
      </c>
      <c r="H66" s="163">
        <v>0.24743284316308004</v>
      </c>
      <c r="I66" s="163">
        <v>253.73542741935034</v>
      </c>
      <c r="J66" s="163">
        <v>5.639361580391488</v>
      </c>
      <c r="K66" s="163">
        <v>2.417443465480822</v>
      </c>
      <c r="L66" s="163">
        <v>31.630844116210938</v>
      </c>
      <c r="M66" s="163">
        <v>31.13532257080078</v>
      </c>
      <c r="N66" s="163">
        <v>31.630844116210938</v>
      </c>
      <c r="O66" s="163">
        <v>1091.7744140625</v>
      </c>
      <c r="P66" s="163">
        <f t="shared" si="66"/>
        <v>65.08103831</v>
      </c>
      <c r="Q66" s="163">
        <f t="shared" si="2"/>
        <v>4.175633237</v>
      </c>
      <c r="T66" s="42" t="s">
        <v>175</v>
      </c>
      <c r="U66" s="130" t="str">
        <f>STDEV(G4,G9,G13,G17,G20,#REF!,G29,G33,G36,G41,G45,G49,G52,G57,G61,G65,G68,#REF!,G77,G81,G84,G89,G93,G97)/SQRT(COUNT(G4,G9,G13,G17,G20,#REF!,G29,G33,G36,G41,G45,G49,G52,G57,G61,G65,G68,#REF!,G77,G81,G84,G89,G93,G97))</f>
        <v>#REF!</v>
      </c>
      <c r="V66" s="130" t="str">
        <f>STDEV(G100,G105,G109,G113,G116,#REF!,G125,G129,G132,G137,G141,G145,G148,G153,G157,G161,G164,#REF!,G173,G177,G180,G185,G189,G193)/SQRT(COUNT(G100,G105,G109,G113,G116,#REF!,G125,G129,G132,G137,G141,G145,G148,G153,G157,G161,G164,#REF!,G173,G177,G180,G185,G189,G193))</f>
        <v>#REF!</v>
      </c>
      <c r="W66" s="130" t="str">
        <f>STDEV(G196,G201,G205,G209,G212,#REF!,G221,G225,G228,G233,G241,G237,G244,G249,G253,G257,G260,#REF!,G269,G273,G276,G281,G285,G289)/SQRT(COUNT(G196,G201,G205,G209,G212,#REF!,G221,G225,G228,G233,G241,G237,G244,G249,G253,G257,G260,#REF!,G269,G273,G276,G281,G285,G289))</f>
        <v>#REF!</v>
      </c>
      <c r="X66" s="130" t="str">
        <f t="shared" ref="X66:Z66" si="73">STDEV(#REF!,#REF!,#REF!,#REF!,#REF!,#REF!,#REF!,#REF!,#REF!,#REF!,#REF!,#REF!,#REF!,#REF!,#REF!,N3,N6,N11,N15,N19,N22,#REF!,N31,N35)/SQRT(COUNT(#REF!,#REF!,#REF!,#REF!,#REF!,#REF!,#REF!,#REF!,#REF!,#REF!,#REF!,#REF!,#REF!,#REF!,#REF!,N3,N6,N11,N15,N19,N22,#REF!,N31,N35))</f>
        <v>#REF!</v>
      </c>
      <c r="Y66" s="130" t="str">
        <f t="shared" si="73"/>
        <v>#REF!</v>
      </c>
      <c r="Z66" s="130" t="str">
        <f t="shared" si="73"/>
        <v>#REF!</v>
      </c>
      <c r="AA66" s="130" t="str">
        <f>STDEV(#REF!,#REF!,#REF!,#REF!,#REF!,#REF!,#REF!,#REF!,#REF!,#REF!,#REF!,#REF!,#REF!,#REF!,#REF!,R3,R6,R11,R15,R19,R22,R27,R31,R35)/SQRT(COUNT(#REF!,#REF!,#REF!,#REF!,#REF!,#REF!,#REF!,#REF!,#REF!,#REF!,#REF!,#REF!,#REF!,#REF!,#REF!,R3,R6,R11,R15,R19,R22,R27,R31,R35))</f>
        <v>#REF!</v>
      </c>
      <c r="AD66" s="42" t="s">
        <v>175</v>
      </c>
      <c r="AE66" s="130" t="str">
        <f>STDEV(H4,H9,H13,H17,H20,#REF!,H29,H33,H36,H41,H45,H49,H52,H57,H61,H65,H68,#REF!,H77,H81,H84,H89,H93,H97)/SQRT(COUNT(H4,H9,H13,H17,H20,#REF!,H29,H33,H36,H41,H45,H49,H52,H57,H61,H65,H68,#REF!,H77,H81,H84,H89,H93,H97))</f>
        <v>#REF!</v>
      </c>
      <c r="AF66" s="130" t="str">
        <f>STDEV(H100,H105,H109,H113,H116,#REF!,H125,H129,H132,H137,H141,H145,H148,H153,H157,H161,H164,#REF!,H173,H177,H180,H185,H189,H193)/SQRT(COUNT(H100,H105,H109,H113,H116,#REF!,H125,H129,H132,H137,H141,H145,H148,H153,H157,H161,H164,#REF!,H173,H177,H180,H185,H189,H193))</f>
        <v>#REF!</v>
      </c>
      <c r="AG66" s="130" t="str">
        <f t="shared" ref="AG66:AK66" si="74">STDEV(#REF!,#REF!,#REF!,#REF!,#REF!,#REF!,#REF!,#REF!,#REF!,#REF!,#REF!,#REF!,#REF!,#REF!,#REF!,X3,X6,X11,X15,X19,X22,X27,X31,X35)/SQRT(COUNT(#REF!,#REF!,#REF!,#REF!,#REF!,#REF!,#REF!,#REF!,#REF!,#REF!,#REF!,#REF!,#REF!,#REF!,#REF!,X3,X6,X11,X15,X19,X22,X27,X31,X35))</f>
        <v>#REF!</v>
      </c>
      <c r="AH66" s="130" t="str">
        <f t="shared" si="74"/>
        <v>#REF!</v>
      </c>
      <c r="AI66" s="130" t="str">
        <f t="shared" si="74"/>
        <v>#REF!</v>
      </c>
      <c r="AJ66" s="130" t="str">
        <f t="shared" si="74"/>
        <v>#REF!</v>
      </c>
      <c r="AK66" s="130" t="str">
        <f t="shared" si="74"/>
        <v>#REF!</v>
      </c>
      <c r="AN66" s="42" t="s">
        <v>175</v>
      </c>
      <c r="AO66" s="130" t="str">
        <f>STDEV(J4,J9,J13,J17,J20,#REF!,J29,J33,J36,J41,J45,J49,J52,J57,J61,J65,J68,#REF!,J77,J81,J84,J89,J93,J97)/SQRT(COUNT(J4,J9,J13,J17,J20,#REF!,J29,J33,J36,J41,J45,J49,J52,J57,J61,J65,J68,#REF!,J77,J81,J84,J89,J93,J97))</f>
        <v>#REF!</v>
      </c>
      <c r="AP66" s="130" t="str">
        <f>STDEV(J100,J105,J109,J113,J116,#REF!,J125,J129,J132,J137,J141,J145,J148,J153,J157,J161,J164,#REF!,J173,J177,J180,J185,J189,J193)/SQRT(COUNT(J100,J105,J109,J113,J116,#REF!,J125,J129,J132,J137,J141,J145,J148,J153,J157,J161,J164,#REF!,J173,J177,J180,J185,J189,J193))</f>
        <v>#REF!</v>
      </c>
      <c r="AQ66" s="130" t="str">
        <f>STDEV(J196,J201,J205,J209,J212,#REF!,J221,J225,J228,J233,J237,J241,J244,J249,J253,J257,J260,#REF!,J269,J273,J276,J281,J285,J289)/SQRT(COUNT(J196,J201,J205,J209,J212,#REF!,J221,J225,J228,J233,J237,J241,J244,J249,J253,J257,J260,#REF!,J269,J273,J276,J281,J285,J289))</f>
        <v>#REF!</v>
      </c>
      <c r="AR66" s="130" t="str">
        <f>STDEV(J292,J297,J301,J305,J308,#REF!,J317,J321,J324,J329,J333,J337,J340,J345,J349,J353,J356,#REF!,J365,J369,J372,J377,J381,J385)/SQRT(COUNT(J292,J297,J301,J305,J308,#REF!,J317,J321,J324,J329,J333,J337,J340,J345,J349,J353,J356,#REF!,J365,J369,J372,J377,J381,J385))</f>
        <v>#REF!</v>
      </c>
      <c r="AS66" s="130" t="str">
        <f>STDEV(J388,J393,J397,J401,J404,#REF!,J413,J417,J420,J425,J429,J433,J436,J441,J445,J449,J452,#REF!,J461,J465,J468,J473,J477,J481)/SQRT(COUNT(J388,J393,J397,J401,J404,#REF!,J413,J417,J420,J425,J429,J433,J436,J441,J445,J449,J452,#REF!,J461,J465,J468,J473,J477,J481))</f>
        <v>#REF!</v>
      </c>
      <c r="AT66" s="130" t="str">
        <f>STDEV(J484,J489,J493,J497,J500,#REF!,J509,J513,J516,J521,J525,J529,J532,J537,J541,J545,J548,#REF!,J557,J561,J564,J569,J573,J577)/SQRT(COUNT(J484,J489,J493,J497,J500,#REF!,J509,J513,J516,J521,J525,J529,J532,J537,J541,J545,J548,#REF!,J557,J561,J564,J569,J573,J577))</f>
        <v>#REF!</v>
      </c>
      <c r="AU66" s="130" t="str">
        <f>STDEV(J580,J585,J589,J593,J596,#REF!,J605,J609,J612,J617,J621,J625,J628,J633,J637,J641,J644,#REF!,J653,J657,J660,J665,J669,J673)/SQRT(COUNT(J580,J585,J589,J593,J596,#REF!,J605,J609,J612,J617,J621,J625,J628,J633,J637,J641,J644,#REF!,J653,J657,J660,J665,J669,J673))</f>
        <v>#REF!</v>
      </c>
      <c r="AY66" s="42" t="s">
        <v>175</v>
      </c>
      <c r="AZ66" s="130" t="str">
        <f>STDEV(V4,V9,V13,V17,V20,#REF!,V29,V33,V36,V41,V45,V49,V52,V57,V61,V65,V68,#REF!,V77,V81,V84,V89,V93,V97)/SQRT(COUNT(V4,V9,V13,V17,V20,#REF!,V29,V33,V36,V41,V45,V49,V52,V57,V61,V65,V68,#REF!,V77,V81,V84,V89,V93,V97))</f>
        <v>#REF!</v>
      </c>
      <c r="BA66" s="130" t="str">
        <f>STDEV(V100,V105,V109,V113,V116,#REF!,V125,V129,V132,V137,V141,V145,V148,V153,V157,V161,V164,#REF!,V173,V177,V180,V185,V189,V193)/SQRT(COUNT(V100,V105,V109,V113,V116,#REF!,V125,V129,V132,V137,V141,V145,V148,V153,V157,V161,V164,#REF!,V173,V177,V180,V185,V189,V193))</f>
        <v>#REF!</v>
      </c>
      <c r="BB66" s="130" t="str">
        <f>STDEV(V196,V201,V205,V209,V212,#REF!,V221,V225,V228,V233,V237,V241,V244,V249,V253,V257,V260,#REF!,V269,V273,V276,V281,V285,V289)/SQRT(COUNT(V196,V201,V205,V209,V212,#REF!,V221,V225,V228,V233,V237,V241,V244,V249,V253,V257,V260,#REF!,V269,V273,V276,V281,V285,V289))</f>
        <v>#REF!</v>
      </c>
      <c r="BC66" s="130" t="str">
        <f>STDEV(V292,V297,V301,V305,V308,#REF!,V317,V321,V324,V329,V333,V337,V340,V345,V349,V353,V356,#REF!,V365,V369,V372,V377,V381,V385)/SQRT(COUNT(V292,V297,V301,V305,V308,#REF!,V317,V321,V324,V329,V333,V337,V340,V345,V349,V353,V356,#REF!,V365,V369,V372,V377,V381,V385))</f>
        <v>#REF!</v>
      </c>
      <c r="BD66" s="130" t="str">
        <f>STDEV(V388,V393,V397,V401,V404,#REF!,V413,V417,V420,V425,V429,V433,V436,V441,V445,V449,V452,#REF!,V461,V465,V468,V473,V477,V481)/SQRT(COUNT(V388,V393,V397,V401,V404,#REF!,V413,V417,V420,V425,V429,V433,V436,V441,V445,V449,V452,#REF!,V461,V465,V468,V473,V477,V481))</f>
        <v>#REF!</v>
      </c>
      <c r="BE66" s="130" t="str">
        <f>STDEV(V484,V489,V493,V497,V500,#REF!,V509,V513,V516,V521,V525,V529,V532,V537,V541,V545,V548,#REF!,V557,V561,V564,V569,V573,V577)/SQRT(COUNT(V484,V489,V493,V497,V500,#REF!,V509,V513,V516,V521,V525,V529,V532,V537,V541,V545,V548,#REF!,V557,V561,V564,V569,V573,V577))</f>
        <v>#REF!</v>
      </c>
      <c r="BF66" s="130" t="str">
        <f>STDEV(V580,V585,V589,V593,V596,#REF!,V605,V609,V612,V617,V621,V625,V628,V633,V637,V641,V644,#REF!,V653,V657,V660,V665,V669,V673)/SQRT(COUNT(V580,V585,V589,V593,V596,#REF!,V605,V609,V612,V617,V621,V625,V628,V633,V637,V641,V644,#REF!,V653,V657,V660,V665,V669,V673))</f>
        <v>#REF!</v>
      </c>
    </row>
    <row r="67" ht="14.25" customHeight="1">
      <c r="A67" s="42" t="s">
        <v>168</v>
      </c>
      <c r="B67" s="42" t="s">
        <v>173</v>
      </c>
      <c r="C67" s="35" t="s">
        <v>45</v>
      </c>
      <c r="D67" s="42">
        <v>4.0</v>
      </c>
      <c r="E67" s="42">
        <v>2.0</v>
      </c>
      <c r="F67" s="251" t="s">
        <v>6</v>
      </c>
      <c r="G67" s="163">
        <v>15.82432848110638</v>
      </c>
      <c r="H67" s="163">
        <v>0.26714366545218277</v>
      </c>
      <c r="I67" s="163">
        <v>263.8284757116547</v>
      </c>
      <c r="J67" s="163">
        <v>5.775467688403173</v>
      </c>
      <c r="K67" s="163">
        <v>2.3088317380495114</v>
      </c>
      <c r="L67" s="163">
        <v>31.238420486450195</v>
      </c>
      <c r="M67" s="163">
        <v>31.158000946044922</v>
      </c>
      <c r="N67" s="163">
        <v>31.238420486450195</v>
      </c>
      <c r="O67" s="163">
        <v>1202.8914794921875</v>
      </c>
      <c r="P67" s="163">
        <f t="shared" si="66"/>
        <v>59.23527498</v>
      </c>
      <c r="Q67" s="163">
        <f t="shared" si="2"/>
        <v>4.081517226</v>
      </c>
      <c r="AN67" s="121"/>
    </row>
    <row r="68" ht="14.25" customHeight="1">
      <c r="A68" s="42" t="s">
        <v>175</v>
      </c>
      <c r="B68" s="42" t="s">
        <v>176</v>
      </c>
      <c r="C68" s="35" t="s">
        <v>44</v>
      </c>
      <c r="D68" s="42">
        <v>4.0</v>
      </c>
      <c r="E68" s="42">
        <v>3.0</v>
      </c>
      <c r="F68" s="251" t="s">
        <v>6</v>
      </c>
      <c r="G68" s="163">
        <v>15.91608603920521</v>
      </c>
      <c r="H68" s="163">
        <v>0.3264804771193123</v>
      </c>
      <c r="I68" s="163">
        <v>280.9749676760883</v>
      </c>
      <c r="J68" s="163">
        <v>6.341340316303478</v>
      </c>
      <c r="K68" s="163">
        <v>2.1148004476503837</v>
      </c>
      <c r="L68" s="163">
        <v>30.70878791809082</v>
      </c>
      <c r="M68" s="163">
        <v>31.29279136657715</v>
      </c>
      <c r="N68" s="163">
        <v>30.70878791809082</v>
      </c>
      <c r="O68" s="163">
        <v>996.8626098632812</v>
      </c>
      <c r="P68" s="163">
        <f t="shared" si="66"/>
        <v>48.75049859</v>
      </c>
      <c r="Q68" s="163">
        <f t="shared" si="2"/>
        <v>3.886715425</v>
      </c>
      <c r="AN68" s="121"/>
    </row>
    <row r="69" ht="14.25" customHeight="1">
      <c r="A69" s="42" t="s">
        <v>178</v>
      </c>
      <c r="B69" s="42" t="s">
        <v>179</v>
      </c>
      <c r="C69" s="35" t="s">
        <v>43</v>
      </c>
      <c r="D69" s="42">
        <v>4.0</v>
      </c>
      <c r="E69" s="42">
        <v>4.0</v>
      </c>
      <c r="F69" s="251" t="s">
        <v>6</v>
      </c>
      <c r="G69" s="163">
        <v>10.841231462541604</v>
      </c>
      <c r="H69" s="163">
        <v>0.14392917350675274</v>
      </c>
      <c r="I69" s="163">
        <v>245.10200823617262</v>
      </c>
      <c r="J69" s="163">
        <v>3.962517086385688</v>
      </c>
      <c r="K69" s="163">
        <v>2.822755149724778</v>
      </c>
      <c r="L69" s="163">
        <v>32.30628204345703</v>
      </c>
      <c r="M69" s="163">
        <v>31.341123580932617</v>
      </c>
      <c r="N69" s="163">
        <v>32.30628204345703</v>
      </c>
      <c r="O69" s="163">
        <v>1166.7816162109375</v>
      </c>
      <c r="P69" s="163">
        <f t="shared" si="66"/>
        <v>75.32337745</v>
      </c>
      <c r="Q69" s="163">
        <f t="shared" si="2"/>
        <v>4.321790544</v>
      </c>
      <c r="AN69" s="121"/>
    </row>
    <row r="70" ht="14.25" customHeight="1">
      <c r="A70" s="42" t="s">
        <v>183</v>
      </c>
      <c r="B70" s="42" t="s">
        <v>176</v>
      </c>
      <c r="C70" s="35" t="s">
        <v>42</v>
      </c>
      <c r="D70" s="42">
        <v>4.0</v>
      </c>
      <c r="E70" s="42">
        <v>5.0</v>
      </c>
      <c r="F70" s="251" t="s">
        <v>6</v>
      </c>
      <c r="G70" s="163">
        <v>15.668396574116455</v>
      </c>
      <c r="H70" s="163">
        <v>0.2923697479782142</v>
      </c>
      <c r="I70" s="163">
        <v>273.49323146864054</v>
      </c>
      <c r="J70" s="163">
        <v>6.062670203990923</v>
      </c>
      <c r="K70" s="163">
        <v>2.232954427490229</v>
      </c>
      <c r="L70" s="163">
        <v>30.998971939086914</v>
      </c>
      <c r="M70" s="163">
        <v>31.345134735107422</v>
      </c>
      <c r="N70" s="163">
        <v>30.998971939086914</v>
      </c>
      <c r="O70" s="163">
        <v>1141.848876953125</v>
      </c>
      <c r="P70" s="163">
        <f t="shared" si="66"/>
        <v>53.59103219</v>
      </c>
      <c r="Q70" s="163">
        <f t="shared" si="2"/>
        <v>3.981381744</v>
      </c>
      <c r="AN70" s="121"/>
    </row>
    <row r="71" ht="14.25" customHeight="1">
      <c r="A71" s="42" t="s">
        <v>168</v>
      </c>
      <c r="B71" s="42" t="s">
        <v>179</v>
      </c>
      <c r="C71" s="35" t="s">
        <v>41</v>
      </c>
      <c r="D71" s="42">
        <v>4.0</v>
      </c>
      <c r="E71" s="42">
        <v>6.0</v>
      </c>
      <c r="F71" s="251" t="s">
        <v>6</v>
      </c>
      <c r="G71" s="163">
        <v>15.844967067244266</v>
      </c>
      <c r="H71" s="163">
        <v>0.260887962435712</v>
      </c>
      <c r="I71" s="163">
        <v>261.02781021299137</v>
      </c>
      <c r="J71" s="163">
        <v>5.877643871853298</v>
      </c>
      <c r="K71" s="163">
        <v>2.4002955388322613</v>
      </c>
      <c r="L71" s="163">
        <v>31.554113388061523</v>
      </c>
      <c r="M71" s="163">
        <v>31.312114715576172</v>
      </c>
      <c r="N71" s="163">
        <v>31.554113388061523</v>
      </c>
      <c r="O71" s="163">
        <v>1122.0675048828125</v>
      </c>
      <c r="P71" s="163">
        <f t="shared" si="66"/>
        <v>60.73475725</v>
      </c>
      <c r="Q71" s="163">
        <f t="shared" si="2"/>
        <v>4.106516141</v>
      </c>
      <c r="AN71" s="121"/>
    </row>
    <row r="72" ht="14.25" customHeight="1">
      <c r="A72" s="42" t="s">
        <v>183</v>
      </c>
      <c r="B72" s="42" t="s">
        <v>173</v>
      </c>
      <c r="C72" s="35" t="s">
        <v>40</v>
      </c>
      <c r="D72" s="42">
        <v>4.0</v>
      </c>
      <c r="E72" s="42">
        <v>7.0</v>
      </c>
      <c r="F72" s="251" t="s">
        <v>6</v>
      </c>
      <c r="G72" s="163">
        <v>17.486099914145434</v>
      </c>
      <c r="H72" s="163">
        <v>0.35819993317969534</v>
      </c>
      <c r="I72" s="163">
        <v>277.43677865018157</v>
      </c>
      <c r="J72" s="163">
        <v>7.278726148559183</v>
      </c>
      <c r="K72" s="163">
        <v>2.2310714445686464</v>
      </c>
      <c r="L72" s="163">
        <v>31.531932830810547</v>
      </c>
      <c r="M72" s="163">
        <v>31.33523178100586</v>
      </c>
      <c r="N72" s="163">
        <v>31.531932830810547</v>
      </c>
      <c r="O72" s="163">
        <v>1186.4222412109375</v>
      </c>
      <c r="P72" s="163">
        <f t="shared" si="66"/>
        <v>48.81659178</v>
      </c>
      <c r="Q72" s="163">
        <f t="shared" si="2"/>
        <v>3.888070251</v>
      </c>
      <c r="AN72" s="121"/>
    </row>
    <row r="73" ht="14.25" customHeight="1">
      <c r="A73" s="42" t="s">
        <v>175</v>
      </c>
      <c r="B73" s="42" t="s">
        <v>179</v>
      </c>
      <c r="C73" s="35" t="s">
        <v>39</v>
      </c>
      <c r="D73" s="42">
        <v>4.0</v>
      </c>
      <c r="E73" s="42">
        <v>8.0</v>
      </c>
      <c r="F73" s="251" t="s">
        <v>6</v>
      </c>
      <c r="G73" s="163">
        <v>14.869447448256132</v>
      </c>
      <c r="H73" s="163">
        <v>0.2051138620282449</v>
      </c>
      <c r="I73" s="163">
        <v>242.89705081689564</v>
      </c>
      <c r="J73" s="163">
        <v>5.209650303680409</v>
      </c>
      <c r="K73" s="163">
        <v>2.656193190741243</v>
      </c>
      <c r="L73" s="163">
        <v>32.17227554321289</v>
      </c>
      <c r="M73" s="163">
        <v>31.503253936767578</v>
      </c>
      <c r="N73" s="163">
        <v>32.17227554321289</v>
      </c>
      <c r="O73" s="163">
        <v>1155.4566650390625</v>
      </c>
      <c r="P73" s="163">
        <f t="shared" si="66"/>
        <v>72.49362525</v>
      </c>
      <c r="Q73" s="163">
        <f t="shared" si="2"/>
        <v>4.28349863</v>
      </c>
      <c r="AN73" s="121"/>
    </row>
    <row r="74" ht="14.25" customHeight="1">
      <c r="A74" s="42" t="s">
        <v>168</v>
      </c>
      <c r="B74" s="42" t="s">
        <v>176</v>
      </c>
      <c r="C74" s="35" t="s">
        <v>38</v>
      </c>
      <c r="D74" s="42">
        <v>4.0</v>
      </c>
      <c r="E74" s="42">
        <v>9.0</v>
      </c>
      <c r="F74" s="251" t="s">
        <v>6</v>
      </c>
      <c r="G74" s="163">
        <v>10.467206789795258</v>
      </c>
      <c r="H74" s="163">
        <v>0.13765051543087425</v>
      </c>
      <c r="I74" s="163">
        <v>244.20912797460466</v>
      </c>
      <c r="J74" s="163">
        <v>3.866212483359972</v>
      </c>
      <c r="K74" s="163">
        <v>2.873562985106855</v>
      </c>
      <c r="L74" s="163">
        <v>32.40477752685547</v>
      </c>
      <c r="M74" s="163">
        <v>31.433021545410156</v>
      </c>
      <c r="N74" s="163">
        <v>32.40477752685547</v>
      </c>
      <c r="O74" s="163">
        <v>1180.765380859375</v>
      </c>
      <c r="P74" s="163">
        <f t="shared" si="66"/>
        <v>76.04190044</v>
      </c>
      <c r="Q74" s="163">
        <f t="shared" si="2"/>
        <v>4.33128451</v>
      </c>
      <c r="AN74" s="121"/>
    </row>
    <row r="75" ht="14.25" customHeight="1">
      <c r="A75" s="42" t="s">
        <v>183</v>
      </c>
      <c r="B75" s="42" t="s">
        <v>179</v>
      </c>
      <c r="C75" s="35" t="s">
        <v>37</v>
      </c>
      <c r="D75" s="42">
        <v>4.0</v>
      </c>
      <c r="E75" s="42">
        <v>10.0</v>
      </c>
      <c r="F75" s="251" t="s">
        <v>6</v>
      </c>
      <c r="G75" s="163">
        <v>11.253398509844073</v>
      </c>
      <c r="H75" s="163">
        <v>0.1917582957735721</v>
      </c>
      <c r="I75" s="163">
        <v>270.6573680388134</v>
      </c>
      <c r="J75" s="163">
        <v>4.901013469507462</v>
      </c>
      <c r="K75" s="163">
        <v>2.662355163131515</v>
      </c>
      <c r="L75" s="163">
        <v>31.998584747314453</v>
      </c>
      <c r="M75" s="163">
        <v>31.613683700561523</v>
      </c>
      <c r="N75" s="163">
        <v>31.998584747314453</v>
      </c>
      <c r="O75" s="163">
        <v>1065.523681640625</v>
      </c>
      <c r="P75" s="163">
        <f t="shared" si="66"/>
        <v>58.68532813</v>
      </c>
      <c r="Q75" s="163">
        <f t="shared" si="2"/>
        <v>4.072189749</v>
      </c>
      <c r="AN75" s="121"/>
    </row>
    <row r="76" ht="14.25" customHeight="1">
      <c r="A76" s="42" t="s">
        <v>178</v>
      </c>
      <c r="B76" s="42" t="s">
        <v>173</v>
      </c>
      <c r="C76" s="35" t="s">
        <v>36</v>
      </c>
      <c r="D76" s="42">
        <v>4.0</v>
      </c>
      <c r="E76" s="42">
        <v>11.0</v>
      </c>
      <c r="F76" s="251" t="s">
        <v>6</v>
      </c>
      <c r="G76" s="163">
        <v>13.387119619765793</v>
      </c>
      <c r="H76" s="163">
        <v>0.19101201137882848</v>
      </c>
      <c r="I76" s="163">
        <v>249.1629947213248</v>
      </c>
      <c r="J76" s="163">
        <v>5.028100265220738</v>
      </c>
      <c r="K76" s="163">
        <v>2.739684144273709</v>
      </c>
      <c r="L76" s="163">
        <v>32.373050689697266</v>
      </c>
      <c r="M76" s="163">
        <v>31.62954330444336</v>
      </c>
      <c r="N76" s="163">
        <v>32.373050689697266</v>
      </c>
      <c r="O76" s="163">
        <v>1170.064208984375</v>
      </c>
      <c r="P76" s="163">
        <f t="shared" si="66"/>
        <v>70.08522408</v>
      </c>
      <c r="Q76" s="163">
        <f t="shared" si="2"/>
        <v>4.249711988</v>
      </c>
      <c r="AN76" s="121"/>
    </row>
    <row r="77" ht="14.25" customHeight="1">
      <c r="A77" s="42" t="s">
        <v>175</v>
      </c>
      <c r="B77" s="42" t="s">
        <v>169</v>
      </c>
      <c r="C77" s="35" t="s">
        <v>34</v>
      </c>
      <c r="D77" s="42">
        <v>4.0</v>
      </c>
      <c r="E77" s="42">
        <v>12.0</v>
      </c>
      <c r="F77" s="251" t="s">
        <v>6</v>
      </c>
      <c r="G77" s="163">
        <v>11.418690441087092</v>
      </c>
      <c r="H77" s="163">
        <v>0.1993419868469056</v>
      </c>
      <c r="I77" s="163">
        <v>273.23989920035194</v>
      </c>
      <c r="J77" s="163">
        <v>4.941629677464388</v>
      </c>
      <c r="K77" s="163">
        <v>2.5898934053294456</v>
      </c>
      <c r="L77" s="163">
        <v>31.71087074279785</v>
      </c>
      <c r="M77" s="163">
        <v>31.37298011779785</v>
      </c>
      <c r="N77" s="163">
        <v>31.71087074279785</v>
      </c>
      <c r="O77" s="163">
        <v>1166.06298828125</v>
      </c>
      <c r="P77" s="163">
        <f t="shared" si="66"/>
        <v>57.28191347</v>
      </c>
      <c r="Q77" s="163">
        <f t="shared" si="2"/>
        <v>4.047984928</v>
      </c>
      <c r="AN77" s="121"/>
    </row>
    <row r="78" ht="14.25" customHeight="1">
      <c r="A78" s="42" t="s">
        <v>178</v>
      </c>
      <c r="B78" s="42" t="s">
        <v>169</v>
      </c>
      <c r="C78" s="35" t="s">
        <v>32</v>
      </c>
      <c r="D78" s="42">
        <v>4.0</v>
      </c>
      <c r="E78" s="42">
        <v>13.0</v>
      </c>
      <c r="F78" s="251" t="s">
        <v>6</v>
      </c>
      <c r="G78" s="163">
        <v>14.427969060000796</v>
      </c>
      <c r="H78" s="163">
        <v>0.2481079888843007</v>
      </c>
      <c r="I78" s="163">
        <v>266.3275565974842</v>
      </c>
      <c r="J78" s="163">
        <v>6.100584297993993</v>
      </c>
      <c r="K78" s="163">
        <v>2.6063435964129806</v>
      </c>
      <c r="L78" s="163">
        <v>32.27070236206055</v>
      </c>
      <c r="M78" s="163">
        <v>31.4226131439209</v>
      </c>
      <c r="N78" s="163">
        <v>32.27070236206055</v>
      </c>
      <c r="O78" s="163">
        <v>1257.1785888671875</v>
      </c>
      <c r="P78" s="163">
        <f t="shared" si="66"/>
        <v>58.15197296</v>
      </c>
      <c r="Q78" s="163">
        <f t="shared" si="2"/>
        <v>4.063059807</v>
      </c>
      <c r="AN78" s="121"/>
    </row>
    <row r="79" ht="14.25" customHeight="1">
      <c r="A79" s="42" t="s">
        <v>183</v>
      </c>
      <c r="B79" s="42" t="s">
        <v>169</v>
      </c>
      <c r="C79" s="35" t="s">
        <v>30</v>
      </c>
      <c r="D79" s="42">
        <v>4.0</v>
      </c>
      <c r="E79" s="42">
        <v>14.0</v>
      </c>
      <c r="F79" s="251" t="s">
        <v>6</v>
      </c>
      <c r="G79" s="163">
        <v>12.339878320347133</v>
      </c>
      <c r="H79" s="163">
        <v>0.20268018633055057</v>
      </c>
      <c r="I79" s="163">
        <v>265.7106861493901</v>
      </c>
      <c r="J79" s="163">
        <v>5.058939631816401</v>
      </c>
      <c r="K79" s="163">
        <v>2.610042023671098</v>
      </c>
      <c r="L79" s="163">
        <v>31.82745933532715</v>
      </c>
      <c r="M79" s="163">
        <v>31.485177993774414</v>
      </c>
      <c r="N79" s="163">
        <v>31.82745933532715</v>
      </c>
      <c r="O79" s="163">
        <v>1073.534912109375</v>
      </c>
      <c r="P79" s="163">
        <f t="shared" si="66"/>
        <v>60.88349603</v>
      </c>
      <c r="Q79" s="163">
        <f t="shared" si="2"/>
        <v>4.108962137</v>
      </c>
      <c r="AN79" s="121"/>
    </row>
    <row r="80" ht="14.25" customHeight="1">
      <c r="A80" s="42" t="s">
        <v>178</v>
      </c>
      <c r="B80" s="42" t="s">
        <v>176</v>
      </c>
      <c r="C80" s="35" t="s">
        <v>29</v>
      </c>
      <c r="D80" s="42">
        <v>4.0</v>
      </c>
      <c r="E80" s="42">
        <v>15.0</v>
      </c>
      <c r="F80" s="251" t="s">
        <v>6</v>
      </c>
      <c r="G80" s="163">
        <v>13.908747956891895</v>
      </c>
      <c r="H80" s="163">
        <v>0.20158934727218025</v>
      </c>
      <c r="I80" s="163">
        <v>249.931079064076</v>
      </c>
      <c r="J80" s="163">
        <v>5.301322973072626</v>
      </c>
      <c r="K80" s="163">
        <v>2.746345272312215</v>
      </c>
      <c r="L80" s="163">
        <v>32.43525695800781</v>
      </c>
      <c r="M80" s="163">
        <v>31.5200138092041</v>
      </c>
      <c r="N80" s="163">
        <v>32.43525695800781</v>
      </c>
      <c r="O80" s="163">
        <v>1241.806396484375</v>
      </c>
      <c r="P80" s="163">
        <f t="shared" si="66"/>
        <v>68.99545112</v>
      </c>
      <c r="Q80" s="163">
        <f t="shared" si="2"/>
        <v>4.234040577</v>
      </c>
      <c r="AN80" s="121"/>
    </row>
    <row r="81" ht="14.25" customHeight="1">
      <c r="A81" s="42" t="s">
        <v>175</v>
      </c>
      <c r="B81" s="42" t="s">
        <v>173</v>
      </c>
      <c r="C81" s="33" t="s">
        <v>28</v>
      </c>
      <c r="D81" s="42">
        <v>4.0</v>
      </c>
      <c r="E81" s="42">
        <v>16.0</v>
      </c>
      <c r="F81" s="251" t="s">
        <v>6</v>
      </c>
      <c r="G81" s="163">
        <v>15.47656509783611</v>
      </c>
      <c r="H81" s="163">
        <v>0.28059884160236737</v>
      </c>
      <c r="I81" s="163">
        <v>270.065014074953</v>
      </c>
      <c r="J81" s="163">
        <v>6.484683513090461</v>
      </c>
      <c r="K81" s="163">
        <v>2.4760277737940997</v>
      </c>
      <c r="L81" s="163">
        <v>31.94159698486328</v>
      </c>
      <c r="M81" s="163">
        <v>31.611560821533203</v>
      </c>
      <c r="N81" s="163">
        <v>31.94159698486328</v>
      </c>
      <c r="O81" s="163">
        <v>1198.9046630859375</v>
      </c>
      <c r="P81" s="163">
        <f t="shared" si="66"/>
        <v>55.15548464</v>
      </c>
      <c r="Q81" s="163">
        <f t="shared" si="2"/>
        <v>4.01015619</v>
      </c>
      <c r="AN81" s="121"/>
    </row>
    <row r="82" ht="14.25" customHeight="1">
      <c r="A82" s="42" t="s">
        <v>168</v>
      </c>
      <c r="B82" s="42" t="s">
        <v>169</v>
      </c>
      <c r="C82" s="35" t="s">
        <v>46</v>
      </c>
      <c r="D82" s="42">
        <v>6.0</v>
      </c>
      <c r="E82" s="42">
        <v>1.0</v>
      </c>
      <c r="F82" s="251" t="s">
        <v>6</v>
      </c>
      <c r="G82" s="163">
        <v>11.689442063189535</v>
      </c>
      <c r="H82" s="163">
        <v>0.16620620379660597</v>
      </c>
      <c r="I82" s="163">
        <v>250.3152633144785</v>
      </c>
      <c r="J82" s="163">
        <v>4.879122234508201</v>
      </c>
      <c r="K82" s="163">
        <v>3.0273730567480057</v>
      </c>
      <c r="L82" s="163">
        <v>33.21931457519531</v>
      </c>
      <c r="M82" s="163">
        <v>32.12207794189453</v>
      </c>
      <c r="N82" s="163">
        <v>33.21931457519531</v>
      </c>
      <c r="O82" s="163">
        <v>1273.7420654296875</v>
      </c>
      <c r="P82" s="163">
        <f t="shared" si="66"/>
        <v>70.33096116</v>
      </c>
      <c r="Q82" s="163">
        <f t="shared" si="2"/>
        <v>4.253212117</v>
      </c>
      <c r="AN82" s="121"/>
    </row>
    <row r="83" ht="14.25" customHeight="1">
      <c r="A83" s="42" t="s">
        <v>168</v>
      </c>
      <c r="B83" s="42" t="s">
        <v>173</v>
      </c>
      <c r="C83" s="35" t="s">
        <v>45</v>
      </c>
      <c r="D83" s="42">
        <v>6.0</v>
      </c>
      <c r="E83" s="42">
        <v>2.0</v>
      </c>
      <c r="F83" s="251" t="s">
        <v>6</v>
      </c>
      <c r="G83" s="163">
        <v>16.46519940923854</v>
      </c>
      <c r="H83" s="163">
        <v>0.2740298261897646</v>
      </c>
      <c r="I83" s="163">
        <v>259.82879668186473</v>
      </c>
      <c r="J83" s="163">
        <v>6.8048826680630015</v>
      </c>
      <c r="K83" s="163">
        <v>2.6516663259277973</v>
      </c>
      <c r="L83" s="163">
        <v>32.69703674316406</v>
      </c>
      <c r="M83" s="163">
        <v>32.2349853515625</v>
      </c>
      <c r="N83" s="163">
        <v>32.69703674316406</v>
      </c>
      <c r="O83" s="163">
        <v>904.090576171875</v>
      </c>
      <c r="P83" s="163">
        <f t="shared" si="66"/>
        <v>60.08542807</v>
      </c>
      <c r="Q83" s="163">
        <f t="shared" si="2"/>
        <v>4.095767351</v>
      </c>
      <c r="AN83" s="121"/>
    </row>
    <row r="84" ht="14.25" customHeight="1">
      <c r="A84" s="42" t="s">
        <v>175</v>
      </c>
      <c r="B84" s="42" t="s">
        <v>176</v>
      </c>
      <c r="C84" s="35" t="s">
        <v>44</v>
      </c>
      <c r="D84" s="42">
        <v>6.0</v>
      </c>
      <c r="E84" s="42">
        <v>3.0</v>
      </c>
      <c r="F84" s="251" t="s">
        <v>6</v>
      </c>
      <c r="G84" s="163">
        <v>18.85518804215847</v>
      </c>
      <c r="H84" s="163">
        <v>0.2940063717295386</v>
      </c>
      <c r="I84" s="163">
        <v>249.53389088184304</v>
      </c>
      <c r="J84" s="163">
        <v>7.127677026174727</v>
      </c>
      <c r="K84" s="163">
        <v>2.6048078672591184</v>
      </c>
      <c r="L84" s="163">
        <v>32.67258834838867</v>
      </c>
      <c r="M84" s="163">
        <v>32.43293380737305</v>
      </c>
      <c r="N84" s="163">
        <v>32.67258834838867</v>
      </c>
      <c r="O84" s="163">
        <v>1236.32958984375</v>
      </c>
      <c r="P84" s="163">
        <f t="shared" si="66"/>
        <v>64.13190276</v>
      </c>
      <c r="Q84" s="163">
        <f t="shared" si="2"/>
        <v>4.160941943</v>
      </c>
      <c r="AN84" s="121"/>
    </row>
    <row r="85" ht="14.25" customHeight="1">
      <c r="A85" s="42" t="s">
        <v>178</v>
      </c>
      <c r="B85" s="42" t="s">
        <v>179</v>
      </c>
      <c r="C85" s="35" t="s">
        <v>43</v>
      </c>
      <c r="D85" s="42">
        <v>6.0</v>
      </c>
      <c r="E85" s="42">
        <v>4.0</v>
      </c>
      <c r="F85" s="251" t="s">
        <v>6</v>
      </c>
      <c r="G85" s="163">
        <v>17.793855470371337</v>
      </c>
      <c r="H85" s="163">
        <v>0.23284999235878626</v>
      </c>
      <c r="I85" s="163">
        <v>230.9450950335805</v>
      </c>
      <c r="J85" s="163">
        <v>6.264526329639565</v>
      </c>
      <c r="K85" s="163">
        <v>2.833880231370608</v>
      </c>
      <c r="L85" s="163">
        <v>33.1385498046875</v>
      </c>
      <c r="M85" s="163">
        <v>32.46379089355469</v>
      </c>
      <c r="N85" s="163">
        <v>33.1385498046875</v>
      </c>
      <c r="O85" s="163">
        <v>1253.5452880859375</v>
      </c>
      <c r="P85" s="163">
        <f t="shared" si="66"/>
        <v>76.41767685</v>
      </c>
      <c r="Q85" s="163">
        <f t="shared" si="2"/>
        <v>4.336214042</v>
      </c>
      <c r="AN85" s="121"/>
    </row>
    <row r="86" ht="14.25" customHeight="1">
      <c r="A86" s="42" t="s">
        <v>183</v>
      </c>
      <c r="B86" s="42" t="s">
        <v>176</v>
      </c>
      <c r="C86" s="35" t="s">
        <v>42</v>
      </c>
      <c r="D86" s="42">
        <v>6.0</v>
      </c>
      <c r="E86" s="42">
        <v>5.0</v>
      </c>
      <c r="F86" s="251" t="s">
        <v>6</v>
      </c>
      <c r="G86" s="163">
        <v>12.21885021246038</v>
      </c>
      <c r="H86" s="163">
        <v>0.1919501391891885</v>
      </c>
      <c r="I86" s="163">
        <v>260.057475854878</v>
      </c>
      <c r="J86" s="163">
        <v>5.35492528658175</v>
      </c>
      <c r="K86" s="163">
        <v>2.9015696600404293</v>
      </c>
      <c r="L86" s="163">
        <v>33.00960922241211</v>
      </c>
      <c r="M86" s="163">
        <v>32.338016510009766</v>
      </c>
      <c r="N86" s="163">
        <v>33.00960922241211</v>
      </c>
      <c r="O86" s="163">
        <v>1210.773193359375</v>
      </c>
      <c r="P86" s="163">
        <f t="shared" si="66"/>
        <v>63.65637589</v>
      </c>
      <c r="Q86" s="163">
        <f t="shared" si="2"/>
        <v>4.153499491</v>
      </c>
      <c r="AN86" s="121"/>
    </row>
    <row r="87" ht="14.25" customHeight="1">
      <c r="A87" s="42" t="s">
        <v>168</v>
      </c>
      <c r="B87" s="42" t="s">
        <v>179</v>
      </c>
      <c r="C87" s="35" t="s">
        <v>41</v>
      </c>
      <c r="D87" s="42">
        <v>6.0</v>
      </c>
      <c r="E87" s="42">
        <v>6.0</v>
      </c>
      <c r="F87" s="251" t="s">
        <v>6</v>
      </c>
      <c r="G87" s="163">
        <v>18.735900564626185</v>
      </c>
      <c r="H87" s="163">
        <v>0.30613478719171755</v>
      </c>
      <c r="I87" s="163">
        <v>254.6605324465251</v>
      </c>
      <c r="J87" s="163">
        <v>7.144591951480134</v>
      </c>
      <c r="K87" s="163">
        <v>2.5182738126501976</v>
      </c>
      <c r="L87" s="163">
        <v>32.39175033569336</v>
      </c>
      <c r="M87" s="163">
        <v>32.336360931396484</v>
      </c>
      <c r="N87" s="163">
        <v>32.39175033569336</v>
      </c>
      <c r="O87" s="163">
        <v>1191.705322265625</v>
      </c>
      <c r="P87" s="163">
        <f t="shared" si="66"/>
        <v>61.20147513</v>
      </c>
      <c r="Q87" s="163">
        <f t="shared" si="2"/>
        <v>4.114171293</v>
      </c>
      <c r="AN87" s="121"/>
    </row>
    <row r="88" ht="14.25" customHeight="1">
      <c r="A88" s="42" t="s">
        <v>183</v>
      </c>
      <c r="B88" s="42" t="s">
        <v>173</v>
      </c>
      <c r="C88" s="35" t="s">
        <v>40</v>
      </c>
      <c r="D88" s="42">
        <v>6.0</v>
      </c>
      <c r="E88" s="42">
        <v>7.0</v>
      </c>
      <c r="F88" s="251" t="s">
        <v>6</v>
      </c>
      <c r="G88" s="163">
        <v>12.36229278178812</v>
      </c>
      <c r="H88" s="163">
        <v>0.2874646696854588</v>
      </c>
      <c r="I88" s="163">
        <v>293.93583318215514</v>
      </c>
      <c r="J88" s="163">
        <v>6.46054989451135</v>
      </c>
      <c r="K88" s="163">
        <v>2.413999925505263</v>
      </c>
      <c r="L88" s="163">
        <v>31.714990615844727</v>
      </c>
      <c r="M88" s="163">
        <v>32.19070053100586</v>
      </c>
      <c r="N88" s="163">
        <v>31.714990615844727</v>
      </c>
      <c r="O88" s="163">
        <v>888.2881469726562</v>
      </c>
      <c r="P88" s="163">
        <f t="shared" si="66"/>
        <v>43.00456399</v>
      </c>
      <c r="Q88" s="163">
        <f t="shared" si="2"/>
        <v>3.761306249</v>
      </c>
      <c r="AN88" s="121"/>
    </row>
    <row r="89" ht="14.25" customHeight="1">
      <c r="A89" s="42" t="s">
        <v>175</v>
      </c>
      <c r="B89" s="42" t="s">
        <v>179</v>
      </c>
      <c r="C89" s="35" t="s">
        <v>39</v>
      </c>
      <c r="D89" s="42">
        <v>6.0</v>
      </c>
      <c r="E89" s="42">
        <v>8.0</v>
      </c>
      <c r="F89" s="251" t="s">
        <v>6</v>
      </c>
      <c r="G89" s="163">
        <v>16.38321024916786</v>
      </c>
      <c r="H89" s="163">
        <v>0.19841859296244954</v>
      </c>
      <c r="I89" s="163">
        <v>224.19842288464508</v>
      </c>
      <c r="J89" s="163">
        <v>5.437670419219917</v>
      </c>
      <c r="K89" s="163">
        <v>2.8569528579182957</v>
      </c>
      <c r="L89" s="163">
        <v>32.896392822265625</v>
      </c>
      <c r="M89" s="163">
        <v>32.155540466308594</v>
      </c>
      <c r="N89" s="163">
        <v>32.896392822265625</v>
      </c>
      <c r="O89" s="163">
        <v>1273.6007080078125</v>
      </c>
      <c r="P89" s="163">
        <f t="shared" si="66"/>
        <v>82.56892665</v>
      </c>
      <c r="Q89" s="163">
        <f t="shared" si="2"/>
        <v>4.413633419</v>
      </c>
      <c r="AN89" s="121"/>
    </row>
    <row r="90" ht="14.25" customHeight="1">
      <c r="A90" s="42" t="s">
        <v>168</v>
      </c>
      <c r="B90" s="42" t="s">
        <v>176</v>
      </c>
      <c r="C90" s="35" t="s">
        <v>38</v>
      </c>
      <c r="D90" s="42">
        <v>6.0</v>
      </c>
      <c r="E90" s="42">
        <v>9.0</v>
      </c>
      <c r="F90" s="251" t="s">
        <v>6</v>
      </c>
      <c r="G90" s="163">
        <v>14.106218487818117</v>
      </c>
      <c r="H90" s="163">
        <v>0.21295497627557144</v>
      </c>
      <c r="I90" s="163">
        <v>253.4226950965274</v>
      </c>
      <c r="J90" s="163">
        <v>5.671147541863157</v>
      </c>
      <c r="K90" s="163">
        <v>2.78953661155558</v>
      </c>
      <c r="L90" s="163">
        <v>32.75315856933594</v>
      </c>
      <c r="M90" s="163">
        <v>32.05784606933594</v>
      </c>
      <c r="N90" s="163">
        <v>32.75315856933594</v>
      </c>
      <c r="O90" s="163">
        <v>1194.427978515625</v>
      </c>
      <c r="P90" s="163">
        <f t="shared" si="66"/>
        <v>66.2403797</v>
      </c>
      <c r="Q90" s="163">
        <f t="shared" si="2"/>
        <v>4.193290242</v>
      </c>
      <c r="AN90" s="121"/>
    </row>
    <row r="91" ht="14.25" customHeight="1">
      <c r="A91" s="42" t="s">
        <v>183</v>
      </c>
      <c r="B91" s="42" t="s">
        <v>179</v>
      </c>
      <c r="C91" s="35" t="s">
        <v>37</v>
      </c>
      <c r="D91" s="42">
        <v>6.0</v>
      </c>
      <c r="E91" s="42">
        <v>10.0</v>
      </c>
      <c r="F91" s="251" t="s">
        <v>6</v>
      </c>
      <c r="G91" s="163">
        <v>12.590784327594717</v>
      </c>
      <c r="H91" s="163">
        <v>0.20419361575371558</v>
      </c>
      <c r="I91" s="163">
        <v>262.95927364574374</v>
      </c>
      <c r="J91" s="163">
        <v>5.565665552003339</v>
      </c>
      <c r="K91" s="163">
        <v>2.8463928657048383</v>
      </c>
      <c r="L91" s="163">
        <v>32.91121292114258</v>
      </c>
      <c r="M91" s="163">
        <v>32.06190490722656</v>
      </c>
      <c r="N91" s="163">
        <v>32.91121292114258</v>
      </c>
      <c r="O91" s="163">
        <v>1066.9912109375</v>
      </c>
      <c r="P91" s="163">
        <f t="shared" si="66"/>
        <v>61.66100875</v>
      </c>
      <c r="Q91" s="163">
        <f t="shared" si="2"/>
        <v>4.121651782</v>
      </c>
      <c r="AN91" s="121"/>
    </row>
    <row r="92" ht="14.25" customHeight="1">
      <c r="A92" s="42" t="s">
        <v>178</v>
      </c>
      <c r="B92" s="42" t="s">
        <v>173</v>
      </c>
      <c r="C92" s="35" t="s">
        <v>36</v>
      </c>
      <c r="D92" s="42">
        <v>6.0</v>
      </c>
      <c r="E92" s="42">
        <v>11.0</v>
      </c>
      <c r="F92" s="251" t="s">
        <v>6</v>
      </c>
      <c r="G92" s="163">
        <v>17.009105211472388</v>
      </c>
      <c r="H92" s="163">
        <v>0.30693654986298424</v>
      </c>
      <c r="I92" s="163">
        <v>266.6911484892944</v>
      </c>
      <c r="J92" s="163">
        <v>7.077543552640819</v>
      </c>
      <c r="K92" s="163">
        <v>2.489358108103595</v>
      </c>
      <c r="L92" s="163">
        <v>32.28696823120117</v>
      </c>
      <c r="M92" s="163">
        <v>32.02666091918945</v>
      </c>
      <c r="N92" s="163">
        <v>32.28696823120117</v>
      </c>
      <c r="O92" s="163">
        <v>1131.1116943359375</v>
      </c>
      <c r="P92" s="163">
        <f t="shared" si="66"/>
        <v>55.41570471</v>
      </c>
      <c r="Q92" s="163">
        <f t="shared" si="2"/>
        <v>4.014863032</v>
      </c>
      <c r="AN92" s="121"/>
    </row>
    <row r="93" ht="14.25" customHeight="1">
      <c r="A93" s="42" t="s">
        <v>175</v>
      </c>
      <c r="B93" s="42" t="s">
        <v>169</v>
      </c>
      <c r="C93" s="35" t="s">
        <v>34</v>
      </c>
      <c r="D93" s="42">
        <v>6.0</v>
      </c>
      <c r="E93" s="42">
        <v>12.0</v>
      </c>
      <c r="F93" s="251" t="s">
        <v>6</v>
      </c>
      <c r="G93" s="163">
        <v>17.95233646858647</v>
      </c>
      <c r="H93" s="163">
        <v>0.2833371352103032</v>
      </c>
      <c r="I93" s="163">
        <v>252.3073560588604</v>
      </c>
      <c r="J93" s="163">
        <v>6.771393706791455</v>
      </c>
      <c r="K93" s="163">
        <v>2.5605860329005448</v>
      </c>
      <c r="L93" s="163">
        <v>32.42180252075195</v>
      </c>
      <c r="M93" s="163">
        <v>31.912212371826172</v>
      </c>
      <c r="N93" s="163">
        <v>32.42180252075195</v>
      </c>
      <c r="O93" s="163">
        <v>1235.6527099609375</v>
      </c>
      <c r="P93" s="163">
        <f t="shared" si="66"/>
        <v>63.36033734</v>
      </c>
      <c r="Q93" s="163">
        <f t="shared" si="2"/>
        <v>4.148838072</v>
      </c>
      <c r="AN93" s="121"/>
    </row>
    <row r="94" ht="14.25" customHeight="1">
      <c r="A94" s="42" t="s">
        <v>178</v>
      </c>
      <c r="B94" s="42" t="s">
        <v>169</v>
      </c>
      <c r="C94" s="35" t="s">
        <v>32</v>
      </c>
      <c r="D94" s="42">
        <v>6.0</v>
      </c>
      <c r="E94" s="42">
        <v>13.0</v>
      </c>
      <c r="F94" s="251" t="s">
        <v>6</v>
      </c>
      <c r="G94" s="163">
        <v>12.37162164233778</v>
      </c>
      <c r="H94" s="163">
        <v>0.2140728771150205</v>
      </c>
      <c r="I94" s="163">
        <v>269.55215278819446</v>
      </c>
      <c r="J94" s="163">
        <v>5.529846085497862</v>
      </c>
      <c r="K94" s="163">
        <v>2.7083449196266485</v>
      </c>
      <c r="L94" s="163">
        <v>32.42841339111328</v>
      </c>
      <c r="M94" s="163">
        <v>31.868825912475586</v>
      </c>
      <c r="N94" s="163">
        <v>32.42841339111328</v>
      </c>
      <c r="O94" s="163">
        <v>1114.7789306640625</v>
      </c>
      <c r="P94" s="163">
        <f t="shared" si="66"/>
        <v>57.7916353</v>
      </c>
      <c r="Q94" s="163">
        <f t="shared" si="2"/>
        <v>4.056844047</v>
      </c>
      <c r="AN94" s="121"/>
    </row>
    <row r="95" ht="14.25" customHeight="1">
      <c r="A95" s="42" t="s">
        <v>183</v>
      </c>
      <c r="B95" s="42" t="s">
        <v>169</v>
      </c>
      <c r="C95" s="35" t="s">
        <v>30</v>
      </c>
      <c r="D95" s="42">
        <v>6.0</v>
      </c>
      <c r="E95" s="42">
        <v>14.0</v>
      </c>
      <c r="F95" s="251" t="s">
        <v>6</v>
      </c>
      <c r="G95" s="163">
        <v>15.128531832121054</v>
      </c>
      <c r="H95" s="163">
        <v>0.26019225264539664</v>
      </c>
      <c r="I95" s="163">
        <v>265.186508970091</v>
      </c>
      <c r="J95" s="163">
        <v>6.276291089896302</v>
      </c>
      <c r="K95" s="163">
        <v>2.5667373596156455</v>
      </c>
      <c r="L95" s="163">
        <v>32.22811508178711</v>
      </c>
      <c r="M95" s="163">
        <v>31.877965927124023</v>
      </c>
      <c r="N95" s="163">
        <v>32.22811508178711</v>
      </c>
      <c r="O95" s="163">
        <v>1152.7052001953125</v>
      </c>
      <c r="P95" s="163">
        <f t="shared" si="66"/>
        <v>58.14366753</v>
      </c>
      <c r="Q95" s="163">
        <f t="shared" si="2"/>
        <v>4.062916974</v>
      </c>
      <c r="AN95" s="121"/>
    </row>
    <row r="96" ht="14.25" customHeight="1">
      <c r="A96" s="42" t="s">
        <v>178</v>
      </c>
      <c r="B96" s="42" t="s">
        <v>176</v>
      </c>
      <c r="C96" s="35" t="s">
        <v>29</v>
      </c>
      <c r="D96" s="42">
        <v>6.0</v>
      </c>
      <c r="E96" s="42">
        <v>15.0</v>
      </c>
      <c r="F96" s="251" t="s">
        <v>6</v>
      </c>
      <c r="G96" s="163">
        <v>13.701012272915044</v>
      </c>
      <c r="H96" s="163">
        <v>0.18497839209508635</v>
      </c>
      <c r="I96" s="163">
        <v>241.87470556476828</v>
      </c>
      <c r="J96" s="163">
        <v>5.081643748701316</v>
      </c>
      <c r="K96" s="163">
        <v>2.85224157519834</v>
      </c>
      <c r="L96" s="163">
        <v>32.757965087890625</v>
      </c>
      <c r="M96" s="163">
        <v>31.909656524658203</v>
      </c>
      <c r="N96" s="163">
        <v>32.757965087890625</v>
      </c>
      <c r="O96" s="163">
        <v>1183.1097412109375</v>
      </c>
      <c r="P96" s="163">
        <f t="shared" si="66"/>
        <v>74.06817692</v>
      </c>
      <c r="Q96" s="163">
        <f t="shared" si="2"/>
        <v>4.304985979</v>
      </c>
      <c r="AN96" s="121"/>
    </row>
    <row r="97" ht="14.25" customHeight="1">
      <c r="A97" s="42" t="s">
        <v>175</v>
      </c>
      <c r="B97" s="42" t="s">
        <v>173</v>
      </c>
      <c r="C97" s="33" t="s">
        <v>28</v>
      </c>
      <c r="D97" s="42">
        <v>6.0</v>
      </c>
      <c r="E97" s="42">
        <v>16.0</v>
      </c>
      <c r="F97" s="251" t="s">
        <v>6</v>
      </c>
      <c r="G97" s="163">
        <v>20.24359596686664</v>
      </c>
      <c r="H97" s="163">
        <v>0.3341672718371916</v>
      </c>
      <c r="I97" s="163">
        <v>253.70764913758927</v>
      </c>
      <c r="J97" s="163">
        <v>7.400231175000651</v>
      </c>
      <c r="K97" s="163">
        <v>2.4113785160707573</v>
      </c>
      <c r="L97" s="163">
        <v>32.140350341796875</v>
      </c>
      <c r="M97" s="163">
        <v>31.876237869262695</v>
      </c>
      <c r="N97" s="163">
        <v>32.140350341796875</v>
      </c>
      <c r="O97" s="163">
        <v>1280.9931640625</v>
      </c>
      <c r="P97" s="163">
        <f t="shared" si="66"/>
        <v>60.57922984</v>
      </c>
      <c r="Q97" s="163">
        <f t="shared" si="2"/>
        <v>4.103952092</v>
      </c>
      <c r="AN97" s="121"/>
    </row>
    <row r="98" ht="14.25" customHeight="1">
      <c r="A98" s="42" t="s">
        <v>168</v>
      </c>
      <c r="B98" s="42" t="s">
        <v>169</v>
      </c>
      <c r="C98" s="35" t="s">
        <v>46</v>
      </c>
      <c r="D98" s="42">
        <v>1.0</v>
      </c>
      <c r="E98" s="42">
        <v>1.0</v>
      </c>
      <c r="F98" s="261" t="s">
        <v>9</v>
      </c>
      <c r="G98" s="163">
        <v>13.313664832145916</v>
      </c>
      <c r="H98" s="163">
        <v>0.15442087691000728</v>
      </c>
      <c r="I98" s="163">
        <v>228.67732566288</v>
      </c>
      <c r="J98" s="163">
        <v>2.9180365398242185</v>
      </c>
      <c r="K98" s="163">
        <v>1.9157819789321962</v>
      </c>
      <c r="L98" s="163">
        <v>34.99000549316406</v>
      </c>
      <c r="M98" s="163">
        <v>33.13487243652344</v>
      </c>
      <c r="N98" s="163">
        <v>34.99000549316406</v>
      </c>
      <c r="O98" s="163">
        <v>1469.289306640625</v>
      </c>
      <c r="P98" s="163">
        <f t="shared" si="66"/>
        <v>86.21674153</v>
      </c>
      <c r="Q98" s="163">
        <f t="shared" si="2"/>
        <v>4.456864376</v>
      </c>
      <c r="AN98" s="121"/>
    </row>
    <row r="99" ht="14.25" customHeight="1">
      <c r="A99" s="42" t="s">
        <v>168</v>
      </c>
      <c r="B99" s="42" t="s">
        <v>173</v>
      </c>
      <c r="C99" s="35" t="s">
        <v>45</v>
      </c>
      <c r="D99" s="42">
        <v>1.0</v>
      </c>
      <c r="E99" s="42">
        <v>2.0</v>
      </c>
      <c r="F99" s="261" t="s">
        <v>9</v>
      </c>
      <c r="G99" s="163">
        <v>12.515889564188967</v>
      </c>
      <c r="H99" s="163">
        <v>0.1957784274900561</v>
      </c>
      <c r="I99" s="163">
        <v>267.8116521195045</v>
      </c>
      <c r="J99" s="163">
        <v>2.736690232857323</v>
      </c>
      <c r="K99" s="163">
        <v>1.44084884640663</v>
      </c>
      <c r="L99" s="163">
        <v>33.281429290771484</v>
      </c>
      <c r="M99" s="163">
        <v>33.3615608215332</v>
      </c>
      <c r="N99" s="163">
        <v>33.281429290771484</v>
      </c>
      <c r="O99" s="163">
        <v>1400.5328369140625</v>
      </c>
      <c r="P99" s="163">
        <f t="shared" si="66"/>
        <v>63.92884918</v>
      </c>
      <c r="Q99" s="163">
        <f t="shared" si="2"/>
        <v>4.157770733</v>
      </c>
      <c r="AN99" s="121"/>
    </row>
    <row r="100" ht="14.25" customHeight="1">
      <c r="A100" s="42" t="s">
        <v>175</v>
      </c>
      <c r="B100" s="42" t="s">
        <v>176</v>
      </c>
      <c r="C100" s="35" t="s">
        <v>44</v>
      </c>
      <c r="D100" s="42">
        <v>1.0</v>
      </c>
      <c r="E100" s="42">
        <v>3.0</v>
      </c>
      <c r="F100" s="261" t="s">
        <v>9</v>
      </c>
      <c r="G100" s="163">
        <v>14.459314920757295</v>
      </c>
      <c r="H100" s="163">
        <v>0.1665036554398819</v>
      </c>
      <c r="I100" s="163">
        <v>226.32740473410252</v>
      </c>
      <c r="J100" s="163">
        <v>3.0009359774424786</v>
      </c>
      <c r="K100" s="163">
        <v>1.8352822460900104</v>
      </c>
      <c r="L100" s="163">
        <v>34.74331283569336</v>
      </c>
      <c r="M100" s="163">
        <v>33.620948791503906</v>
      </c>
      <c r="N100" s="163">
        <v>34.74331283569336</v>
      </c>
      <c r="O100" s="163">
        <v>1407.5738525390625</v>
      </c>
      <c r="P100" s="163">
        <f t="shared" si="66"/>
        <v>86.8408257</v>
      </c>
      <c r="Q100" s="163">
        <f t="shared" si="2"/>
        <v>4.464076853</v>
      </c>
      <c r="AN100" s="121"/>
    </row>
    <row r="101" ht="14.25" customHeight="1">
      <c r="A101" s="42" t="s">
        <v>178</v>
      </c>
      <c r="B101" s="42" t="s">
        <v>179</v>
      </c>
      <c r="C101" s="35" t="s">
        <v>43</v>
      </c>
      <c r="D101" s="42">
        <v>1.0</v>
      </c>
      <c r="E101" s="42">
        <v>4.0</v>
      </c>
      <c r="F101" s="261" t="s">
        <v>9</v>
      </c>
      <c r="G101" s="163">
        <v>14.022487354746016</v>
      </c>
      <c r="H101" s="163">
        <v>0.15449187098836134</v>
      </c>
      <c r="I101" s="163">
        <v>219.95629872985015</v>
      </c>
      <c r="J101" s="163">
        <v>2.960403160271142</v>
      </c>
      <c r="K101" s="163">
        <v>1.9421106537705493</v>
      </c>
      <c r="L101" s="163">
        <v>35.1252326965332</v>
      </c>
      <c r="M101" s="163">
        <v>33.789669036865234</v>
      </c>
      <c r="N101" s="163">
        <v>35.1252326965332</v>
      </c>
      <c r="O101" s="163">
        <v>1406.3310546875</v>
      </c>
      <c r="P101" s="163">
        <f t="shared" si="66"/>
        <v>90.76521156</v>
      </c>
      <c r="Q101" s="163">
        <f t="shared" si="2"/>
        <v>4.50827608</v>
      </c>
      <c r="AN101" s="121"/>
    </row>
    <row r="102" ht="14.25" customHeight="1">
      <c r="A102" s="42" t="s">
        <v>183</v>
      </c>
      <c r="B102" s="42" t="s">
        <v>176</v>
      </c>
      <c r="C102" s="35" t="s">
        <v>42</v>
      </c>
      <c r="D102" s="42">
        <v>1.0</v>
      </c>
      <c r="E102" s="42">
        <v>5.0</v>
      </c>
      <c r="F102" s="261" t="s">
        <v>9</v>
      </c>
      <c r="G102" s="163">
        <v>18.02826968682535</v>
      </c>
      <c r="H102" s="163">
        <v>0.2571450357123504</v>
      </c>
      <c r="I102" s="163">
        <v>246.89881050158158</v>
      </c>
      <c r="J102" s="163">
        <v>4.1668690271698</v>
      </c>
      <c r="K102" s="163">
        <v>1.6981520075496643</v>
      </c>
      <c r="L102" s="163">
        <v>34.825721740722656</v>
      </c>
      <c r="M102" s="163">
        <v>33.948246002197266</v>
      </c>
      <c r="N102" s="163">
        <v>34.825721740722656</v>
      </c>
      <c r="O102" s="163">
        <v>1403.505615234375</v>
      </c>
      <c r="P102" s="163">
        <f t="shared" si="66"/>
        <v>70.10934369</v>
      </c>
      <c r="Q102" s="163">
        <f t="shared" si="2"/>
        <v>4.250056076</v>
      </c>
      <c r="AN102" s="121"/>
    </row>
    <row r="103" ht="14.25" customHeight="1">
      <c r="A103" s="42" t="s">
        <v>168</v>
      </c>
      <c r="B103" s="42" t="s">
        <v>179</v>
      </c>
      <c r="C103" s="35" t="s">
        <v>41</v>
      </c>
      <c r="D103" s="42">
        <v>1.0</v>
      </c>
      <c r="E103" s="42">
        <v>6.0</v>
      </c>
      <c r="F103" s="261" t="s">
        <v>9</v>
      </c>
      <c r="G103" s="163">
        <v>11.906842356103672</v>
      </c>
      <c r="H103" s="163">
        <v>0.13930952336257368</v>
      </c>
      <c r="I103" s="163">
        <v>231.02288482668843</v>
      </c>
      <c r="J103" s="163">
        <v>2.9491085023718298</v>
      </c>
      <c r="K103" s="163">
        <v>2.1320311754794505</v>
      </c>
      <c r="L103" s="163">
        <v>35.80119323730469</v>
      </c>
      <c r="M103" s="163">
        <v>33.63240051269531</v>
      </c>
      <c r="N103" s="163">
        <v>35.80119323730469</v>
      </c>
      <c r="O103" s="163">
        <v>1429.651123046875</v>
      </c>
      <c r="P103" s="163">
        <f t="shared" si="66"/>
        <v>85.47041199</v>
      </c>
      <c r="Q103" s="163">
        <f t="shared" si="2"/>
        <v>4.448170257</v>
      </c>
      <c r="AN103" s="121"/>
    </row>
    <row r="104" ht="14.25" customHeight="1">
      <c r="A104" s="42" t="s">
        <v>183</v>
      </c>
      <c r="B104" s="42" t="s">
        <v>173</v>
      </c>
      <c r="C104" s="35" t="s">
        <v>40</v>
      </c>
      <c r="D104" s="42">
        <v>1.0</v>
      </c>
      <c r="E104" s="42">
        <v>7.0</v>
      </c>
      <c r="F104" s="261" t="s">
        <v>9</v>
      </c>
      <c r="G104" s="163">
        <v>18.254904320863815</v>
      </c>
      <c r="H104" s="163">
        <v>0.23457900997808412</v>
      </c>
      <c r="I104" s="163">
        <v>233.70732035512702</v>
      </c>
      <c r="J104" s="163">
        <v>4.077651296920215</v>
      </c>
      <c r="K104" s="163">
        <v>1.806799072048177</v>
      </c>
      <c r="L104" s="163">
        <v>35.27500534057617</v>
      </c>
      <c r="M104" s="163">
        <v>33.83982467651367</v>
      </c>
      <c r="N104" s="163">
        <v>35.27500534057617</v>
      </c>
      <c r="O104" s="163">
        <v>1425.4923095703125</v>
      </c>
      <c r="P104" s="163">
        <f t="shared" si="66"/>
        <v>77.81985406</v>
      </c>
      <c r="Q104" s="163">
        <f t="shared" si="2"/>
        <v>4.354396592</v>
      </c>
      <c r="AN104" s="121"/>
    </row>
    <row r="105" ht="14.25" customHeight="1">
      <c r="A105" s="42" t="s">
        <v>175</v>
      </c>
      <c r="B105" s="42" t="s">
        <v>179</v>
      </c>
      <c r="C105" s="35" t="s">
        <v>39</v>
      </c>
      <c r="D105" s="42">
        <v>1.0</v>
      </c>
      <c r="E105" s="42">
        <v>8.0</v>
      </c>
      <c r="F105" s="261" t="s">
        <v>9</v>
      </c>
      <c r="G105" s="163">
        <v>12.407552311193395</v>
      </c>
      <c r="H105" s="163">
        <v>0.15563930507746127</v>
      </c>
      <c r="I105" s="163">
        <v>239.3849937730121</v>
      </c>
      <c r="J105" s="163">
        <v>3.1363018768615074</v>
      </c>
      <c r="K105" s="163">
        <v>2.041083954969563</v>
      </c>
      <c r="L105" s="163">
        <v>35.59288024902344</v>
      </c>
      <c r="M105" s="163">
        <v>33.835628509521484</v>
      </c>
      <c r="N105" s="163">
        <v>35.59288024902344</v>
      </c>
      <c r="O105" s="163">
        <v>1344.5987548828125</v>
      </c>
      <c r="P105" s="163">
        <f t="shared" si="66"/>
        <v>79.7199159</v>
      </c>
      <c r="Q105" s="163">
        <f t="shared" si="2"/>
        <v>4.37851944</v>
      </c>
      <c r="AN105" s="121"/>
    </row>
    <row r="106" ht="14.25" customHeight="1">
      <c r="A106" s="42" t="s">
        <v>168</v>
      </c>
      <c r="B106" s="42" t="s">
        <v>176</v>
      </c>
      <c r="C106" s="35" t="s">
        <v>38</v>
      </c>
      <c r="D106" s="42">
        <v>1.0</v>
      </c>
      <c r="E106" s="42">
        <v>9.0</v>
      </c>
      <c r="F106" s="261" t="s">
        <v>9</v>
      </c>
      <c r="G106" s="163">
        <v>11.751809533424959</v>
      </c>
      <c r="H106" s="163">
        <v>0.13756348701823426</v>
      </c>
      <c r="I106" s="163">
        <v>231.5230870646951</v>
      </c>
      <c r="J106" s="163">
        <v>2.832800737925353</v>
      </c>
      <c r="K106" s="163">
        <v>2.0739035583962835</v>
      </c>
      <c r="L106" s="163">
        <v>35.53573226928711</v>
      </c>
      <c r="M106" s="163">
        <v>33.56422424316406</v>
      </c>
      <c r="N106" s="163">
        <v>35.53573226928711</v>
      </c>
      <c r="O106" s="163">
        <v>1450.143798828125</v>
      </c>
      <c r="P106" s="163">
        <f t="shared" si="66"/>
        <v>85.42826144</v>
      </c>
      <c r="Q106" s="163">
        <f t="shared" si="2"/>
        <v>4.447676976</v>
      </c>
      <c r="AN106" s="121"/>
    </row>
    <row r="107" ht="14.25" customHeight="1">
      <c r="A107" s="42" t="s">
        <v>183</v>
      </c>
      <c r="B107" s="42" t="s">
        <v>179</v>
      </c>
      <c r="C107" s="35" t="s">
        <v>37</v>
      </c>
      <c r="D107" s="42">
        <v>1.0</v>
      </c>
      <c r="E107" s="42">
        <v>10.0</v>
      </c>
      <c r="F107" s="261" t="s">
        <v>9</v>
      </c>
      <c r="G107" s="163">
        <v>15.425264377360433</v>
      </c>
      <c r="H107" s="163">
        <v>0.20463167967333729</v>
      </c>
      <c r="I107" s="163">
        <v>242.31066800445058</v>
      </c>
      <c r="J107" s="163">
        <v>3.705322235088681</v>
      </c>
      <c r="K107" s="163">
        <v>1.8644909836611778</v>
      </c>
      <c r="L107" s="163">
        <v>35.235748291015625</v>
      </c>
      <c r="M107" s="163">
        <v>33.74254608154297</v>
      </c>
      <c r="N107" s="163">
        <v>35.235748291015625</v>
      </c>
      <c r="O107" s="163">
        <v>1443.8641357421875</v>
      </c>
      <c r="P107" s="163">
        <f t="shared" si="66"/>
        <v>75.38062729</v>
      </c>
      <c r="Q107" s="163">
        <f t="shared" si="2"/>
        <v>4.32255031</v>
      </c>
      <c r="AN107" s="121"/>
    </row>
    <row r="108" ht="14.25" customHeight="1">
      <c r="A108" s="42" t="s">
        <v>178</v>
      </c>
      <c r="B108" s="42" t="s">
        <v>173</v>
      </c>
      <c r="C108" s="35" t="s">
        <v>36</v>
      </c>
      <c r="D108" s="42">
        <v>1.0</v>
      </c>
      <c r="E108" s="42">
        <v>11.0</v>
      </c>
      <c r="F108" s="261" t="s">
        <v>9</v>
      </c>
      <c r="G108" s="163">
        <v>14.26522139200024</v>
      </c>
      <c r="H108" s="163">
        <v>0.2387594945325303</v>
      </c>
      <c r="I108" s="163">
        <v>268.51095371136245</v>
      </c>
      <c r="J108" s="163">
        <v>4.138694234563727</v>
      </c>
      <c r="K108" s="163">
        <v>1.8055945916091933</v>
      </c>
      <c r="L108" s="163">
        <v>35.037540435791016</v>
      </c>
      <c r="M108" s="163">
        <v>33.69041442871094</v>
      </c>
      <c r="N108" s="163">
        <v>35.037540435791016</v>
      </c>
      <c r="O108" s="163">
        <v>1428.154541015625</v>
      </c>
      <c r="P108" s="163">
        <f t="shared" si="66"/>
        <v>59.74724239</v>
      </c>
      <c r="Q108" s="163">
        <f t="shared" si="2"/>
        <v>4.090123037</v>
      </c>
      <c r="AN108" s="121"/>
    </row>
    <row r="109" ht="14.25" customHeight="1">
      <c r="A109" s="42" t="s">
        <v>175</v>
      </c>
      <c r="B109" s="42" t="s">
        <v>169</v>
      </c>
      <c r="C109" s="35" t="s">
        <v>34</v>
      </c>
      <c r="D109" s="42">
        <v>1.0</v>
      </c>
      <c r="E109" s="42">
        <v>12.0</v>
      </c>
      <c r="F109" s="261" t="s">
        <v>9</v>
      </c>
      <c r="G109" s="163">
        <v>15.80879397240404</v>
      </c>
      <c r="H109" s="163">
        <v>0.18310776694760364</v>
      </c>
      <c r="I109" s="163">
        <v>223.25639754423554</v>
      </c>
      <c r="J109" s="163">
        <v>3.719266751761674</v>
      </c>
      <c r="K109" s="163">
        <v>2.0749050220106415</v>
      </c>
      <c r="L109" s="163">
        <v>35.83998489379883</v>
      </c>
      <c r="M109" s="163">
        <v>33.65958786010742</v>
      </c>
      <c r="N109" s="163">
        <v>35.83998489379883</v>
      </c>
      <c r="O109" s="163">
        <v>1486.18017578125</v>
      </c>
      <c r="P109" s="163">
        <f t="shared" si="66"/>
        <v>86.33600986</v>
      </c>
      <c r="Q109" s="163">
        <f t="shared" si="2"/>
        <v>4.458246775</v>
      </c>
      <c r="AN109" s="121"/>
    </row>
    <row r="110" ht="14.25" customHeight="1">
      <c r="A110" s="42" t="s">
        <v>178</v>
      </c>
      <c r="B110" s="42" t="s">
        <v>169</v>
      </c>
      <c r="C110" s="35" t="s">
        <v>32</v>
      </c>
      <c r="D110" s="42">
        <v>1.0</v>
      </c>
      <c r="E110" s="42">
        <v>13.0</v>
      </c>
      <c r="F110" s="261" t="s">
        <v>9</v>
      </c>
      <c r="G110" s="163">
        <v>15.000270311430759</v>
      </c>
      <c r="H110" s="163">
        <v>0.14431231254531876</v>
      </c>
      <c r="I110" s="163">
        <v>196.9206892707782</v>
      </c>
      <c r="J110" s="163">
        <v>3.0483717767093754</v>
      </c>
      <c r="K110" s="163">
        <v>2.1309057546515433</v>
      </c>
      <c r="L110" s="163">
        <v>35.80858612060547</v>
      </c>
      <c r="M110" s="163">
        <v>33.718711853027344</v>
      </c>
      <c r="N110" s="163">
        <v>35.80858612060547</v>
      </c>
      <c r="O110" s="163">
        <v>1485.150390625</v>
      </c>
      <c r="P110" s="163">
        <f t="shared" si="66"/>
        <v>103.9431082</v>
      </c>
      <c r="Q110" s="163">
        <f t="shared" si="2"/>
        <v>4.643843713</v>
      </c>
      <c r="AN110" s="121"/>
    </row>
    <row r="111" ht="14.25" customHeight="1">
      <c r="A111" s="42" t="s">
        <v>183</v>
      </c>
      <c r="B111" s="42" t="s">
        <v>169</v>
      </c>
      <c r="C111" s="35" t="s">
        <v>30</v>
      </c>
      <c r="D111" s="42">
        <v>1.0</v>
      </c>
      <c r="E111" s="42">
        <v>14.0</v>
      </c>
      <c r="F111" s="261" t="s">
        <v>9</v>
      </c>
      <c r="G111" s="163">
        <v>12.864486620089208</v>
      </c>
      <c r="H111" s="163">
        <v>0.18749020789347773</v>
      </c>
      <c r="I111" s="163">
        <v>257.3990078950679</v>
      </c>
      <c r="J111" s="163">
        <v>3.2912735261295674</v>
      </c>
      <c r="K111" s="163">
        <v>1.7989807995462352</v>
      </c>
      <c r="L111" s="163">
        <v>34.86131286621094</v>
      </c>
      <c r="M111" s="163">
        <v>33.65122985839844</v>
      </c>
      <c r="N111" s="163">
        <v>34.86131286621094</v>
      </c>
      <c r="O111" s="163">
        <v>1329.8587646484375</v>
      </c>
      <c r="P111" s="163">
        <f t="shared" si="66"/>
        <v>68.61417865</v>
      </c>
      <c r="Q111" s="163">
        <f t="shared" si="2"/>
        <v>4.228499199</v>
      </c>
      <c r="AN111" s="121"/>
    </row>
    <row r="112" ht="14.25" customHeight="1">
      <c r="A112" s="42" t="s">
        <v>178</v>
      </c>
      <c r="B112" s="42" t="s">
        <v>176</v>
      </c>
      <c r="C112" s="35" t="s">
        <v>29</v>
      </c>
      <c r="D112" s="42">
        <v>1.0</v>
      </c>
      <c r="E112" s="42">
        <v>15.0</v>
      </c>
      <c r="F112" s="261" t="s">
        <v>9</v>
      </c>
      <c r="G112" s="163">
        <v>10.86537563611695</v>
      </c>
      <c r="H112" s="163">
        <v>0.1012874063131457</v>
      </c>
      <c r="I112" s="163">
        <v>196.47976679873207</v>
      </c>
      <c r="J112" s="163">
        <v>2.6013982467583716</v>
      </c>
      <c r="K112" s="163">
        <v>2.5499195608051304</v>
      </c>
      <c r="L112" s="163">
        <v>36.842567443847656</v>
      </c>
      <c r="M112" s="163">
        <v>33.607032775878906</v>
      </c>
      <c r="N112" s="163">
        <v>36.842567443847656</v>
      </c>
      <c r="O112" s="163">
        <v>1531.56982421875</v>
      </c>
      <c r="P112" s="163">
        <f t="shared" si="66"/>
        <v>107.2727206</v>
      </c>
      <c r="Q112" s="163">
        <f t="shared" si="2"/>
        <v>4.675374382</v>
      </c>
      <c r="AN112" s="121"/>
    </row>
    <row r="113" ht="14.25" customHeight="1">
      <c r="A113" s="42" t="s">
        <v>175</v>
      </c>
      <c r="B113" s="42" t="s">
        <v>173</v>
      </c>
      <c r="C113" s="33" t="s">
        <v>28</v>
      </c>
      <c r="D113" s="42">
        <v>1.0</v>
      </c>
      <c r="E113" s="42">
        <v>16.0</v>
      </c>
      <c r="F113" s="261" t="s">
        <v>9</v>
      </c>
      <c r="G113" s="163">
        <v>14.934977455472684</v>
      </c>
      <c r="H113" s="163">
        <v>0.16313912171469497</v>
      </c>
      <c r="I113" s="163">
        <v>216.78313682566065</v>
      </c>
      <c r="J113" s="163">
        <v>3.3121082182150157</v>
      </c>
      <c r="K113" s="163">
        <v>2.061524245213158</v>
      </c>
      <c r="L113" s="163">
        <v>35.620967864990234</v>
      </c>
      <c r="M113" s="163">
        <v>33.57680130004883</v>
      </c>
      <c r="N113" s="163">
        <v>35.620967864990234</v>
      </c>
      <c r="O113" s="163">
        <v>1487.5428466796875</v>
      </c>
      <c r="P113" s="163">
        <f t="shared" si="66"/>
        <v>91.54749209</v>
      </c>
      <c r="Q113" s="163">
        <f t="shared" si="2"/>
        <v>4.516857877</v>
      </c>
      <c r="AN113" s="121"/>
    </row>
    <row r="114" ht="14.25" customHeight="1">
      <c r="A114" s="42" t="s">
        <v>168</v>
      </c>
      <c r="B114" s="42" t="s">
        <v>169</v>
      </c>
      <c r="C114" s="35" t="s">
        <v>46</v>
      </c>
      <c r="D114" s="42">
        <v>3.0</v>
      </c>
      <c r="E114" s="42">
        <v>1.0</v>
      </c>
      <c r="F114" s="261" t="s">
        <v>9</v>
      </c>
      <c r="G114" s="163">
        <v>15.6921809609478</v>
      </c>
      <c r="H114" s="163">
        <v>0.2459379241835812</v>
      </c>
      <c r="I114" s="163">
        <v>260.07785654367717</v>
      </c>
      <c r="J114" s="163">
        <v>4.2436510082799455</v>
      </c>
      <c r="K114" s="163">
        <v>1.7997520335246522</v>
      </c>
      <c r="L114" s="163">
        <v>35.328468322753906</v>
      </c>
      <c r="M114" s="163">
        <v>33.86934280395508</v>
      </c>
      <c r="N114" s="163">
        <v>35.328468322753906</v>
      </c>
      <c r="O114" s="163">
        <v>1390.490234375</v>
      </c>
      <c r="P114" s="163">
        <f t="shared" si="66"/>
        <v>63.80545421</v>
      </c>
      <c r="Q114" s="163">
        <f t="shared" si="2"/>
        <v>4.155838676</v>
      </c>
      <c r="AN114" s="121"/>
    </row>
    <row r="115" ht="14.25" customHeight="1">
      <c r="A115" s="42" t="s">
        <v>168</v>
      </c>
      <c r="B115" s="42" t="s">
        <v>173</v>
      </c>
      <c r="C115" s="35" t="s">
        <v>45</v>
      </c>
      <c r="D115" s="42">
        <v>3.0</v>
      </c>
      <c r="E115" s="42">
        <v>2.0</v>
      </c>
      <c r="F115" s="261" t="s">
        <v>9</v>
      </c>
      <c r="G115" s="163">
        <v>16.54332544682696</v>
      </c>
      <c r="H115" s="163">
        <v>0.3197289471292764</v>
      </c>
      <c r="I115" s="163">
        <v>277.78104354078414</v>
      </c>
      <c r="J115" s="163">
        <v>5.167148598105199</v>
      </c>
      <c r="K115" s="163">
        <v>1.724846370929221</v>
      </c>
      <c r="L115" s="163">
        <v>35.4117431640625</v>
      </c>
      <c r="M115" s="163">
        <v>34.2055778503418</v>
      </c>
      <c r="N115" s="163">
        <v>35.4117431640625</v>
      </c>
      <c r="O115" s="163">
        <v>1388.7633056640625</v>
      </c>
      <c r="P115" s="163">
        <f t="shared" si="66"/>
        <v>51.74171934</v>
      </c>
      <c r="Q115" s="163">
        <f t="shared" si="2"/>
        <v>3.946264407</v>
      </c>
      <c r="AN115" s="121"/>
    </row>
    <row r="116" ht="14.25" customHeight="1">
      <c r="A116" s="42" t="s">
        <v>175</v>
      </c>
      <c r="B116" s="42" t="s">
        <v>176</v>
      </c>
      <c r="C116" s="35" t="s">
        <v>44</v>
      </c>
      <c r="D116" s="42">
        <v>3.0</v>
      </c>
      <c r="E116" s="42">
        <v>3.0</v>
      </c>
      <c r="F116" s="261" t="s">
        <v>9</v>
      </c>
      <c r="G116" s="163">
        <v>17.124298348326967</v>
      </c>
      <c r="H116" s="163">
        <v>0.2336532735762235</v>
      </c>
      <c r="I116" s="163">
        <v>241.60775059629643</v>
      </c>
      <c r="J116" s="163">
        <v>4.431506491698308</v>
      </c>
      <c r="K116" s="163">
        <v>1.9685018688120426</v>
      </c>
      <c r="L116" s="163">
        <v>35.89329147338867</v>
      </c>
      <c r="M116" s="163">
        <v>34.375545501708984</v>
      </c>
      <c r="N116" s="163">
        <v>35.89329147338867</v>
      </c>
      <c r="O116" s="163">
        <v>1501.9866943359375</v>
      </c>
      <c r="P116" s="163">
        <f t="shared" si="66"/>
        <v>73.28935771</v>
      </c>
      <c r="Q116" s="163">
        <f t="shared" si="2"/>
        <v>4.29441541</v>
      </c>
      <c r="AN116" s="121"/>
    </row>
    <row r="117" ht="14.25" customHeight="1">
      <c r="A117" s="42" t="s">
        <v>178</v>
      </c>
      <c r="B117" s="42" t="s">
        <v>179</v>
      </c>
      <c r="C117" s="35" t="s">
        <v>43</v>
      </c>
      <c r="D117" s="42">
        <v>3.0</v>
      </c>
      <c r="E117" s="42">
        <v>4.0</v>
      </c>
      <c r="F117" s="261" t="s">
        <v>9</v>
      </c>
      <c r="G117" s="163">
        <v>14.52931969842459</v>
      </c>
      <c r="H117" s="163">
        <v>0.20536601374049834</v>
      </c>
      <c r="I117" s="163">
        <v>249.16123002087426</v>
      </c>
      <c r="J117" s="163">
        <v>4.346422530855587</v>
      </c>
      <c r="K117" s="163">
        <v>2.174692258298658</v>
      </c>
      <c r="L117" s="163">
        <v>36.420494079589844</v>
      </c>
      <c r="M117" s="163">
        <v>34.391902923583984</v>
      </c>
      <c r="N117" s="163">
        <v>36.420494079589844</v>
      </c>
      <c r="O117" s="163">
        <v>1457.3475341796875</v>
      </c>
      <c r="P117" s="163">
        <f t="shared" si="66"/>
        <v>70.74841369</v>
      </c>
      <c r="Q117" s="163">
        <f t="shared" si="2"/>
        <v>4.259130115</v>
      </c>
      <c r="AN117" s="121"/>
    </row>
    <row r="118" ht="14.25" customHeight="1">
      <c r="A118" s="42" t="s">
        <v>183</v>
      </c>
      <c r="B118" s="42" t="s">
        <v>176</v>
      </c>
      <c r="C118" s="35" t="s">
        <v>42</v>
      </c>
      <c r="D118" s="42">
        <v>3.0</v>
      </c>
      <c r="E118" s="42">
        <v>5.0</v>
      </c>
      <c r="F118" s="261" t="s">
        <v>9</v>
      </c>
      <c r="G118" s="163">
        <v>14.175463249634145</v>
      </c>
      <c r="H118" s="163">
        <v>0.22602618597969837</v>
      </c>
      <c r="I118" s="163">
        <v>262.6532669808154</v>
      </c>
      <c r="J118" s="163">
        <v>4.532674021807096</v>
      </c>
      <c r="K118" s="163">
        <v>2.0748244952185715</v>
      </c>
      <c r="L118" s="163">
        <v>36.24507141113281</v>
      </c>
      <c r="M118" s="163">
        <v>34.58662414550781</v>
      </c>
      <c r="N118" s="163">
        <v>36.24507141113281</v>
      </c>
      <c r="O118" s="163">
        <v>1456.0028076171875</v>
      </c>
      <c r="P118" s="163">
        <f t="shared" si="66"/>
        <v>62.71602199</v>
      </c>
      <c r="Q118" s="163">
        <f t="shared" si="2"/>
        <v>4.138616949</v>
      </c>
      <c r="AN118" s="121"/>
    </row>
    <row r="119" ht="14.25" customHeight="1">
      <c r="A119" s="42" t="s">
        <v>168</v>
      </c>
      <c r="B119" s="42" t="s">
        <v>179</v>
      </c>
      <c r="C119" s="35" t="s">
        <v>41</v>
      </c>
      <c r="D119" s="42">
        <v>3.0</v>
      </c>
      <c r="E119" s="42">
        <v>6.0</v>
      </c>
      <c r="F119" s="261" t="s">
        <v>9</v>
      </c>
      <c r="G119" s="163">
        <v>13.398030501921141</v>
      </c>
      <c r="H119" s="163">
        <v>0.22934412526695308</v>
      </c>
      <c r="I119" s="163">
        <v>270.43218959954174</v>
      </c>
      <c r="J119" s="163">
        <v>4.678079438012948</v>
      </c>
      <c r="K119" s="163">
        <v>2.1103136335521624</v>
      </c>
      <c r="L119" s="163">
        <v>36.605159759521484</v>
      </c>
      <c r="M119" s="163">
        <v>35.34818649291992</v>
      </c>
      <c r="N119" s="163">
        <v>36.605159759521484</v>
      </c>
      <c r="O119" s="163">
        <v>1391.70556640625</v>
      </c>
      <c r="P119" s="163">
        <f t="shared" si="66"/>
        <v>58.41889556</v>
      </c>
      <c r="Q119" s="163">
        <f t="shared" si="2"/>
        <v>4.067639392</v>
      </c>
      <c r="AN119" s="121"/>
    </row>
    <row r="120" ht="14.25" customHeight="1">
      <c r="A120" s="42" t="s">
        <v>183</v>
      </c>
      <c r="B120" s="42" t="s">
        <v>173</v>
      </c>
      <c r="C120" s="35" t="s">
        <v>40</v>
      </c>
      <c r="D120" s="42">
        <v>3.0</v>
      </c>
      <c r="E120" s="42">
        <v>7.0</v>
      </c>
      <c r="F120" s="261" t="s">
        <v>9</v>
      </c>
      <c r="G120" s="163">
        <v>13.987826333796036</v>
      </c>
      <c r="H120" s="163">
        <v>0.22754817918589587</v>
      </c>
      <c r="I120" s="163">
        <v>264.7905500351449</v>
      </c>
      <c r="J120" s="163">
        <v>4.56993298290081</v>
      </c>
      <c r="K120" s="163">
        <v>2.076635491284552</v>
      </c>
      <c r="L120" s="163">
        <v>36.55287170410156</v>
      </c>
      <c r="M120" s="163">
        <v>35.253440856933594</v>
      </c>
      <c r="N120" s="163">
        <v>36.55287170410156</v>
      </c>
      <c r="O120" s="163">
        <v>1491.8355712890625</v>
      </c>
      <c r="P120" s="163">
        <f t="shared" si="66"/>
        <v>61.4719326</v>
      </c>
      <c r="Q120" s="163">
        <f t="shared" si="2"/>
        <v>4.11858069</v>
      </c>
      <c r="AN120" s="121"/>
    </row>
    <row r="121" ht="14.25" customHeight="1">
      <c r="A121" s="42" t="s">
        <v>175</v>
      </c>
      <c r="B121" s="42" t="s">
        <v>179</v>
      </c>
      <c r="C121" s="35" t="s">
        <v>39</v>
      </c>
      <c r="D121" s="42">
        <v>3.0</v>
      </c>
      <c r="E121" s="42">
        <v>8.0</v>
      </c>
      <c r="F121" s="261" t="s">
        <v>9</v>
      </c>
      <c r="G121" s="163">
        <v>12.296761291775546</v>
      </c>
      <c r="H121" s="163">
        <v>0.1585883436084351</v>
      </c>
      <c r="I121" s="163">
        <v>240.6541226376361</v>
      </c>
      <c r="J121" s="163">
        <v>3.8797416893696814</v>
      </c>
      <c r="K121" s="163">
        <v>2.468554453038709</v>
      </c>
      <c r="L121" s="163">
        <v>37.57539367675781</v>
      </c>
      <c r="M121" s="163">
        <v>35.671817779541016</v>
      </c>
      <c r="N121" s="163">
        <v>37.57539367675781</v>
      </c>
      <c r="O121" s="163">
        <v>1478.767822265625</v>
      </c>
      <c r="P121" s="163">
        <f t="shared" si="66"/>
        <v>77.5388721</v>
      </c>
      <c r="Q121" s="163">
        <f t="shared" si="2"/>
        <v>4.350779386</v>
      </c>
      <c r="AN121" s="121"/>
    </row>
    <row r="122" ht="14.25" customHeight="1">
      <c r="A122" s="42" t="s">
        <v>168</v>
      </c>
      <c r="B122" s="42" t="s">
        <v>176</v>
      </c>
      <c r="C122" s="35" t="s">
        <v>38</v>
      </c>
      <c r="D122" s="42">
        <v>3.0</v>
      </c>
      <c r="E122" s="42">
        <v>9.0</v>
      </c>
      <c r="F122" s="261" t="s">
        <v>9</v>
      </c>
      <c r="G122" s="163">
        <v>10.637260994010429</v>
      </c>
      <c r="H122" s="163">
        <v>0.1694123636704367</v>
      </c>
      <c r="I122" s="163">
        <v>267.22001280800566</v>
      </c>
      <c r="J122" s="163">
        <v>3.8993823221297754</v>
      </c>
      <c r="K122" s="163">
        <v>2.3329362658775956</v>
      </c>
      <c r="L122" s="163">
        <v>37.157020568847656</v>
      </c>
      <c r="M122" s="163">
        <v>35.62532424926758</v>
      </c>
      <c r="N122" s="163">
        <v>37.157020568847656</v>
      </c>
      <c r="O122" s="163">
        <v>1492.287109375</v>
      </c>
      <c r="P122" s="163">
        <f t="shared" si="66"/>
        <v>62.78916582</v>
      </c>
      <c r="Q122" s="163">
        <f t="shared" si="2"/>
        <v>4.13978254</v>
      </c>
      <c r="AN122" s="121"/>
    </row>
    <row r="123" ht="14.25" customHeight="1">
      <c r="A123" s="42" t="s">
        <v>183</v>
      </c>
      <c r="B123" s="42" t="s">
        <v>179</v>
      </c>
      <c r="C123" s="35" t="s">
        <v>37</v>
      </c>
      <c r="D123" s="42">
        <v>3.0</v>
      </c>
      <c r="E123" s="42">
        <v>10.0</v>
      </c>
      <c r="F123" s="261" t="s">
        <v>9</v>
      </c>
      <c r="G123" s="163">
        <v>12.613199184273912</v>
      </c>
      <c r="H123" s="163">
        <v>0.1962948691641615</v>
      </c>
      <c r="I123" s="163">
        <v>261.99723855957336</v>
      </c>
      <c r="J123" s="163">
        <v>4.270423233184958</v>
      </c>
      <c r="K123" s="163">
        <v>2.222847381074607</v>
      </c>
      <c r="L123" s="163">
        <v>37.21747970581055</v>
      </c>
      <c r="M123" s="163">
        <v>35.91984939575195</v>
      </c>
      <c r="N123" s="163">
        <v>37.21747970581055</v>
      </c>
      <c r="O123" s="163">
        <v>1542.1463623046875</v>
      </c>
      <c r="P123" s="163">
        <f t="shared" si="66"/>
        <v>64.25638754</v>
      </c>
      <c r="Q123" s="163">
        <f t="shared" si="2"/>
        <v>4.162881136</v>
      </c>
      <c r="AN123" s="121"/>
    </row>
    <row r="124" ht="14.25" customHeight="1">
      <c r="A124" s="42" t="s">
        <v>178</v>
      </c>
      <c r="B124" s="42" t="s">
        <v>173</v>
      </c>
      <c r="C124" s="35" t="s">
        <v>36</v>
      </c>
      <c r="D124" s="42">
        <v>3.0</v>
      </c>
      <c r="E124" s="42">
        <v>11.0</v>
      </c>
      <c r="F124" s="261" t="s">
        <v>9</v>
      </c>
      <c r="G124" s="163">
        <v>10.052034727801749</v>
      </c>
      <c r="H124" s="163">
        <v>0.14366236406328828</v>
      </c>
      <c r="I124" s="163">
        <v>256.3334977148482</v>
      </c>
      <c r="J124" s="163">
        <v>3.5670481879125653</v>
      </c>
      <c r="K124" s="163">
        <v>2.4924089035945265</v>
      </c>
      <c r="L124" s="163">
        <v>37.65947723388672</v>
      </c>
      <c r="M124" s="163">
        <v>35.91618728637695</v>
      </c>
      <c r="N124" s="163">
        <v>37.65947723388672</v>
      </c>
      <c r="O124" s="163">
        <v>1363.9022216796875</v>
      </c>
      <c r="P124" s="163">
        <f t="shared" si="66"/>
        <v>69.96985462</v>
      </c>
      <c r="Q124" s="163">
        <f t="shared" si="2"/>
        <v>4.248064501</v>
      </c>
      <c r="AN124" s="121"/>
    </row>
    <row r="125" ht="14.25" customHeight="1">
      <c r="A125" s="42" t="s">
        <v>175</v>
      </c>
      <c r="B125" s="42" t="s">
        <v>169</v>
      </c>
      <c r="C125" s="35" t="s">
        <v>34</v>
      </c>
      <c r="D125" s="42">
        <v>3.0</v>
      </c>
      <c r="E125" s="42">
        <v>12.0</v>
      </c>
      <c r="F125" s="261" t="s">
        <v>9</v>
      </c>
      <c r="G125" s="163">
        <v>13.985932234439222</v>
      </c>
      <c r="H125" s="163">
        <v>0.2383875866265624</v>
      </c>
      <c r="I125" s="163">
        <v>270.1491008196136</v>
      </c>
      <c r="J125" s="163">
        <v>4.454816867695937</v>
      </c>
      <c r="K125" s="163">
        <v>1.9371065251905843</v>
      </c>
      <c r="L125" s="163">
        <v>36.60658645629883</v>
      </c>
      <c r="M125" s="163">
        <v>35.648033142089844</v>
      </c>
      <c r="N125" s="163">
        <v>36.60658645629883</v>
      </c>
      <c r="O125" s="163">
        <v>1437.121337890625</v>
      </c>
      <c r="P125" s="163">
        <f t="shared" si="66"/>
        <v>58.66887799</v>
      </c>
      <c r="Q125" s="163">
        <f t="shared" si="2"/>
        <v>4.071909399</v>
      </c>
      <c r="AN125" s="121"/>
    </row>
    <row r="126" ht="14.25" customHeight="1">
      <c r="A126" s="42" t="s">
        <v>178</v>
      </c>
      <c r="B126" s="42" t="s">
        <v>169</v>
      </c>
      <c r="C126" s="35" t="s">
        <v>32</v>
      </c>
      <c r="D126" s="42">
        <v>3.0</v>
      </c>
      <c r="E126" s="42">
        <v>13.0</v>
      </c>
      <c r="F126" s="261" t="s">
        <v>9</v>
      </c>
      <c r="G126" s="163">
        <v>11.651361049413133</v>
      </c>
      <c r="H126" s="163">
        <v>0.22767274101902582</v>
      </c>
      <c r="I126" s="163">
        <v>285.4114020857402</v>
      </c>
      <c r="J126" s="163">
        <v>4.412930014227988</v>
      </c>
      <c r="K126" s="163">
        <v>2.0017254253451915</v>
      </c>
      <c r="L126" s="163">
        <v>36.79182052612305</v>
      </c>
      <c r="M126" s="163">
        <v>35.60655212402344</v>
      </c>
      <c r="N126" s="163">
        <v>36.79182052612305</v>
      </c>
      <c r="O126" s="163">
        <v>1439.503662109375</v>
      </c>
      <c r="P126" s="163">
        <f t="shared" si="66"/>
        <v>51.17591591</v>
      </c>
      <c r="Q126" s="163">
        <f t="shared" si="2"/>
        <v>3.935269029</v>
      </c>
      <c r="AN126" s="121"/>
    </row>
    <row r="127" ht="14.25" customHeight="1">
      <c r="A127" s="42" t="s">
        <v>183</v>
      </c>
      <c r="B127" s="42" t="s">
        <v>169</v>
      </c>
      <c r="C127" s="35" t="s">
        <v>30</v>
      </c>
      <c r="D127" s="42">
        <v>3.0</v>
      </c>
      <c r="E127" s="42">
        <v>14.0</v>
      </c>
      <c r="F127" s="261" t="s">
        <v>9</v>
      </c>
      <c r="G127" s="163">
        <v>14.586368706768477</v>
      </c>
      <c r="H127" s="163">
        <v>0.20886663853346668</v>
      </c>
      <c r="I127" s="163">
        <v>252.09074853261833</v>
      </c>
      <c r="J127" s="163">
        <v>3.8599066654133054</v>
      </c>
      <c r="K127" s="163">
        <v>1.8997723110380127</v>
      </c>
      <c r="L127" s="163">
        <v>36.190711975097656</v>
      </c>
      <c r="M127" s="163">
        <v>35.2377815246582</v>
      </c>
      <c r="N127" s="163">
        <v>36.190711975097656</v>
      </c>
      <c r="O127" s="163">
        <v>1445.3577880859375</v>
      </c>
      <c r="P127" s="163">
        <f t="shared" si="66"/>
        <v>69.83579958</v>
      </c>
      <c r="Q127" s="163">
        <f t="shared" si="2"/>
        <v>4.246146766</v>
      </c>
      <c r="AN127" s="121"/>
    </row>
    <row r="128" ht="14.25" customHeight="1">
      <c r="A128" s="42" t="s">
        <v>178</v>
      </c>
      <c r="B128" s="42" t="s">
        <v>176</v>
      </c>
      <c r="C128" s="35" t="s">
        <v>29</v>
      </c>
      <c r="D128" s="42">
        <v>3.0</v>
      </c>
      <c r="E128" s="42">
        <v>15.0</v>
      </c>
      <c r="F128" s="261" t="s">
        <v>9</v>
      </c>
      <c r="G128" s="163">
        <v>10.237734001846441</v>
      </c>
      <c r="H128" s="163">
        <v>0.14329520930723624</v>
      </c>
      <c r="I128" s="163">
        <v>254.3734979676051</v>
      </c>
      <c r="J128" s="163">
        <v>3.2173158040787855</v>
      </c>
      <c r="K128" s="163">
        <v>2.2567011855461026</v>
      </c>
      <c r="L128" s="163">
        <v>36.93517303466797</v>
      </c>
      <c r="M128" s="163">
        <v>34.9067268371582</v>
      </c>
      <c r="N128" s="163">
        <v>36.93517303466797</v>
      </c>
      <c r="O128" s="163">
        <v>1515.69580078125</v>
      </c>
      <c r="P128" s="163">
        <f t="shared" si="66"/>
        <v>71.44505424</v>
      </c>
      <c r="Q128" s="163">
        <f t="shared" si="2"/>
        <v>4.268928682</v>
      </c>
      <c r="AN128" s="121"/>
    </row>
    <row r="129" ht="14.25" customHeight="1">
      <c r="A129" s="42" t="s">
        <v>175</v>
      </c>
      <c r="B129" s="42" t="s">
        <v>173</v>
      </c>
      <c r="C129" s="33" t="s">
        <v>28</v>
      </c>
      <c r="D129" s="42">
        <v>3.0</v>
      </c>
      <c r="E129" s="42">
        <v>16.0</v>
      </c>
      <c r="F129" s="261" t="s">
        <v>9</v>
      </c>
      <c r="G129" s="163">
        <v>11.080285448509937</v>
      </c>
      <c r="H129" s="163">
        <v>0.15356295013842342</v>
      </c>
      <c r="I129" s="163">
        <v>252.39538873073244</v>
      </c>
      <c r="J129" s="163">
        <v>3.4058573679541215</v>
      </c>
      <c r="K129" s="163">
        <v>2.2372160208951346</v>
      </c>
      <c r="L129" s="163">
        <v>36.863067626953125</v>
      </c>
      <c r="M129" s="163">
        <v>34.75374221801758</v>
      </c>
      <c r="N129" s="163">
        <v>36.863067626953125</v>
      </c>
      <c r="O129" s="163">
        <v>1520.033447265625</v>
      </c>
      <c r="P129" s="163">
        <f t="shared" si="66"/>
        <v>72.15467949</v>
      </c>
      <c r="Q129" s="163">
        <f t="shared" si="2"/>
        <v>4.278812141</v>
      </c>
      <c r="AN129" s="121"/>
    </row>
    <row r="130" ht="14.25" customHeight="1">
      <c r="A130" s="42" t="s">
        <v>168</v>
      </c>
      <c r="B130" s="42" t="s">
        <v>169</v>
      </c>
      <c r="C130" s="35" t="s">
        <v>46</v>
      </c>
      <c r="D130" s="42">
        <v>5.0</v>
      </c>
      <c r="E130" s="42">
        <v>1.0</v>
      </c>
      <c r="F130" s="261" t="s">
        <v>9</v>
      </c>
      <c r="G130" s="163">
        <v>12.011767432437184</v>
      </c>
      <c r="H130" s="163">
        <v>0.2516285937290466</v>
      </c>
      <c r="I130" s="163">
        <v>292.7376727632587</v>
      </c>
      <c r="J130" s="163">
        <v>3.7249769531542842</v>
      </c>
      <c r="K130" s="163">
        <v>1.5468199107101643</v>
      </c>
      <c r="L130" s="163">
        <v>34.906951904296875</v>
      </c>
      <c r="M130" s="163">
        <v>35.13709259033203</v>
      </c>
      <c r="N130" s="163">
        <v>34.906951904296875</v>
      </c>
      <c r="O130" s="163">
        <v>1490.643310546875</v>
      </c>
      <c r="P130" s="163">
        <f t="shared" si="66"/>
        <v>47.73609888</v>
      </c>
      <c r="Q130" s="163">
        <f t="shared" si="2"/>
        <v>3.865687902</v>
      </c>
      <c r="AN130" s="121"/>
    </row>
    <row r="131" ht="14.25" customHeight="1">
      <c r="A131" s="42" t="s">
        <v>168</v>
      </c>
      <c r="B131" s="42" t="s">
        <v>173</v>
      </c>
      <c r="C131" s="35" t="s">
        <v>45</v>
      </c>
      <c r="D131" s="42">
        <v>5.0</v>
      </c>
      <c r="E131" s="42">
        <v>2.0</v>
      </c>
      <c r="F131" s="261" t="s">
        <v>9</v>
      </c>
      <c r="G131" s="163">
        <v>10.467937373986512</v>
      </c>
      <c r="H131" s="163">
        <v>0.17310167338908233</v>
      </c>
      <c r="I131" s="163">
        <v>275.43718382657164</v>
      </c>
      <c r="J131" s="163">
        <v>2.8255405851457085</v>
      </c>
      <c r="K131" s="163">
        <v>1.6629043429194001</v>
      </c>
      <c r="L131" s="163">
        <v>34.98800277709961</v>
      </c>
      <c r="M131" s="163">
        <v>35.19416427612305</v>
      </c>
      <c r="N131" s="163">
        <v>34.98800277709961</v>
      </c>
      <c r="O131" s="163">
        <v>1495.996337890625</v>
      </c>
      <c r="P131" s="163">
        <f t="shared" si="66"/>
        <v>60.47276822</v>
      </c>
      <c r="Q131" s="163">
        <f t="shared" si="2"/>
        <v>4.102193152</v>
      </c>
      <c r="AN131" s="121"/>
    </row>
    <row r="132" ht="14.25" customHeight="1">
      <c r="A132" s="42" t="s">
        <v>175</v>
      </c>
      <c r="B132" s="42" t="s">
        <v>176</v>
      </c>
      <c r="C132" s="35" t="s">
        <v>44</v>
      </c>
      <c r="D132" s="42">
        <v>5.0</v>
      </c>
      <c r="E132" s="42">
        <v>3.0</v>
      </c>
      <c r="F132" s="261" t="s">
        <v>9</v>
      </c>
      <c r="G132" s="163">
        <v>15.906577931451032</v>
      </c>
      <c r="H132" s="163">
        <v>0.3334816675551669</v>
      </c>
      <c r="I132" s="163">
        <v>287.53005651654445</v>
      </c>
      <c r="J132" s="163">
        <v>4.3036024607048935</v>
      </c>
      <c r="K132" s="163">
        <v>1.3841754082829016</v>
      </c>
      <c r="L132" s="163">
        <v>34.644256591796875</v>
      </c>
      <c r="M132" s="163">
        <v>34.974754333496094</v>
      </c>
      <c r="N132" s="163">
        <v>34.644256591796875</v>
      </c>
      <c r="O132" s="163">
        <v>1532.048583984375</v>
      </c>
      <c r="P132" s="163">
        <f t="shared" si="66"/>
        <v>47.69850783</v>
      </c>
      <c r="Q132" s="163">
        <f t="shared" si="2"/>
        <v>3.864900115</v>
      </c>
      <c r="AN132" s="121"/>
    </row>
    <row r="133" ht="14.25" customHeight="1">
      <c r="A133" s="42" t="s">
        <v>178</v>
      </c>
      <c r="B133" s="42" t="s">
        <v>179</v>
      </c>
      <c r="C133" s="35" t="s">
        <v>43</v>
      </c>
      <c r="D133" s="42">
        <v>5.0</v>
      </c>
      <c r="E133" s="42">
        <v>4.0</v>
      </c>
      <c r="F133" s="261" t="s">
        <v>9</v>
      </c>
      <c r="G133" s="163">
        <v>14.272556675937782</v>
      </c>
      <c r="H133" s="163">
        <v>0.28616466324609663</v>
      </c>
      <c r="I133" s="163">
        <v>286.66537176021785</v>
      </c>
      <c r="J133" s="163">
        <v>3.924586614171361</v>
      </c>
      <c r="K133" s="163">
        <v>1.4490761765578606</v>
      </c>
      <c r="L133" s="163">
        <v>34.73875427246094</v>
      </c>
      <c r="M133" s="163">
        <v>34.960533142089844</v>
      </c>
      <c r="N133" s="163">
        <v>34.73875427246094</v>
      </c>
      <c r="O133" s="163">
        <v>1482.486328125</v>
      </c>
      <c r="P133" s="163">
        <f t="shared" si="66"/>
        <v>49.87532882</v>
      </c>
      <c r="Q133" s="163">
        <f t="shared" si="2"/>
        <v>3.909526468</v>
      </c>
      <c r="AN133" s="121"/>
    </row>
    <row r="134" ht="14.25" customHeight="1">
      <c r="A134" s="42" t="s">
        <v>183</v>
      </c>
      <c r="B134" s="42" t="s">
        <v>176</v>
      </c>
      <c r="C134" s="35" t="s">
        <v>42</v>
      </c>
      <c r="D134" s="42">
        <v>5.0</v>
      </c>
      <c r="E134" s="42">
        <v>5.0</v>
      </c>
      <c r="F134" s="261" t="s">
        <v>9</v>
      </c>
      <c r="G134" s="163">
        <v>12.901420885994101</v>
      </c>
      <c r="H134" s="163">
        <v>0.18263036414972075</v>
      </c>
      <c r="I134" s="163">
        <v>249.72365104103548</v>
      </c>
      <c r="J134" s="163">
        <v>3.704729240815087</v>
      </c>
      <c r="K134" s="163">
        <v>2.065561132432671</v>
      </c>
      <c r="L134" s="163">
        <v>36.64804458618164</v>
      </c>
      <c r="M134" s="163">
        <v>35.09246063232422</v>
      </c>
      <c r="N134" s="163">
        <v>36.64804458618164</v>
      </c>
      <c r="O134" s="163">
        <v>1462.148681640625</v>
      </c>
      <c r="P134" s="163">
        <f t="shared" si="66"/>
        <v>70.64225572</v>
      </c>
      <c r="Q134" s="163">
        <f t="shared" si="2"/>
        <v>4.257628488</v>
      </c>
      <c r="AN134" s="121"/>
    </row>
    <row r="135" ht="14.25" customHeight="1">
      <c r="A135" s="42" t="s">
        <v>168</v>
      </c>
      <c r="B135" s="42" t="s">
        <v>179</v>
      </c>
      <c r="C135" s="35" t="s">
        <v>41</v>
      </c>
      <c r="D135" s="42">
        <v>5.0</v>
      </c>
      <c r="E135" s="42">
        <v>6.0</v>
      </c>
      <c r="F135" s="261" t="s">
        <v>9</v>
      </c>
      <c r="G135" s="163">
        <v>14.823484174842132</v>
      </c>
      <c r="H135" s="163">
        <v>0.26107042560504284</v>
      </c>
      <c r="I135" s="163">
        <v>272.33828267268586</v>
      </c>
      <c r="J135" s="163">
        <v>4.542549495699774</v>
      </c>
      <c r="K135" s="163">
        <v>1.8489553926189846</v>
      </c>
      <c r="L135" s="163">
        <v>30.003084182739258</v>
      </c>
      <c r="M135" s="163">
        <v>30.157489776611328</v>
      </c>
      <c r="N135" s="163">
        <v>30.003084182739258</v>
      </c>
      <c r="O135" s="163">
        <v>1274.2503662109375</v>
      </c>
      <c r="P135" s="163">
        <f t="shared" si="66"/>
        <v>56.77963768</v>
      </c>
      <c r="Q135" s="163">
        <f t="shared" si="2"/>
        <v>4.03917777</v>
      </c>
      <c r="AN135" s="121"/>
    </row>
    <row r="136" ht="14.25" customHeight="1">
      <c r="A136" s="42" t="s">
        <v>183</v>
      </c>
      <c r="B136" s="42" t="s">
        <v>173</v>
      </c>
      <c r="C136" s="35" t="s">
        <v>40</v>
      </c>
      <c r="D136" s="42">
        <v>5.0</v>
      </c>
      <c r="E136" s="42">
        <v>7.0</v>
      </c>
      <c r="F136" s="261" t="s">
        <v>9</v>
      </c>
      <c r="G136" s="163">
        <v>13.767814274012682</v>
      </c>
      <c r="H136" s="163">
        <v>0.24902149994095144</v>
      </c>
      <c r="I136" s="163">
        <v>275.86952140755085</v>
      </c>
      <c r="J136" s="163">
        <v>4.597785046405661</v>
      </c>
      <c r="K136" s="163">
        <v>1.9527639491517301</v>
      </c>
      <c r="L136" s="163">
        <v>30.531494140625</v>
      </c>
      <c r="M136" s="163">
        <v>30.564828872680664</v>
      </c>
      <c r="N136" s="163">
        <v>30.531494140625</v>
      </c>
      <c r="O136" s="163">
        <v>1227.93914794921</v>
      </c>
      <c r="P136" s="163">
        <f t="shared" si="66"/>
        <v>55.28765298</v>
      </c>
      <c r="Q136" s="163">
        <f t="shared" si="2"/>
        <v>4.01254961</v>
      </c>
      <c r="AN136" s="121"/>
    </row>
    <row r="137" ht="14.25" customHeight="1">
      <c r="A137" s="42" t="s">
        <v>175</v>
      </c>
      <c r="B137" s="42" t="s">
        <v>179</v>
      </c>
      <c r="C137" s="35" t="s">
        <v>39</v>
      </c>
      <c r="D137" s="42">
        <v>5.0</v>
      </c>
      <c r="E137" s="42">
        <v>8.0</v>
      </c>
      <c r="F137" s="261" t="s">
        <v>9</v>
      </c>
      <c r="G137" s="163">
        <v>19.881806419359886</v>
      </c>
      <c r="H137" s="163">
        <v>0.33706431475401366</v>
      </c>
      <c r="I137" s="163">
        <v>260.0592824679663</v>
      </c>
      <c r="J137" s="163">
        <v>5.745029525131033</v>
      </c>
      <c r="K137" s="163">
        <v>1.852083898163328</v>
      </c>
      <c r="L137" s="163">
        <v>30.723812103271484</v>
      </c>
      <c r="M137" s="163">
        <v>30.912954330444336</v>
      </c>
      <c r="N137" s="163">
        <v>30.723812103271484</v>
      </c>
      <c r="O137" s="163">
        <v>1201.5819091796875</v>
      </c>
      <c r="P137" s="163">
        <f t="shared" si="66"/>
        <v>58.98520119</v>
      </c>
      <c r="Q137" s="163">
        <f t="shared" si="2"/>
        <v>4.077286585</v>
      </c>
      <c r="AN137" s="121"/>
    </row>
    <row r="138" ht="14.25" customHeight="1">
      <c r="A138" s="42" t="s">
        <v>168</v>
      </c>
      <c r="B138" s="42" t="s">
        <v>176</v>
      </c>
      <c r="C138" s="35" t="s">
        <v>38</v>
      </c>
      <c r="D138" s="42">
        <v>5.0</v>
      </c>
      <c r="E138" s="42">
        <v>9.0</v>
      </c>
      <c r="F138" s="261" t="s">
        <v>9</v>
      </c>
      <c r="G138" s="163">
        <v>13.437489836992716</v>
      </c>
      <c r="H138" s="163">
        <v>0.2973532888338573</v>
      </c>
      <c r="I138" s="163">
        <v>292.0961810334669</v>
      </c>
      <c r="J138" s="163">
        <v>5.367250990449154</v>
      </c>
      <c r="K138" s="163">
        <v>1.936636820071603</v>
      </c>
      <c r="L138" s="163">
        <v>30.90894317626953</v>
      </c>
      <c r="M138" s="163">
        <v>31.13064193725586</v>
      </c>
      <c r="N138" s="163">
        <v>30.90894317626953</v>
      </c>
      <c r="O138" s="163">
        <v>1220.4444580078125</v>
      </c>
      <c r="P138" s="163">
        <f t="shared" si="66"/>
        <v>45.19031853</v>
      </c>
      <c r="Q138" s="163">
        <f t="shared" si="2"/>
        <v>3.810882872</v>
      </c>
      <c r="AN138" s="121"/>
    </row>
    <row r="139" ht="14.25" customHeight="1">
      <c r="A139" s="42" t="s">
        <v>183</v>
      </c>
      <c r="B139" s="42" t="s">
        <v>179</v>
      </c>
      <c r="C139" s="35" t="s">
        <v>37</v>
      </c>
      <c r="D139" s="42">
        <v>5.0</v>
      </c>
      <c r="E139" s="42">
        <v>10.0</v>
      </c>
      <c r="F139" s="261" t="s">
        <v>9</v>
      </c>
      <c r="G139" s="163">
        <v>18.908544022681614</v>
      </c>
      <c r="H139" s="163">
        <v>0.3342177394060806</v>
      </c>
      <c r="I139" s="163">
        <v>264.99238656116546</v>
      </c>
      <c r="J139" s="163">
        <v>5.9877818026899385</v>
      </c>
      <c r="K139" s="163">
        <v>1.9431637862307278</v>
      </c>
      <c r="L139" s="163">
        <v>31.23235511779785</v>
      </c>
      <c r="M139" s="163">
        <v>31.410593032836914</v>
      </c>
      <c r="N139" s="163">
        <v>31.23235511779785</v>
      </c>
      <c r="O139" s="163">
        <v>1224.0074462890625</v>
      </c>
      <c r="P139" s="163">
        <f t="shared" si="66"/>
        <v>56.57552485</v>
      </c>
      <c r="Q139" s="163">
        <f t="shared" si="2"/>
        <v>4.035576469</v>
      </c>
      <c r="AN139" s="121"/>
    </row>
    <row r="140" ht="14.25" customHeight="1">
      <c r="A140" s="42" t="s">
        <v>178</v>
      </c>
      <c r="B140" s="42" t="s">
        <v>173</v>
      </c>
      <c r="C140" s="35" t="s">
        <v>36</v>
      </c>
      <c r="D140" s="42">
        <v>5.0</v>
      </c>
      <c r="E140" s="42">
        <v>11.0</v>
      </c>
      <c r="F140" s="261" t="s">
        <v>9</v>
      </c>
      <c r="G140" s="163">
        <v>19.78938728364818</v>
      </c>
      <c r="H140" s="163">
        <v>0.40058501771007854</v>
      </c>
      <c r="I140" s="163">
        <v>274.3522653887142</v>
      </c>
      <c r="J140" s="163">
        <v>6.9671662711677245</v>
      </c>
      <c r="K140" s="163">
        <v>1.9237445141575424</v>
      </c>
      <c r="L140" s="163">
        <v>31.604001998901367</v>
      </c>
      <c r="M140" s="163">
        <v>31.73468017578125</v>
      </c>
      <c r="N140" s="163">
        <v>31.604001998901367</v>
      </c>
      <c r="O140" s="163">
        <v>1296.1412353515625</v>
      </c>
      <c r="P140" s="163">
        <f t="shared" si="66"/>
        <v>49.40121674</v>
      </c>
      <c r="Q140" s="163">
        <f t="shared" si="2"/>
        <v>3.899975054</v>
      </c>
      <c r="AN140" s="121"/>
    </row>
    <row r="141" ht="14.25" customHeight="1">
      <c r="A141" s="42" t="s">
        <v>175</v>
      </c>
      <c r="B141" s="42" t="s">
        <v>169</v>
      </c>
      <c r="C141" s="35" t="s">
        <v>34</v>
      </c>
      <c r="D141" s="42">
        <v>5.0</v>
      </c>
      <c r="E141" s="42">
        <v>12.0</v>
      </c>
      <c r="F141" s="261" t="s">
        <v>9</v>
      </c>
      <c r="G141" s="163">
        <v>19.694545581720813</v>
      </c>
      <c r="H141" s="163">
        <v>0.3282790073216647</v>
      </c>
      <c r="I141" s="163">
        <v>257.95340273024703</v>
      </c>
      <c r="J141" s="163">
        <v>6.064374855156842</v>
      </c>
      <c r="K141" s="163">
        <v>1.9991157301397195</v>
      </c>
      <c r="L141" s="163">
        <v>31.485658645629883</v>
      </c>
      <c r="M141" s="163">
        <v>31.703859329223633</v>
      </c>
      <c r="N141" s="163">
        <v>31.485658645629883</v>
      </c>
      <c r="O141" s="163">
        <v>1275.8048095703125</v>
      </c>
      <c r="P141" s="163">
        <f t="shared" si="66"/>
        <v>59.99331405</v>
      </c>
      <c r="Q141" s="163">
        <f t="shared" si="2"/>
        <v>4.094233123</v>
      </c>
      <c r="AN141" s="121"/>
    </row>
    <row r="142" ht="14.25" customHeight="1">
      <c r="A142" s="42" t="s">
        <v>178</v>
      </c>
      <c r="B142" s="42" t="s">
        <v>169</v>
      </c>
      <c r="C142" s="35" t="s">
        <v>32</v>
      </c>
      <c r="D142" s="42">
        <v>5.0</v>
      </c>
      <c r="E142" s="42">
        <v>13.0</v>
      </c>
      <c r="F142" s="261" t="s">
        <v>9</v>
      </c>
      <c r="G142" s="163">
        <v>18.08495179533732</v>
      </c>
      <c r="H142" s="163">
        <v>0.27988874702325306</v>
      </c>
      <c r="I142" s="163">
        <v>251.06305506946921</v>
      </c>
      <c r="J142" s="163">
        <v>6.27070681242658</v>
      </c>
      <c r="K142" s="163">
        <v>2.3820860997057376</v>
      </c>
      <c r="L142" s="163">
        <v>32.980987548828125</v>
      </c>
      <c r="M142" s="163">
        <v>31.878477096557617</v>
      </c>
      <c r="N142" s="163">
        <v>32.980987548828125</v>
      </c>
      <c r="O142" s="163">
        <v>1413.405517578125</v>
      </c>
      <c r="P142" s="163">
        <f t="shared" si="66"/>
        <v>64.61478708</v>
      </c>
      <c r="Q142" s="163">
        <f t="shared" si="2"/>
        <v>4.168443287</v>
      </c>
      <c r="AN142" s="121"/>
    </row>
    <row r="143" ht="14.25" customHeight="1">
      <c r="A143" s="42" t="s">
        <v>183</v>
      </c>
      <c r="B143" s="42" t="s">
        <v>169</v>
      </c>
      <c r="C143" s="35" t="s">
        <v>30</v>
      </c>
      <c r="D143" s="42">
        <v>5.0</v>
      </c>
      <c r="E143" s="42">
        <v>14.0</v>
      </c>
      <c r="F143" s="261" t="s">
        <v>9</v>
      </c>
      <c r="G143" s="163">
        <v>17.762486425342484</v>
      </c>
      <c r="H143" s="163">
        <v>0.32909437455162577</v>
      </c>
      <c r="I143" s="163">
        <v>269.59306859628055</v>
      </c>
      <c r="J143" s="163">
        <v>6.400507494994257</v>
      </c>
      <c r="K143" s="163">
        <v>2.1031874544997495</v>
      </c>
      <c r="L143" s="163">
        <v>32.02775955200195</v>
      </c>
      <c r="M143" s="163">
        <v>32.2694091796875</v>
      </c>
      <c r="N143" s="163">
        <v>32.02775955200195</v>
      </c>
      <c r="O143" s="163">
        <v>1355.71728515625</v>
      </c>
      <c r="P143" s="163">
        <f t="shared" si="66"/>
        <v>53.9738379</v>
      </c>
      <c r="Q143" s="163">
        <f t="shared" si="2"/>
        <v>3.988499446</v>
      </c>
      <c r="AN143" s="121"/>
    </row>
    <row r="144" ht="14.25" customHeight="1">
      <c r="A144" s="42" t="s">
        <v>178</v>
      </c>
      <c r="B144" s="42" t="s">
        <v>176</v>
      </c>
      <c r="C144" s="35" t="s">
        <v>29</v>
      </c>
      <c r="D144" s="42">
        <v>5.0</v>
      </c>
      <c r="E144" s="42">
        <v>15.0</v>
      </c>
      <c r="F144" s="261" t="s">
        <v>9</v>
      </c>
      <c r="G144" s="163">
        <v>19.68700641008484</v>
      </c>
      <c r="H144" s="163">
        <v>0.2504875724326279</v>
      </c>
      <c r="I144" s="163">
        <v>225.99776300820434</v>
      </c>
      <c r="J144" s="163">
        <v>6.088079785110075</v>
      </c>
      <c r="K144" s="163">
        <v>2.5580015373395817</v>
      </c>
      <c r="L144" s="163">
        <v>33.519195556640625</v>
      </c>
      <c r="M144" s="163">
        <v>32.40190124511719</v>
      </c>
      <c r="N144" s="163">
        <v>33.519195556640625</v>
      </c>
      <c r="O144" s="163">
        <v>1290.9993896484375</v>
      </c>
      <c r="P144" s="163">
        <f t="shared" si="66"/>
        <v>78.59474312</v>
      </c>
      <c r="Q144" s="163">
        <f t="shared" si="2"/>
        <v>4.364304816</v>
      </c>
      <c r="AN144" s="121"/>
    </row>
    <row r="145" ht="14.25" customHeight="1">
      <c r="A145" s="42" t="s">
        <v>175</v>
      </c>
      <c r="B145" s="42" t="s">
        <v>173</v>
      </c>
      <c r="C145" s="33" t="s">
        <v>28</v>
      </c>
      <c r="D145" s="42">
        <v>5.0</v>
      </c>
      <c r="E145" s="42">
        <v>16.0</v>
      </c>
      <c r="F145" s="261" t="s">
        <v>9</v>
      </c>
      <c r="G145" s="163">
        <v>19.142832368204896</v>
      </c>
      <c r="H145" s="163">
        <v>0.3326461042756505</v>
      </c>
      <c r="I145" s="163">
        <v>260.487932783387</v>
      </c>
      <c r="J145" s="163">
        <v>7.081043766830054</v>
      </c>
      <c r="K145" s="163">
        <v>2.3000823438473477</v>
      </c>
      <c r="L145" s="163">
        <v>33.041690826416016</v>
      </c>
      <c r="M145" s="163">
        <v>32.47610855102539</v>
      </c>
      <c r="N145" s="163">
        <v>33.041690826416016</v>
      </c>
      <c r="O145" s="163">
        <v>1415.531494140625</v>
      </c>
      <c r="P145" s="163">
        <f t="shared" si="66"/>
        <v>57.54714131</v>
      </c>
      <c r="Q145" s="163">
        <f t="shared" si="2"/>
        <v>4.052604461</v>
      </c>
      <c r="AN145" s="121"/>
    </row>
    <row r="146" ht="14.25" customHeight="1">
      <c r="A146" s="42" t="s">
        <v>168</v>
      </c>
      <c r="B146" s="42" t="s">
        <v>169</v>
      </c>
      <c r="C146" s="35" t="s">
        <v>46</v>
      </c>
      <c r="D146" s="42">
        <v>2.0</v>
      </c>
      <c r="E146" s="42">
        <v>1.0</v>
      </c>
      <c r="F146" s="261" t="s">
        <v>9</v>
      </c>
      <c r="G146" s="163">
        <v>14.74835208138126</v>
      </c>
      <c r="H146" s="163">
        <v>0.256073325743368</v>
      </c>
      <c r="I146" s="163">
        <v>269.2481185136172</v>
      </c>
      <c r="J146" s="163">
        <v>5.292928818088242</v>
      </c>
      <c r="K146" s="163">
        <v>2.184428358895595</v>
      </c>
      <c r="L146" s="163">
        <v>32.0261344909668</v>
      </c>
      <c r="M146" s="163">
        <v>32.17900466918945</v>
      </c>
      <c r="N146" s="163">
        <v>32.0261344909668</v>
      </c>
      <c r="O146" s="163">
        <v>1405.87744140625</v>
      </c>
      <c r="P146" s="163">
        <f t="shared" si="66"/>
        <v>57.59425367</v>
      </c>
      <c r="Q146" s="163">
        <f t="shared" si="2"/>
        <v>4.0534228</v>
      </c>
      <c r="AN146" s="121"/>
    </row>
    <row r="147" ht="14.25" customHeight="1">
      <c r="A147" s="42" t="s">
        <v>168</v>
      </c>
      <c r="B147" s="42" t="s">
        <v>173</v>
      </c>
      <c r="C147" s="35" t="s">
        <v>45</v>
      </c>
      <c r="D147" s="42">
        <v>2.0</v>
      </c>
      <c r="E147" s="42">
        <v>2.0</v>
      </c>
      <c r="F147" s="261" t="s">
        <v>9</v>
      </c>
      <c r="G147" s="163">
        <v>14.816257941694357</v>
      </c>
      <c r="H147" s="163">
        <v>0.274584480655934</v>
      </c>
      <c r="I147" s="163">
        <v>274.7067608970889</v>
      </c>
      <c r="J147" s="163">
        <v>5.46664352127053</v>
      </c>
      <c r="K147" s="163">
        <v>2.116425696077653</v>
      </c>
      <c r="L147" s="163">
        <v>31.910938262939453</v>
      </c>
      <c r="M147" s="163">
        <v>32.086769104003906</v>
      </c>
      <c r="N147" s="163">
        <v>31.910938262939453</v>
      </c>
      <c r="O147" s="163">
        <v>1217.2554931640625</v>
      </c>
      <c r="P147" s="163">
        <f t="shared" si="66"/>
        <v>53.95883229</v>
      </c>
      <c r="Q147" s="163">
        <f t="shared" si="2"/>
        <v>3.988221391</v>
      </c>
      <c r="AN147" s="121"/>
    </row>
    <row r="148" ht="14.25" customHeight="1">
      <c r="A148" s="42" t="s">
        <v>175</v>
      </c>
      <c r="B148" s="42" t="s">
        <v>176</v>
      </c>
      <c r="C148" s="35" t="s">
        <v>44</v>
      </c>
      <c r="D148" s="42">
        <v>2.0</v>
      </c>
      <c r="E148" s="42">
        <v>3.0</v>
      </c>
      <c r="F148" s="261" t="s">
        <v>9</v>
      </c>
      <c r="G148" s="163">
        <v>14.364949249354064</v>
      </c>
      <c r="H148" s="163">
        <v>0.33731470167368477</v>
      </c>
      <c r="I148" s="163">
        <v>293.62952288488646</v>
      </c>
      <c r="J148" s="163">
        <v>6.3337156145877005</v>
      </c>
      <c r="K148" s="163">
        <v>2.034518910948325</v>
      </c>
      <c r="L148" s="163">
        <v>32.07903289794922</v>
      </c>
      <c r="M148" s="163">
        <v>32.244285583496094</v>
      </c>
      <c r="N148" s="163">
        <v>32.07903289794922</v>
      </c>
      <c r="O148" s="163">
        <v>1343.6705322265625</v>
      </c>
      <c r="P148" s="163">
        <f t="shared" si="66"/>
        <v>42.58619378</v>
      </c>
      <c r="Q148" s="163">
        <f t="shared" si="2"/>
        <v>3.751530111</v>
      </c>
      <c r="AN148" s="121"/>
    </row>
    <row r="149" ht="14.25" customHeight="1">
      <c r="A149" s="42" t="s">
        <v>178</v>
      </c>
      <c r="B149" s="42" t="s">
        <v>179</v>
      </c>
      <c r="C149" s="35" t="s">
        <v>43</v>
      </c>
      <c r="D149" s="42">
        <v>2.0</v>
      </c>
      <c r="E149" s="42">
        <v>4.0</v>
      </c>
      <c r="F149" s="261" t="s">
        <v>9</v>
      </c>
      <c r="G149" s="163">
        <v>15.081329955953178</v>
      </c>
      <c r="H149" s="163">
        <v>0.3081558902510559</v>
      </c>
      <c r="I149" s="163">
        <v>282.5704549896534</v>
      </c>
      <c r="J149" s="163">
        <v>5.955016429862335</v>
      </c>
      <c r="K149" s="163">
        <v>2.074370168194427</v>
      </c>
      <c r="L149" s="163">
        <v>32.18907165527344</v>
      </c>
      <c r="M149" s="163">
        <v>32.366302490234375</v>
      </c>
      <c r="N149" s="163">
        <v>32.18907165527344</v>
      </c>
      <c r="O149" s="163">
        <v>1452.0582275390625</v>
      </c>
      <c r="P149" s="163">
        <f t="shared" si="66"/>
        <v>48.94058635</v>
      </c>
      <c r="Q149" s="163">
        <f t="shared" si="2"/>
        <v>3.890607039</v>
      </c>
      <c r="AN149" s="121"/>
    </row>
    <row r="150" ht="14.25" customHeight="1">
      <c r="A150" s="42" t="s">
        <v>183</v>
      </c>
      <c r="B150" s="42" t="s">
        <v>176</v>
      </c>
      <c r="C150" s="35" t="s">
        <v>42</v>
      </c>
      <c r="D150" s="42">
        <v>2.0</v>
      </c>
      <c r="E150" s="42">
        <v>5.0</v>
      </c>
      <c r="F150" s="261" t="s">
        <v>9</v>
      </c>
      <c r="G150" s="163">
        <v>20.69652270802539</v>
      </c>
      <c r="H150" s="163">
        <v>0.4510696921780397</v>
      </c>
      <c r="I150" s="163">
        <v>278.30182443362753</v>
      </c>
      <c r="J150" s="163">
        <v>7.733135995610059</v>
      </c>
      <c r="K150" s="163">
        <v>1.9208434144860802</v>
      </c>
      <c r="L150" s="163">
        <v>32.45726776123047</v>
      </c>
      <c r="M150" s="163">
        <v>32.485015869140625</v>
      </c>
      <c r="N150" s="163">
        <v>32.45726776123047</v>
      </c>
      <c r="O150" s="163">
        <v>1419.563720703125</v>
      </c>
      <c r="P150" s="163">
        <f t="shared" si="66"/>
        <v>45.88320401</v>
      </c>
      <c r="Q150" s="163">
        <f t="shared" si="2"/>
        <v>3.826099124</v>
      </c>
      <c r="AN150" s="121"/>
    </row>
    <row r="151" ht="14.25" customHeight="1">
      <c r="A151" s="42" t="s">
        <v>168</v>
      </c>
      <c r="B151" s="42" t="s">
        <v>179</v>
      </c>
      <c r="C151" s="35" t="s">
        <v>41</v>
      </c>
      <c r="D151" s="42">
        <v>2.0</v>
      </c>
      <c r="E151" s="42">
        <v>6.0</v>
      </c>
      <c r="F151" s="261" t="s">
        <v>9</v>
      </c>
      <c r="G151" s="163">
        <v>13.197702113335648</v>
      </c>
      <c r="H151" s="163">
        <v>0.22517156320727508</v>
      </c>
      <c r="I151" s="163">
        <v>268.09595972470424</v>
      </c>
      <c r="J151" s="163">
        <v>5.410032446985046</v>
      </c>
      <c r="K151" s="163">
        <v>2.50573461441643</v>
      </c>
      <c r="L151" s="163">
        <v>33.67859649658203</v>
      </c>
      <c r="M151" s="163">
        <v>32.53784942626953</v>
      </c>
      <c r="N151" s="163">
        <v>33.67859649658203</v>
      </c>
      <c r="O151" s="163">
        <v>1307.37548828125</v>
      </c>
      <c r="P151" s="163">
        <f t="shared" si="66"/>
        <v>58.61176218</v>
      </c>
      <c r="Q151" s="163">
        <f t="shared" si="2"/>
        <v>4.070935396</v>
      </c>
      <c r="AN151" s="121"/>
    </row>
    <row r="152" ht="14.25" customHeight="1">
      <c r="A152" s="42" t="s">
        <v>183</v>
      </c>
      <c r="B152" s="42" t="s">
        <v>173</v>
      </c>
      <c r="C152" s="35" t="s">
        <v>40</v>
      </c>
      <c r="D152" s="42">
        <v>2.0</v>
      </c>
      <c r="E152" s="42">
        <v>7.0</v>
      </c>
      <c r="F152" s="261" t="s">
        <v>9</v>
      </c>
      <c r="G152" s="163">
        <v>17.935698183041065</v>
      </c>
      <c r="H152" s="163">
        <v>0.39308741563070154</v>
      </c>
      <c r="I152" s="163">
        <v>281.76381095811803</v>
      </c>
      <c r="J152" s="163">
        <v>7.6735067275113735</v>
      </c>
      <c r="K152" s="163">
        <v>2.1450518203647433</v>
      </c>
      <c r="L152" s="163">
        <v>33.41228485107422</v>
      </c>
      <c r="M152" s="163">
        <v>32.742897033691406</v>
      </c>
      <c r="N152" s="163">
        <v>33.41228485107422</v>
      </c>
      <c r="O152" s="163">
        <v>1333.6954345703125</v>
      </c>
      <c r="P152" s="163">
        <f t="shared" si="66"/>
        <v>45.62775981</v>
      </c>
      <c r="Q152" s="163">
        <f t="shared" si="2"/>
        <v>3.820516299</v>
      </c>
      <c r="AN152" s="121"/>
    </row>
    <row r="153" ht="14.25" customHeight="1">
      <c r="A153" s="42" t="s">
        <v>175</v>
      </c>
      <c r="B153" s="42" t="s">
        <v>179</v>
      </c>
      <c r="C153" s="35" t="s">
        <v>39</v>
      </c>
      <c r="D153" s="42">
        <v>2.0</v>
      </c>
      <c r="E153" s="42">
        <v>8.0</v>
      </c>
      <c r="F153" s="261" t="s">
        <v>9</v>
      </c>
      <c r="G153" s="163">
        <v>16.864528916143772</v>
      </c>
      <c r="H153" s="163">
        <v>0.3421044911679611</v>
      </c>
      <c r="I153" s="163">
        <v>278.2262358235597</v>
      </c>
      <c r="J153" s="163">
        <v>6.661596350518355</v>
      </c>
      <c r="K153" s="163">
        <v>2.1085197217135083</v>
      </c>
      <c r="L153" s="163">
        <v>32.94226837158203</v>
      </c>
      <c r="M153" s="163">
        <v>32.890830993652344</v>
      </c>
      <c r="N153" s="163">
        <v>32.94226837158203</v>
      </c>
      <c r="O153" s="163">
        <v>169.57354736328125</v>
      </c>
      <c r="P153" s="163">
        <f t="shared" si="66"/>
        <v>49.29642653</v>
      </c>
      <c r="Q153" s="163">
        <f t="shared" si="2"/>
        <v>3.897851594</v>
      </c>
      <c r="AN153" s="121"/>
    </row>
    <row r="154" ht="14.25" customHeight="1">
      <c r="A154" s="42" t="s">
        <v>168</v>
      </c>
      <c r="B154" s="42" t="s">
        <v>176</v>
      </c>
      <c r="C154" s="35" t="s">
        <v>38</v>
      </c>
      <c r="D154" s="42">
        <v>2.0</v>
      </c>
      <c r="E154" s="42">
        <v>9.0</v>
      </c>
      <c r="F154" s="261" t="s">
        <v>9</v>
      </c>
      <c r="G154" s="163">
        <v>16.865819676101687</v>
      </c>
      <c r="H154" s="163">
        <v>0.34767461654220183</v>
      </c>
      <c r="I154" s="163">
        <v>278.56547739205416</v>
      </c>
      <c r="J154" s="163">
        <v>7.303193076514723</v>
      </c>
      <c r="K154" s="163">
        <v>2.274169030640388</v>
      </c>
      <c r="L154" s="163">
        <v>33.85845947265625</v>
      </c>
      <c r="M154" s="163">
        <v>32.91619873046875</v>
      </c>
      <c r="N154" s="163">
        <v>33.85845947265625</v>
      </c>
      <c r="O154" s="163">
        <v>1425.2867431640625</v>
      </c>
      <c r="P154" s="163">
        <f t="shared" si="66"/>
        <v>48.51035673</v>
      </c>
      <c r="Q154" s="163">
        <f t="shared" si="2"/>
        <v>3.881777316</v>
      </c>
      <c r="AN154" s="121"/>
    </row>
    <row r="155" ht="14.25" customHeight="1">
      <c r="A155" s="42" t="s">
        <v>183</v>
      </c>
      <c r="B155" s="42" t="s">
        <v>179</v>
      </c>
      <c r="C155" s="35" t="s">
        <v>37</v>
      </c>
      <c r="D155" s="42">
        <v>2.0</v>
      </c>
      <c r="E155" s="42">
        <v>10.0</v>
      </c>
      <c r="F155" s="261" t="s">
        <v>9</v>
      </c>
      <c r="G155" s="163">
        <v>16.251959619871894</v>
      </c>
      <c r="H155" s="163">
        <v>0.2692321075176024</v>
      </c>
      <c r="I155" s="163">
        <v>261.1585637575555</v>
      </c>
      <c r="J155" s="163">
        <v>5.910107137302241</v>
      </c>
      <c r="K155" s="163">
        <v>2.320483575192384</v>
      </c>
      <c r="L155" s="163">
        <v>33.597198486328125</v>
      </c>
      <c r="M155" s="163">
        <v>32.7012825012207</v>
      </c>
      <c r="N155" s="163">
        <v>33.597198486328125</v>
      </c>
      <c r="O155" s="163">
        <v>1256.2763671875</v>
      </c>
      <c r="P155" s="163">
        <f t="shared" si="66"/>
        <v>60.36412139</v>
      </c>
      <c r="Q155" s="163">
        <f t="shared" si="2"/>
        <v>4.100394912</v>
      </c>
      <c r="AN155" s="121"/>
    </row>
    <row r="156" ht="14.25" customHeight="1">
      <c r="A156" s="42" t="s">
        <v>178</v>
      </c>
      <c r="B156" s="42" t="s">
        <v>173</v>
      </c>
      <c r="C156" s="35" t="s">
        <v>36</v>
      </c>
      <c r="D156" s="42">
        <v>2.0</v>
      </c>
      <c r="E156" s="42">
        <v>11.0</v>
      </c>
      <c r="F156" s="261" t="s">
        <v>9</v>
      </c>
      <c r="G156" s="163">
        <v>10.111384633960519</v>
      </c>
      <c r="H156" s="163">
        <v>0.2591175339172559</v>
      </c>
      <c r="I156" s="163">
        <v>306.60671631890096</v>
      </c>
      <c r="J156" s="163">
        <v>4.972257583418308</v>
      </c>
      <c r="K156" s="163">
        <v>2.0267207027096275</v>
      </c>
      <c r="L156" s="163">
        <v>32.25673294067383</v>
      </c>
      <c r="M156" s="163">
        <v>32.46755599975586</v>
      </c>
      <c r="N156" s="163">
        <v>32.25673294067383</v>
      </c>
      <c r="O156" s="163">
        <v>1343.74072265625</v>
      </c>
      <c r="P156" s="163">
        <f t="shared" si="66"/>
        <v>39.0223868</v>
      </c>
      <c r="Q156" s="163">
        <f t="shared" si="2"/>
        <v>3.664135502</v>
      </c>
      <c r="AN156" s="121"/>
    </row>
    <row r="157" ht="14.25" customHeight="1">
      <c r="A157" s="42" t="s">
        <v>175</v>
      </c>
      <c r="B157" s="42" t="s">
        <v>169</v>
      </c>
      <c r="C157" s="35" t="s">
        <v>34</v>
      </c>
      <c r="D157" s="42">
        <v>2.0</v>
      </c>
      <c r="E157" s="42">
        <v>12.0</v>
      </c>
      <c r="F157" s="261" t="s">
        <v>9</v>
      </c>
      <c r="G157" s="163">
        <v>9.987798397714721</v>
      </c>
      <c r="H157" s="163">
        <v>0.16349464952566345</v>
      </c>
      <c r="I157" s="163">
        <v>268.9765447058094</v>
      </c>
      <c r="J157" s="163">
        <v>4.239847423198552</v>
      </c>
      <c r="K157" s="163">
        <v>2.6471604974499257</v>
      </c>
      <c r="L157" s="163">
        <v>34.240047454833984</v>
      </c>
      <c r="M157" s="163">
        <v>32.574737548828125</v>
      </c>
      <c r="N157" s="163">
        <v>34.240047454833984</v>
      </c>
      <c r="O157" s="163">
        <v>1383.177490234375</v>
      </c>
      <c r="P157" s="163">
        <f t="shared" si="66"/>
        <v>61.0894511</v>
      </c>
      <c r="Q157" s="163">
        <f t="shared" si="2"/>
        <v>4.112339202</v>
      </c>
      <c r="AN157" s="121"/>
    </row>
    <row r="158" ht="14.25" customHeight="1">
      <c r="A158" s="42" t="s">
        <v>178</v>
      </c>
      <c r="B158" s="42" t="s">
        <v>169</v>
      </c>
      <c r="C158" s="35" t="s">
        <v>32</v>
      </c>
      <c r="D158" s="42">
        <v>2.0</v>
      </c>
      <c r="E158" s="42">
        <v>13.0</v>
      </c>
      <c r="F158" s="261" t="s">
        <v>9</v>
      </c>
      <c r="G158" s="163">
        <v>14.211057630318741</v>
      </c>
      <c r="H158" s="163">
        <v>0.29154983181027155</v>
      </c>
      <c r="I158" s="163">
        <v>284.3702757481717</v>
      </c>
      <c r="J158" s="163">
        <v>5.549618774533877</v>
      </c>
      <c r="K158" s="163">
        <v>2.028647849479649</v>
      </c>
      <c r="L158" s="163">
        <v>32.74712371826172</v>
      </c>
      <c r="M158" s="163">
        <v>32.661109924316406</v>
      </c>
      <c r="N158" s="163">
        <v>32.74712371826172</v>
      </c>
      <c r="O158" s="163">
        <v>1298.3174871875</v>
      </c>
      <c r="P158" s="163">
        <f t="shared" si="66"/>
        <v>48.74315153</v>
      </c>
      <c r="Q158" s="163">
        <f t="shared" si="2"/>
        <v>3.886564706</v>
      </c>
      <c r="AN158" s="121"/>
    </row>
    <row r="159" ht="14.25" customHeight="1">
      <c r="A159" s="42" t="s">
        <v>183</v>
      </c>
      <c r="B159" s="42" t="s">
        <v>169</v>
      </c>
      <c r="C159" s="35" t="s">
        <v>30</v>
      </c>
      <c r="D159" s="42">
        <v>2.0</v>
      </c>
      <c r="E159" s="42">
        <v>14.0</v>
      </c>
      <c r="F159" s="261" t="s">
        <v>9</v>
      </c>
      <c r="G159" s="163">
        <v>14.38349078768027</v>
      </c>
      <c r="H159" s="163">
        <v>0.2328037338213251</v>
      </c>
      <c r="I159" s="163">
        <v>262.00633013845345</v>
      </c>
      <c r="J159" s="163">
        <v>5.294472995013186</v>
      </c>
      <c r="K159" s="163">
        <v>2.374100831845097</v>
      </c>
      <c r="L159" s="163">
        <v>33.925987243652344</v>
      </c>
      <c r="M159" s="163">
        <v>32.61274337768555</v>
      </c>
      <c r="N159" s="163">
        <v>33.925987243652344</v>
      </c>
      <c r="O159" s="163">
        <v>1379.1263865625</v>
      </c>
      <c r="P159" s="163">
        <f t="shared" si="66"/>
        <v>61.78376331</v>
      </c>
      <c r="Q159" s="163">
        <f t="shared" si="2"/>
        <v>4.1236406</v>
      </c>
      <c r="AN159" s="121"/>
    </row>
    <row r="160" ht="14.25" customHeight="1">
      <c r="A160" s="42" t="s">
        <v>178</v>
      </c>
      <c r="B160" s="42" t="s">
        <v>176</v>
      </c>
      <c r="C160" s="35" t="s">
        <v>29</v>
      </c>
      <c r="D160" s="42">
        <v>2.0</v>
      </c>
      <c r="E160" s="42">
        <v>15.0</v>
      </c>
      <c r="F160" s="261" t="s">
        <v>9</v>
      </c>
      <c r="G160" s="163">
        <v>14.942701034792384</v>
      </c>
      <c r="H160" s="163">
        <v>0.25343836879528764</v>
      </c>
      <c r="I160" s="163">
        <v>265.3505562755157</v>
      </c>
      <c r="J160" s="163">
        <v>5.599355536203105</v>
      </c>
      <c r="K160" s="163">
        <v>2.32108069727302</v>
      </c>
      <c r="L160" s="163">
        <v>33.95785140991211</v>
      </c>
      <c r="M160" s="163">
        <v>32.65446853637695</v>
      </c>
      <c r="N160" s="163">
        <v>33.95785140991211</v>
      </c>
      <c r="O160" s="163">
        <v>1331.6453125625</v>
      </c>
      <c r="P160" s="163">
        <f t="shared" si="66"/>
        <v>58.95990061</v>
      </c>
      <c r="Q160" s="163">
        <f t="shared" si="2"/>
        <v>4.076857562</v>
      </c>
      <c r="AN160" s="121"/>
    </row>
    <row r="161" ht="14.25" customHeight="1">
      <c r="A161" s="42" t="s">
        <v>175</v>
      </c>
      <c r="B161" s="42" t="s">
        <v>173</v>
      </c>
      <c r="C161" s="33" t="s">
        <v>28</v>
      </c>
      <c r="D161" s="42">
        <v>2.0</v>
      </c>
      <c r="E161" s="42">
        <v>16.0</v>
      </c>
      <c r="F161" s="261" t="s">
        <v>9</v>
      </c>
      <c r="G161" s="163">
        <v>17.575286132398098</v>
      </c>
      <c r="H161" s="163">
        <v>0.4219591617365232</v>
      </c>
      <c r="I161" s="163">
        <v>291.1012851838758</v>
      </c>
      <c r="J161" s="163">
        <v>6.807731087635066</v>
      </c>
      <c r="K161" s="163">
        <v>1.7892909824151273</v>
      </c>
      <c r="L161" s="163">
        <v>32.674163818359375</v>
      </c>
      <c r="M161" s="163">
        <v>32.711055755615234</v>
      </c>
      <c r="N161" s="163">
        <v>32.674163818359375</v>
      </c>
      <c r="O161" s="163">
        <v>1392.231201171875</v>
      </c>
      <c r="P161" s="163">
        <f t="shared" si="66"/>
        <v>41.65162823</v>
      </c>
      <c r="Q161" s="163">
        <f t="shared" si="2"/>
        <v>3.729340461</v>
      </c>
      <c r="AN161" s="121"/>
    </row>
    <row r="162" ht="14.25" customHeight="1">
      <c r="A162" s="42" t="s">
        <v>168</v>
      </c>
      <c r="B162" s="42" t="s">
        <v>169</v>
      </c>
      <c r="C162" s="35" t="s">
        <v>46</v>
      </c>
      <c r="D162" s="42">
        <v>4.0</v>
      </c>
      <c r="E162" s="42">
        <v>1.0</v>
      </c>
      <c r="F162" s="261" t="s">
        <v>9</v>
      </c>
      <c r="G162" s="163">
        <v>14.38307680034896</v>
      </c>
      <c r="H162" s="163">
        <v>0.3256299653420436</v>
      </c>
      <c r="I162" s="163">
        <v>291.8799425020306</v>
      </c>
      <c r="J162" s="163">
        <v>5.792635742358206</v>
      </c>
      <c r="K162" s="163">
        <v>1.913958284021768</v>
      </c>
      <c r="L162" s="163">
        <v>33.03340530395508</v>
      </c>
      <c r="M162" s="163">
        <v>33.2028923034668</v>
      </c>
      <c r="N162" s="163">
        <v>33.03340530395508</v>
      </c>
      <c r="O162" s="163">
        <v>1406.9385986328125</v>
      </c>
      <c r="P162" s="163">
        <f t="shared" si="66"/>
        <v>44.17000378</v>
      </c>
      <c r="Q162" s="163">
        <f t="shared" si="2"/>
        <v>3.788045911</v>
      </c>
      <c r="AN162" s="121"/>
    </row>
    <row r="163" ht="14.25" customHeight="1">
      <c r="A163" s="42" t="s">
        <v>168</v>
      </c>
      <c r="B163" s="42" t="s">
        <v>173</v>
      </c>
      <c r="C163" s="35" t="s">
        <v>45</v>
      </c>
      <c r="D163" s="42">
        <v>4.0</v>
      </c>
      <c r="E163" s="42">
        <v>2.0</v>
      </c>
      <c r="F163" s="261" t="s">
        <v>9</v>
      </c>
      <c r="G163" s="163">
        <v>13.433240128628649</v>
      </c>
      <c r="H163" s="163">
        <v>0.2098798749890701</v>
      </c>
      <c r="I163" s="163">
        <v>258.9989808642642</v>
      </c>
      <c r="J163" s="163">
        <v>5.218874615601843</v>
      </c>
      <c r="K163" s="163">
        <v>2.5692668499442424</v>
      </c>
      <c r="L163" s="163">
        <v>35.16108322143555</v>
      </c>
      <c r="M163" s="163">
        <v>33.29163360595703</v>
      </c>
      <c r="N163" s="163">
        <v>35.16108322143555</v>
      </c>
      <c r="O163" s="163">
        <v>1440.8621826171875</v>
      </c>
      <c r="P163" s="163">
        <f t="shared" si="66"/>
        <v>64.00442219</v>
      </c>
      <c r="Q163" s="163">
        <f t="shared" si="2"/>
        <v>4.158952178</v>
      </c>
      <c r="AN163" s="121"/>
    </row>
    <row r="164" ht="14.25" customHeight="1">
      <c r="A164" s="42" t="s">
        <v>175</v>
      </c>
      <c r="B164" s="42" t="s">
        <v>176</v>
      </c>
      <c r="C164" s="35" t="s">
        <v>44</v>
      </c>
      <c r="D164" s="42">
        <v>4.0</v>
      </c>
      <c r="E164" s="42">
        <v>3.0</v>
      </c>
      <c r="F164" s="261" t="s">
        <v>9</v>
      </c>
      <c r="G164" s="163">
        <v>15.022273213038993</v>
      </c>
      <c r="H164" s="163">
        <v>0.29432364664339256</v>
      </c>
      <c r="I164" s="163">
        <v>279.40534227513</v>
      </c>
      <c r="J164" s="163">
        <v>5.585590465398416</v>
      </c>
      <c r="K164" s="163">
        <v>2.019272579711362</v>
      </c>
      <c r="L164" s="163">
        <v>33.615562438964844</v>
      </c>
      <c r="M164" s="163">
        <v>32.924400329589844</v>
      </c>
      <c r="N164" s="163">
        <v>33.615562438964844</v>
      </c>
      <c r="O164" s="163">
        <v>1396.98461914062</v>
      </c>
      <c r="P164" s="163">
        <f t="shared" si="66"/>
        <v>51.03998059</v>
      </c>
      <c r="Q164" s="163">
        <f t="shared" si="2"/>
        <v>3.932609259</v>
      </c>
      <c r="AN164" s="121"/>
    </row>
    <row r="165" ht="14.25" customHeight="1">
      <c r="A165" s="42" t="s">
        <v>178</v>
      </c>
      <c r="B165" s="42" t="s">
        <v>179</v>
      </c>
      <c r="C165" s="35" t="s">
        <v>43</v>
      </c>
      <c r="D165" s="42">
        <v>4.0</v>
      </c>
      <c r="E165" s="42">
        <v>4.0</v>
      </c>
      <c r="F165" s="261" t="s">
        <v>9</v>
      </c>
      <c r="G165" s="163">
        <v>14.579466700035919</v>
      </c>
      <c r="H165" s="163">
        <v>0.2835978393584462</v>
      </c>
      <c r="I165" s="163">
        <v>279.0024643769262</v>
      </c>
      <c r="J165" s="163">
        <v>5.67944501550823</v>
      </c>
      <c r="K165" s="163">
        <v>2.121528349083269</v>
      </c>
      <c r="L165" s="163">
        <v>34.0925178527832</v>
      </c>
      <c r="M165" s="163">
        <v>32.770931243896484</v>
      </c>
      <c r="N165" s="163">
        <v>34.0925178527832</v>
      </c>
      <c r="O165" s="163">
        <v>1451.8072509765625</v>
      </c>
      <c r="P165" s="163">
        <f t="shared" si="66"/>
        <v>51.40894844</v>
      </c>
      <c r="Q165" s="163">
        <f t="shared" si="2"/>
        <v>3.939812251</v>
      </c>
      <c r="AN165" s="121"/>
    </row>
    <row r="166" ht="14.25" customHeight="1">
      <c r="A166" s="42" t="s">
        <v>183</v>
      </c>
      <c r="B166" s="42" t="s">
        <v>176</v>
      </c>
      <c r="C166" s="35" t="s">
        <v>42</v>
      </c>
      <c r="D166" s="42">
        <v>4.0</v>
      </c>
      <c r="E166" s="42">
        <v>5.0</v>
      </c>
      <c r="F166" s="261" t="s">
        <v>9</v>
      </c>
      <c r="G166" s="163">
        <v>17.606764646853915</v>
      </c>
      <c r="H166" s="163">
        <v>0.3320072146636824</v>
      </c>
      <c r="I166" s="163">
        <v>273.4809993252994</v>
      </c>
      <c r="J166" s="163">
        <v>5.415824808657054</v>
      </c>
      <c r="K166" s="163">
        <v>1.7583991482438899</v>
      </c>
      <c r="L166" s="163">
        <v>32.81130599975586</v>
      </c>
      <c r="M166" s="163">
        <v>32.834877014160156</v>
      </c>
      <c r="N166" s="163">
        <v>32.81130599975586</v>
      </c>
      <c r="O166" s="163">
        <v>1419.3895263671875</v>
      </c>
      <c r="P166" s="163">
        <f t="shared" si="66"/>
        <v>53.03127122</v>
      </c>
      <c r="Q166" s="163">
        <f t="shared" si="2"/>
        <v>3.970881763</v>
      </c>
      <c r="AN166" s="121"/>
    </row>
    <row r="167" ht="14.25" customHeight="1">
      <c r="A167" s="42" t="s">
        <v>168</v>
      </c>
      <c r="B167" s="42" t="s">
        <v>179</v>
      </c>
      <c r="C167" s="35" t="s">
        <v>41</v>
      </c>
      <c r="D167" s="42">
        <v>4.0</v>
      </c>
      <c r="E167" s="42">
        <v>6.0</v>
      </c>
      <c r="F167" s="261" t="s">
        <v>9</v>
      </c>
      <c r="G167" s="163">
        <v>16.41298446329804</v>
      </c>
      <c r="H167" s="163">
        <v>0.3079636513655544</v>
      </c>
      <c r="I167" s="163">
        <v>273.4277098492125</v>
      </c>
      <c r="J167" s="163">
        <v>5.827505614441518</v>
      </c>
      <c r="K167" s="163">
        <v>2.020046333591313</v>
      </c>
      <c r="L167" s="163">
        <v>33.96007537841797</v>
      </c>
      <c r="M167" s="163">
        <v>32.892723083496094</v>
      </c>
      <c r="N167" s="163">
        <v>33.96007537841797</v>
      </c>
      <c r="O167" s="163">
        <v>1455.494384765625</v>
      </c>
      <c r="P167" s="163">
        <f t="shared" si="66"/>
        <v>53.29520023</v>
      </c>
      <c r="Q167" s="163">
        <f t="shared" si="2"/>
        <v>3.975846275</v>
      </c>
      <c r="AN167" s="121"/>
    </row>
    <row r="168" ht="14.25" customHeight="1">
      <c r="A168" s="42" t="s">
        <v>183</v>
      </c>
      <c r="B168" s="42" t="s">
        <v>173</v>
      </c>
      <c r="C168" s="35" t="s">
        <v>40</v>
      </c>
      <c r="D168" s="42">
        <v>4.0</v>
      </c>
      <c r="E168" s="42">
        <v>7.0</v>
      </c>
      <c r="F168" s="261" t="s">
        <v>9</v>
      </c>
      <c r="G168" s="163">
        <v>14.208609867219076</v>
      </c>
      <c r="H168" s="163">
        <v>0.2936356597049934</v>
      </c>
      <c r="I168" s="163">
        <v>285.9931775913674</v>
      </c>
      <c r="J168" s="163">
        <v>5.161110168311655</v>
      </c>
      <c r="K168" s="163">
        <v>1.870551244694806</v>
      </c>
      <c r="L168" s="163">
        <v>33.21318054199219</v>
      </c>
      <c r="M168" s="163">
        <v>33.00760269165039</v>
      </c>
      <c r="N168" s="163">
        <v>33.21318054199219</v>
      </c>
      <c r="O168" s="163">
        <v>1337.39624023437</v>
      </c>
      <c r="P168" s="163">
        <f t="shared" si="66"/>
        <v>48.38857066</v>
      </c>
      <c r="Q168" s="163">
        <f t="shared" si="2"/>
        <v>3.879263642</v>
      </c>
      <c r="AN168" s="121"/>
    </row>
    <row r="169" ht="14.25" customHeight="1">
      <c r="A169" s="42" t="s">
        <v>175</v>
      </c>
      <c r="B169" s="42" t="s">
        <v>179</v>
      </c>
      <c r="C169" s="35" t="s">
        <v>39</v>
      </c>
      <c r="D169" s="42">
        <v>4.0</v>
      </c>
      <c r="E169" s="42">
        <v>8.0</v>
      </c>
      <c r="F169" s="261" t="s">
        <v>9</v>
      </c>
      <c r="G169" s="163">
        <v>15.039775452346348</v>
      </c>
      <c r="H169" s="163">
        <v>0.32536897381471536</v>
      </c>
      <c r="I169" s="163">
        <v>288.52510636075885</v>
      </c>
      <c r="J169" s="163">
        <v>5.3236761034092925</v>
      </c>
      <c r="K169" s="163">
        <v>1.75835937644269</v>
      </c>
      <c r="L169" s="163">
        <v>33.14163589477539</v>
      </c>
      <c r="M169" s="163">
        <v>33.501007080078125</v>
      </c>
      <c r="N169" s="163">
        <v>33.14163589477539</v>
      </c>
      <c r="O169" s="163">
        <v>1452.53928054687</v>
      </c>
      <c r="P169" s="163">
        <f t="shared" si="66"/>
        <v>46.22375415</v>
      </c>
      <c r="Q169" s="163">
        <f t="shared" si="2"/>
        <v>3.833493825</v>
      </c>
      <c r="AN169" s="121"/>
    </row>
    <row r="170" ht="14.25" customHeight="1">
      <c r="A170" s="42" t="s">
        <v>168</v>
      </c>
      <c r="B170" s="42" t="s">
        <v>176</v>
      </c>
      <c r="C170" s="35" t="s">
        <v>38</v>
      </c>
      <c r="D170" s="42">
        <v>4.0</v>
      </c>
      <c r="E170" s="42">
        <v>9.0</v>
      </c>
      <c r="F170" s="261" t="s">
        <v>9</v>
      </c>
      <c r="G170" s="163">
        <v>12.0911480043327</v>
      </c>
      <c r="H170" s="163">
        <v>0.24260626409449776</v>
      </c>
      <c r="I170" s="163">
        <v>287.52402454979176</v>
      </c>
      <c r="J170" s="163">
        <v>4.321623258124858</v>
      </c>
      <c r="K170" s="163">
        <v>1.8660775091303807</v>
      </c>
      <c r="L170" s="163">
        <v>32.98115921020508</v>
      </c>
      <c r="M170" s="163">
        <v>33.3097038269043</v>
      </c>
      <c r="N170" s="163">
        <v>32.98115921020508</v>
      </c>
      <c r="O170" s="163">
        <v>1357.26318359375</v>
      </c>
      <c r="P170" s="163">
        <f t="shared" si="66"/>
        <v>49.83856476</v>
      </c>
      <c r="Q170" s="163">
        <f t="shared" si="2"/>
        <v>3.908789077</v>
      </c>
      <c r="AN170" s="121"/>
    </row>
    <row r="171" ht="14.25" customHeight="1">
      <c r="A171" s="42" t="s">
        <v>183</v>
      </c>
      <c r="B171" s="42" t="s">
        <v>179</v>
      </c>
      <c r="C171" s="35" t="s">
        <v>37</v>
      </c>
      <c r="D171" s="42">
        <v>4.0</v>
      </c>
      <c r="E171" s="42">
        <v>10.0</v>
      </c>
      <c r="F171" s="261" t="s">
        <v>9</v>
      </c>
      <c r="G171" s="163">
        <v>12.467309227030885</v>
      </c>
      <c r="H171" s="163">
        <v>0.27223385416631496</v>
      </c>
      <c r="I171" s="163">
        <v>293.0954686308581</v>
      </c>
      <c r="J171" s="163">
        <v>4.762605388451762</v>
      </c>
      <c r="K171" s="163">
        <v>1.8481642006942125</v>
      </c>
      <c r="L171" s="163">
        <v>33.33854675292969</v>
      </c>
      <c r="M171" s="163">
        <v>33.569923400878906</v>
      </c>
      <c r="N171" s="163">
        <v>33.33854675292969</v>
      </c>
      <c r="O171" s="163">
        <v>1418.5966796875</v>
      </c>
      <c r="P171" s="163">
        <f t="shared" si="66"/>
        <v>45.79632194</v>
      </c>
      <c r="Q171" s="163">
        <f t="shared" si="2"/>
        <v>3.824203781</v>
      </c>
      <c r="AN171" s="121"/>
    </row>
    <row r="172" ht="14.25" customHeight="1">
      <c r="A172" s="42" t="s">
        <v>178</v>
      </c>
      <c r="B172" s="42" t="s">
        <v>173</v>
      </c>
      <c r="C172" s="35" t="s">
        <v>36</v>
      </c>
      <c r="D172" s="42">
        <v>4.0</v>
      </c>
      <c r="E172" s="42">
        <v>11.0</v>
      </c>
      <c r="F172" s="261" t="s">
        <v>9</v>
      </c>
      <c r="G172" s="163">
        <v>11.830368887922067</v>
      </c>
      <c r="H172" s="163">
        <v>0.2371087500540659</v>
      </c>
      <c r="I172" s="163">
        <v>286.5335831098165</v>
      </c>
      <c r="J172" s="163">
        <v>4.777880192887315</v>
      </c>
      <c r="K172" s="163">
        <v>2.1025452535689357</v>
      </c>
      <c r="L172" s="163">
        <v>34.13496780395508</v>
      </c>
      <c r="M172" s="163">
        <v>33.471981048583984</v>
      </c>
      <c r="N172" s="163">
        <v>34.13496780395508</v>
      </c>
      <c r="O172" s="163">
        <v>1492.70293917969</v>
      </c>
      <c r="P172" s="163">
        <f t="shared" si="66"/>
        <v>49.89427377</v>
      </c>
      <c r="Q172" s="163">
        <f t="shared" si="2"/>
        <v>3.909906242</v>
      </c>
      <c r="AN172" s="121"/>
    </row>
    <row r="173" ht="14.25" customHeight="1">
      <c r="A173" s="42" t="s">
        <v>175</v>
      </c>
      <c r="B173" s="42" t="s">
        <v>169</v>
      </c>
      <c r="C173" s="35" t="s">
        <v>34</v>
      </c>
      <c r="D173" s="42">
        <v>4.0</v>
      </c>
      <c r="E173" s="42">
        <v>12.0</v>
      </c>
      <c r="F173" s="261" t="s">
        <v>9</v>
      </c>
      <c r="G173" s="163">
        <v>11.611534773719429</v>
      </c>
      <c r="H173" s="163">
        <v>0.29777397067636713</v>
      </c>
      <c r="I173" s="163">
        <v>304.97315133534994</v>
      </c>
      <c r="J173" s="163">
        <v>5.198462740418632</v>
      </c>
      <c r="K173" s="163">
        <v>1.8578173353329768</v>
      </c>
      <c r="L173" s="163">
        <v>33.629798889160156</v>
      </c>
      <c r="M173" s="163">
        <v>33.82929992675781</v>
      </c>
      <c r="N173" s="163">
        <v>33.629798889160156</v>
      </c>
      <c r="O173" s="163">
        <v>1414.643310546875</v>
      </c>
      <c r="P173" s="163">
        <f t="shared" si="66"/>
        <v>38.99445861</v>
      </c>
      <c r="Q173" s="163">
        <f t="shared" si="2"/>
        <v>3.663419549</v>
      </c>
      <c r="AN173" s="121"/>
    </row>
    <row r="174" ht="14.25" customHeight="1">
      <c r="A174" s="42" t="s">
        <v>178</v>
      </c>
      <c r="B174" s="42" t="s">
        <v>169</v>
      </c>
      <c r="C174" s="35" t="s">
        <v>32</v>
      </c>
      <c r="D174" s="42">
        <v>4.0</v>
      </c>
      <c r="E174" s="42">
        <v>13.0</v>
      </c>
      <c r="F174" s="261" t="s">
        <v>9</v>
      </c>
      <c r="G174" s="163">
        <v>10.742435880268266</v>
      </c>
      <c r="H174" s="163">
        <v>0.17542957472478385</v>
      </c>
      <c r="I174" s="163">
        <v>268.37034974094456</v>
      </c>
      <c r="J174" s="163">
        <v>4.393834526459053</v>
      </c>
      <c r="K174" s="163">
        <v>2.5548221513347724</v>
      </c>
      <c r="L174" s="163">
        <v>35.58111572265625</v>
      </c>
      <c r="M174" s="163">
        <v>33.876102447509766</v>
      </c>
      <c r="N174" s="163">
        <v>35.58111572265625</v>
      </c>
      <c r="O174" s="163">
        <v>1447.6326904296875</v>
      </c>
      <c r="P174" s="163">
        <f t="shared" si="66"/>
        <v>61.23503347</v>
      </c>
      <c r="Q174" s="163">
        <f t="shared" si="2"/>
        <v>4.114719468</v>
      </c>
      <c r="AN174" s="121"/>
    </row>
    <row r="175" ht="14.25" customHeight="1">
      <c r="A175" s="42" t="s">
        <v>183</v>
      </c>
      <c r="B175" s="42" t="s">
        <v>169</v>
      </c>
      <c r="C175" s="35" t="s">
        <v>30</v>
      </c>
      <c r="D175" s="42">
        <v>4.0</v>
      </c>
      <c r="E175" s="42">
        <v>14.0</v>
      </c>
      <c r="F175" s="261" t="s">
        <v>9</v>
      </c>
      <c r="G175" s="163">
        <v>11.149129209058758</v>
      </c>
      <c r="H175" s="163">
        <v>0.2187089471504171</v>
      </c>
      <c r="I175" s="163">
        <v>286.6353152797518</v>
      </c>
      <c r="J175" s="163">
        <v>4.225003084300955</v>
      </c>
      <c r="K175" s="163">
        <v>2.0053611635876374</v>
      </c>
      <c r="L175" s="163">
        <v>33.68196105957031</v>
      </c>
      <c r="M175" s="163">
        <v>33.77799987792969</v>
      </c>
      <c r="N175" s="163">
        <v>33.68196105957031</v>
      </c>
      <c r="O175" s="163">
        <v>1445.2523193359375</v>
      </c>
      <c r="P175" s="163">
        <f t="shared" si="66"/>
        <v>50.97701468</v>
      </c>
      <c r="Q175" s="163">
        <f t="shared" si="2"/>
        <v>3.931374839</v>
      </c>
      <c r="AN175" s="121"/>
    </row>
    <row r="176" ht="14.25" customHeight="1">
      <c r="A176" s="42" t="s">
        <v>178</v>
      </c>
      <c r="B176" s="42" t="s">
        <v>176</v>
      </c>
      <c r="C176" s="35" t="s">
        <v>29</v>
      </c>
      <c r="D176" s="42">
        <v>4.0</v>
      </c>
      <c r="E176" s="42">
        <v>15.0</v>
      </c>
      <c r="F176" s="261" t="s">
        <v>9</v>
      </c>
      <c r="G176" s="163">
        <v>12.993865329995064</v>
      </c>
      <c r="H176" s="163">
        <v>0.3158855777076252</v>
      </c>
      <c r="I176" s="163">
        <v>299.7266008521018</v>
      </c>
      <c r="J176" s="163">
        <v>5.4618600370877015</v>
      </c>
      <c r="K176" s="163">
        <v>1.8503237811693727</v>
      </c>
      <c r="L176" s="163">
        <v>33.6885871887207</v>
      </c>
      <c r="M176" s="163">
        <v>33.759037017822266</v>
      </c>
      <c r="N176" s="163">
        <v>33.6885871887207</v>
      </c>
      <c r="O176" s="163">
        <v>1462.5819091796875</v>
      </c>
      <c r="P176" s="163">
        <f t="shared" si="66"/>
        <v>41.13472171</v>
      </c>
      <c r="Q176" s="163">
        <f t="shared" si="2"/>
        <v>3.716852575</v>
      </c>
      <c r="AN176" s="121"/>
    </row>
    <row r="177" ht="14.25" customHeight="1">
      <c r="A177" s="42" t="s">
        <v>175</v>
      </c>
      <c r="B177" s="42" t="s">
        <v>173</v>
      </c>
      <c r="C177" s="33" t="s">
        <v>28</v>
      </c>
      <c r="D177" s="42">
        <v>4.0</v>
      </c>
      <c r="E177" s="42">
        <v>16.0</v>
      </c>
      <c r="F177" s="261" t="s">
        <v>9</v>
      </c>
      <c r="G177" s="163">
        <v>13.922338103869892</v>
      </c>
      <c r="H177" s="163">
        <v>0.2922665444776863</v>
      </c>
      <c r="I177" s="163">
        <v>287.60813348430855</v>
      </c>
      <c r="J177" s="163">
        <v>5.020500442236903</v>
      </c>
      <c r="K177" s="163">
        <v>1.825445584954171</v>
      </c>
      <c r="L177" s="163">
        <v>33.46784973144531</v>
      </c>
      <c r="M177" s="163">
        <v>33.641632080078125</v>
      </c>
      <c r="N177" s="163">
        <v>33.46784973144531</v>
      </c>
      <c r="O177" s="163">
        <v>1482.5972900390625</v>
      </c>
      <c r="P177" s="163">
        <f t="shared" si="66"/>
        <v>47.63575704</v>
      </c>
      <c r="Q177" s="163">
        <f t="shared" si="2"/>
        <v>3.863583678</v>
      </c>
      <c r="AN177" s="121"/>
    </row>
    <row r="178" ht="14.25" customHeight="1">
      <c r="A178" s="42" t="s">
        <v>168</v>
      </c>
      <c r="B178" s="42" t="s">
        <v>169</v>
      </c>
      <c r="C178" s="35" t="s">
        <v>46</v>
      </c>
      <c r="D178" s="42">
        <v>6.0</v>
      </c>
      <c r="E178" s="42">
        <v>1.0</v>
      </c>
      <c r="F178" s="261" t="s">
        <v>9</v>
      </c>
      <c r="G178" s="163">
        <v>12.393988907912227</v>
      </c>
      <c r="H178" s="163">
        <v>0.2414920932224644</v>
      </c>
      <c r="I178" s="163">
        <v>281.30062223279526</v>
      </c>
      <c r="J178" s="163">
        <v>5.568182908641606</v>
      </c>
      <c r="K178" s="163">
        <v>2.4021207356338343</v>
      </c>
      <c r="L178" s="163">
        <v>35.507755279541016</v>
      </c>
      <c r="M178" s="163">
        <v>34.143062591552734</v>
      </c>
      <c r="N178" s="163">
        <v>35.507755279541016</v>
      </c>
      <c r="O178" s="163">
        <v>1423.72632703125</v>
      </c>
      <c r="P178" s="163">
        <f t="shared" si="66"/>
        <v>51.32254536</v>
      </c>
      <c r="Q178" s="163">
        <f t="shared" si="2"/>
        <v>3.938130136</v>
      </c>
      <c r="AN178" s="121"/>
    </row>
    <row r="179" ht="14.25" customHeight="1">
      <c r="A179" s="42" t="s">
        <v>168</v>
      </c>
      <c r="B179" s="42" t="s">
        <v>173</v>
      </c>
      <c r="C179" s="35" t="s">
        <v>45</v>
      </c>
      <c r="D179" s="42">
        <v>6.0</v>
      </c>
      <c r="E179" s="42">
        <v>2.0</v>
      </c>
      <c r="F179" s="261" t="s">
        <v>9</v>
      </c>
      <c r="G179" s="163">
        <v>16.00885144063194</v>
      </c>
      <c r="H179" s="163">
        <v>0.3317972869560665</v>
      </c>
      <c r="I179" s="163">
        <v>283.09364848835844</v>
      </c>
      <c r="J179" s="163">
        <v>5.843956114532953</v>
      </c>
      <c r="K179" s="163">
        <v>1.8932691674826265</v>
      </c>
      <c r="L179" s="163">
        <v>33.94199752807617</v>
      </c>
      <c r="M179" s="163">
        <v>33.92245864868164</v>
      </c>
      <c r="N179" s="163">
        <v>33.94199752807617</v>
      </c>
      <c r="O179" s="163">
        <v>1334.0411376953125</v>
      </c>
      <c r="P179" s="163">
        <f t="shared" si="66"/>
        <v>48.24889193</v>
      </c>
      <c r="Q179" s="163">
        <f t="shared" si="2"/>
        <v>3.876372862</v>
      </c>
      <c r="AN179" s="121"/>
    </row>
    <row r="180" ht="14.25" customHeight="1">
      <c r="A180" s="42" t="s">
        <v>175</v>
      </c>
      <c r="B180" s="42" t="s">
        <v>176</v>
      </c>
      <c r="C180" s="35" t="s">
        <v>44</v>
      </c>
      <c r="D180" s="42">
        <v>6.0</v>
      </c>
      <c r="E180" s="42">
        <v>3.0</v>
      </c>
      <c r="F180" s="261" t="s">
        <v>9</v>
      </c>
      <c r="G180" s="163">
        <v>11.7471502003374</v>
      </c>
      <c r="H180" s="163">
        <v>0.24833175502492433</v>
      </c>
      <c r="I180" s="163">
        <v>290.81225609749094</v>
      </c>
      <c r="J180" s="163">
        <v>4.818152620958812</v>
      </c>
      <c r="K180" s="163">
        <v>2.032133444185214</v>
      </c>
      <c r="L180" s="163">
        <v>33.94084548950195</v>
      </c>
      <c r="M180" s="163">
        <v>33.92375183105469</v>
      </c>
      <c r="N180" s="163">
        <v>33.94084548950195</v>
      </c>
      <c r="O180" s="163">
        <v>1363.56362703125</v>
      </c>
      <c r="P180" s="163">
        <f t="shared" si="66"/>
        <v>47.30426119</v>
      </c>
      <c r="Q180" s="163">
        <f t="shared" si="2"/>
        <v>3.85660038</v>
      </c>
      <c r="AN180" s="121"/>
    </row>
    <row r="181" ht="14.25" customHeight="1">
      <c r="A181" s="42" t="s">
        <v>178</v>
      </c>
      <c r="B181" s="42" t="s">
        <v>179</v>
      </c>
      <c r="C181" s="35" t="s">
        <v>43</v>
      </c>
      <c r="D181" s="42">
        <v>6.0</v>
      </c>
      <c r="E181" s="42">
        <v>4.0</v>
      </c>
      <c r="F181" s="261" t="s">
        <v>9</v>
      </c>
      <c r="G181" s="163">
        <v>11.977397740107653</v>
      </c>
      <c r="H181" s="163">
        <v>0.20615190081792187</v>
      </c>
      <c r="I181" s="163">
        <v>272.2543766968545</v>
      </c>
      <c r="J181" s="163">
        <v>4.664795840536098</v>
      </c>
      <c r="K181" s="163">
        <v>2.3342855994117486</v>
      </c>
      <c r="L181" s="163">
        <v>34.89649963378906</v>
      </c>
      <c r="M181" s="163">
        <v>33.712886810302734</v>
      </c>
      <c r="N181" s="163">
        <v>34.89649963378906</v>
      </c>
      <c r="O181" s="163">
        <v>1400.5509033203125</v>
      </c>
      <c r="P181" s="163">
        <f t="shared" si="66"/>
        <v>58.09986565</v>
      </c>
      <c r="Q181" s="163">
        <f t="shared" si="2"/>
        <v>4.062163351</v>
      </c>
      <c r="AN181" s="121"/>
    </row>
    <row r="182" ht="14.25" customHeight="1">
      <c r="A182" s="42" t="s">
        <v>183</v>
      </c>
      <c r="B182" s="42" t="s">
        <v>176</v>
      </c>
      <c r="C182" s="35" t="s">
        <v>42</v>
      </c>
      <c r="D182" s="42">
        <v>6.0</v>
      </c>
      <c r="E182" s="42">
        <v>5.0</v>
      </c>
      <c r="F182" s="261" t="s">
        <v>9</v>
      </c>
      <c r="G182" s="163">
        <v>9.981275650571325</v>
      </c>
      <c r="H182" s="163">
        <v>0.23330109258425002</v>
      </c>
      <c r="I182" s="163">
        <v>301.5774022504931</v>
      </c>
      <c r="J182" s="163">
        <v>4.328529639682926</v>
      </c>
      <c r="K182" s="163">
        <v>1.935733515567145</v>
      </c>
      <c r="L182" s="163">
        <v>33.44866943359375</v>
      </c>
      <c r="M182" s="163">
        <v>33.01688766479492</v>
      </c>
      <c r="N182" s="163">
        <v>33.44866943359375</v>
      </c>
      <c r="O182" s="163">
        <v>1445.24853515625</v>
      </c>
      <c r="P182" s="163">
        <f t="shared" si="66"/>
        <v>42.78280714</v>
      </c>
      <c r="Q182" s="163">
        <f t="shared" si="2"/>
        <v>3.75613632</v>
      </c>
      <c r="AN182" s="121"/>
    </row>
    <row r="183" ht="14.25" customHeight="1">
      <c r="A183" s="42" t="s">
        <v>168</v>
      </c>
      <c r="B183" s="42" t="s">
        <v>179</v>
      </c>
      <c r="C183" s="35" t="s">
        <v>41</v>
      </c>
      <c r="D183" s="42">
        <v>6.0</v>
      </c>
      <c r="E183" s="42">
        <v>6.0</v>
      </c>
      <c r="F183" s="261" t="s">
        <v>9</v>
      </c>
      <c r="G183" s="163">
        <v>12.225380754372228</v>
      </c>
      <c r="H183" s="163">
        <v>0.24041381475485074</v>
      </c>
      <c r="I183" s="163">
        <v>283.3567179357476</v>
      </c>
      <c r="J183" s="163">
        <v>5.305187168731027</v>
      </c>
      <c r="K183" s="163">
        <v>2.300553414928473</v>
      </c>
      <c r="L183" s="163">
        <v>35.03897476196289</v>
      </c>
      <c r="M183" s="163">
        <v>33.17608642578125</v>
      </c>
      <c r="N183" s="163">
        <v>35.03897476196289</v>
      </c>
      <c r="O183" s="163">
        <v>1425.85546875</v>
      </c>
      <c r="P183" s="163">
        <f t="shared" si="66"/>
        <v>50.85140705</v>
      </c>
      <c r="Q183" s="163">
        <f t="shared" si="2"/>
        <v>3.928907793</v>
      </c>
      <c r="AN183" s="121"/>
    </row>
    <row r="184" ht="14.25" customHeight="1">
      <c r="A184" s="42" t="s">
        <v>183</v>
      </c>
      <c r="B184" s="42" t="s">
        <v>173</v>
      </c>
      <c r="C184" s="35" t="s">
        <v>40</v>
      </c>
      <c r="D184" s="42">
        <v>6.0</v>
      </c>
      <c r="E184" s="42">
        <v>7.0</v>
      </c>
      <c r="F184" s="261" t="s">
        <v>9</v>
      </c>
      <c r="G184" s="163">
        <v>11.36259730914454</v>
      </c>
      <c r="H184" s="163">
        <v>0.25659093846019754</v>
      </c>
      <c r="I184" s="163">
        <v>297.7610130932146</v>
      </c>
      <c r="J184" s="163">
        <v>4.4449000161627366</v>
      </c>
      <c r="K184" s="163">
        <v>1.8215784977152962</v>
      </c>
      <c r="L184" s="163">
        <v>33.146148681640625</v>
      </c>
      <c r="M184" s="163">
        <v>33.172183990478516</v>
      </c>
      <c r="N184" s="163">
        <v>33.146148681640625</v>
      </c>
      <c r="O184" s="163">
        <v>1460.01220703125</v>
      </c>
      <c r="P184" s="163">
        <f t="shared" si="66"/>
        <v>44.2829251</v>
      </c>
      <c r="Q184" s="163">
        <f t="shared" si="2"/>
        <v>3.790599165</v>
      </c>
      <c r="AN184" s="121"/>
    </row>
    <row r="185" ht="14.25" customHeight="1">
      <c r="A185" s="42" t="s">
        <v>175</v>
      </c>
      <c r="B185" s="42" t="s">
        <v>179</v>
      </c>
      <c r="C185" s="35" t="s">
        <v>39</v>
      </c>
      <c r="D185" s="42">
        <v>6.0</v>
      </c>
      <c r="E185" s="42">
        <v>8.0</v>
      </c>
      <c r="F185" s="261" t="s">
        <v>9</v>
      </c>
      <c r="G185" s="163">
        <v>15.664261007177402</v>
      </c>
      <c r="H185" s="163">
        <v>0.3587146482699483</v>
      </c>
      <c r="I185" s="163">
        <v>292.283646539096</v>
      </c>
      <c r="J185" s="163">
        <v>5.370685623873853</v>
      </c>
      <c r="K185" s="163">
        <v>1.6261028140479734</v>
      </c>
      <c r="L185" s="163">
        <v>32.85908889770508</v>
      </c>
      <c r="M185" s="163">
        <v>33.00886535644531</v>
      </c>
      <c r="N185" s="163">
        <v>32.85908889770508</v>
      </c>
      <c r="O185" s="163">
        <v>1462.471923828125</v>
      </c>
      <c r="P185" s="163">
        <f t="shared" si="66"/>
        <v>43.6677484</v>
      </c>
      <c r="Q185" s="163">
        <f t="shared" si="2"/>
        <v>3.776609807</v>
      </c>
      <c r="AN185" s="121"/>
    </row>
    <row r="186" ht="14.25" customHeight="1">
      <c r="A186" s="42" t="s">
        <v>168</v>
      </c>
      <c r="B186" s="42" t="s">
        <v>176</v>
      </c>
      <c r="C186" s="35" t="s">
        <v>38</v>
      </c>
      <c r="D186" s="42">
        <v>6.0</v>
      </c>
      <c r="E186" s="42">
        <v>9.0</v>
      </c>
      <c r="F186" s="261" t="s">
        <v>9</v>
      </c>
      <c r="G186" s="163">
        <v>12.777420128940625</v>
      </c>
      <c r="H186" s="163">
        <v>0.3181893003085648</v>
      </c>
      <c r="I186" s="163">
        <v>303.1327735659583</v>
      </c>
      <c r="J186" s="163">
        <v>4.945292203182295</v>
      </c>
      <c r="K186" s="163">
        <v>1.667001082137935</v>
      </c>
      <c r="L186" s="163">
        <v>32.847328186035156</v>
      </c>
      <c r="M186" s="163">
        <v>32.74155807495117</v>
      </c>
      <c r="N186" s="163">
        <v>32.847328186035156</v>
      </c>
      <c r="O186" s="163">
        <v>1352.6937255859375</v>
      </c>
      <c r="P186" s="163">
        <f t="shared" si="66"/>
        <v>40.15666183</v>
      </c>
      <c r="Q186" s="163">
        <f t="shared" si="2"/>
        <v>3.69278835</v>
      </c>
      <c r="AN186" s="121"/>
    </row>
    <row r="187" ht="14.25" customHeight="1">
      <c r="A187" s="42" t="s">
        <v>183</v>
      </c>
      <c r="B187" s="42" t="s">
        <v>179</v>
      </c>
      <c r="C187" s="35" t="s">
        <v>37</v>
      </c>
      <c r="D187" s="42">
        <v>6.0</v>
      </c>
      <c r="E187" s="42">
        <v>10.0</v>
      </c>
      <c r="F187" s="261" t="s">
        <v>9</v>
      </c>
      <c r="G187" s="163">
        <v>12.607370688721215</v>
      </c>
      <c r="H187" s="163">
        <v>0.197182656476577</v>
      </c>
      <c r="I187" s="163">
        <v>262.7247286616044</v>
      </c>
      <c r="J187" s="163">
        <v>4.322328081578183</v>
      </c>
      <c r="K187" s="163">
        <v>2.2558716950562987</v>
      </c>
      <c r="L187" s="163">
        <v>34.6080436706543</v>
      </c>
      <c r="M187" s="163">
        <v>32.54569625854492</v>
      </c>
      <c r="N187" s="163">
        <v>34.6080436706543</v>
      </c>
      <c r="O187" s="163">
        <v>1392.905029296875</v>
      </c>
      <c r="P187" s="163">
        <f t="shared" si="66"/>
        <v>63.93752328</v>
      </c>
      <c r="Q187" s="163">
        <f t="shared" si="2"/>
        <v>4.157906408</v>
      </c>
      <c r="AN187" s="121"/>
    </row>
    <row r="188" ht="14.25" customHeight="1">
      <c r="A188" s="42" t="s">
        <v>178</v>
      </c>
      <c r="B188" s="42" t="s">
        <v>173</v>
      </c>
      <c r="C188" s="35" t="s">
        <v>36</v>
      </c>
      <c r="D188" s="42">
        <v>6.0</v>
      </c>
      <c r="E188" s="42">
        <v>11.0</v>
      </c>
      <c r="F188" s="261" t="s">
        <v>9</v>
      </c>
      <c r="G188" s="163">
        <v>11.29824865238531</v>
      </c>
      <c r="H188" s="163">
        <v>0.20981408777901214</v>
      </c>
      <c r="I188" s="163">
        <v>281.0836725191108</v>
      </c>
      <c r="J188" s="163">
        <v>4.3073403615857515</v>
      </c>
      <c r="K188" s="163">
        <v>2.1230176514770793</v>
      </c>
      <c r="L188" s="163">
        <v>34.154701232910156</v>
      </c>
      <c r="M188" s="163">
        <v>32.464881896972656</v>
      </c>
      <c r="N188" s="163">
        <v>34.154701232910156</v>
      </c>
      <c r="O188" s="163">
        <v>1361.7747802734375</v>
      </c>
      <c r="P188" s="163">
        <f t="shared" si="66"/>
        <v>53.84885625</v>
      </c>
      <c r="Q188" s="163">
        <f t="shared" si="2"/>
        <v>3.986181164</v>
      </c>
      <c r="AN188" s="121"/>
    </row>
    <row r="189" ht="14.25" customHeight="1">
      <c r="A189" s="42" t="s">
        <v>175</v>
      </c>
      <c r="B189" s="42" t="s">
        <v>169</v>
      </c>
      <c r="C189" s="35" t="s">
        <v>34</v>
      </c>
      <c r="D189" s="42">
        <v>6.0</v>
      </c>
      <c r="E189" s="42">
        <v>12.0</v>
      </c>
      <c r="F189" s="261" t="s">
        <v>9</v>
      </c>
      <c r="G189" s="163">
        <v>12.898523181973935</v>
      </c>
      <c r="H189" s="163">
        <v>0.278336444337729</v>
      </c>
      <c r="I189" s="163">
        <v>293.1451139309514</v>
      </c>
      <c r="J189" s="163">
        <v>4.152812999062319</v>
      </c>
      <c r="K189" s="163">
        <v>1.5823752812123026</v>
      </c>
      <c r="L189" s="163">
        <v>32.201393127441406</v>
      </c>
      <c r="M189" s="163">
        <v>32.434574127197266</v>
      </c>
      <c r="N189" s="163">
        <v>32.201393127441406</v>
      </c>
      <c r="O189" s="163">
        <v>1439.8431396484375</v>
      </c>
      <c r="P189" s="163">
        <f t="shared" si="66"/>
        <v>46.34148149</v>
      </c>
      <c r="Q189" s="163">
        <f t="shared" si="2"/>
        <v>3.836037488</v>
      </c>
      <c r="AN189" s="121"/>
    </row>
    <row r="190" ht="14.25" customHeight="1">
      <c r="A190" s="42" t="s">
        <v>178</v>
      </c>
      <c r="B190" s="42" t="s">
        <v>169</v>
      </c>
      <c r="C190" s="35" t="s">
        <v>32</v>
      </c>
      <c r="D190" s="42">
        <v>6.0</v>
      </c>
      <c r="E190" s="42">
        <v>13.0</v>
      </c>
      <c r="F190" s="261" t="s">
        <v>9</v>
      </c>
      <c r="G190" s="163">
        <v>11.895955087419216</v>
      </c>
      <c r="H190" s="163">
        <v>0.263849347487286</v>
      </c>
      <c r="I190" s="163">
        <v>296.93791653161907</v>
      </c>
      <c r="J190" s="163">
        <v>4.076908909592788</v>
      </c>
      <c r="K190" s="163">
        <v>1.6308753902218833</v>
      </c>
      <c r="L190" s="163">
        <v>32.34131622314453</v>
      </c>
      <c r="M190" s="163">
        <v>32.474178314208984</v>
      </c>
      <c r="N190" s="163">
        <v>32.34131622314453</v>
      </c>
      <c r="O190" s="163">
        <v>1414.7408447265625</v>
      </c>
      <c r="P190" s="163">
        <f t="shared" si="66"/>
        <v>45.08616451</v>
      </c>
      <c r="Q190" s="163">
        <f t="shared" si="2"/>
        <v>3.808575426</v>
      </c>
      <c r="AN190" s="121"/>
    </row>
    <row r="191" ht="14.25" customHeight="1">
      <c r="A191" s="42" t="s">
        <v>183</v>
      </c>
      <c r="B191" s="42" t="s">
        <v>169</v>
      </c>
      <c r="C191" s="35" t="s">
        <v>30</v>
      </c>
      <c r="D191" s="42">
        <v>6.0</v>
      </c>
      <c r="E191" s="42">
        <v>14.0</v>
      </c>
      <c r="F191" s="261" t="s">
        <v>9</v>
      </c>
      <c r="G191" s="163">
        <v>12.590828189539614</v>
      </c>
      <c r="H191" s="163">
        <v>0.20513831026299065</v>
      </c>
      <c r="I191" s="163">
        <v>265.64425861463013</v>
      </c>
      <c r="J191" s="163">
        <v>4.717564635472302</v>
      </c>
      <c r="K191" s="163">
        <v>2.3705625743018004</v>
      </c>
      <c r="L191" s="163">
        <v>35.083431243896484</v>
      </c>
      <c r="M191" s="163">
        <v>32.63923645019531</v>
      </c>
      <c r="N191" s="163">
        <v>35.083431243896484</v>
      </c>
      <c r="O191" s="163">
        <v>1431.013671875</v>
      </c>
      <c r="P191" s="163">
        <f t="shared" si="66"/>
        <v>61.37726382</v>
      </c>
      <c r="Q191" s="163">
        <f t="shared" si="2"/>
        <v>4.117039471</v>
      </c>
      <c r="AN191" s="121"/>
    </row>
    <row r="192" ht="14.25" customHeight="1">
      <c r="A192" s="42" t="s">
        <v>178</v>
      </c>
      <c r="B192" s="42" t="s">
        <v>176</v>
      </c>
      <c r="C192" s="35" t="s">
        <v>29</v>
      </c>
      <c r="D192" s="42">
        <v>6.0</v>
      </c>
      <c r="E192" s="42">
        <v>15.0</v>
      </c>
      <c r="F192" s="261" t="s">
        <v>9</v>
      </c>
      <c r="G192" s="163">
        <v>12.146325256170924</v>
      </c>
      <c r="H192" s="163">
        <v>0.21316073323917878</v>
      </c>
      <c r="I192" s="163">
        <v>273.778839970682</v>
      </c>
      <c r="J192" s="163">
        <v>4.55815433789656</v>
      </c>
      <c r="K192" s="163">
        <v>2.212139585561992</v>
      </c>
      <c r="L192" s="163">
        <v>34.523258209228516</v>
      </c>
      <c r="M192" s="163">
        <v>32.55372619628906</v>
      </c>
      <c r="N192" s="163">
        <v>34.523258209228516</v>
      </c>
      <c r="O192" s="163">
        <v>1433.221923828125</v>
      </c>
      <c r="P192" s="163">
        <f t="shared" si="66"/>
        <v>56.98200166</v>
      </c>
      <c r="Q192" s="163">
        <f t="shared" si="2"/>
        <v>4.042735458</v>
      </c>
      <c r="AN192" s="121"/>
    </row>
    <row r="193" ht="14.25" customHeight="1">
      <c r="A193" s="42" t="s">
        <v>175</v>
      </c>
      <c r="B193" s="42" t="s">
        <v>173</v>
      </c>
      <c r="C193" s="33" t="s">
        <v>28</v>
      </c>
      <c r="D193" s="42">
        <v>6.0</v>
      </c>
      <c r="E193" s="42">
        <v>16.0</v>
      </c>
      <c r="F193" s="261" t="s">
        <v>9</v>
      </c>
      <c r="G193" s="163">
        <v>15.234072452184447</v>
      </c>
      <c r="H193" s="163">
        <v>0.39401706521492497</v>
      </c>
      <c r="I193" s="163">
        <v>301.67495926444</v>
      </c>
      <c r="J193" s="163">
        <v>5.395856574898653</v>
      </c>
      <c r="K193" s="163">
        <v>1.5047399085979025</v>
      </c>
      <c r="L193" s="163">
        <v>32.391300201416016</v>
      </c>
      <c r="M193" s="163">
        <v>32.498592376708984</v>
      </c>
      <c r="N193" s="163">
        <v>32.391300201416016</v>
      </c>
      <c r="O193" s="163">
        <v>1363.9052734375</v>
      </c>
      <c r="P193" s="163">
        <f t="shared" si="66"/>
        <v>38.66348389</v>
      </c>
      <c r="Q193" s="163">
        <f t="shared" si="2"/>
        <v>3.654895586</v>
      </c>
      <c r="AN193" s="121"/>
    </row>
    <row r="194" ht="14.25" customHeight="1">
      <c r="A194" s="42" t="s">
        <v>168</v>
      </c>
      <c r="B194" s="42" t="s">
        <v>169</v>
      </c>
      <c r="C194" s="35" t="s">
        <v>46</v>
      </c>
      <c r="D194" s="42">
        <v>1.0</v>
      </c>
      <c r="E194" s="42">
        <v>1.0</v>
      </c>
      <c r="F194" s="262" t="s">
        <v>12</v>
      </c>
      <c r="G194" s="163">
        <v>4.922931420870296</v>
      </c>
      <c r="H194" s="163">
        <v>0.04576134197544072</v>
      </c>
      <c r="I194" s="163">
        <v>208.0026025896912</v>
      </c>
      <c r="J194" s="163">
        <v>1.0459088816473636</v>
      </c>
      <c r="K194" s="163">
        <v>2.2661376318444435</v>
      </c>
      <c r="L194" s="163">
        <v>28.701419830322266</v>
      </c>
      <c r="M194" s="163">
        <v>28.64281463623047</v>
      </c>
      <c r="N194" s="163">
        <v>28.701419830322266</v>
      </c>
      <c r="O194" s="163">
        <v>1265.2706298828125</v>
      </c>
      <c r="P194" s="163">
        <f t="shared" si="66"/>
        <v>107.5783884</v>
      </c>
      <c r="Q194" s="163">
        <f t="shared" si="2"/>
        <v>4.678219776</v>
      </c>
      <c r="AN194" s="121"/>
    </row>
    <row r="195" ht="14.25" customHeight="1">
      <c r="A195" s="42" t="s">
        <v>168</v>
      </c>
      <c r="B195" s="42" t="s">
        <v>173</v>
      </c>
      <c r="C195" s="35" t="s">
        <v>45</v>
      </c>
      <c r="D195" s="42">
        <v>1.0</v>
      </c>
      <c r="E195" s="42">
        <v>2.0</v>
      </c>
      <c r="F195" s="262" t="s">
        <v>12</v>
      </c>
      <c r="G195" s="163">
        <v>7.910243886425735</v>
      </c>
      <c r="H195" s="163">
        <v>0.08371416378558631</v>
      </c>
      <c r="I195" s="163">
        <v>223.30660480141592</v>
      </c>
      <c r="J195" s="163">
        <v>1.8515991503097664</v>
      </c>
      <c r="K195" s="163">
        <v>2.21953339963779</v>
      </c>
      <c r="L195" s="163">
        <v>29.023929595947266</v>
      </c>
      <c r="M195" s="163">
        <v>29.13030433654785</v>
      </c>
      <c r="N195" s="163">
        <v>29.023929595947266</v>
      </c>
      <c r="O195" s="163">
        <v>1140.38720703125</v>
      </c>
      <c r="P195" s="163">
        <f t="shared" si="66"/>
        <v>94.49110555</v>
      </c>
      <c r="Q195" s="163">
        <f t="shared" si="2"/>
        <v>4.548505709</v>
      </c>
      <c r="AN195" s="121"/>
    </row>
    <row r="196" ht="14.25" customHeight="1">
      <c r="A196" s="42" t="s">
        <v>175</v>
      </c>
      <c r="B196" s="42" t="s">
        <v>176</v>
      </c>
      <c r="C196" s="35" t="s">
        <v>44</v>
      </c>
      <c r="D196" s="42">
        <v>1.0</v>
      </c>
      <c r="E196" s="42">
        <v>3.0</v>
      </c>
      <c r="F196" s="262" t="s">
        <v>12</v>
      </c>
      <c r="G196" s="163">
        <v>6.228982698020135</v>
      </c>
      <c r="H196" s="163">
        <v>0.04095479573306413</v>
      </c>
      <c r="I196" s="163">
        <v>133.18003725217906</v>
      </c>
      <c r="J196" s="163">
        <v>1.2089650131972307</v>
      </c>
      <c r="K196" s="163">
        <v>2.910080152020758</v>
      </c>
      <c r="L196" s="163">
        <v>31.601228713989258</v>
      </c>
      <c r="M196" s="163">
        <v>29.547426223754883</v>
      </c>
      <c r="N196" s="163">
        <v>31.601228713989258</v>
      </c>
      <c r="O196" s="163">
        <v>1241.43272745622</v>
      </c>
      <c r="P196" s="163">
        <f t="shared" si="66"/>
        <v>152.0940976</v>
      </c>
      <c r="Q196" s="163">
        <f t="shared" si="2"/>
        <v>5.024499392</v>
      </c>
      <c r="AN196" s="121"/>
    </row>
    <row r="197" ht="14.25" customHeight="1">
      <c r="A197" s="42" t="s">
        <v>178</v>
      </c>
      <c r="B197" s="42" t="s">
        <v>179</v>
      </c>
      <c r="C197" s="35" t="s">
        <v>43</v>
      </c>
      <c r="D197" s="42">
        <v>1.0</v>
      </c>
      <c r="E197" s="42">
        <v>4.0</v>
      </c>
      <c r="F197" s="262" t="s">
        <v>12</v>
      </c>
      <c r="G197" s="163">
        <v>14.359913641917064</v>
      </c>
      <c r="H197" s="163">
        <v>0.1611260433922327</v>
      </c>
      <c r="I197" s="163">
        <v>218.99002341869374</v>
      </c>
      <c r="J197" s="163">
        <v>4.008316299980514</v>
      </c>
      <c r="K197" s="163">
        <v>2.550017027344619</v>
      </c>
      <c r="L197" s="163">
        <v>31.58568000793457</v>
      </c>
      <c r="M197" s="163">
        <v>30.069913864135742</v>
      </c>
      <c r="N197" s="163">
        <v>31.58568000793457</v>
      </c>
      <c r="O197" s="163">
        <v>1277.447509765625</v>
      </c>
      <c r="P197" s="163">
        <f t="shared" si="66"/>
        <v>89.12223834</v>
      </c>
      <c r="Q197" s="163">
        <f t="shared" si="2"/>
        <v>4.490008892</v>
      </c>
      <c r="AN197" s="121"/>
    </row>
    <row r="198" ht="14.25" customHeight="1">
      <c r="A198" s="42" t="s">
        <v>183</v>
      </c>
      <c r="B198" s="42" t="s">
        <v>176</v>
      </c>
      <c r="C198" s="35" t="s">
        <v>42</v>
      </c>
      <c r="D198" s="42">
        <v>1.0</v>
      </c>
      <c r="E198" s="42">
        <v>5.0</v>
      </c>
      <c r="F198" s="262" t="s">
        <v>12</v>
      </c>
      <c r="G198" s="163">
        <v>6.592556233623174</v>
      </c>
      <c r="H198" s="163">
        <v>0.04594956213194516</v>
      </c>
      <c r="I198" s="163">
        <v>147.33376341669887</v>
      </c>
      <c r="J198" s="163">
        <v>1.2043558394026523</v>
      </c>
      <c r="K198" s="163">
        <v>2.5912436481871683</v>
      </c>
      <c r="L198" s="163">
        <v>30.55956268310547</v>
      </c>
      <c r="M198" s="163">
        <v>30.516767501831055</v>
      </c>
      <c r="N198" s="163">
        <v>30.55956268310547</v>
      </c>
      <c r="O198" s="163">
        <v>1024.28759765625</v>
      </c>
      <c r="P198" s="163">
        <f t="shared" si="66"/>
        <v>143.4737553</v>
      </c>
      <c r="Q198" s="163">
        <f t="shared" si="2"/>
        <v>4.966152129</v>
      </c>
      <c r="AN198" s="121"/>
    </row>
    <row r="199" ht="14.25" customHeight="1">
      <c r="A199" s="42" t="s">
        <v>168</v>
      </c>
      <c r="B199" s="42" t="s">
        <v>179</v>
      </c>
      <c r="C199" s="35" t="s">
        <v>41</v>
      </c>
      <c r="D199" s="42">
        <v>1.0</v>
      </c>
      <c r="E199" s="42">
        <v>6.0</v>
      </c>
      <c r="F199" s="262" t="s">
        <v>12</v>
      </c>
      <c r="G199" s="163">
        <v>14.450789584225468</v>
      </c>
      <c r="H199" s="163">
        <v>0.2040128770079484</v>
      </c>
      <c r="I199" s="163">
        <v>248.6621383353921</v>
      </c>
      <c r="J199" s="163">
        <v>4.414310258910296</v>
      </c>
      <c r="K199" s="163">
        <v>2.250947387770223</v>
      </c>
      <c r="L199" s="163">
        <v>30.796974182128906</v>
      </c>
      <c r="M199" s="163">
        <v>30.896528244018555</v>
      </c>
      <c r="N199" s="163">
        <v>30.796974182128906</v>
      </c>
      <c r="O199" s="163">
        <v>1253.22119140625</v>
      </c>
      <c r="P199" s="163">
        <f t="shared" si="66"/>
        <v>70.8327327</v>
      </c>
      <c r="Q199" s="163">
        <f t="shared" si="2"/>
        <v>4.26032122</v>
      </c>
      <c r="AN199" s="121"/>
    </row>
    <row r="200" ht="14.25" customHeight="1">
      <c r="A200" s="42" t="s">
        <v>183</v>
      </c>
      <c r="B200" s="42" t="s">
        <v>173</v>
      </c>
      <c r="C200" s="35" t="s">
        <v>40</v>
      </c>
      <c r="D200" s="42">
        <v>1.0</v>
      </c>
      <c r="E200" s="42">
        <v>7.0</v>
      </c>
      <c r="F200" s="262" t="s">
        <v>12</v>
      </c>
      <c r="G200" s="163">
        <v>18.102781570451775</v>
      </c>
      <c r="H200" s="163">
        <v>0.3515223515143753</v>
      </c>
      <c r="I200" s="163">
        <v>273.21509724627145</v>
      </c>
      <c r="J200" s="163">
        <v>6.655641715386375</v>
      </c>
      <c r="K200" s="163">
        <v>2.0610239476723264</v>
      </c>
      <c r="L200" s="163">
        <v>31.183053970336914</v>
      </c>
      <c r="M200" s="163">
        <v>31.302318572998047</v>
      </c>
      <c r="N200" s="163">
        <v>31.183053970336914</v>
      </c>
      <c r="O200" s="163">
        <v>1225.4774169921875</v>
      </c>
      <c r="P200" s="163">
        <f t="shared" si="66"/>
        <v>51.49823757</v>
      </c>
      <c r="Q200" s="163">
        <f t="shared" si="2"/>
        <v>3.941547585</v>
      </c>
      <c r="AN200" s="121"/>
    </row>
    <row r="201" ht="14.25" customHeight="1">
      <c r="A201" s="42" t="s">
        <v>175</v>
      </c>
      <c r="B201" s="42" t="s">
        <v>179</v>
      </c>
      <c r="C201" s="35" t="s">
        <v>39</v>
      </c>
      <c r="D201" s="42">
        <v>1.0</v>
      </c>
      <c r="E201" s="42">
        <v>8.0</v>
      </c>
      <c r="F201" s="262" t="s">
        <v>12</v>
      </c>
      <c r="G201" s="163">
        <v>9.0070188269081</v>
      </c>
      <c r="H201" s="163">
        <v>0.06457788445544425</v>
      </c>
      <c r="I201" s="163">
        <v>146.57472079062907</v>
      </c>
      <c r="J201" s="163">
        <v>2.1052337501582565</v>
      </c>
      <c r="K201" s="163">
        <v>3.226928716628601</v>
      </c>
      <c r="L201" s="163">
        <v>33.59004592895508</v>
      </c>
      <c r="M201" s="163">
        <v>31.638425827026367</v>
      </c>
      <c r="N201" s="163">
        <v>33.59004592895508</v>
      </c>
      <c r="O201" s="163">
        <v>1177.3148193359375</v>
      </c>
      <c r="P201" s="163">
        <f t="shared" si="66"/>
        <v>139.4752848</v>
      </c>
      <c r="Q201" s="163">
        <f t="shared" si="2"/>
        <v>4.937887416</v>
      </c>
      <c r="AN201" s="121"/>
    </row>
    <row r="202" ht="14.25" customHeight="1">
      <c r="A202" s="42" t="s">
        <v>168</v>
      </c>
      <c r="B202" s="42" t="s">
        <v>176</v>
      </c>
      <c r="C202" s="35" t="s">
        <v>38</v>
      </c>
      <c r="D202" s="42">
        <v>1.0</v>
      </c>
      <c r="E202" s="42">
        <v>9.0</v>
      </c>
      <c r="F202" s="262" t="s">
        <v>12</v>
      </c>
      <c r="G202" s="163">
        <v>15.832908835234424</v>
      </c>
      <c r="H202" s="163">
        <v>0.19736831021373616</v>
      </c>
      <c r="I202" s="163">
        <v>228.69380260059728</v>
      </c>
      <c r="J202" s="163">
        <v>5.223522514186693</v>
      </c>
      <c r="K202" s="163">
        <v>2.7349165430881395</v>
      </c>
      <c r="L202" s="163">
        <v>33.289093017578125</v>
      </c>
      <c r="M202" s="163">
        <v>32.230594635009766</v>
      </c>
      <c r="N202" s="163">
        <v>33.289093017578125</v>
      </c>
      <c r="O202" s="163">
        <v>1242.8463134765625</v>
      </c>
      <c r="P202" s="163">
        <f t="shared" si="66"/>
        <v>80.22011648</v>
      </c>
      <c r="Q202" s="163">
        <f t="shared" si="2"/>
        <v>4.384774312</v>
      </c>
      <c r="AN202" s="121"/>
    </row>
    <row r="203" ht="14.25" customHeight="1">
      <c r="A203" s="42" t="s">
        <v>183</v>
      </c>
      <c r="B203" s="42" t="s">
        <v>179</v>
      </c>
      <c r="C203" s="35" t="s">
        <v>37</v>
      </c>
      <c r="D203" s="42">
        <v>1.0</v>
      </c>
      <c r="E203" s="42">
        <v>10.0</v>
      </c>
      <c r="F203" s="262" t="s">
        <v>12</v>
      </c>
      <c r="G203" s="163">
        <v>7.3539243263352</v>
      </c>
      <c r="H203" s="163">
        <v>0.04283072261497508</v>
      </c>
      <c r="I203" s="163">
        <v>100.15319160641266</v>
      </c>
      <c r="J203" s="163">
        <v>1.3035846704783067</v>
      </c>
      <c r="K203" s="163">
        <v>2.9940889018650862</v>
      </c>
      <c r="L203" s="163">
        <v>32.719627380371094</v>
      </c>
      <c r="M203" s="163">
        <v>32.882965087890625</v>
      </c>
      <c r="N203" s="163">
        <v>32.719627380371094</v>
      </c>
      <c r="O203" s="163">
        <v>1166.58935546875</v>
      </c>
      <c r="P203" s="163">
        <f t="shared" si="66"/>
        <v>171.6974143</v>
      </c>
      <c r="Q203" s="163">
        <f t="shared" si="2"/>
        <v>5.145733708</v>
      </c>
      <c r="AN203" s="121"/>
    </row>
    <row r="204" ht="14.25" customHeight="1">
      <c r="A204" s="42" t="s">
        <v>178</v>
      </c>
      <c r="B204" s="42" t="s">
        <v>173</v>
      </c>
      <c r="C204" s="35" t="s">
        <v>36</v>
      </c>
      <c r="D204" s="42">
        <v>1.0</v>
      </c>
      <c r="E204" s="42">
        <v>11.0</v>
      </c>
      <c r="F204" s="262" t="s">
        <v>12</v>
      </c>
      <c r="G204" s="163">
        <v>10.153006792175361</v>
      </c>
      <c r="H204" s="163">
        <v>0.07301211434383285</v>
      </c>
      <c r="I204" s="163">
        <v>146.39774304929955</v>
      </c>
      <c r="J204" s="163">
        <v>2.169365910333446</v>
      </c>
      <c r="K204" s="163">
        <v>2.9500484815518466</v>
      </c>
      <c r="L204" s="163">
        <v>33.03431701660156</v>
      </c>
      <c r="M204" s="163">
        <v>33.175994873046875</v>
      </c>
      <c r="N204" s="163">
        <v>33.03431701660156</v>
      </c>
      <c r="O204" s="163">
        <v>1319.0587158203125</v>
      </c>
      <c r="P204" s="163">
        <f t="shared" si="66"/>
        <v>139.059208</v>
      </c>
      <c r="Q204" s="163">
        <f t="shared" si="2"/>
        <v>4.934899799</v>
      </c>
      <c r="AN204" s="121"/>
    </row>
    <row r="205" ht="14.25" customHeight="1">
      <c r="A205" s="42" t="s">
        <v>175</v>
      </c>
      <c r="B205" s="42" t="s">
        <v>169</v>
      </c>
      <c r="C205" s="35" t="s">
        <v>34</v>
      </c>
      <c r="D205" s="42">
        <v>1.0</v>
      </c>
      <c r="E205" s="42">
        <v>12.0</v>
      </c>
      <c r="F205" s="262" t="s">
        <v>12</v>
      </c>
      <c r="G205" s="163">
        <v>12.579434748403905</v>
      </c>
      <c r="H205" s="163">
        <v>0.14473900411211618</v>
      </c>
      <c r="I205" s="163">
        <v>223.8025901893887</v>
      </c>
      <c r="J205" s="163">
        <v>3.973786109833363</v>
      </c>
      <c r="K205" s="163">
        <v>2.788237452276077</v>
      </c>
      <c r="L205" s="163">
        <v>33.323692321777344</v>
      </c>
      <c r="M205" s="163">
        <v>33.437156677246094</v>
      </c>
      <c r="N205" s="163">
        <v>33.323692321777344</v>
      </c>
      <c r="O205" s="163">
        <v>1217.4127197265625</v>
      </c>
      <c r="P205" s="163">
        <f t="shared" si="66"/>
        <v>86.91116003</v>
      </c>
      <c r="Q205" s="163">
        <f t="shared" si="2"/>
        <v>4.464886448</v>
      </c>
      <c r="AN205" s="121"/>
    </row>
    <row r="206" ht="14.25" customHeight="1">
      <c r="A206" s="42" t="s">
        <v>178</v>
      </c>
      <c r="B206" s="42" t="s">
        <v>169</v>
      </c>
      <c r="C206" s="35" t="s">
        <v>32</v>
      </c>
      <c r="D206" s="42">
        <v>1.0</v>
      </c>
      <c r="E206" s="42">
        <v>13.0</v>
      </c>
      <c r="F206" s="262" t="s">
        <v>12</v>
      </c>
      <c r="G206" s="163">
        <v>9.715988408153796</v>
      </c>
      <c r="H206" s="163">
        <v>0.0554780203725895</v>
      </c>
      <c r="I206" s="163">
        <v>87.49504497457592</v>
      </c>
      <c r="J206" s="163">
        <v>2.175044617226587</v>
      </c>
      <c r="K206" s="163">
        <v>3.8483181653638514</v>
      </c>
      <c r="L206" s="163">
        <v>36.179771423339844</v>
      </c>
      <c r="M206" s="163">
        <v>33.648765563964844</v>
      </c>
      <c r="N206" s="163">
        <v>36.179771423339844</v>
      </c>
      <c r="O206" s="163">
        <v>1299.9873046875</v>
      </c>
      <c r="P206" s="163">
        <f t="shared" si="66"/>
        <v>175.1322117</v>
      </c>
      <c r="Q206" s="163">
        <f t="shared" si="2"/>
        <v>5.165541184</v>
      </c>
      <c r="AN206" s="121"/>
    </row>
    <row r="207" ht="14.25" customHeight="1">
      <c r="A207" s="42" t="s">
        <v>183</v>
      </c>
      <c r="B207" s="42" t="s">
        <v>169</v>
      </c>
      <c r="C207" s="35" t="s">
        <v>30</v>
      </c>
      <c r="D207" s="42">
        <v>1.0</v>
      </c>
      <c r="E207" s="42">
        <v>14.0</v>
      </c>
      <c r="F207" s="262" t="s">
        <v>12</v>
      </c>
      <c r="G207" s="163">
        <v>22.51895146602347</v>
      </c>
      <c r="H207" s="163">
        <v>0.33011406258111214</v>
      </c>
      <c r="I207" s="163">
        <v>236.36810770908718</v>
      </c>
      <c r="J207" s="163">
        <v>8.114748740765494</v>
      </c>
      <c r="K207" s="163">
        <v>2.6385225621926534</v>
      </c>
      <c r="L207" s="163">
        <v>34.65149688720703</v>
      </c>
      <c r="M207" s="163">
        <v>33.88822555541992</v>
      </c>
      <c r="N207" s="163">
        <v>34.65149688720703</v>
      </c>
      <c r="O207" s="163">
        <v>1400.5255126953125</v>
      </c>
      <c r="P207" s="163">
        <f t="shared" si="66"/>
        <v>68.21566852</v>
      </c>
      <c r="Q207" s="163">
        <f t="shared" si="2"/>
        <v>4.222674282</v>
      </c>
      <c r="AN207" s="121"/>
    </row>
    <row r="208" ht="14.25" customHeight="1">
      <c r="A208" s="42" t="s">
        <v>178</v>
      </c>
      <c r="B208" s="42" t="s">
        <v>176</v>
      </c>
      <c r="C208" s="35" t="s">
        <v>29</v>
      </c>
      <c r="D208" s="42">
        <v>1.0</v>
      </c>
      <c r="E208" s="42">
        <v>15.0</v>
      </c>
      <c r="F208" s="262" t="s">
        <v>12</v>
      </c>
      <c r="G208" s="163">
        <v>14.751571875715173</v>
      </c>
      <c r="H208" s="163">
        <v>0.17295005877369238</v>
      </c>
      <c r="I208" s="163">
        <v>222.78645424093682</v>
      </c>
      <c r="J208" s="163">
        <v>4.68877986270787</v>
      </c>
      <c r="K208" s="163">
        <v>2.77421151784862</v>
      </c>
      <c r="L208" s="163">
        <v>33.89710998535156</v>
      </c>
      <c r="M208" s="163">
        <v>34.03661346435547</v>
      </c>
      <c r="N208" s="163">
        <v>33.89710998535156</v>
      </c>
      <c r="O208" s="163">
        <v>1371.8712158203125</v>
      </c>
      <c r="P208" s="163">
        <f t="shared" si="66"/>
        <v>85.29382401</v>
      </c>
      <c r="Q208" s="163">
        <f t="shared" si="2"/>
        <v>4.446102049</v>
      </c>
      <c r="AN208" s="121"/>
    </row>
    <row r="209" ht="14.25" customHeight="1">
      <c r="A209" s="42" t="s">
        <v>175</v>
      </c>
      <c r="B209" s="42" t="s">
        <v>173</v>
      </c>
      <c r="C209" s="33" t="s">
        <v>28</v>
      </c>
      <c r="D209" s="42">
        <v>1.0</v>
      </c>
      <c r="E209" s="42">
        <v>16.0</v>
      </c>
      <c r="F209" s="262" t="s">
        <v>12</v>
      </c>
      <c r="G209" s="163">
        <v>11.074334276303022</v>
      </c>
      <c r="H209" s="163">
        <v>0.07523672708844746</v>
      </c>
      <c r="I209" s="163">
        <v>131.53160890126955</v>
      </c>
      <c r="J209" s="163">
        <v>2.330773161932891</v>
      </c>
      <c r="K209" s="163">
        <v>3.070488827633643</v>
      </c>
      <c r="L209" s="163">
        <v>34.0496826171875</v>
      </c>
      <c r="M209" s="163">
        <v>34.199947357177734</v>
      </c>
      <c r="N209" s="163">
        <v>34.0496826171875</v>
      </c>
      <c r="O209" s="163">
        <v>1108.0867919921875</v>
      </c>
      <c r="P209" s="163">
        <f t="shared" si="66"/>
        <v>147.1931955</v>
      </c>
      <c r="Q209" s="163">
        <f t="shared" si="2"/>
        <v>4.991745979</v>
      </c>
      <c r="AN209" s="121"/>
    </row>
    <row r="210" ht="14.25" customHeight="1">
      <c r="A210" s="42" t="s">
        <v>168</v>
      </c>
      <c r="B210" s="42" t="s">
        <v>169</v>
      </c>
      <c r="C210" s="35" t="s">
        <v>46</v>
      </c>
      <c r="D210" s="42">
        <v>3.0</v>
      </c>
      <c r="E210" s="42">
        <v>1.0</v>
      </c>
      <c r="F210" s="262" t="s">
        <v>12</v>
      </c>
      <c r="G210" s="163">
        <v>8.096718067444042</v>
      </c>
      <c r="H210" s="163">
        <v>0.11657720293816795</v>
      </c>
      <c r="I210" s="163">
        <v>254.08839695119028</v>
      </c>
      <c r="J210" s="163">
        <v>4.170945035273664</v>
      </c>
      <c r="K210" s="163">
        <v>3.577245208068215</v>
      </c>
      <c r="L210" s="163">
        <v>36.47005844116211</v>
      </c>
      <c r="M210" s="163">
        <v>34.652320861816406</v>
      </c>
      <c r="N210" s="163">
        <v>36.47005844116211</v>
      </c>
      <c r="O210" s="163">
        <v>1372.75244140625</v>
      </c>
      <c r="P210" s="163">
        <f t="shared" si="66"/>
        <v>69.45369989</v>
      </c>
      <c r="Q210" s="163">
        <f t="shared" si="2"/>
        <v>4.240660342</v>
      </c>
      <c r="AN210" s="121"/>
    </row>
    <row r="211" ht="14.25" customHeight="1">
      <c r="A211" s="42" t="s">
        <v>168</v>
      </c>
      <c r="B211" s="42" t="s">
        <v>173</v>
      </c>
      <c r="C211" s="35" t="s">
        <v>45</v>
      </c>
      <c r="D211" s="42">
        <v>3.0</v>
      </c>
      <c r="E211" s="42">
        <v>2.0</v>
      </c>
      <c r="F211" s="262" t="s">
        <v>12</v>
      </c>
      <c r="G211" s="163">
        <v>15.099481774914715</v>
      </c>
      <c r="H211" s="163">
        <v>0.3467928649427513</v>
      </c>
      <c r="I211" s="163">
        <v>287.46687464131975</v>
      </c>
      <c r="J211" s="163">
        <v>8.108702474799346</v>
      </c>
      <c r="K211" s="163">
        <v>2.5209156805824064</v>
      </c>
      <c r="L211" s="163">
        <v>34.70357894897461</v>
      </c>
      <c r="M211" s="163">
        <v>34.782264709472656</v>
      </c>
      <c r="N211" s="163">
        <v>34.70357894897461</v>
      </c>
      <c r="O211" s="163">
        <v>1433.5980224609375</v>
      </c>
      <c r="P211" s="163">
        <f t="shared" si="66"/>
        <v>43.54034728</v>
      </c>
      <c r="Q211" s="163">
        <f t="shared" si="2"/>
        <v>3.773688032</v>
      </c>
      <c r="AN211" s="121"/>
    </row>
    <row r="212" ht="14.25" customHeight="1">
      <c r="A212" s="42" t="s">
        <v>175</v>
      </c>
      <c r="B212" s="42" t="s">
        <v>176</v>
      </c>
      <c r="C212" s="35" t="s">
        <v>44</v>
      </c>
      <c r="D212" s="42">
        <v>3.0</v>
      </c>
      <c r="E212" s="42">
        <v>3.0</v>
      </c>
      <c r="F212" s="262" t="s">
        <v>12</v>
      </c>
      <c r="G212" s="163">
        <v>10.393373978256802</v>
      </c>
      <c r="H212" s="163">
        <v>0.16566528228443198</v>
      </c>
      <c r="I212" s="163">
        <v>263.9644049190821</v>
      </c>
      <c r="J212" s="163">
        <v>4.762347839462661</v>
      </c>
      <c r="K212" s="163">
        <v>2.928094934810611</v>
      </c>
      <c r="L212" s="163">
        <v>34.8419075012207</v>
      </c>
      <c r="M212" s="163">
        <v>34.9846076965332</v>
      </c>
      <c r="N212" s="163">
        <v>34.8419075012207</v>
      </c>
      <c r="O212" s="163">
        <v>1430.9515380859375</v>
      </c>
      <c r="P212" s="163">
        <f t="shared" si="66"/>
        <v>62.73718811</v>
      </c>
      <c r="Q212" s="163">
        <f t="shared" si="2"/>
        <v>4.138954384</v>
      </c>
      <c r="AN212" s="121"/>
    </row>
    <row r="213" ht="14.25" customHeight="1">
      <c r="A213" s="42" t="s">
        <v>178</v>
      </c>
      <c r="B213" s="42" t="s">
        <v>179</v>
      </c>
      <c r="C213" s="35" t="s">
        <v>43</v>
      </c>
      <c r="D213" s="42">
        <v>3.0</v>
      </c>
      <c r="E213" s="42">
        <v>4.0</v>
      </c>
      <c r="F213" s="262" t="s">
        <v>12</v>
      </c>
      <c r="G213" s="163">
        <v>5.77650683852614</v>
      </c>
      <c r="H213" s="163">
        <v>0.06282054100838876</v>
      </c>
      <c r="I213" s="163">
        <v>220.12394188805533</v>
      </c>
      <c r="J213" s="163">
        <v>2.727489112877469</v>
      </c>
      <c r="K213" s="163">
        <v>4.25112244872674</v>
      </c>
      <c r="L213" s="163">
        <v>38.14619064331055</v>
      </c>
      <c r="M213" s="163">
        <v>35.302730560302734</v>
      </c>
      <c r="N213" s="163">
        <v>38.14619064331055</v>
      </c>
      <c r="O213" s="163">
        <v>1409.89306640625</v>
      </c>
      <c r="P213" s="163">
        <f t="shared" si="66"/>
        <v>91.95251658</v>
      </c>
      <c r="Q213" s="163">
        <f t="shared" si="2"/>
        <v>4.52127232</v>
      </c>
      <c r="AN213" s="121"/>
    </row>
    <row r="214" ht="14.25" customHeight="1">
      <c r="A214" s="42" t="s">
        <v>183</v>
      </c>
      <c r="B214" s="42" t="s">
        <v>176</v>
      </c>
      <c r="C214" s="35" t="s">
        <v>42</v>
      </c>
      <c r="D214" s="42">
        <v>3.0</v>
      </c>
      <c r="E214" s="42">
        <v>5.0</v>
      </c>
      <c r="F214" s="262" t="s">
        <v>12</v>
      </c>
      <c r="G214" s="163">
        <v>7.669531340012612</v>
      </c>
      <c r="H214" s="163">
        <v>0.09460691836578872</v>
      </c>
      <c r="I214" s="163">
        <v>236.2230282261876</v>
      </c>
      <c r="J214" s="163">
        <v>3.5747398355818487</v>
      </c>
      <c r="K214" s="163">
        <v>3.7450409173123824</v>
      </c>
      <c r="L214" s="163">
        <v>37.082618713378906</v>
      </c>
      <c r="M214" s="163">
        <v>35.436912536621094</v>
      </c>
      <c r="N214" s="163">
        <v>37.082618713378906</v>
      </c>
      <c r="O214" s="163">
        <v>1168.979736328125</v>
      </c>
      <c r="P214" s="163">
        <f t="shared" si="66"/>
        <v>81.06734129</v>
      </c>
      <c r="Q214" s="163">
        <f t="shared" si="2"/>
        <v>4.395280183</v>
      </c>
      <c r="AN214" s="121"/>
    </row>
    <row r="215" ht="14.25" customHeight="1">
      <c r="A215" s="42" t="s">
        <v>168</v>
      </c>
      <c r="B215" s="42" t="s">
        <v>179</v>
      </c>
      <c r="C215" s="35" t="s">
        <v>41</v>
      </c>
      <c r="D215" s="42">
        <v>3.0</v>
      </c>
      <c r="E215" s="42">
        <v>6.0</v>
      </c>
      <c r="F215" s="262" t="s">
        <v>12</v>
      </c>
      <c r="G215" s="163">
        <v>12.10409542768178</v>
      </c>
      <c r="H215" s="163">
        <v>0.15283050269139767</v>
      </c>
      <c r="I215" s="163">
        <v>232.4004726871611</v>
      </c>
      <c r="J215" s="163">
        <v>5.332396993063697</v>
      </c>
      <c r="K215" s="163">
        <v>3.5221624223597705</v>
      </c>
      <c r="L215" s="163">
        <v>37.114437103271484</v>
      </c>
      <c r="M215" s="163">
        <v>35.576881408691406</v>
      </c>
      <c r="N215" s="163">
        <v>37.114437103271484</v>
      </c>
      <c r="O215" s="163">
        <v>1433.31689453125</v>
      </c>
      <c r="P215" s="163">
        <f t="shared" si="66"/>
        <v>79.19947402</v>
      </c>
      <c r="Q215" s="163">
        <f t="shared" si="2"/>
        <v>4.371969658</v>
      </c>
      <c r="AN215" s="121"/>
    </row>
    <row r="216" ht="14.25" customHeight="1">
      <c r="A216" s="42" t="s">
        <v>183</v>
      </c>
      <c r="B216" s="42" t="s">
        <v>173</v>
      </c>
      <c r="C216" s="35" t="s">
        <v>40</v>
      </c>
      <c r="D216" s="42">
        <v>3.0</v>
      </c>
      <c r="E216" s="42">
        <v>7.0</v>
      </c>
      <c r="F216" s="262" t="s">
        <v>12</v>
      </c>
      <c r="G216" s="163">
        <v>8.817428109842092</v>
      </c>
      <c r="H216" s="163">
        <v>0.12717916622967818</v>
      </c>
      <c r="I216" s="163">
        <v>255.68743290156914</v>
      </c>
      <c r="J216" s="163">
        <v>3.931866749376829</v>
      </c>
      <c r="K216" s="163">
        <v>3.105421422697026</v>
      </c>
      <c r="L216" s="163">
        <v>35.44546890258789</v>
      </c>
      <c r="M216" s="163">
        <v>35.612815856933594</v>
      </c>
      <c r="N216" s="163">
        <v>35.44546890258789</v>
      </c>
      <c r="O216" s="163">
        <v>1426.9857177734375</v>
      </c>
      <c r="P216" s="163">
        <f t="shared" si="66"/>
        <v>69.33075889</v>
      </c>
      <c r="Q216" s="163">
        <f t="shared" si="2"/>
        <v>4.238888659</v>
      </c>
      <c r="AN216" s="121"/>
    </row>
    <row r="217" ht="14.25" customHeight="1">
      <c r="A217" s="42" t="s">
        <v>175</v>
      </c>
      <c r="B217" s="42" t="s">
        <v>179</v>
      </c>
      <c r="C217" s="35" t="s">
        <v>39</v>
      </c>
      <c r="D217" s="42">
        <v>3.0</v>
      </c>
      <c r="E217" s="42">
        <v>8.0</v>
      </c>
      <c r="F217" s="262" t="s">
        <v>12</v>
      </c>
      <c r="G217" s="163">
        <v>12.06604616424981</v>
      </c>
      <c r="H217" s="163">
        <v>0.19826565314783928</v>
      </c>
      <c r="I217" s="163">
        <v>264.10527888718127</v>
      </c>
      <c r="J217" s="163">
        <v>5.624919600086839</v>
      </c>
      <c r="K217" s="163">
        <v>2.9130001965904704</v>
      </c>
      <c r="L217" s="163">
        <v>35.659915924072266</v>
      </c>
      <c r="M217" s="163">
        <v>35.821964263916016</v>
      </c>
      <c r="N217" s="163">
        <v>35.659915924072266</v>
      </c>
      <c r="O217" s="163">
        <v>1439.2064208984375</v>
      </c>
      <c r="P217" s="163">
        <f t="shared" si="66"/>
        <v>60.85797501</v>
      </c>
      <c r="Q217" s="163">
        <f t="shared" si="2"/>
        <v>4.108542871</v>
      </c>
      <c r="AN217" s="121"/>
    </row>
    <row r="218" ht="14.25" customHeight="1">
      <c r="A218" s="42" t="s">
        <v>168</v>
      </c>
      <c r="B218" s="42" t="s">
        <v>176</v>
      </c>
      <c r="C218" s="35" t="s">
        <v>38</v>
      </c>
      <c r="D218" s="42">
        <v>3.0</v>
      </c>
      <c r="E218" s="42">
        <v>9.0</v>
      </c>
      <c r="F218" s="262" t="s">
        <v>12</v>
      </c>
      <c r="G218" s="163">
        <v>10.15213670910986</v>
      </c>
      <c r="H218" s="163">
        <v>0.17024985166764814</v>
      </c>
      <c r="I218" s="163">
        <v>268.925200507983</v>
      </c>
      <c r="J218" s="163">
        <v>5.002565471913044</v>
      </c>
      <c r="K218" s="163">
        <v>2.9913127005068816</v>
      </c>
      <c r="L218" s="163">
        <v>35.5670280456543</v>
      </c>
      <c r="M218" s="163">
        <v>35.73924255371094</v>
      </c>
      <c r="N218" s="163">
        <v>35.5670280456543</v>
      </c>
      <c r="O218" s="163">
        <v>1393.9423240625</v>
      </c>
      <c r="P218" s="163">
        <f t="shared" si="66"/>
        <v>59.63081089</v>
      </c>
      <c r="Q218" s="163">
        <f t="shared" si="2"/>
        <v>4.088172402</v>
      </c>
      <c r="AN218" s="121"/>
    </row>
    <row r="219" ht="14.25" customHeight="1">
      <c r="A219" s="42" t="s">
        <v>183</v>
      </c>
      <c r="B219" s="42" t="s">
        <v>179</v>
      </c>
      <c r="C219" s="35" t="s">
        <v>37</v>
      </c>
      <c r="D219" s="42">
        <v>3.0</v>
      </c>
      <c r="E219" s="42">
        <v>10.0</v>
      </c>
      <c r="F219" s="262" t="s">
        <v>12</v>
      </c>
      <c r="G219" s="163">
        <v>7.4583337621126065</v>
      </c>
      <c r="H219" s="163">
        <v>0.10704733252242796</v>
      </c>
      <c r="I219" s="163">
        <v>257.0435256005382</v>
      </c>
      <c r="J219" s="163">
        <v>3.484402470672351</v>
      </c>
      <c r="K219" s="163">
        <v>3.2412146120828615</v>
      </c>
      <c r="L219" s="163">
        <v>36.2166748046875</v>
      </c>
      <c r="M219" s="163">
        <v>36.29693603515625</v>
      </c>
      <c r="N219" s="163">
        <v>36.2166748046875</v>
      </c>
      <c r="O219" s="163">
        <v>1446.6705322265625</v>
      </c>
      <c r="P219" s="163">
        <f t="shared" si="66"/>
        <v>69.6732332</v>
      </c>
      <c r="Q219" s="163">
        <f t="shared" si="2"/>
        <v>4.243816215</v>
      </c>
      <c r="AN219" s="121"/>
    </row>
    <row r="220" ht="14.25" customHeight="1">
      <c r="A220" s="42" t="s">
        <v>178</v>
      </c>
      <c r="B220" s="42" t="s">
        <v>173</v>
      </c>
      <c r="C220" s="35" t="s">
        <v>36</v>
      </c>
      <c r="D220" s="42">
        <v>3.0</v>
      </c>
      <c r="E220" s="42">
        <v>11.0</v>
      </c>
      <c r="F220" s="262" t="s">
        <v>12</v>
      </c>
      <c r="G220" s="163">
        <v>12.141586603507033</v>
      </c>
      <c r="H220" s="163">
        <v>0.27727343461537657</v>
      </c>
      <c r="I220" s="163">
        <v>290.9810451396528</v>
      </c>
      <c r="J220" s="163">
        <v>7.171398783781654</v>
      </c>
      <c r="K220" s="163">
        <v>2.720087279693723</v>
      </c>
      <c r="L220" s="163">
        <v>35.8656005859375</v>
      </c>
      <c r="M220" s="163">
        <v>36.0258674621582</v>
      </c>
      <c r="N220" s="163">
        <v>35.8656005859375</v>
      </c>
      <c r="O220" s="163">
        <v>1446.9315185546875</v>
      </c>
      <c r="P220" s="163">
        <f t="shared" si="66"/>
        <v>43.78921702</v>
      </c>
      <c r="Q220" s="163">
        <f t="shared" si="2"/>
        <v>3.7793876</v>
      </c>
      <c r="AN220" s="121"/>
    </row>
    <row r="221" ht="14.25" customHeight="1">
      <c r="A221" s="42" t="s">
        <v>175</v>
      </c>
      <c r="B221" s="42" t="s">
        <v>169</v>
      </c>
      <c r="C221" s="35" t="s">
        <v>34</v>
      </c>
      <c r="D221" s="42">
        <v>3.0</v>
      </c>
      <c r="E221" s="42">
        <v>12.0</v>
      </c>
      <c r="F221" s="262" t="s">
        <v>12</v>
      </c>
      <c r="G221" s="163">
        <v>7.213048138106531</v>
      </c>
      <c r="H221" s="163">
        <v>0.1496602349971057</v>
      </c>
      <c r="I221" s="163">
        <v>291.35071405270037</v>
      </c>
      <c r="J221" s="163">
        <v>4.545043387748048</v>
      </c>
      <c r="K221" s="163">
        <v>3.0664414670939597</v>
      </c>
      <c r="L221" s="163">
        <v>36.08605194091797</v>
      </c>
      <c r="M221" s="163">
        <v>36.15654373168945</v>
      </c>
      <c r="N221" s="163">
        <v>36.08605194091797</v>
      </c>
      <c r="O221" s="163">
        <v>1169.4083251953125</v>
      </c>
      <c r="P221" s="163">
        <f t="shared" si="66"/>
        <v>48.1961567</v>
      </c>
      <c r="Q221" s="163">
        <f t="shared" si="2"/>
        <v>3.875279281</v>
      </c>
      <c r="AN221" s="121"/>
    </row>
    <row r="222" ht="14.25" customHeight="1">
      <c r="A222" s="42" t="s">
        <v>178</v>
      </c>
      <c r="B222" s="42" t="s">
        <v>169</v>
      </c>
      <c r="C222" s="35" t="s">
        <v>32</v>
      </c>
      <c r="D222" s="42">
        <v>3.0</v>
      </c>
      <c r="E222" s="42">
        <v>13.0</v>
      </c>
      <c r="F222" s="262" t="s">
        <v>12</v>
      </c>
      <c r="G222" s="163">
        <v>8.080608357216777</v>
      </c>
      <c r="H222" s="163">
        <v>0.16274571279645675</v>
      </c>
      <c r="I222" s="163">
        <v>287.612744830632</v>
      </c>
      <c r="J222" s="163">
        <v>4.927889593669025</v>
      </c>
      <c r="K222" s="163">
        <v>3.069579627392312</v>
      </c>
      <c r="L222" s="163">
        <v>36.2086296081543</v>
      </c>
      <c r="M222" s="163">
        <v>36.16484451293945</v>
      </c>
      <c r="N222" s="163">
        <v>36.2086296081543</v>
      </c>
      <c r="O222" s="163">
        <v>1415.541748046875</v>
      </c>
      <c r="P222" s="163">
        <f t="shared" si="66"/>
        <v>49.65174331</v>
      </c>
      <c r="Q222" s="163">
        <f t="shared" si="2"/>
        <v>3.905033502</v>
      </c>
      <c r="AN222" s="121"/>
    </row>
    <row r="223" ht="14.25" customHeight="1">
      <c r="A223" s="42" t="s">
        <v>183</v>
      </c>
      <c r="B223" s="42" t="s">
        <v>169</v>
      </c>
      <c r="C223" s="35" t="s">
        <v>30</v>
      </c>
      <c r="D223" s="42">
        <v>3.0</v>
      </c>
      <c r="E223" s="42">
        <v>14.0</v>
      </c>
      <c r="F223" s="262" t="s">
        <v>12</v>
      </c>
      <c r="G223" s="163">
        <v>14.578354788193668</v>
      </c>
      <c r="H223" s="163">
        <v>0.2729781994386578</v>
      </c>
      <c r="I223" s="163">
        <v>271.22533439760474</v>
      </c>
      <c r="J223" s="163">
        <v>7.515895173388663</v>
      </c>
      <c r="K223" s="163">
        <v>2.8874128108190344</v>
      </c>
      <c r="L223" s="163">
        <v>36.540191650390625</v>
      </c>
      <c r="M223" s="163">
        <v>36.240501403808594</v>
      </c>
      <c r="N223" s="163">
        <v>36.540191650390625</v>
      </c>
      <c r="O223" s="163">
        <v>1395.89404296875</v>
      </c>
      <c r="P223" s="163">
        <f t="shared" si="66"/>
        <v>53.40483166</v>
      </c>
      <c r="Q223" s="163">
        <f t="shared" si="2"/>
        <v>3.977901222</v>
      </c>
      <c r="AN223" s="121"/>
    </row>
    <row r="224" ht="14.25" customHeight="1">
      <c r="A224" s="42" t="s">
        <v>178</v>
      </c>
      <c r="B224" s="42" t="s">
        <v>176</v>
      </c>
      <c r="C224" s="35" t="s">
        <v>29</v>
      </c>
      <c r="D224" s="42">
        <v>3.0</v>
      </c>
      <c r="E224" s="42">
        <v>15.0</v>
      </c>
      <c r="F224" s="262" t="s">
        <v>12</v>
      </c>
      <c r="G224" s="163">
        <v>9.681233743010473</v>
      </c>
      <c r="H224" s="163">
        <v>0.18024716324812365</v>
      </c>
      <c r="I224" s="163">
        <v>277.13930074586943</v>
      </c>
      <c r="J224" s="163">
        <v>5.723179926810534</v>
      </c>
      <c r="K224" s="163">
        <v>3.2317898491006307</v>
      </c>
      <c r="L224" s="163">
        <v>36.949493408203125</v>
      </c>
      <c r="M224" s="163">
        <v>36.322139739990234</v>
      </c>
      <c r="N224" s="163">
        <v>36.949493408203125</v>
      </c>
      <c r="O224" s="163">
        <v>1216.7474365234375</v>
      </c>
      <c r="P224" s="163">
        <f t="shared" si="66"/>
        <v>53.71087993</v>
      </c>
      <c r="Q224" s="163">
        <f t="shared" si="2"/>
        <v>3.983615587</v>
      </c>
      <c r="AN224" s="121"/>
    </row>
    <row r="225" ht="14.25" customHeight="1">
      <c r="A225" s="42" t="s">
        <v>175</v>
      </c>
      <c r="B225" s="42" t="s">
        <v>173</v>
      </c>
      <c r="C225" s="33" t="s">
        <v>28</v>
      </c>
      <c r="D225" s="42">
        <v>3.0</v>
      </c>
      <c r="E225" s="42">
        <v>16.0</v>
      </c>
      <c r="F225" s="262" t="s">
        <v>12</v>
      </c>
      <c r="G225" s="163">
        <v>6.0591514649314435</v>
      </c>
      <c r="H225" s="163">
        <v>0.08495541656928754</v>
      </c>
      <c r="I225" s="163">
        <v>255.64694196977663</v>
      </c>
      <c r="J225" s="163">
        <v>2.961204255467034</v>
      </c>
      <c r="K225" s="163">
        <v>3.443444321997016</v>
      </c>
      <c r="L225" s="163">
        <v>36.63621139526367</v>
      </c>
      <c r="M225" s="163">
        <v>36.71137619018555</v>
      </c>
      <c r="N225" s="163">
        <v>36.63621139526367</v>
      </c>
      <c r="O225" s="163">
        <v>1386.593250781</v>
      </c>
      <c r="P225" s="163">
        <f t="shared" si="66"/>
        <v>71.32154381</v>
      </c>
      <c r="Q225" s="163">
        <f t="shared" si="2"/>
        <v>4.267198439</v>
      </c>
      <c r="AN225" s="121"/>
    </row>
    <row r="226" ht="14.25" customHeight="1">
      <c r="A226" s="42" t="s">
        <v>168</v>
      </c>
      <c r="B226" s="42" t="s">
        <v>169</v>
      </c>
      <c r="C226" s="35" t="s">
        <v>46</v>
      </c>
      <c r="D226" s="42">
        <v>5.0</v>
      </c>
      <c r="E226" s="42">
        <v>1.0</v>
      </c>
      <c r="F226" s="262" t="s">
        <v>12</v>
      </c>
      <c r="G226" s="163">
        <v>6.115176320179204</v>
      </c>
      <c r="H226" s="163">
        <v>0.0761105910711419</v>
      </c>
      <c r="I226" s="163">
        <v>238.00796353384365</v>
      </c>
      <c r="J226" s="163">
        <v>3.1981420360051476</v>
      </c>
      <c r="K226" s="163">
        <v>4.12216174419503</v>
      </c>
      <c r="L226" s="163">
        <v>38.66146469116211</v>
      </c>
      <c r="M226" s="163">
        <v>36.714881896972656</v>
      </c>
      <c r="N226" s="163">
        <v>38.66146469116211</v>
      </c>
      <c r="O226" s="163">
        <v>1426.3897705078125</v>
      </c>
      <c r="P226" s="163">
        <f t="shared" si="66"/>
        <v>80.34593128</v>
      </c>
      <c r="Q226" s="163">
        <f t="shared" si="2"/>
        <v>4.386341453</v>
      </c>
      <c r="AN226" s="121"/>
    </row>
    <row r="227" ht="14.25" customHeight="1">
      <c r="A227" s="42" t="s">
        <v>168</v>
      </c>
      <c r="B227" s="42" t="s">
        <v>173</v>
      </c>
      <c r="C227" s="35" t="s">
        <v>45</v>
      </c>
      <c r="D227" s="42">
        <v>5.0</v>
      </c>
      <c r="E227" s="42">
        <v>2.0</v>
      </c>
      <c r="F227" s="262" t="s">
        <v>12</v>
      </c>
      <c r="G227" s="163">
        <v>5.245567824020145</v>
      </c>
      <c r="H227" s="163">
        <v>0.06345060365650339</v>
      </c>
      <c r="I227" s="163">
        <v>235.20814898377114</v>
      </c>
      <c r="J227" s="163">
        <v>2.7653528798724096</v>
      </c>
      <c r="K227" s="163">
        <v>4.255776242203412</v>
      </c>
      <c r="L227" s="163">
        <v>38.905242919921875</v>
      </c>
      <c r="M227" s="163">
        <v>36.728973388671875</v>
      </c>
      <c r="N227" s="163">
        <v>38.905242919921875</v>
      </c>
      <c r="O227" s="163">
        <v>1457.9432373046875</v>
      </c>
      <c r="P227" s="163">
        <f t="shared" si="66"/>
        <v>82.67167721</v>
      </c>
      <c r="Q227" s="163">
        <f t="shared" si="2"/>
        <v>4.414877067</v>
      </c>
      <c r="AN227" s="121"/>
    </row>
    <row r="228" ht="14.25" customHeight="1">
      <c r="A228" s="42" t="s">
        <v>175</v>
      </c>
      <c r="B228" s="42" t="s">
        <v>176</v>
      </c>
      <c r="C228" s="35" t="s">
        <v>44</v>
      </c>
      <c r="D228" s="42">
        <v>5.0</v>
      </c>
      <c r="E228" s="42">
        <v>3.0</v>
      </c>
      <c r="F228" s="262" t="s">
        <v>12</v>
      </c>
      <c r="G228" s="163">
        <v>7.36793702396563</v>
      </c>
      <c r="H228" s="163">
        <v>0.10402627714121963</v>
      </c>
      <c r="I228" s="163">
        <v>254.46710285616808</v>
      </c>
      <c r="J228" s="163">
        <v>3.5544027813466545</v>
      </c>
      <c r="K228" s="163">
        <v>3.3947110135281875</v>
      </c>
      <c r="L228" s="163">
        <v>36.785858154296875</v>
      </c>
      <c r="M228" s="163">
        <v>36.925872802734375</v>
      </c>
      <c r="N228" s="163">
        <v>36.785858154296875</v>
      </c>
      <c r="O228" s="163">
        <v>1417.57568359375</v>
      </c>
      <c r="P228" s="163">
        <f t="shared" si="66"/>
        <v>70.82765265</v>
      </c>
      <c r="Q228" s="163">
        <f t="shared" si="2"/>
        <v>4.260249499</v>
      </c>
      <c r="AN228" s="121"/>
    </row>
    <row r="229" ht="14.25" customHeight="1">
      <c r="A229" s="42" t="s">
        <v>178</v>
      </c>
      <c r="B229" s="42" t="s">
        <v>179</v>
      </c>
      <c r="C229" s="35" t="s">
        <v>43</v>
      </c>
      <c r="D229" s="42">
        <v>5.0</v>
      </c>
      <c r="E229" s="42">
        <v>4.0</v>
      </c>
      <c r="F229" s="262" t="s">
        <v>12</v>
      </c>
      <c r="G229" s="163">
        <v>8.565141621271872</v>
      </c>
      <c r="H229" s="163">
        <v>0.12193781682690485</v>
      </c>
      <c r="I229" s="163">
        <v>253.40314610156537</v>
      </c>
      <c r="J229" s="163">
        <v>4.087063206338523</v>
      </c>
      <c r="K229" s="163">
        <v>3.348858719930028</v>
      </c>
      <c r="L229" s="163">
        <v>36.839359283447266</v>
      </c>
      <c r="M229" s="163">
        <v>37.00132751464844</v>
      </c>
      <c r="N229" s="163">
        <v>36.839359283447266</v>
      </c>
      <c r="O229" s="163">
        <v>1334.66162109375</v>
      </c>
      <c r="P229" s="163">
        <f t="shared" si="66"/>
        <v>70.24188102</v>
      </c>
      <c r="Q229" s="163">
        <f t="shared" si="2"/>
        <v>4.251944729</v>
      </c>
      <c r="AN229" s="121"/>
    </row>
    <row r="230" ht="14.25" customHeight="1">
      <c r="A230" s="42" t="s">
        <v>183</v>
      </c>
      <c r="B230" s="42" t="s">
        <v>176</v>
      </c>
      <c r="C230" s="35" t="s">
        <v>42</v>
      </c>
      <c r="D230" s="42">
        <v>5.0</v>
      </c>
      <c r="E230" s="42">
        <v>5.0</v>
      </c>
      <c r="F230" s="262" t="s">
        <v>12</v>
      </c>
      <c r="G230" s="163">
        <v>6.458397540550394</v>
      </c>
      <c r="H230" s="163">
        <v>0.0634058850977912</v>
      </c>
      <c r="I230" s="163">
        <v>203.3099933561684</v>
      </c>
      <c r="J230" s="163">
        <v>2.8294361338962655</v>
      </c>
      <c r="K230" s="163">
        <v>4.353703530864697</v>
      </c>
      <c r="L230" s="163">
        <v>39.25859832763672</v>
      </c>
      <c r="M230" s="163">
        <v>37.17856216430664</v>
      </c>
      <c r="N230" s="163">
        <v>39.25859832763672</v>
      </c>
      <c r="O230" s="163">
        <v>1342.538193921</v>
      </c>
      <c r="P230" s="163">
        <f t="shared" si="66"/>
        <v>101.8580141</v>
      </c>
      <c r="Q230" s="163">
        <f t="shared" si="2"/>
        <v>4.623579825</v>
      </c>
      <c r="AN230" s="121"/>
    </row>
    <row r="231" ht="14.25" customHeight="1">
      <c r="A231" s="42" t="s">
        <v>168</v>
      </c>
      <c r="B231" s="42" t="s">
        <v>179</v>
      </c>
      <c r="C231" s="35" t="s">
        <v>41</v>
      </c>
      <c r="D231" s="42">
        <v>5.0</v>
      </c>
      <c r="E231" s="42">
        <v>6.0</v>
      </c>
      <c r="F231" s="262" t="s">
        <v>12</v>
      </c>
      <c r="G231" s="163">
        <v>7.654516888140236</v>
      </c>
      <c r="H231" s="163">
        <v>0.10295403193983119</v>
      </c>
      <c r="I231" s="163">
        <v>243.56729237085491</v>
      </c>
      <c r="J231" s="163">
        <v>4.453221071096177</v>
      </c>
      <c r="K231" s="163">
        <v>4.270212408401428</v>
      </c>
      <c r="L231" s="163">
        <v>39.57737731933594</v>
      </c>
      <c r="M231" s="163">
        <v>37.06190872192383</v>
      </c>
      <c r="N231" s="163">
        <v>39.57737731933594</v>
      </c>
      <c r="O231" s="163">
        <v>1381.556640625</v>
      </c>
      <c r="P231" s="163">
        <f t="shared" si="66"/>
        <v>74.34887924</v>
      </c>
      <c r="Q231" s="163">
        <f t="shared" si="2"/>
        <v>4.308768599</v>
      </c>
      <c r="AN231" s="121"/>
    </row>
    <row r="232" ht="14.25" customHeight="1">
      <c r="A232" s="42" t="s">
        <v>183</v>
      </c>
      <c r="B232" s="42" t="s">
        <v>173</v>
      </c>
      <c r="C232" s="35" t="s">
        <v>40</v>
      </c>
      <c r="D232" s="42">
        <v>5.0</v>
      </c>
      <c r="E232" s="42">
        <v>7.0</v>
      </c>
      <c r="F232" s="262" t="s">
        <v>12</v>
      </c>
      <c r="G232" s="163">
        <v>5.554398551405882</v>
      </c>
      <c r="H232" s="163">
        <v>0.06073295758150048</v>
      </c>
      <c r="I232" s="163">
        <v>220.53247988416078</v>
      </c>
      <c r="J232" s="163">
        <v>2.7369355215460023</v>
      </c>
      <c r="K232" s="163">
        <v>4.391681060573177</v>
      </c>
      <c r="L232" s="163">
        <v>39.37748336791992</v>
      </c>
      <c r="M232" s="163">
        <v>37.13291931152344</v>
      </c>
      <c r="N232" s="163">
        <v>39.37748336791992</v>
      </c>
      <c r="O232" s="163">
        <v>1490.8214111328125</v>
      </c>
      <c r="P232" s="163">
        <f t="shared" si="66"/>
        <v>91.45608534</v>
      </c>
      <c r="Q232" s="163">
        <f t="shared" si="2"/>
        <v>4.515858915</v>
      </c>
      <c r="AN232" s="121"/>
    </row>
    <row r="233" ht="14.25" customHeight="1">
      <c r="A233" s="42" t="s">
        <v>175</v>
      </c>
      <c r="B233" s="42" t="s">
        <v>179</v>
      </c>
      <c r="C233" s="35" t="s">
        <v>39</v>
      </c>
      <c r="D233" s="42">
        <v>5.0</v>
      </c>
      <c r="E233" s="42">
        <v>8.0</v>
      </c>
      <c r="F233" s="262" t="s">
        <v>12</v>
      </c>
      <c r="G233" s="163">
        <v>2.0337814365385416</v>
      </c>
      <c r="H233" s="163">
        <v>0.01605459841859335</v>
      </c>
      <c r="I233" s="163">
        <v>170.38030242458035</v>
      </c>
      <c r="J233" s="163">
        <v>0.8017143826316437</v>
      </c>
      <c r="K233" s="163">
        <v>4.791058095013994</v>
      </c>
      <c r="L233" s="163">
        <v>39.912391662597656</v>
      </c>
      <c r="M233" s="163">
        <v>37.56660079956055</v>
      </c>
      <c r="N233" s="163">
        <v>39.912391662597656</v>
      </c>
      <c r="O233" s="163">
        <v>1311.1334228515625</v>
      </c>
      <c r="P233" s="163">
        <f t="shared" si="66"/>
        <v>126.67906</v>
      </c>
      <c r="Q233" s="163">
        <f t="shared" si="2"/>
        <v>4.841656801</v>
      </c>
      <c r="AN233" s="121"/>
    </row>
    <row r="234" ht="14.25" customHeight="1">
      <c r="A234" s="42" t="s">
        <v>168</v>
      </c>
      <c r="B234" s="42" t="s">
        <v>176</v>
      </c>
      <c r="C234" s="35" t="s">
        <v>38</v>
      </c>
      <c r="D234" s="42">
        <v>5.0</v>
      </c>
      <c r="E234" s="42">
        <v>9.0</v>
      </c>
      <c r="F234" s="262" t="s">
        <v>12</v>
      </c>
      <c r="G234" s="163">
        <v>8.749807519858448</v>
      </c>
      <c r="H234" s="163">
        <v>0.09778819710981422</v>
      </c>
      <c r="I234" s="163">
        <v>218.7682986075437</v>
      </c>
      <c r="J234" s="163">
        <v>4.154648989763327</v>
      </c>
      <c r="K234" s="163">
        <v>4.188496247393997</v>
      </c>
      <c r="L234" s="163">
        <v>39.381900787353516</v>
      </c>
      <c r="M234" s="163">
        <v>37.633460998535156</v>
      </c>
      <c r="N234" s="163">
        <v>39.381900787353516</v>
      </c>
      <c r="O234" s="163">
        <v>1355.1307373046875</v>
      </c>
      <c r="P234" s="163">
        <f t="shared" si="66"/>
        <v>89.47713301</v>
      </c>
      <c r="Q234" s="163">
        <f t="shared" si="2"/>
        <v>4.493983096</v>
      </c>
      <c r="AN234" s="121"/>
    </row>
    <row r="235" ht="14.25" customHeight="1">
      <c r="A235" s="42" t="s">
        <v>183</v>
      </c>
      <c r="B235" s="42" t="s">
        <v>179</v>
      </c>
      <c r="C235" s="35" t="s">
        <v>37</v>
      </c>
      <c r="D235" s="42">
        <v>5.0</v>
      </c>
      <c r="E235" s="42">
        <v>10.0</v>
      </c>
      <c r="F235" s="262" t="s">
        <v>12</v>
      </c>
      <c r="G235" s="163">
        <v>6.444759923740682</v>
      </c>
      <c r="H235" s="163">
        <v>0.07280335498588926</v>
      </c>
      <c r="I235" s="163">
        <v>227.45526604678486</v>
      </c>
      <c r="J235" s="163">
        <v>2.7013979066198015</v>
      </c>
      <c r="K235" s="163">
        <v>3.643840140909522</v>
      </c>
      <c r="L235" s="163">
        <v>37.441104888916016</v>
      </c>
      <c r="M235" s="163">
        <v>37.617820739746094</v>
      </c>
      <c r="N235" s="163">
        <v>37.441104888916016</v>
      </c>
      <c r="O235" s="163">
        <v>1221.039306640625</v>
      </c>
      <c r="P235" s="163">
        <f t="shared" si="66"/>
        <v>88.52284246</v>
      </c>
      <c r="Q235" s="163">
        <f t="shared" si="2"/>
        <v>4.483260626</v>
      </c>
      <c r="AN235" s="121"/>
    </row>
    <row r="236" ht="14.25" customHeight="1">
      <c r="A236" s="42" t="s">
        <v>178</v>
      </c>
      <c r="B236" s="42" t="s">
        <v>173</v>
      </c>
      <c r="C236" s="35" t="s">
        <v>36</v>
      </c>
      <c r="D236" s="42">
        <v>5.0</v>
      </c>
      <c r="E236" s="42">
        <v>11.0</v>
      </c>
      <c r="F236" s="262" t="s">
        <v>12</v>
      </c>
      <c r="G236" s="163">
        <v>6.418706061123266</v>
      </c>
      <c r="H236" s="163">
        <v>0.05765605221572019</v>
      </c>
      <c r="I236" s="163">
        <v>188.2770703719496</v>
      </c>
      <c r="J236" s="163">
        <v>2.637227542323565</v>
      </c>
      <c r="K236" s="163">
        <v>4.450019767294999</v>
      </c>
      <c r="L236" s="163">
        <v>39.60660171508789</v>
      </c>
      <c r="M236" s="163">
        <v>37.50981140136719</v>
      </c>
      <c r="N236" s="163">
        <v>39.60660171508789</v>
      </c>
      <c r="O236" s="163">
        <v>1441.1702880859375</v>
      </c>
      <c r="P236" s="163">
        <f t="shared" si="66"/>
        <v>111.3275331</v>
      </c>
      <c r="Q236" s="163">
        <f t="shared" si="2"/>
        <v>4.712476605</v>
      </c>
      <c r="AN236" s="121"/>
    </row>
    <row r="237" ht="14.25" customHeight="1">
      <c r="A237" s="42" t="s">
        <v>175</v>
      </c>
      <c r="B237" s="42" t="s">
        <v>169</v>
      </c>
      <c r="C237" s="35" t="s">
        <v>34</v>
      </c>
      <c r="D237" s="42">
        <v>5.0</v>
      </c>
      <c r="E237" s="42">
        <v>12.0</v>
      </c>
      <c r="F237" s="262" t="s">
        <v>12</v>
      </c>
      <c r="G237" s="163">
        <v>3.968533173618593</v>
      </c>
      <c r="H237" s="163">
        <v>0.036750716403794806</v>
      </c>
      <c r="I237" s="163">
        <v>201.38312442104086</v>
      </c>
      <c r="J237" s="163">
        <v>1.4188018461166299</v>
      </c>
      <c r="K237" s="163">
        <v>3.7477801707846385</v>
      </c>
      <c r="L237" s="163">
        <v>37.351531982421875</v>
      </c>
      <c r="M237" s="163">
        <v>37.548030853271484</v>
      </c>
      <c r="N237" s="163">
        <v>37.351531982421875</v>
      </c>
      <c r="O237" s="163">
        <v>1508.9542236328125</v>
      </c>
      <c r="P237" s="163">
        <f t="shared" si="66"/>
        <v>107.9851922</v>
      </c>
      <c r="Q237" s="163">
        <f t="shared" si="2"/>
        <v>4.681994108</v>
      </c>
      <c r="AN237" s="121"/>
    </row>
    <row r="238" ht="14.25" customHeight="1">
      <c r="A238" s="42" t="s">
        <v>178</v>
      </c>
      <c r="B238" s="42" t="s">
        <v>169</v>
      </c>
      <c r="C238" s="35" t="s">
        <v>32</v>
      </c>
      <c r="D238" s="42">
        <v>5.0</v>
      </c>
      <c r="E238" s="42">
        <v>13.0</v>
      </c>
      <c r="F238" s="262" t="s">
        <v>12</v>
      </c>
      <c r="G238" s="163">
        <v>4.463829246928614</v>
      </c>
      <c r="H238" s="163">
        <v>0.03857363413216425</v>
      </c>
      <c r="I238" s="163">
        <v>187.54306592793895</v>
      </c>
      <c r="J238" s="163">
        <v>1.5538258756081227</v>
      </c>
      <c r="K238" s="163">
        <v>3.910331237672851</v>
      </c>
      <c r="L238" s="163">
        <v>37.775455474853516</v>
      </c>
      <c r="M238" s="163">
        <v>37.151885986328125</v>
      </c>
      <c r="N238" s="163">
        <v>37.775455474853516</v>
      </c>
      <c r="O238" s="163">
        <v>1427.35649433321</v>
      </c>
      <c r="P238" s="163">
        <f t="shared" si="66"/>
        <v>115.7222893</v>
      </c>
      <c r="Q238" s="163">
        <f t="shared" si="2"/>
        <v>4.751193263</v>
      </c>
      <c r="AN238" s="121"/>
    </row>
    <row r="239" ht="14.25" customHeight="1">
      <c r="A239" s="42" t="s">
        <v>183</v>
      </c>
      <c r="B239" s="42" t="s">
        <v>169</v>
      </c>
      <c r="C239" s="35" t="s">
        <v>30</v>
      </c>
      <c r="D239" s="42">
        <v>5.0</v>
      </c>
      <c r="E239" s="42">
        <v>14.0</v>
      </c>
      <c r="F239" s="262" t="s">
        <v>12</v>
      </c>
      <c r="G239" s="163">
        <v>6.601832259035168</v>
      </c>
      <c r="H239" s="163">
        <v>0.05635092899811852</v>
      </c>
      <c r="I239" s="163">
        <v>179.0705501692243</v>
      </c>
      <c r="J239" s="163">
        <v>2.590907878618093</v>
      </c>
      <c r="K239" s="163">
        <v>4.472356787912053</v>
      </c>
      <c r="L239" s="163">
        <v>39.59063720703125</v>
      </c>
      <c r="M239" s="163">
        <v>37.16597366333008</v>
      </c>
      <c r="N239" s="163">
        <v>39.59063720703125</v>
      </c>
      <c r="O239" s="163">
        <v>1485.8365478515625</v>
      </c>
      <c r="P239" s="163">
        <f t="shared" si="66"/>
        <v>117.1556951</v>
      </c>
      <c r="Q239" s="163">
        <f t="shared" si="2"/>
        <v>4.763503778</v>
      </c>
      <c r="AN239" s="121"/>
    </row>
    <row r="240" ht="14.25" customHeight="1">
      <c r="A240" s="42" t="s">
        <v>178</v>
      </c>
      <c r="B240" s="42" t="s">
        <v>176</v>
      </c>
      <c r="C240" s="35" t="s">
        <v>29</v>
      </c>
      <c r="D240" s="42">
        <v>5.0</v>
      </c>
      <c r="E240" s="42">
        <v>15.0</v>
      </c>
      <c r="F240" s="262" t="s">
        <v>12</v>
      </c>
      <c r="G240" s="163">
        <v>7.511599569622332</v>
      </c>
      <c r="H240" s="163">
        <v>0.0775391335644144</v>
      </c>
      <c r="I240" s="163">
        <v>209.69059901841337</v>
      </c>
      <c r="J240" s="163">
        <v>3.3351439306227677</v>
      </c>
      <c r="K240" s="163">
        <v>4.216539519325655</v>
      </c>
      <c r="L240" s="163">
        <v>39.137367248535156</v>
      </c>
      <c r="M240" s="163">
        <v>37.031166076660156</v>
      </c>
      <c r="N240" s="163">
        <v>39.137367248535156</v>
      </c>
      <c r="O240" s="163">
        <v>1479.09375</v>
      </c>
      <c r="P240" s="163">
        <f t="shared" si="66"/>
        <v>96.87494848</v>
      </c>
      <c r="Q240" s="163">
        <f t="shared" si="2"/>
        <v>4.573420956</v>
      </c>
      <c r="AN240" s="121"/>
    </row>
    <row r="241" ht="14.25" customHeight="1">
      <c r="A241" s="42" t="s">
        <v>175</v>
      </c>
      <c r="B241" s="42" t="s">
        <v>173</v>
      </c>
      <c r="C241" s="33" t="s">
        <v>28</v>
      </c>
      <c r="D241" s="42">
        <v>5.0</v>
      </c>
      <c r="E241" s="42">
        <v>16.0</v>
      </c>
      <c r="F241" s="262" t="s">
        <v>12</v>
      </c>
      <c r="G241" s="163">
        <v>5.301481028126146</v>
      </c>
      <c r="H241" s="163">
        <v>0.04223169299413975</v>
      </c>
      <c r="I241" s="163">
        <v>168.94731041528752</v>
      </c>
      <c r="J241" s="163">
        <v>1.9113497556417907</v>
      </c>
      <c r="K241" s="163">
        <v>4.386967931232423</v>
      </c>
      <c r="L241" s="163">
        <v>39.13601303100586</v>
      </c>
      <c r="M241" s="163">
        <v>36.73583221435547</v>
      </c>
      <c r="N241" s="163">
        <v>39.13601303100586</v>
      </c>
      <c r="O241" s="163">
        <v>1519.116455078125</v>
      </c>
      <c r="P241" s="163">
        <f t="shared" si="66"/>
        <v>125.5332347</v>
      </c>
      <c r="Q241" s="163">
        <f t="shared" si="2"/>
        <v>4.832570542</v>
      </c>
      <c r="AN241" s="121"/>
    </row>
    <row r="242" ht="14.25" customHeight="1">
      <c r="A242" s="42" t="s">
        <v>168</v>
      </c>
      <c r="B242" s="42" t="s">
        <v>169</v>
      </c>
      <c r="C242" s="35" t="s">
        <v>46</v>
      </c>
      <c r="D242" s="42">
        <v>2.0</v>
      </c>
      <c r="E242" s="42">
        <v>1.0</v>
      </c>
      <c r="F242" s="262" t="s">
        <v>12</v>
      </c>
      <c r="G242" s="163">
        <v>2.47541902961433</v>
      </c>
      <c r="H242" s="163">
        <v>0.016038837780350586</v>
      </c>
      <c r="I242" s="163">
        <v>130.5054267816367</v>
      </c>
      <c r="J242" s="163">
        <v>0.6910259836855576</v>
      </c>
      <c r="K242" s="163">
        <v>4.172488469791625</v>
      </c>
      <c r="L242" s="163">
        <v>35.945987701416016</v>
      </c>
      <c r="M242" s="163">
        <v>33.58381271362305</v>
      </c>
      <c r="N242" s="163">
        <v>35.945987701416016</v>
      </c>
      <c r="O242" s="163">
        <v>1407.2178955078125</v>
      </c>
      <c r="P242" s="163">
        <f t="shared" si="66"/>
        <v>154.3390527</v>
      </c>
      <c r="Q242" s="163">
        <f t="shared" si="2"/>
        <v>5.039151823</v>
      </c>
      <c r="AN242" s="121"/>
    </row>
    <row r="243" ht="14.25" customHeight="1">
      <c r="A243" s="42" t="s">
        <v>168</v>
      </c>
      <c r="B243" s="42" t="s">
        <v>173</v>
      </c>
      <c r="C243" s="35" t="s">
        <v>45</v>
      </c>
      <c r="D243" s="42">
        <v>2.0</v>
      </c>
      <c r="E243" s="42">
        <v>2.0</v>
      </c>
      <c r="F243" s="262" t="s">
        <v>12</v>
      </c>
      <c r="G243" s="163">
        <v>4.580007574073242</v>
      </c>
      <c r="H243" s="163">
        <v>0.028809765501294847</v>
      </c>
      <c r="I243" s="163">
        <v>119.19832415856484</v>
      </c>
      <c r="J243" s="163">
        <v>1.2534012499567968</v>
      </c>
      <c r="K243" s="163">
        <v>4.2272803477785885</v>
      </c>
      <c r="L243" s="163">
        <v>36.36177062988281</v>
      </c>
      <c r="M243" s="163">
        <v>34.091243743896484</v>
      </c>
      <c r="N243" s="163">
        <v>36.36177062988281</v>
      </c>
      <c r="O243" s="163">
        <v>1302.9976806640625</v>
      </c>
      <c r="P243" s="163">
        <f t="shared" si="66"/>
        <v>158.9741358</v>
      </c>
      <c r="Q243" s="163">
        <f t="shared" si="2"/>
        <v>5.068741521</v>
      </c>
      <c r="AN243" s="121"/>
    </row>
    <row r="244" ht="14.25" customHeight="1">
      <c r="A244" s="42" t="s">
        <v>175</v>
      </c>
      <c r="B244" s="42" t="s">
        <v>176</v>
      </c>
      <c r="C244" s="35" t="s">
        <v>44</v>
      </c>
      <c r="D244" s="42">
        <v>2.0</v>
      </c>
      <c r="E244" s="42">
        <v>3.0</v>
      </c>
      <c r="F244" s="262" t="s">
        <v>12</v>
      </c>
      <c r="G244" s="163">
        <v>6.2779129381439835</v>
      </c>
      <c r="H244" s="163">
        <v>0.04689036406339437</v>
      </c>
      <c r="I244" s="163">
        <v>156.25890323605944</v>
      </c>
      <c r="J244" s="163">
        <v>1.902843435562529</v>
      </c>
      <c r="K244" s="163">
        <v>3.9696044405622715</v>
      </c>
      <c r="L244" s="163">
        <v>35.8333854675293</v>
      </c>
      <c r="M244" s="163">
        <v>34.48714065551758</v>
      </c>
      <c r="N244" s="163">
        <v>35.8333854675293</v>
      </c>
      <c r="O244" s="163">
        <v>1243.536277406</v>
      </c>
      <c r="P244" s="163">
        <f t="shared" si="66"/>
        <v>133.8849263</v>
      </c>
      <c r="Q244" s="163">
        <f t="shared" si="2"/>
        <v>4.896980672</v>
      </c>
      <c r="AN244" s="121"/>
    </row>
    <row r="245" ht="14.25" customHeight="1">
      <c r="A245" s="42" t="s">
        <v>178</v>
      </c>
      <c r="B245" s="42" t="s">
        <v>179</v>
      </c>
      <c r="C245" s="35" t="s">
        <v>43</v>
      </c>
      <c r="D245" s="42">
        <v>2.0</v>
      </c>
      <c r="E245" s="42">
        <v>4.0</v>
      </c>
      <c r="F245" s="262" t="s">
        <v>12</v>
      </c>
      <c r="G245" s="163">
        <v>6.0568582417027965</v>
      </c>
      <c r="H245" s="163">
        <v>0.04410514368374088</v>
      </c>
      <c r="I245" s="163">
        <v>152.97700687698637</v>
      </c>
      <c r="J245" s="163">
        <v>1.6309197707100636</v>
      </c>
      <c r="K245" s="163">
        <v>3.6205293859186267</v>
      </c>
      <c r="L245" s="163">
        <v>34.68965148925781</v>
      </c>
      <c r="M245" s="163">
        <v>34.81263732910156</v>
      </c>
      <c r="N245" s="163">
        <v>34.68965148925781</v>
      </c>
      <c r="O245" s="163">
        <v>1183.1373291015625</v>
      </c>
      <c r="P245" s="163">
        <f t="shared" si="66"/>
        <v>137.3277068</v>
      </c>
      <c r="Q245" s="163">
        <f t="shared" si="2"/>
        <v>4.92237009</v>
      </c>
      <c r="AN245" s="121"/>
    </row>
    <row r="246" ht="14.25" customHeight="1">
      <c r="A246" s="30" t="s">
        <v>183</v>
      </c>
      <c r="B246" s="30" t="s">
        <v>176</v>
      </c>
      <c r="C246" s="263" t="s">
        <v>42</v>
      </c>
      <c r="D246" s="30">
        <v>2.0</v>
      </c>
      <c r="E246" s="30">
        <v>5.0</v>
      </c>
      <c r="F246" s="37" t="s">
        <v>12</v>
      </c>
      <c r="G246" s="264"/>
      <c r="H246" s="264"/>
      <c r="I246" s="264"/>
      <c r="J246" s="264"/>
      <c r="K246" s="264"/>
      <c r="L246" s="264"/>
      <c r="M246" s="264"/>
      <c r="N246" s="264"/>
      <c r="O246" s="264"/>
      <c r="P246" s="264"/>
      <c r="Q246" s="163" t="str">
        <f t="shared" si="2"/>
        <v>#NUM!</v>
      </c>
      <c r="AN246" s="121"/>
    </row>
    <row r="247" ht="14.25" customHeight="1">
      <c r="A247" s="42" t="s">
        <v>168</v>
      </c>
      <c r="B247" s="42" t="s">
        <v>179</v>
      </c>
      <c r="C247" s="35" t="s">
        <v>41</v>
      </c>
      <c r="D247" s="42">
        <v>2.0</v>
      </c>
      <c r="E247" s="42">
        <v>6.0</v>
      </c>
      <c r="F247" s="262" t="s">
        <v>12</v>
      </c>
      <c r="G247" s="163">
        <v>6.119959542511548</v>
      </c>
      <c r="H247" s="163">
        <v>0.04192096029149022</v>
      </c>
      <c r="I247" s="163">
        <v>136.04587175826217</v>
      </c>
      <c r="J247" s="163">
        <v>1.8716434199983354</v>
      </c>
      <c r="K247" s="163">
        <v>4.3487801514573805</v>
      </c>
      <c r="L247" s="163">
        <v>37.10805130004883</v>
      </c>
      <c r="M247" s="163">
        <v>35.683040618896484</v>
      </c>
      <c r="N247" s="163">
        <v>37.10805130004883</v>
      </c>
      <c r="O247" s="163">
        <v>1356.07666015625</v>
      </c>
      <c r="P247" s="163">
        <f>G247/H247</f>
        <v>145.988057</v>
      </c>
      <c r="Q247" s="163">
        <f t="shared" si="2"/>
        <v>4.983524817</v>
      </c>
      <c r="AN247" s="121"/>
    </row>
    <row r="248" ht="14.25" customHeight="1">
      <c r="A248" s="30" t="s">
        <v>183</v>
      </c>
      <c r="B248" s="30" t="s">
        <v>173</v>
      </c>
      <c r="C248" s="263" t="s">
        <v>40</v>
      </c>
      <c r="D248" s="30">
        <v>2.0</v>
      </c>
      <c r="E248" s="30">
        <v>7.0</v>
      </c>
      <c r="F248" s="37" t="s">
        <v>12</v>
      </c>
      <c r="G248" s="264"/>
      <c r="H248" s="264"/>
      <c r="I248" s="264"/>
      <c r="J248" s="264"/>
      <c r="K248" s="264"/>
      <c r="L248" s="264"/>
      <c r="M248" s="264"/>
      <c r="N248" s="264"/>
      <c r="O248" s="264"/>
      <c r="P248" s="264"/>
      <c r="Q248" s="163" t="str">
        <f t="shared" si="2"/>
        <v>#NUM!</v>
      </c>
      <c r="AN248" s="121"/>
    </row>
    <row r="249" ht="14.25" customHeight="1">
      <c r="A249" s="30" t="s">
        <v>175</v>
      </c>
      <c r="B249" s="30" t="s">
        <v>179</v>
      </c>
      <c r="C249" s="263" t="s">
        <v>39</v>
      </c>
      <c r="D249" s="30">
        <v>2.0</v>
      </c>
      <c r="E249" s="30">
        <v>8.0</v>
      </c>
      <c r="F249" s="37" t="s">
        <v>12</v>
      </c>
      <c r="G249" s="264"/>
      <c r="H249" s="264"/>
      <c r="I249" s="264"/>
      <c r="J249" s="264"/>
      <c r="K249" s="264"/>
      <c r="L249" s="264"/>
      <c r="M249" s="264"/>
      <c r="N249" s="264"/>
      <c r="O249" s="264"/>
      <c r="P249" s="264"/>
      <c r="Q249" s="163" t="str">
        <f t="shared" si="2"/>
        <v>#NUM!</v>
      </c>
      <c r="AN249" s="121"/>
    </row>
    <row r="250" ht="14.25" customHeight="1">
      <c r="A250" s="42" t="s">
        <v>168</v>
      </c>
      <c r="B250" s="42" t="s">
        <v>176</v>
      </c>
      <c r="C250" s="35" t="s">
        <v>38</v>
      </c>
      <c r="D250" s="42">
        <v>2.0</v>
      </c>
      <c r="E250" s="42">
        <v>9.0</v>
      </c>
      <c r="F250" s="262" t="s">
        <v>12</v>
      </c>
      <c r="G250" s="163">
        <v>7.166080195514211</v>
      </c>
      <c r="H250" s="163">
        <v>0.04453405506065485</v>
      </c>
      <c r="I250" s="163">
        <v>113.10916426481697</v>
      </c>
      <c r="J250" s="163">
        <v>1.7925618585094236</v>
      </c>
      <c r="K250" s="163">
        <v>3.9318828177065037</v>
      </c>
      <c r="L250" s="163">
        <v>35.92414855957031</v>
      </c>
      <c r="M250" s="163">
        <v>36.078407287597656</v>
      </c>
      <c r="N250" s="163">
        <v>35.92414855957031</v>
      </c>
      <c r="O250" s="163">
        <v>1460.5257568359375</v>
      </c>
      <c r="P250" s="163">
        <f>G250/H250</f>
        <v>160.9123666</v>
      </c>
      <c r="Q250" s="163">
        <f t="shared" si="2"/>
        <v>5.08085991</v>
      </c>
      <c r="AN250" s="121"/>
    </row>
    <row r="251" ht="14.25" customHeight="1">
      <c r="A251" s="30" t="s">
        <v>183</v>
      </c>
      <c r="B251" s="30" t="s">
        <v>179</v>
      </c>
      <c r="C251" s="263" t="s">
        <v>37</v>
      </c>
      <c r="D251" s="30">
        <v>2.0</v>
      </c>
      <c r="E251" s="30">
        <v>10.0</v>
      </c>
      <c r="F251" s="37" t="s">
        <v>12</v>
      </c>
      <c r="G251" s="264"/>
      <c r="H251" s="264"/>
      <c r="I251" s="264"/>
      <c r="J251" s="264"/>
      <c r="K251" s="264"/>
      <c r="L251" s="264"/>
      <c r="M251" s="264"/>
      <c r="N251" s="264"/>
      <c r="O251" s="264"/>
      <c r="P251" s="264"/>
      <c r="Q251" s="163" t="str">
        <f t="shared" si="2"/>
        <v>#NUM!</v>
      </c>
      <c r="AN251" s="121"/>
    </row>
    <row r="252" ht="14.25" customHeight="1">
      <c r="A252" s="42" t="s">
        <v>178</v>
      </c>
      <c r="B252" s="42" t="s">
        <v>173</v>
      </c>
      <c r="C252" s="35" t="s">
        <v>36</v>
      </c>
      <c r="D252" s="42">
        <v>2.0</v>
      </c>
      <c r="E252" s="42">
        <v>11.0</v>
      </c>
      <c r="F252" s="262" t="s">
        <v>12</v>
      </c>
      <c r="G252" s="163">
        <v>9.096689193562918</v>
      </c>
      <c r="H252" s="163">
        <v>0.08686045169596751</v>
      </c>
      <c r="I252" s="163">
        <v>197.0896504718881</v>
      </c>
      <c r="J252" s="163">
        <v>3.3382019826944673</v>
      </c>
      <c r="K252" s="163">
        <v>3.8030693371258923</v>
      </c>
      <c r="L252" s="163">
        <v>36.19820785522461</v>
      </c>
      <c r="M252" s="163">
        <v>36.308406829833984</v>
      </c>
      <c r="N252" s="163">
        <v>36.19820785522461</v>
      </c>
      <c r="O252" s="163">
        <v>1396.852294921875</v>
      </c>
      <c r="P252" s="163">
        <f t="shared" ref="P252:P254" si="75">G252/H252</f>
        <v>104.7276294</v>
      </c>
      <c r="Q252" s="163">
        <f t="shared" si="2"/>
        <v>4.651362974</v>
      </c>
      <c r="AN252" s="121"/>
    </row>
    <row r="253" ht="14.25" customHeight="1">
      <c r="A253" s="42" t="s">
        <v>175</v>
      </c>
      <c r="B253" s="42" t="s">
        <v>169</v>
      </c>
      <c r="C253" s="35" t="s">
        <v>34</v>
      </c>
      <c r="D253" s="42">
        <v>2.0</v>
      </c>
      <c r="E253" s="42">
        <v>12.0</v>
      </c>
      <c r="F253" s="262" t="s">
        <v>12</v>
      </c>
      <c r="G253" s="163">
        <v>12.72395396576657</v>
      </c>
      <c r="H253" s="163">
        <v>0.16646662963932723</v>
      </c>
      <c r="I253" s="163">
        <v>235.73886307603766</v>
      </c>
      <c r="J253" s="163">
        <v>5.774803166608354</v>
      </c>
      <c r="K253" s="163">
        <v>3.5201379933501045</v>
      </c>
      <c r="L253" s="163">
        <v>36.264732360839844</v>
      </c>
      <c r="M253" s="163">
        <v>36.35407638549805</v>
      </c>
      <c r="N253" s="163">
        <v>36.264732360839844</v>
      </c>
      <c r="O253" s="163">
        <v>1450.6358642578125</v>
      </c>
      <c r="P253" s="163">
        <f t="shared" si="75"/>
        <v>76.43546333</v>
      </c>
      <c r="Q253" s="163">
        <f t="shared" si="2"/>
        <v>4.336446768</v>
      </c>
      <c r="AN253" s="121"/>
    </row>
    <row r="254" ht="14.25" customHeight="1">
      <c r="A254" s="42" t="s">
        <v>178</v>
      </c>
      <c r="B254" s="42" t="s">
        <v>169</v>
      </c>
      <c r="C254" s="35" t="s">
        <v>32</v>
      </c>
      <c r="D254" s="42">
        <v>2.0</v>
      </c>
      <c r="E254" s="42">
        <v>13.0</v>
      </c>
      <c r="F254" s="262" t="s">
        <v>12</v>
      </c>
      <c r="G254" s="163">
        <v>15.105417902456189</v>
      </c>
      <c r="H254" s="163">
        <v>0.14824821219420184</v>
      </c>
      <c r="I254" s="163">
        <v>191.4668669954427</v>
      </c>
      <c r="J254" s="163">
        <v>5.446736924422613</v>
      </c>
      <c r="K254" s="163">
        <v>3.70260009321545</v>
      </c>
      <c r="L254" s="163">
        <v>36.76308822631836</v>
      </c>
      <c r="M254" s="163">
        <v>36.28715515136719</v>
      </c>
      <c r="N254" s="163">
        <v>36.76308822631836</v>
      </c>
      <c r="O254" s="163">
        <v>1321.72663729218</v>
      </c>
      <c r="P254" s="163">
        <f t="shared" si="75"/>
        <v>101.8927492</v>
      </c>
      <c r="Q254" s="163">
        <f t="shared" si="2"/>
        <v>4.623920782</v>
      </c>
      <c r="AN254" s="121"/>
    </row>
    <row r="255" ht="14.25" customHeight="1">
      <c r="A255" s="30" t="s">
        <v>183</v>
      </c>
      <c r="B255" s="30" t="s">
        <v>169</v>
      </c>
      <c r="C255" s="263" t="s">
        <v>30</v>
      </c>
      <c r="D255" s="30">
        <v>2.0</v>
      </c>
      <c r="E255" s="30">
        <v>14.0</v>
      </c>
      <c r="F255" s="37" t="s">
        <v>12</v>
      </c>
      <c r="G255" s="264"/>
      <c r="H255" s="264"/>
      <c r="I255" s="264"/>
      <c r="J255" s="264"/>
      <c r="K255" s="264"/>
      <c r="L255" s="264"/>
      <c r="M255" s="264"/>
      <c r="N255" s="264"/>
      <c r="O255" s="264"/>
      <c r="P255" s="264"/>
      <c r="Q255" s="163" t="str">
        <f t="shared" si="2"/>
        <v>#NUM!</v>
      </c>
      <c r="AN255" s="121"/>
    </row>
    <row r="256" ht="14.25" customHeight="1">
      <c r="A256" s="42" t="s">
        <v>178</v>
      </c>
      <c r="B256" s="42" t="s">
        <v>176</v>
      </c>
      <c r="C256" s="35" t="s">
        <v>29</v>
      </c>
      <c r="D256" s="42">
        <v>2.0</v>
      </c>
      <c r="E256" s="42">
        <v>15.0</v>
      </c>
      <c r="F256" s="262" t="s">
        <v>12</v>
      </c>
      <c r="G256" s="163">
        <v>11.075972567943882</v>
      </c>
      <c r="H256" s="163">
        <v>0.08069134803016942</v>
      </c>
      <c r="I256" s="163">
        <v>141.09074823462086</v>
      </c>
      <c r="J256" s="163">
        <v>3.565649239550974</v>
      </c>
      <c r="K256" s="163">
        <v>4.34649588625846</v>
      </c>
      <c r="L256" s="163">
        <v>38.05475616455078</v>
      </c>
      <c r="M256" s="163">
        <v>36.36857604980469</v>
      </c>
      <c r="N256" s="163">
        <v>38.05475616455078</v>
      </c>
      <c r="O256" s="163">
        <v>1439.72509765625</v>
      </c>
      <c r="P256" s="163">
        <f>G256/H256</f>
        <v>137.2634469</v>
      </c>
      <c r="Q256" s="163">
        <f t="shared" si="2"/>
        <v>4.92190205</v>
      </c>
      <c r="AN256" s="121"/>
    </row>
    <row r="257" ht="14.25" customHeight="1">
      <c r="A257" s="30" t="s">
        <v>175</v>
      </c>
      <c r="B257" s="30" t="s">
        <v>173</v>
      </c>
      <c r="C257" s="265" t="s">
        <v>28</v>
      </c>
      <c r="D257" s="30">
        <v>2.0</v>
      </c>
      <c r="E257" s="30">
        <v>16.0</v>
      </c>
      <c r="F257" s="37" t="s">
        <v>12</v>
      </c>
      <c r="G257" s="264"/>
      <c r="H257" s="264"/>
      <c r="I257" s="264"/>
      <c r="J257" s="264"/>
      <c r="K257" s="264"/>
      <c r="L257" s="264"/>
      <c r="M257" s="264"/>
      <c r="N257" s="264"/>
      <c r="O257" s="264"/>
      <c r="P257" s="264"/>
      <c r="Q257" s="163" t="str">
        <f t="shared" si="2"/>
        <v>#NUM!</v>
      </c>
      <c r="AN257" s="121"/>
    </row>
    <row r="258" ht="14.25" customHeight="1">
      <c r="A258" s="42" t="s">
        <v>168</v>
      </c>
      <c r="B258" s="42" t="s">
        <v>169</v>
      </c>
      <c r="C258" s="35" t="s">
        <v>46</v>
      </c>
      <c r="D258" s="42">
        <v>4.0</v>
      </c>
      <c r="E258" s="42">
        <v>1.0</v>
      </c>
      <c r="F258" s="262" t="s">
        <v>12</v>
      </c>
      <c r="G258" s="163">
        <v>9.491551854864234</v>
      </c>
      <c r="H258" s="163">
        <v>0.16062713644682933</v>
      </c>
      <c r="I258" s="163">
        <v>266.89500319076103</v>
      </c>
      <c r="J258" s="163">
        <v>5.817497861720019</v>
      </c>
      <c r="K258" s="163">
        <v>3.6619348366778017</v>
      </c>
      <c r="L258" s="163">
        <v>36.91022872924805</v>
      </c>
      <c r="M258" s="163">
        <v>36.98426818847656</v>
      </c>
      <c r="N258" s="163">
        <v>36.91022872924805</v>
      </c>
      <c r="O258" s="163">
        <v>1490.259033203125</v>
      </c>
      <c r="P258" s="163">
        <f t="shared" ref="P258:P280" si="76">G258/H258</f>
        <v>59.09058746</v>
      </c>
      <c r="Q258" s="163">
        <f t="shared" si="2"/>
        <v>4.079071647</v>
      </c>
      <c r="AN258" s="121"/>
    </row>
    <row r="259" ht="14.25" customHeight="1">
      <c r="A259" s="42" t="s">
        <v>168</v>
      </c>
      <c r="B259" s="42" t="s">
        <v>173</v>
      </c>
      <c r="C259" s="35" t="s">
        <v>45</v>
      </c>
      <c r="D259" s="42">
        <v>4.0</v>
      </c>
      <c r="E259" s="42">
        <v>2.0</v>
      </c>
      <c r="F259" s="262" t="s">
        <v>12</v>
      </c>
      <c r="G259" s="163">
        <v>7.831830098642896</v>
      </c>
      <c r="H259" s="163">
        <v>0.10491833548899353</v>
      </c>
      <c r="I259" s="163">
        <v>244.5012796498044</v>
      </c>
      <c r="J259" s="163">
        <v>4.196466684793222</v>
      </c>
      <c r="K259" s="163">
        <v>3.9702294880933446</v>
      </c>
      <c r="L259" s="163">
        <v>37.271728515625</v>
      </c>
      <c r="M259" s="163">
        <v>37.1851921081543</v>
      </c>
      <c r="N259" s="163">
        <v>37.271728515625</v>
      </c>
      <c r="O259" s="163">
        <v>1461.2618408203125</v>
      </c>
      <c r="P259" s="163">
        <f t="shared" si="76"/>
        <v>74.64691526</v>
      </c>
      <c r="Q259" s="163">
        <f t="shared" si="2"/>
        <v>4.3127692</v>
      </c>
      <c r="AN259" s="121"/>
    </row>
    <row r="260" ht="14.25" customHeight="1">
      <c r="A260" s="42" t="s">
        <v>175</v>
      </c>
      <c r="B260" s="42" t="s">
        <v>176</v>
      </c>
      <c r="C260" s="35" t="s">
        <v>44</v>
      </c>
      <c r="D260" s="42">
        <v>4.0</v>
      </c>
      <c r="E260" s="42">
        <v>3.0</v>
      </c>
      <c r="F260" s="262" t="s">
        <v>12</v>
      </c>
      <c r="G260" s="163">
        <v>8.688806569776153</v>
      </c>
      <c r="H260" s="163">
        <v>0.1346485540825025</v>
      </c>
      <c r="I260" s="163">
        <v>259.1569439391683</v>
      </c>
      <c r="J260" s="163">
        <v>5.132662222738992</v>
      </c>
      <c r="K260" s="163">
        <v>3.8202263211622514</v>
      </c>
      <c r="L260" s="163">
        <v>37.18412780761719</v>
      </c>
      <c r="M260" s="163">
        <v>37.29785919189453</v>
      </c>
      <c r="N260" s="163">
        <v>37.18412780761719</v>
      </c>
      <c r="O260" s="163">
        <v>1493.73628426171</v>
      </c>
      <c r="P260" s="163">
        <f t="shared" si="76"/>
        <v>64.52952005</v>
      </c>
      <c r="Q260" s="163">
        <f t="shared" si="2"/>
        <v>4.167122794</v>
      </c>
      <c r="AN260" s="121"/>
    </row>
    <row r="261" ht="14.25" customHeight="1">
      <c r="A261" s="42" t="s">
        <v>178</v>
      </c>
      <c r="B261" s="42" t="s">
        <v>179</v>
      </c>
      <c r="C261" s="35" t="s">
        <v>43</v>
      </c>
      <c r="D261" s="42">
        <v>4.0</v>
      </c>
      <c r="E261" s="42">
        <v>4.0</v>
      </c>
      <c r="F261" s="262" t="s">
        <v>12</v>
      </c>
      <c r="G261" s="163">
        <v>9.660894314285574</v>
      </c>
      <c r="H261" s="163">
        <v>0.18086917525627635</v>
      </c>
      <c r="I261" s="163">
        <v>274.9279709338605</v>
      </c>
      <c r="J261" s="163">
        <v>6.563604553799248</v>
      </c>
      <c r="K261" s="163">
        <v>3.6893599614489325</v>
      </c>
      <c r="L261" s="163">
        <v>37.30506134033203</v>
      </c>
      <c r="M261" s="163">
        <v>37.427040100097656</v>
      </c>
      <c r="N261" s="163">
        <v>37.30506134033203</v>
      </c>
      <c r="O261" s="163">
        <v>1489.3779296875</v>
      </c>
      <c r="P261" s="163">
        <f t="shared" si="76"/>
        <v>53.41371353</v>
      </c>
      <c r="Q261" s="163">
        <f t="shared" si="2"/>
        <v>3.978067521</v>
      </c>
      <c r="AN261" s="121"/>
    </row>
    <row r="262" ht="14.25" customHeight="1">
      <c r="A262" s="42" t="s">
        <v>183</v>
      </c>
      <c r="B262" s="42" t="s">
        <v>176</v>
      </c>
      <c r="C262" s="35" t="s">
        <v>42</v>
      </c>
      <c r="D262" s="42">
        <v>4.0</v>
      </c>
      <c r="E262" s="42">
        <v>5.0</v>
      </c>
      <c r="F262" s="262" t="s">
        <v>12</v>
      </c>
      <c r="G262" s="163">
        <v>9.877228559870414</v>
      </c>
      <c r="H262" s="163">
        <v>0.15246747621527515</v>
      </c>
      <c r="I262" s="163">
        <v>256.5538626829474</v>
      </c>
      <c r="J262" s="163">
        <v>5.800055772998343</v>
      </c>
      <c r="K262" s="163">
        <v>3.8314556703570766</v>
      </c>
      <c r="L262" s="163">
        <v>37.4841423034668</v>
      </c>
      <c r="M262" s="163">
        <v>37.56599807739258</v>
      </c>
      <c r="N262" s="163">
        <v>37.4841423034668</v>
      </c>
      <c r="O262" s="163">
        <v>1441.7379150390625</v>
      </c>
      <c r="P262" s="163">
        <f t="shared" si="76"/>
        <v>64.78252808</v>
      </c>
      <c r="Q262" s="163">
        <f t="shared" si="2"/>
        <v>4.171035939</v>
      </c>
      <c r="AN262" s="121"/>
    </row>
    <row r="263" ht="14.25" customHeight="1">
      <c r="A263" s="42" t="s">
        <v>168</v>
      </c>
      <c r="B263" s="42" t="s">
        <v>179</v>
      </c>
      <c r="C263" s="35" t="s">
        <v>41</v>
      </c>
      <c r="D263" s="42">
        <v>4.0</v>
      </c>
      <c r="E263" s="42">
        <v>6.0</v>
      </c>
      <c r="F263" s="262" t="s">
        <v>12</v>
      </c>
      <c r="G263" s="163">
        <v>8.949493680851013</v>
      </c>
      <c r="H263" s="163">
        <v>0.1260795579909497</v>
      </c>
      <c r="I263" s="163">
        <v>248.23892856135313</v>
      </c>
      <c r="J263" s="163">
        <v>4.968101645721619</v>
      </c>
      <c r="K263" s="163">
        <v>3.9352763957283017</v>
      </c>
      <c r="L263" s="163">
        <v>37.536781311035156</v>
      </c>
      <c r="M263" s="163">
        <v>37.64777755737305</v>
      </c>
      <c r="N263" s="163">
        <v>37.536781311035156</v>
      </c>
      <c r="O263" s="163">
        <v>1214.048095703125</v>
      </c>
      <c r="P263" s="163">
        <f t="shared" si="76"/>
        <v>70.98290812</v>
      </c>
      <c r="Q263" s="163">
        <f t="shared" si="2"/>
        <v>4.262439117</v>
      </c>
      <c r="AN263" s="121"/>
    </row>
    <row r="264" ht="14.25" customHeight="1">
      <c r="A264" s="42" t="s">
        <v>183</v>
      </c>
      <c r="B264" s="42" t="s">
        <v>173</v>
      </c>
      <c r="C264" s="35" t="s">
        <v>40</v>
      </c>
      <c r="D264" s="42">
        <v>4.0</v>
      </c>
      <c r="E264" s="42">
        <v>7.0</v>
      </c>
      <c r="F264" s="262" t="s">
        <v>12</v>
      </c>
      <c r="G264" s="163">
        <v>8.65125439110078</v>
      </c>
      <c r="H264" s="163">
        <v>0.09912975092885482</v>
      </c>
      <c r="I264" s="163">
        <v>223.36390088109684</v>
      </c>
      <c r="J264" s="163">
        <v>4.082672395637132</v>
      </c>
      <c r="K264" s="163">
        <v>4.0765138921074895</v>
      </c>
      <c r="L264" s="163">
        <v>37.66545867919922</v>
      </c>
      <c r="M264" s="163">
        <v>37.784542083740234</v>
      </c>
      <c r="N264" s="163">
        <v>37.66545867919922</v>
      </c>
      <c r="O264" s="163">
        <v>1442.4571533203125</v>
      </c>
      <c r="P264" s="163">
        <f t="shared" si="76"/>
        <v>87.27202792</v>
      </c>
      <c r="Q264" s="163">
        <f t="shared" si="2"/>
        <v>4.469029998</v>
      </c>
      <c r="AN264" s="121"/>
    </row>
    <row r="265" ht="14.25" customHeight="1">
      <c r="A265" s="42" t="s">
        <v>175</v>
      </c>
      <c r="B265" s="42" t="s">
        <v>179</v>
      </c>
      <c r="C265" s="35" t="s">
        <v>39</v>
      </c>
      <c r="D265" s="42">
        <v>4.0</v>
      </c>
      <c r="E265" s="42">
        <v>8.0</v>
      </c>
      <c r="F265" s="262" t="s">
        <v>12</v>
      </c>
      <c r="G265" s="163">
        <v>13.017671810482007</v>
      </c>
      <c r="H265" s="163">
        <v>0.19327116294961003</v>
      </c>
      <c r="I265" s="163">
        <v>246.96125070990792</v>
      </c>
      <c r="J265" s="163">
        <v>7.246367051225177</v>
      </c>
      <c r="K265" s="163">
        <v>3.820271450107851</v>
      </c>
      <c r="L265" s="163">
        <v>37.970157623291016</v>
      </c>
      <c r="M265" s="163">
        <v>38.104835510253906</v>
      </c>
      <c r="N265" s="163">
        <v>37.970157623291016</v>
      </c>
      <c r="O265" s="163">
        <v>1414.105712890625</v>
      </c>
      <c r="P265" s="163">
        <f t="shared" si="76"/>
        <v>67.35444446</v>
      </c>
      <c r="Q265" s="163">
        <f t="shared" si="2"/>
        <v>4.209968891</v>
      </c>
      <c r="AN265" s="121"/>
    </row>
    <row r="266" ht="14.25" customHeight="1">
      <c r="A266" s="42" t="s">
        <v>168</v>
      </c>
      <c r="B266" s="42" t="s">
        <v>176</v>
      </c>
      <c r="C266" s="35" t="s">
        <v>38</v>
      </c>
      <c r="D266" s="42">
        <v>4.0</v>
      </c>
      <c r="E266" s="42">
        <v>9.0</v>
      </c>
      <c r="F266" s="262" t="s">
        <v>12</v>
      </c>
      <c r="G266" s="163">
        <v>9.310282828971182</v>
      </c>
      <c r="H266" s="163">
        <v>0.13901472399726914</v>
      </c>
      <c r="I266" s="163">
        <v>253.27706891626454</v>
      </c>
      <c r="J266" s="163">
        <v>5.519540951663153</v>
      </c>
      <c r="K266" s="163">
        <v>3.9782787869845966</v>
      </c>
      <c r="L266" s="163">
        <v>37.84860610961914</v>
      </c>
      <c r="M266" s="163">
        <v>37.95861053466797</v>
      </c>
      <c r="N266" s="163">
        <v>37.84860610961914</v>
      </c>
      <c r="O266" s="163">
        <v>1472.2088623046875</v>
      </c>
      <c r="P266" s="163">
        <f t="shared" si="76"/>
        <v>66.97335765</v>
      </c>
      <c r="Q266" s="163">
        <f t="shared" si="2"/>
        <v>4.204294893</v>
      </c>
      <c r="AN266" s="121"/>
    </row>
    <row r="267" ht="14.25" customHeight="1">
      <c r="A267" s="42" t="s">
        <v>183</v>
      </c>
      <c r="B267" s="42" t="s">
        <v>179</v>
      </c>
      <c r="C267" s="35" t="s">
        <v>37</v>
      </c>
      <c r="D267" s="42">
        <v>4.0</v>
      </c>
      <c r="E267" s="42">
        <v>10.0</v>
      </c>
      <c r="F267" s="262" t="s">
        <v>12</v>
      </c>
      <c r="G267" s="163">
        <v>8.898509456296088</v>
      </c>
      <c r="H267" s="163">
        <v>0.12882963891750054</v>
      </c>
      <c r="I267" s="163">
        <v>250.20716701352123</v>
      </c>
      <c r="J267" s="163">
        <v>5.288110360162854</v>
      </c>
      <c r="K267" s="163">
        <v>4.096983401467291</v>
      </c>
      <c r="L267" s="163">
        <v>38.13494873046875</v>
      </c>
      <c r="M267" s="163">
        <v>38.23916244506836</v>
      </c>
      <c r="N267" s="163">
        <v>38.13494873046875</v>
      </c>
      <c r="O267" s="163">
        <v>1427.19970703125</v>
      </c>
      <c r="P267" s="163">
        <f t="shared" si="76"/>
        <v>69.0719118</v>
      </c>
      <c r="Q267" s="163">
        <f t="shared" si="2"/>
        <v>4.235148162</v>
      </c>
      <c r="AN267" s="121"/>
    </row>
    <row r="268" ht="14.25" customHeight="1">
      <c r="A268" s="42" t="s">
        <v>178</v>
      </c>
      <c r="B268" s="42" t="s">
        <v>173</v>
      </c>
      <c r="C268" s="35" t="s">
        <v>36</v>
      </c>
      <c r="D268" s="42">
        <v>4.0</v>
      </c>
      <c r="E268" s="42">
        <v>11.0</v>
      </c>
      <c r="F268" s="262" t="s">
        <v>12</v>
      </c>
      <c r="G268" s="163">
        <v>14.049926219996326</v>
      </c>
      <c r="H268" s="163">
        <v>0.2736160437849032</v>
      </c>
      <c r="I268" s="163">
        <v>270.03346313321885</v>
      </c>
      <c r="J268" s="163">
        <v>9.616325655701816</v>
      </c>
      <c r="K268" s="163">
        <v>3.6682085370604516</v>
      </c>
      <c r="L268" s="163">
        <v>38.31000518798828</v>
      </c>
      <c r="M268" s="163">
        <v>38.13743209838867</v>
      </c>
      <c r="N268" s="163">
        <v>38.31000518798828</v>
      </c>
      <c r="O268" s="163">
        <v>1249.22509765625</v>
      </c>
      <c r="P268" s="163">
        <f t="shared" si="76"/>
        <v>51.34905843</v>
      </c>
      <c r="Q268" s="163">
        <f t="shared" si="2"/>
        <v>3.9386466</v>
      </c>
      <c r="AN268" s="121"/>
    </row>
    <row r="269" ht="14.25" customHeight="1">
      <c r="A269" s="42" t="s">
        <v>175</v>
      </c>
      <c r="B269" s="42" t="s">
        <v>169</v>
      </c>
      <c r="C269" s="35" t="s">
        <v>34</v>
      </c>
      <c r="D269" s="42">
        <v>4.0</v>
      </c>
      <c r="E269" s="42">
        <v>12.0</v>
      </c>
      <c r="F269" s="262" t="s">
        <v>12</v>
      </c>
      <c r="G269" s="163">
        <v>6.662460147177513</v>
      </c>
      <c r="H269" s="163">
        <v>0.06046039462074175</v>
      </c>
      <c r="I269" s="163">
        <v>190.01917191931906</v>
      </c>
      <c r="J269" s="163">
        <v>2.7071967486144635</v>
      </c>
      <c r="K269" s="163">
        <v>4.372824516077192</v>
      </c>
      <c r="L269" s="163">
        <v>38.12093734741211</v>
      </c>
      <c r="M269" s="163">
        <v>38.27546310424805</v>
      </c>
      <c r="N269" s="163">
        <v>38.12093734741211</v>
      </c>
      <c r="O269" s="163">
        <v>1452.73620703125</v>
      </c>
      <c r="P269" s="163">
        <f t="shared" si="76"/>
        <v>110.1954459</v>
      </c>
      <c r="Q269" s="163">
        <f t="shared" si="2"/>
        <v>4.70225557</v>
      </c>
      <c r="AN269" s="121"/>
    </row>
    <row r="270" ht="14.25" customHeight="1">
      <c r="A270" s="42" t="s">
        <v>178</v>
      </c>
      <c r="B270" s="42" t="s">
        <v>169</v>
      </c>
      <c r="C270" s="35" t="s">
        <v>32</v>
      </c>
      <c r="D270" s="42">
        <v>4.0</v>
      </c>
      <c r="E270" s="42">
        <v>13.0</v>
      </c>
      <c r="F270" s="262" t="s">
        <v>12</v>
      </c>
      <c r="G270" s="163">
        <v>10.215920212869362</v>
      </c>
      <c r="H270" s="163">
        <v>0.17319541025962917</v>
      </c>
      <c r="I270" s="163">
        <v>264.42883556411374</v>
      </c>
      <c r="J270" s="163">
        <v>6.628501345067962</v>
      </c>
      <c r="K270" s="163">
        <v>3.8737239795581604</v>
      </c>
      <c r="L270" s="163">
        <v>38.051082611083984</v>
      </c>
      <c r="M270" s="163">
        <v>38.218544006347656</v>
      </c>
      <c r="N270" s="163">
        <v>38.051082611083984</v>
      </c>
      <c r="O270" s="163">
        <v>1489.81640625</v>
      </c>
      <c r="P270" s="163">
        <f t="shared" si="76"/>
        <v>58.98493613</v>
      </c>
      <c r="Q270" s="163">
        <f t="shared" si="2"/>
        <v>4.077282092</v>
      </c>
      <c r="AN270" s="121"/>
    </row>
    <row r="271" ht="14.25" customHeight="1">
      <c r="A271" s="42" t="s">
        <v>183</v>
      </c>
      <c r="B271" s="42" t="s">
        <v>169</v>
      </c>
      <c r="C271" s="35" t="s">
        <v>30</v>
      </c>
      <c r="D271" s="42">
        <v>4.0</v>
      </c>
      <c r="E271" s="42">
        <v>14.0</v>
      </c>
      <c r="F271" s="262" t="s">
        <v>12</v>
      </c>
      <c r="G271" s="163">
        <v>8.54231371770195</v>
      </c>
      <c r="H271" s="163">
        <v>0.0967358333140493</v>
      </c>
      <c r="I271" s="163">
        <v>221.65001439622768</v>
      </c>
      <c r="J271" s="163">
        <v>4.000929596825262</v>
      </c>
      <c r="K271" s="163">
        <v>4.087447890758932</v>
      </c>
      <c r="L271" s="163">
        <v>37.849327087402344</v>
      </c>
      <c r="M271" s="163">
        <v>37.989933013916016</v>
      </c>
      <c r="N271" s="163">
        <v>37.849327087402344</v>
      </c>
      <c r="O271" s="163">
        <v>1460.521484375</v>
      </c>
      <c r="P271" s="163">
        <f t="shared" si="76"/>
        <v>88.30557845</v>
      </c>
      <c r="Q271" s="163">
        <f t="shared" si="2"/>
        <v>4.480803282</v>
      </c>
      <c r="AN271" s="121"/>
    </row>
    <row r="272" ht="14.25" customHeight="1">
      <c r="A272" s="42" t="s">
        <v>178</v>
      </c>
      <c r="B272" s="42" t="s">
        <v>176</v>
      </c>
      <c r="C272" s="35" t="s">
        <v>29</v>
      </c>
      <c r="D272" s="42">
        <v>4.0</v>
      </c>
      <c r="E272" s="42">
        <v>15.0</v>
      </c>
      <c r="F272" s="262" t="s">
        <v>12</v>
      </c>
      <c r="G272" s="163">
        <v>8.708287975613443</v>
      </c>
      <c r="H272" s="163">
        <v>0.1106293030603162</v>
      </c>
      <c r="I272" s="163">
        <v>236.22608288470835</v>
      </c>
      <c r="J272" s="163">
        <v>4.507910840706314</v>
      </c>
      <c r="K272" s="163">
        <v>4.044299140457419</v>
      </c>
      <c r="L272" s="163">
        <v>37.89725875854492</v>
      </c>
      <c r="M272" s="163">
        <v>38.034454345703125</v>
      </c>
      <c r="N272" s="163">
        <v>37.89725875854492</v>
      </c>
      <c r="O272" s="163">
        <v>1517.468017578125</v>
      </c>
      <c r="P272" s="163">
        <f t="shared" si="76"/>
        <v>78.71592548</v>
      </c>
      <c r="Q272" s="163">
        <f t="shared" si="2"/>
        <v>4.365845492</v>
      </c>
      <c r="AN272" s="121"/>
    </row>
    <row r="273" ht="14.25" customHeight="1">
      <c r="A273" s="42" t="s">
        <v>175</v>
      </c>
      <c r="B273" s="42" t="s">
        <v>173</v>
      </c>
      <c r="C273" s="33" t="s">
        <v>28</v>
      </c>
      <c r="D273" s="42">
        <v>4.0</v>
      </c>
      <c r="E273" s="42">
        <v>16.0</v>
      </c>
      <c r="F273" s="262" t="s">
        <v>12</v>
      </c>
      <c r="G273" s="163">
        <v>8.387609492605808</v>
      </c>
      <c r="H273" s="163">
        <v>0.08458788264492069</v>
      </c>
      <c r="I273" s="163">
        <v>205.1006777012793</v>
      </c>
      <c r="J273" s="163">
        <v>3.5712005414342487</v>
      </c>
      <c r="K273" s="163">
        <v>4.155724339127148</v>
      </c>
      <c r="L273" s="163">
        <v>37.89061737060547</v>
      </c>
      <c r="M273" s="163">
        <v>38.053035736083984</v>
      </c>
      <c r="N273" s="163">
        <v>37.89061737060547</v>
      </c>
      <c r="O273" s="163">
        <v>1495.58544921875</v>
      </c>
      <c r="P273" s="163">
        <f t="shared" si="76"/>
        <v>99.15852283</v>
      </c>
      <c r="Q273" s="163">
        <f t="shared" si="2"/>
        <v>4.59671981</v>
      </c>
      <c r="AN273" s="121"/>
    </row>
    <row r="274" ht="14.25" customHeight="1">
      <c r="A274" s="42" t="s">
        <v>168</v>
      </c>
      <c r="B274" s="42" t="s">
        <v>169</v>
      </c>
      <c r="C274" s="35" t="s">
        <v>46</v>
      </c>
      <c r="D274" s="42">
        <v>6.0</v>
      </c>
      <c r="E274" s="42">
        <v>1.0</v>
      </c>
      <c r="F274" s="262" t="s">
        <v>12</v>
      </c>
      <c r="G274" s="163">
        <v>13.575591042171151</v>
      </c>
      <c r="H274" s="163">
        <v>0.27963538567899987</v>
      </c>
      <c r="I274" s="163">
        <v>276.2808911588332</v>
      </c>
      <c r="J274" s="163">
        <v>9.296561785625448</v>
      </c>
      <c r="K274" s="163">
        <v>3.4788378960217536</v>
      </c>
      <c r="L274" s="163">
        <v>37.8426513671875</v>
      </c>
      <c r="M274" s="163">
        <v>37.976314544677734</v>
      </c>
      <c r="N274" s="163">
        <v>37.8426513671875</v>
      </c>
      <c r="O274" s="163">
        <v>1558.710693359375</v>
      </c>
      <c r="P274" s="163">
        <f t="shared" si="76"/>
        <v>48.54747195</v>
      </c>
      <c r="Q274" s="163">
        <f t="shared" si="2"/>
        <v>3.882542122</v>
      </c>
      <c r="AN274" s="121"/>
    </row>
    <row r="275" ht="14.25" customHeight="1">
      <c r="A275" s="42" t="s">
        <v>168</v>
      </c>
      <c r="B275" s="42" t="s">
        <v>173</v>
      </c>
      <c r="C275" s="35" t="s">
        <v>45</v>
      </c>
      <c r="D275" s="42">
        <v>6.0</v>
      </c>
      <c r="E275" s="42">
        <v>2.0</v>
      </c>
      <c r="F275" s="262" t="s">
        <v>12</v>
      </c>
      <c r="G275" s="163">
        <v>9.887816002365293</v>
      </c>
      <c r="H275" s="163">
        <v>0.2344215423448491</v>
      </c>
      <c r="I275" s="163">
        <v>291.6632996187727</v>
      </c>
      <c r="J275" s="163">
        <v>8.239929312107657</v>
      </c>
      <c r="K275" s="163">
        <v>3.6266319818474506</v>
      </c>
      <c r="L275" s="163">
        <v>37.92254638671875</v>
      </c>
      <c r="M275" s="163">
        <v>38.030948638916016</v>
      </c>
      <c r="N275" s="163">
        <v>37.92254638671875</v>
      </c>
      <c r="O275" s="163">
        <v>1384.7550048828125</v>
      </c>
      <c r="P275" s="163">
        <f t="shared" si="76"/>
        <v>42.17963888</v>
      </c>
      <c r="Q275" s="163">
        <f t="shared" si="2"/>
        <v>3.741937614</v>
      </c>
      <c r="AN275" s="121"/>
    </row>
    <row r="276" ht="14.25" customHeight="1">
      <c r="A276" s="42" t="s">
        <v>175</v>
      </c>
      <c r="B276" s="42" t="s">
        <v>176</v>
      </c>
      <c r="C276" s="35" t="s">
        <v>44</v>
      </c>
      <c r="D276" s="42">
        <v>6.0</v>
      </c>
      <c r="E276" s="42">
        <v>3.0</v>
      </c>
      <c r="F276" s="262" t="s">
        <v>12</v>
      </c>
      <c r="G276" s="163">
        <v>4.231290432707033</v>
      </c>
      <c r="H276" s="163">
        <v>0.049662912330436626</v>
      </c>
      <c r="I276" s="163">
        <v>229.30358858777512</v>
      </c>
      <c r="J276" s="163">
        <v>2.5513611627557693</v>
      </c>
      <c r="K276" s="163">
        <v>4.980958618083745</v>
      </c>
      <c r="L276" s="163">
        <v>39.77621841430664</v>
      </c>
      <c r="M276" s="163">
        <v>38.038116455078125</v>
      </c>
      <c r="N276" s="163">
        <v>39.77621841430664</v>
      </c>
      <c r="O276" s="163">
        <v>1446.3367919921875</v>
      </c>
      <c r="P276" s="163">
        <f t="shared" si="76"/>
        <v>85.20020744</v>
      </c>
      <c r="Q276" s="163">
        <f t="shared" si="2"/>
        <v>4.445003869</v>
      </c>
      <c r="AN276" s="121"/>
    </row>
    <row r="277" ht="14.25" customHeight="1">
      <c r="A277" s="42" t="s">
        <v>178</v>
      </c>
      <c r="B277" s="42" t="s">
        <v>179</v>
      </c>
      <c r="C277" s="35" t="s">
        <v>43</v>
      </c>
      <c r="D277" s="42">
        <v>6.0</v>
      </c>
      <c r="E277" s="42">
        <v>4.0</v>
      </c>
      <c r="F277" s="262" t="s">
        <v>12</v>
      </c>
      <c r="G277" s="163">
        <v>3.561751135947214</v>
      </c>
      <c r="H277" s="163">
        <v>0.0409487555266897</v>
      </c>
      <c r="I277" s="163">
        <v>228.37785170037697</v>
      </c>
      <c r="J277" s="163">
        <v>2.0657839119490506</v>
      </c>
      <c r="K277" s="163">
        <v>4.8817067903282005</v>
      </c>
      <c r="L277" s="163">
        <v>39.37620544433594</v>
      </c>
      <c r="M277" s="163">
        <v>38.03889083862305</v>
      </c>
      <c r="N277" s="163">
        <v>39.37620544433594</v>
      </c>
      <c r="O277" s="163">
        <v>1407.0953369140625</v>
      </c>
      <c r="P277" s="163">
        <f t="shared" si="76"/>
        <v>86.98069307</v>
      </c>
      <c r="Q277" s="163">
        <f t="shared" si="2"/>
        <v>4.465686175</v>
      </c>
      <c r="AN277" s="121"/>
    </row>
    <row r="278" ht="14.25" customHeight="1">
      <c r="A278" s="42" t="s">
        <v>183</v>
      </c>
      <c r="B278" s="42" t="s">
        <v>176</v>
      </c>
      <c r="C278" s="35" t="s">
        <v>42</v>
      </c>
      <c r="D278" s="42">
        <v>6.0</v>
      </c>
      <c r="E278" s="42">
        <v>5.0</v>
      </c>
      <c r="F278" s="262" t="s">
        <v>12</v>
      </c>
      <c r="G278" s="163">
        <v>0.9146141431827137</v>
      </c>
      <c r="H278" s="163">
        <v>0.01349678123484134</v>
      </c>
      <c r="I278" s="163">
        <v>264.4633541821198</v>
      </c>
      <c r="J278" s="163">
        <v>0.6349258189953525</v>
      </c>
      <c r="K278" s="163">
        <v>4.524570058909442</v>
      </c>
      <c r="L278" s="163">
        <v>37.98478698730469</v>
      </c>
      <c r="M278" s="163">
        <v>38.24082946777344</v>
      </c>
      <c r="N278" s="163">
        <v>37.98478698730469</v>
      </c>
      <c r="O278" s="163">
        <v>1346.1441650390625</v>
      </c>
      <c r="P278" s="163">
        <f t="shared" si="76"/>
        <v>67.76535288</v>
      </c>
      <c r="Q278" s="163">
        <f t="shared" si="2"/>
        <v>4.216051045</v>
      </c>
      <c r="AN278" s="121"/>
    </row>
    <row r="279" ht="14.25" customHeight="1">
      <c r="A279" s="42" t="s">
        <v>168</v>
      </c>
      <c r="B279" s="42" t="s">
        <v>179</v>
      </c>
      <c r="C279" s="35" t="s">
        <v>41</v>
      </c>
      <c r="D279" s="42">
        <v>6.0</v>
      </c>
      <c r="E279" s="42">
        <v>6.0</v>
      </c>
      <c r="F279" s="262" t="s">
        <v>12</v>
      </c>
      <c r="G279" s="163">
        <v>3.1642835157688527</v>
      </c>
      <c r="H279" s="163">
        <v>0.04028340623094442</v>
      </c>
      <c r="I279" s="163">
        <v>244.66645382044032</v>
      </c>
      <c r="J279" s="163">
        <v>1.8214055251843768</v>
      </c>
      <c r="K279" s="163">
        <v>4.3864131206571395</v>
      </c>
      <c r="L279" s="163">
        <v>37.987388610839844</v>
      </c>
      <c r="M279" s="163">
        <v>38.2065315246582</v>
      </c>
      <c r="N279" s="163">
        <v>37.987388610839844</v>
      </c>
      <c r="O279" s="163">
        <v>1385.305419921875</v>
      </c>
      <c r="P279" s="163">
        <f t="shared" si="76"/>
        <v>78.55054505</v>
      </c>
      <c r="Q279" s="163">
        <f t="shared" si="2"/>
        <v>4.363742304</v>
      </c>
      <c r="AN279" s="121"/>
    </row>
    <row r="280" ht="14.25" customHeight="1">
      <c r="A280" s="42" t="s">
        <v>183</v>
      </c>
      <c r="B280" s="42" t="s">
        <v>173</v>
      </c>
      <c r="C280" s="35" t="s">
        <v>40</v>
      </c>
      <c r="D280" s="42">
        <v>6.0</v>
      </c>
      <c r="E280" s="42">
        <v>7.0</v>
      </c>
      <c r="F280" s="262" t="s">
        <v>12</v>
      </c>
      <c r="G280" s="163">
        <v>9.888587464541624</v>
      </c>
      <c r="H280" s="163">
        <v>0.17951300473228354</v>
      </c>
      <c r="I280" s="163">
        <v>269.68798210025386</v>
      </c>
      <c r="J280" s="163">
        <v>7.108712815112054</v>
      </c>
      <c r="K280" s="163">
        <v>4.009461376311858</v>
      </c>
      <c r="L280" s="163">
        <v>38.63468551635742</v>
      </c>
      <c r="M280" s="163">
        <v>38.27653884887695</v>
      </c>
      <c r="N280" s="163">
        <v>38.63468551635742</v>
      </c>
      <c r="O280" s="163">
        <v>1426.85205078125</v>
      </c>
      <c r="P280" s="163">
        <f t="shared" si="76"/>
        <v>55.08563282</v>
      </c>
      <c r="Q280" s="163">
        <f t="shared" si="2"/>
        <v>4.008888935</v>
      </c>
      <c r="AN280" s="121"/>
    </row>
    <row r="281" ht="14.25" customHeight="1">
      <c r="A281" s="30" t="s">
        <v>175</v>
      </c>
      <c r="B281" s="30" t="s">
        <v>179</v>
      </c>
      <c r="C281" s="263" t="s">
        <v>39</v>
      </c>
      <c r="D281" s="30">
        <v>6.0</v>
      </c>
      <c r="E281" s="30">
        <v>8.0</v>
      </c>
      <c r="F281" s="37" t="s">
        <v>12</v>
      </c>
      <c r="G281" s="264"/>
      <c r="H281" s="264"/>
      <c r="I281" s="264"/>
      <c r="J281" s="264"/>
      <c r="K281" s="264"/>
      <c r="L281" s="264"/>
      <c r="M281" s="264"/>
      <c r="N281" s="264"/>
      <c r="O281" s="264"/>
      <c r="P281" s="264"/>
      <c r="Q281" s="163" t="str">
        <f t="shared" si="2"/>
        <v>#NUM!</v>
      </c>
      <c r="AN281" s="121"/>
    </row>
    <row r="282" ht="14.25" customHeight="1">
      <c r="A282" s="42" t="s">
        <v>168</v>
      </c>
      <c r="B282" s="42" t="s">
        <v>176</v>
      </c>
      <c r="C282" s="35" t="s">
        <v>38</v>
      </c>
      <c r="D282" s="42">
        <v>6.0</v>
      </c>
      <c r="E282" s="42">
        <v>9.0</v>
      </c>
      <c r="F282" s="262" t="s">
        <v>12</v>
      </c>
      <c r="G282" s="163">
        <v>8.901983815858815</v>
      </c>
      <c r="H282" s="163">
        <v>0.09727380007156913</v>
      </c>
      <c r="I282" s="163">
        <v>212.6670136072467</v>
      </c>
      <c r="J282" s="163">
        <v>4.69751771644818</v>
      </c>
      <c r="K282" s="163">
        <v>4.751651025295663</v>
      </c>
      <c r="L282" s="163">
        <v>39.85127639770508</v>
      </c>
      <c r="M282" s="163">
        <v>38.536319732666016</v>
      </c>
      <c r="N282" s="163">
        <v>39.85127639770508</v>
      </c>
      <c r="O282" s="163">
        <v>1476.8914794921875</v>
      </c>
      <c r="P282" s="163">
        <f t="shared" ref="P282:P288" si="77">G282/H282</f>
        <v>91.51471218</v>
      </c>
      <c r="Q282" s="163">
        <f t="shared" si="2"/>
        <v>4.516499748</v>
      </c>
      <c r="AN282" s="121"/>
    </row>
    <row r="283" ht="14.25" customHeight="1">
      <c r="A283" s="42" t="s">
        <v>183</v>
      </c>
      <c r="B283" s="42" t="s">
        <v>179</v>
      </c>
      <c r="C283" s="35" t="s">
        <v>37</v>
      </c>
      <c r="D283" s="42">
        <v>6.0</v>
      </c>
      <c r="E283" s="42">
        <v>10.0</v>
      </c>
      <c r="F283" s="262" t="s">
        <v>12</v>
      </c>
      <c r="G283" s="163">
        <v>4.345456998698753</v>
      </c>
      <c r="H283" s="163">
        <v>0.03229561258969972</v>
      </c>
      <c r="I283" s="163">
        <v>151.59250202257445</v>
      </c>
      <c r="J283" s="163">
        <v>1.8259556809562596</v>
      </c>
      <c r="K283" s="163">
        <v>5.438699295137153</v>
      </c>
      <c r="L283" s="163">
        <v>40.7637825012207</v>
      </c>
      <c r="M283" s="163">
        <v>38.61415100097656</v>
      </c>
      <c r="N283" s="163">
        <v>40.7637825012207</v>
      </c>
      <c r="O283" s="163">
        <v>1430.4716796875</v>
      </c>
      <c r="P283" s="163">
        <f t="shared" si="77"/>
        <v>134.5525491</v>
      </c>
      <c r="Q283" s="163">
        <f t="shared" si="2"/>
        <v>4.901954822</v>
      </c>
      <c r="AN283" s="121"/>
    </row>
    <row r="284" ht="14.25" customHeight="1">
      <c r="A284" s="42" t="s">
        <v>178</v>
      </c>
      <c r="B284" s="42" t="s">
        <v>173</v>
      </c>
      <c r="C284" s="35" t="s">
        <v>36</v>
      </c>
      <c r="D284" s="42">
        <v>6.0</v>
      </c>
      <c r="E284" s="42">
        <v>11.0</v>
      </c>
      <c r="F284" s="262" t="s">
        <v>12</v>
      </c>
      <c r="G284" s="163">
        <v>11.948235370628186</v>
      </c>
      <c r="H284" s="163">
        <v>0.17626621780873813</v>
      </c>
      <c r="I284" s="163">
        <v>247.94659665945082</v>
      </c>
      <c r="J284" s="163">
        <v>6.784768588733632</v>
      </c>
      <c r="K284" s="163">
        <v>3.8954188448561906</v>
      </c>
      <c r="L284" s="163">
        <v>38.31845474243164</v>
      </c>
      <c r="M284" s="163">
        <v>38.469303131103516</v>
      </c>
      <c r="N284" s="163">
        <v>38.31845474243164</v>
      </c>
      <c r="O284" s="163">
        <v>1507.9307861328125</v>
      </c>
      <c r="P284" s="163">
        <f t="shared" si="77"/>
        <v>67.78516904</v>
      </c>
      <c r="Q284" s="163">
        <f t="shared" si="2"/>
        <v>4.216343425</v>
      </c>
      <c r="AN284" s="121"/>
    </row>
    <row r="285" ht="14.25" customHeight="1">
      <c r="A285" s="42" t="s">
        <v>175</v>
      </c>
      <c r="B285" s="42" t="s">
        <v>169</v>
      </c>
      <c r="C285" s="35" t="s">
        <v>34</v>
      </c>
      <c r="D285" s="42">
        <v>6.0</v>
      </c>
      <c r="E285" s="42">
        <v>12.0</v>
      </c>
      <c r="F285" s="262" t="s">
        <v>12</v>
      </c>
      <c r="G285" s="163">
        <v>3.1724475954033236</v>
      </c>
      <c r="H285" s="163">
        <v>0.0200115712642796</v>
      </c>
      <c r="I285" s="163">
        <v>117.99888415246586</v>
      </c>
      <c r="J285" s="163">
        <v>1.0789623367318015</v>
      </c>
      <c r="K285" s="163">
        <v>5.17397654744379</v>
      </c>
      <c r="L285" s="163">
        <v>39.99969482421875</v>
      </c>
      <c r="M285" s="163">
        <v>38.288597106933594</v>
      </c>
      <c r="N285" s="163">
        <v>39.99969482421875</v>
      </c>
      <c r="O285" s="163">
        <v>1460.024658203125</v>
      </c>
      <c r="P285" s="163">
        <f t="shared" si="77"/>
        <v>158.5306598</v>
      </c>
      <c r="Q285" s="163">
        <f t="shared" si="2"/>
        <v>5.065948012</v>
      </c>
      <c r="AN285" s="121"/>
    </row>
    <row r="286" ht="14.25" customHeight="1">
      <c r="A286" s="42" t="s">
        <v>178</v>
      </c>
      <c r="B286" s="42" t="s">
        <v>169</v>
      </c>
      <c r="C286" s="35" t="s">
        <v>32</v>
      </c>
      <c r="D286" s="42">
        <v>6.0</v>
      </c>
      <c r="E286" s="42">
        <v>13.0</v>
      </c>
      <c r="F286" s="262" t="s">
        <v>12</v>
      </c>
      <c r="G286" s="163">
        <v>11.295156099609397</v>
      </c>
      <c r="H286" s="163">
        <v>0.17097348441178759</v>
      </c>
      <c r="I286" s="163">
        <v>251.01980920565995</v>
      </c>
      <c r="J286" s="163">
        <v>6.802216022328352</v>
      </c>
      <c r="K286" s="163">
        <v>4.015609288857853</v>
      </c>
      <c r="L286" s="163">
        <v>38.73416519165039</v>
      </c>
      <c r="M286" s="163">
        <v>38.27111053466797</v>
      </c>
      <c r="N286" s="163">
        <v>38.73416519165039</v>
      </c>
      <c r="O286" s="163">
        <v>1402.73773820312</v>
      </c>
      <c r="P286" s="163">
        <f t="shared" si="77"/>
        <v>66.06378842</v>
      </c>
      <c r="Q286" s="163">
        <f t="shared" si="2"/>
        <v>4.190620766</v>
      </c>
      <c r="AN286" s="121"/>
    </row>
    <row r="287" ht="14.25" customHeight="1">
      <c r="A287" s="42" t="s">
        <v>183</v>
      </c>
      <c r="B287" s="42" t="s">
        <v>169</v>
      </c>
      <c r="C287" s="35" t="s">
        <v>30</v>
      </c>
      <c r="D287" s="42">
        <v>6.0</v>
      </c>
      <c r="E287" s="42">
        <v>14.0</v>
      </c>
      <c r="F287" s="262" t="s">
        <v>12</v>
      </c>
      <c r="G287" s="163">
        <v>5.488237372426612</v>
      </c>
      <c r="H287" s="163">
        <v>0.05064448476606572</v>
      </c>
      <c r="I287" s="163">
        <v>194.9374866311573</v>
      </c>
      <c r="J287" s="163">
        <v>2.2453088182934526</v>
      </c>
      <c r="K287" s="163">
        <v>4.313315079092524</v>
      </c>
      <c r="L287" s="163">
        <v>38.0999755859375</v>
      </c>
      <c r="M287" s="163">
        <v>38.22867965698242</v>
      </c>
      <c r="N287" s="163">
        <v>38.0999755859375</v>
      </c>
      <c r="O287" s="163">
        <v>1416.974609375</v>
      </c>
      <c r="P287" s="163">
        <f t="shared" si="77"/>
        <v>108.367918</v>
      </c>
      <c r="Q287" s="163">
        <f t="shared" si="2"/>
        <v>4.685532086</v>
      </c>
      <c r="AN287" s="121"/>
    </row>
    <row r="288" ht="14.25" customHeight="1">
      <c r="A288" s="42" t="s">
        <v>178</v>
      </c>
      <c r="B288" s="42" t="s">
        <v>176</v>
      </c>
      <c r="C288" s="35" t="s">
        <v>29</v>
      </c>
      <c r="D288" s="42">
        <v>6.0</v>
      </c>
      <c r="E288" s="42">
        <v>15.0</v>
      </c>
      <c r="F288" s="262" t="s">
        <v>12</v>
      </c>
      <c r="G288" s="163">
        <v>7.6589463442928</v>
      </c>
      <c r="H288" s="163">
        <v>0.09647217365357731</v>
      </c>
      <c r="I288" s="163">
        <v>237.07666875584331</v>
      </c>
      <c r="J288" s="163">
        <v>4.008778469461024</v>
      </c>
      <c r="K288" s="163">
        <v>4.102740993068316</v>
      </c>
      <c r="L288" s="163">
        <v>38.083656311035156</v>
      </c>
      <c r="M288" s="163">
        <v>38.195709228515625</v>
      </c>
      <c r="N288" s="163">
        <v>38.083656311035156</v>
      </c>
      <c r="O288" s="163">
        <v>1570.530517578125</v>
      </c>
      <c r="P288" s="163">
        <f t="shared" si="77"/>
        <v>79.39021227</v>
      </c>
      <c r="Q288" s="163">
        <f t="shared" si="2"/>
        <v>4.374375089</v>
      </c>
      <c r="AN288" s="121"/>
    </row>
    <row r="289" ht="14.25" customHeight="1">
      <c r="A289" s="30" t="s">
        <v>175</v>
      </c>
      <c r="B289" s="30" t="s">
        <v>173</v>
      </c>
      <c r="C289" s="265" t="s">
        <v>28</v>
      </c>
      <c r="D289" s="30">
        <v>6.0</v>
      </c>
      <c r="E289" s="30">
        <v>16.0</v>
      </c>
      <c r="F289" s="37" t="s">
        <v>12</v>
      </c>
      <c r="G289" s="264"/>
      <c r="H289" s="264"/>
      <c r="I289" s="264"/>
      <c r="J289" s="264"/>
      <c r="K289" s="264"/>
      <c r="L289" s="264"/>
      <c r="M289" s="264"/>
      <c r="N289" s="264"/>
      <c r="O289" s="264"/>
      <c r="P289" s="264"/>
      <c r="Q289" s="163" t="str">
        <f t="shared" si="2"/>
        <v>#NUM!</v>
      </c>
      <c r="AN289" s="121"/>
    </row>
    <row r="290" ht="14.25" customHeight="1">
      <c r="A290" s="42" t="s">
        <v>168</v>
      </c>
      <c r="B290" s="42" t="s">
        <v>169</v>
      </c>
      <c r="C290" s="35" t="s">
        <v>46</v>
      </c>
      <c r="D290" s="42">
        <v>1.0</v>
      </c>
      <c r="E290" s="42">
        <v>1.0</v>
      </c>
      <c r="F290" s="266" t="s">
        <v>15</v>
      </c>
      <c r="G290" s="163">
        <v>3.894869678222528</v>
      </c>
      <c r="H290" s="163">
        <v>0.05609484894555283</v>
      </c>
      <c r="I290" s="163">
        <v>268.1127079528332</v>
      </c>
      <c r="J290" s="163">
        <v>1.4382464913287352</v>
      </c>
      <c r="K290" s="163">
        <v>2.558642035989979</v>
      </c>
      <c r="L290" s="163">
        <v>27.894001007080078</v>
      </c>
      <c r="M290" s="163">
        <v>27.9824275970459</v>
      </c>
      <c r="N290" s="163">
        <v>27.894001007080078</v>
      </c>
      <c r="O290" s="163">
        <v>1438.233154296875</v>
      </c>
      <c r="P290" s="163">
        <f t="shared" ref="P290:P304" si="78">G290/H290</f>
        <v>69.43364233</v>
      </c>
      <c r="Q290" s="163">
        <f t="shared" si="2"/>
        <v>4.24037151</v>
      </c>
      <c r="AN290" s="121"/>
    </row>
    <row r="291" ht="14.25" customHeight="1">
      <c r="A291" s="42" t="s">
        <v>168</v>
      </c>
      <c r="B291" s="42" t="s">
        <v>173</v>
      </c>
      <c r="C291" s="35" t="s">
        <v>45</v>
      </c>
      <c r="D291" s="42">
        <v>1.0</v>
      </c>
      <c r="E291" s="42">
        <v>2.0</v>
      </c>
      <c r="F291" s="266" t="s">
        <v>15</v>
      </c>
      <c r="G291" s="163">
        <v>3.546405007195746</v>
      </c>
      <c r="H291" s="163">
        <v>0.06761463889040926</v>
      </c>
      <c r="I291" s="163">
        <v>294.0111074403099</v>
      </c>
      <c r="J291" s="163">
        <v>1.7714397607947432</v>
      </c>
      <c r="K291" s="163">
        <v>2.6225308232712066</v>
      </c>
      <c r="L291" s="163">
        <v>28.424209594726562</v>
      </c>
      <c r="M291" s="163">
        <v>28.420459747314453</v>
      </c>
      <c r="N291" s="163">
        <v>28.424209594726562</v>
      </c>
      <c r="O291" s="163">
        <v>1473.175537109375</v>
      </c>
      <c r="P291" s="163">
        <f t="shared" si="78"/>
        <v>52.45025434</v>
      </c>
      <c r="Q291" s="163">
        <f t="shared" si="2"/>
        <v>3.959865184</v>
      </c>
      <c r="AN291" s="121"/>
    </row>
    <row r="292" ht="14.25" customHeight="1">
      <c r="A292" s="42" t="s">
        <v>175</v>
      </c>
      <c r="B292" s="42" t="s">
        <v>176</v>
      </c>
      <c r="C292" s="35" t="s">
        <v>44</v>
      </c>
      <c r="D292" s="42">
        <v>1.0</v>
      </c>
      <c r="E292" s="42">
        <v>3.0</v>
      </c>
      <c r="F292" s="266" t="s">
        <v>15</v>
      </c>
      <c r="G292" s="163">
        <v>4.946430623973058</v>
      </c>
      <c r="H292" s="163">
        <v>0.06358980531602153</v>
      </c>
      <c r="I292" s="163">
        <v>252.1386310682383</v>
      </c>
      <c r="J292" s="163">
        <v>1.7147600862081176</v>
      </c>
      <c r="K292" s="163">
        <v>2.6944780279442506</v>
      </c>
      <c r="L292" s="163">
        <v>28.75638198852539</v>
      </c>
      <c r="M292" s="163">
        <v>28.797372817993164</v>
      </c>
      <c r="N292" s="163">
        <v>28.75638198852539</v>
      </c>
      <c r="O292" s="163">
        <v>1525.839111328125</v>
      </c>
      <c r="P292" s="163">
        <f t="shared" si="78"/>
        <v>77.78653511</v>
      </c>
      <c r="Q292" s="163">
        <f t="shared" si="2"/>
        <v>4.353968346</v>
      </c>
      <c r="AN292" s="121"/>
    </row>
    <row r="293" ht="14.25" customHeight="1">
      <c r="A293" s="42" t="s">
        <v>178</v>
      </c>
      <c r="B293" s="42" t="s">
        <v>179</v>
      </c>
      <c r="C293" s="35" t="s">
        <v>43</v>
      </c>
      <c r="D293" s="42">
        <v>1.0</v>
      </c>
      <c r="E293" s="42">
        <v>4.0</v>
      </c>
      <c r="F293" s="266" t="s">
        <v>15</v>
      </c>
      <c r="G293" s="163">
        <v>8.088625553020032</v>
      </c>
      <c r="H293" s="163">
        <v>0.11229999733998541</v>
      </c>
      <c r="I293" s="163">
        <v>255.81396041754405</v>
      </c>
      <c r="J293" s="163">
        <v>2.9169455380461993</v>
      </c>
      <c r="K293" s="163">
        <v>2.635581808948342</v>
      </c>
      <c r="L293" s="163">
        <v>29.168285369873047</v>
      </c>
      <c r="M293" s="163">
        <v>29.22455406188965</v>
      </c>
      <c r="N293" s="163">
        <v>29.168285369873047</v>
      </c>
      <c r="O293" s="163">
        <v>1535.641845703125</v>
      </c>
      <c r="P293" s="163">
        <f t="shared" si="78"/>
        <v>72.02694341</v>
      </c>
      <c r="Q293" s="163">
        <f t="shared" si="2"/>
        <v>4.277040263</v>
      </c>
      <c r="AN293" s="121"/>
    </row>
    <row r="294" ht="14.25" customHeight="1">
      <c r="A294" s="42" t="s">
        <v>183</v>
      </c>
      <c r="B294" s="42" t="s">
        <v>176</v>
      </c>
      <c r="C294" s="35" t="s">
        <v>42</v>
      </c>
      <c r="D294" s="42">
        <v>1.0</v>
      </c>
      <c r="E294" s="42">
        <v>5.0</v>
      </c>
      <c r="F294" s="266" t="s">
        <v>15</v>
      </c>
      <c r="G294" s="163">
        <v>6.009605965545727</v>
      </c>
      <c r="H294" s="163">
        <v>0.07194424294450565</v>
      </c>
      <c r="I294" s="163">
        <v>240.8394492280416</v>
      </c>
      <c r="J294" s="163">
        <v>2.0186746084788214</v>
      </c>
      <c r="K294" s="163">
        <v>2.8084176795105336</v>
      </c>
      <c r="L294" s="163">
        <v>29.48870849609375</v>
      </c>
      <c r="M294" s="163">
        <v>29.547597885131836</v>
      </c>
      <c r="N294" s="163">
        <v>29.48870849609375</v>
      </c>
      <c r="O294" s="163">
        <v>1538.7667236328125</v>
      </c>
      <c r="P294" s="163">
        <f t="shared" si="78"/>
        <v>83.53143656</v>
      </c>
      <c r="Q294" s="163">
        <f t="shared" si="2"/>
        <v>4.425223047</v>
      </c>
      <c r="AN294" s="121"/>
    </row>
    <row r="295" ht="14.25" customHeight="1">
      <c r="A295" s="42" t="s">
        <v>168</v>
      </c>
      <c r="B295" s="42" t="s">
        <v>179</v>
      </c>
      <c r="C295" s="35" t="s">
        <v>41</v>
      </c>
      <c r="D295" s="42">
        <v>1.0</v>
      </c>
      <c r="E295" s="42">
        <v>6.0</v>
      </c>
      <c r="F295" s="266" t="s">
        <v>15</v>
      </c>
      <c r="G295" s="163">
        <v>4.1420336895904315</v>
      </c>
      <c r="H295" s="163">
        <v>0.055041979028887855</v>
      </c>
      <c r="I295" s="163">
        <v>256.25362334386267</v>
      </c>
      <c r="J295" s="163">
        <v>1.6116175791802496</v>
      </c>
      <c r="K295" s="163">
        <v>2.91319176007962</v>
      </c>
      <c r="L295" s="163">
        <v>29.76652717590332</v>
      </c>
      <c r="M295" s="163">
        <v>29.91558265686035</v>
      </c>
      <c r="N295" s="163">
        <v>29.76652717590332</v>
      </c>
      <c r="O295" s="163">
        <v>1470.130859375</v>
      </c>
      <c r="P295" s="163">
        <f t="shared" si="78"/>
        <v>75.25226677</v>
      </c>
      <c r="Q295" s="163">
        <f t="shared" si="2"/>
        <v>4.320846026</v>
      </c>
      <c r="AN295" s="121"/>
    </row>
    <row r="296" ht="14.25" customHeight="1">
      <c r="A296" s="42" t="s">
        <v>183</v>
      </c>
      <c r="B296" s="42" t="s">
        <v>173</v>
      </c>
      <c r="C296" s="35" t="s">
        <v>40</v>
      </c>
      <c r="D296" s="42">
        <v>1.0</v>
      </c>
      <c r="E296" s="42">
        <v>7.0</v>
      </c>
      <c r="F296" s="266" t="s">
        <v>15</v>
      </c>
      <c r="G296" s="163">
        <v>10.490647955950395</v>
      </c>
      <c r="H296" s="163">
        <v>0.15911407537691027</v>
      </c>
      <c r="I296" s="163">
        <v>260.69617791345837</v>
      </c>
      <c r="J296" s="163">
        <v>4.178536048955637</v>
      </c>
      <c r="K296" s="163">
        <v>2.7011023439708914</v>
      </c>
      <c r="L296" s="163">
        <v>30.17270278930664</v>
      </c>
      <c r="M296" s="163">
        <v>30.307069778442383</v>
      </c>
      <c r="N296" s="163">
        <v>30.17270278930664</v>
      </c>
      <c r="O296" s="163">
        <v>1532.5428466796875</v>
      </c>
      <c r="P296" s="163">
        <f t="shared" si="78"/>
        <v>65.93161498</v>
      </c>
      <c r="Q296" s="163">
        <f t="shared" si="2"/>
        <v>4.188618068</v>
      </c>
      <c r="AN296" s="121"/>
    </row>
    <row r="297" ht="14.25" customHeight="1">
      <c r="A297" s="42" t="s">
        <v>175</v>
      </c>
      <c r="B297" s="42" t="s">
        <v>179</v>
      </c>
      <c r="C297" s="35" t="s">
        <v>39</v>
      </c>
      <c r="D297" s="42">
        <v>1.0</v>
      </c>
      <c r="E297" s="42">
        <v>8.0</v>
      </c>
      <c r="F297" s="266" t="s">
        <v>15</v>
      </c>
      <c r="G297" s="163">
        <v>4.152930940081275</v>
      </c>
      <c r="H297" s="163">
        <v>0.03509273682879582</v>
      </c>
      <c r="I297" s="163">
        <v>187.7642093528696</v>
      </c>
      <c r="J297" s="163">
        <v>1.1237857336979324</v>
      </c>
      <c r="K297" s="163">
        <v>3.1614433047649086</v>
      </c>
      <c r="L297" s="163">
        <v>30.60639762878418</v>
      </c>
      <c r="M297" s="163">
        <v>30.808570861816406</v>
      </c>
      <c r="N297" s="163">
        <v>30.60639762878418</v>
      </c>
      <c r="O297" s="163">
        <v>1512.7921142578125</v>
      </c>
      <c r="P297" s="163">
        <f t="shared" si="78"/>
        <v>118.341609</v>
      </c>
      <c r="Q297" s="163">
        <f t="shared" si="2"/>
        <v>4.773575433</v>
      </c>
      <c r="AN297" s="121"/>
    </row>
    <row r="298" ht="14.25" customHeight="1">
      <c r="A298" s="42" t="s">
        <v>168</v>
      </c>
      <c r="B298" s="42" t="s">
        <v>176</v>
      </c>
      <c r="C298" s="35" t="s">
        <v>38</v>
      </c>
      <c r="D298" s="42">
        <v>1.0</v>
      </c>
      <c r="E298" s="42">
        <v>9.0</v>
      </c>
      <c r="F298" s="266" t="s">
        <v>15</v>
      </c>
      <c r="G298" s="163">
        <v>11.41899217920159</v>
      </c>
      <c r="H298" s="163">
        <v>0.1350769256663256</v>
      </c>
      <c r="I298" s="163">
        <v>229.12075912062483</v>
      </c>
      <c r="J298" s="163">
        <v>3.8387957578741054</v>
      </c>
      <c r="K298" s="163">
        <v>2.8974450306112924</v>
      </c>
      <c r="L298" s="163">
        <v>30.850448608398438</v>
      </c>
      <c r="M298" s="163">
        <v>31.06224822998047</v>
      </c>
      <c r="N298" s="163">
        <v>30.850448608398438</v>
      </c>
      <c r="O298" s="163">
        <v>1523.4876708984375</v>
      </c>
      <c r="P298" s="163">
        <f t="shared" si="78"/>
        <v>84.53695643</v>
      </c>
      <c r="Q298" s="163">
        <f t="shared" si="2"/>
        <v>4.437188793</v>
      </c>
      <c r="AN298" s="121"/>
    </row>
    <row r="299" ht="14.25" customHeight="1">
      <c r="A299" s="42" t="s">
        <v>183</v>
      </c>
      <c r="B299" s="42" t="s">
        <v>179</v>
      </c>
      <c r="C299" s="35" t="s">
        <v>37</v>
      </c>
      <c r="D299" s="42">
        <v>1.0</v>
      </c>
      <c r="E299" s="42">
        <v>10.0</v>
      </c>
      <c r="F299" s="266" t="s">
        <v>15</v>
      </c>
      <c r="G299" s="163">
        <v>7.000282935551153</v>
      </c>
      <c r="H299" s="163">
        <v>0.05618400157775254</v>
      </c>
      <c r="I299" s="163">
        <v>173.26059193174115</v>
      </c>
      <c r="J299" s="163">
        <v>1.7988256934353184</v>
      </c>
      <c r="K299" s="163">
        <v>3.1807187251112388</v>
      </c>
      <c r="L299" s="163">
        <v>31.03438377380371</v>
      </c>
      <c r="M299" s="163">
        <v>31.22643280029297</v>
      </c>
      <c r="N299" s="163">
        <v>31.03438377380371</v>
      </c>
      <c r="O299" s="163">
        <v>1541.7060546875</v>
      </c>
      <c r="P299" s="163">
        <f t="shared" si="78"/>
        <v>124.5956632</v>
      </c>
      <c r="Q299" s="163">
        <f t="shared" si="2"/>
        <v>4.8250738</v>
      </c>
      <c r="AN299" s="121"/>
    </row>
    <row r="300" ht="14.25" customHeight="1">
      <c r="A300" s="42" t="s">
        <v>178</v>
      </c>
      <c r="B300" s="42" t="s">
        <v>173</v>
      </c>
      <c r="C300" s="35" t="s">
        <v>36</v>
      </c>
      <c r="D300" s="42">
        <v>1.0</v>
      </c>
      <c r="E300" s="42">
        <v>11.0</v>
      </c>
      <c r="F300" s="266" t="s">
        <v>15</v>
      </c>
      <c r="G300" s="163">
        <v>4.404739341156213</v>
      </c>
      <c r="H300" s="163">
        <v>0.064951175973988</v>
      </c>
      <c r="I300" s="163">
        <v>265.89666233573615</v>
      </c>
      <c r="J300" s="163">
        <v>2.083871976917201</v>
      </c>
      <c r="K300" s="163">
        <v>3.195403971570896</v>
      </c>
      <c r="L300" s="163">
        <v>31.251628875732422</v>
      </c>
      <c r="M300" s="163">
        <v>31.415264129638672</v>
      </c>
      <c r="N300" s="163">
        <v>31.251628875732422</v>
      </c>
      <c r="O300" s="163">
        <v>1564.3399658203125</v>
      </c>
      <c r="P300" s="163">
        <f t="shared" si="78"/>
        <v>67.81615999</v>
      </c>
      <c r="Q300" s="163">
        <f t="shared" si="2"/>
        <v>4.216800514</v>
      </c>
      <c r="AN300" s="121"/>
    </row>
    <row r="301" ht="14.25" customHeight="1">
      <c r="A301" s="42" t="s">
        <v>175</v>
      </c>
      <c r="B301" s="42" t="s">
        <v>169</v>
      </c>
      <c r="C301" s="35" t="s">
        <v>34</v>
      </c>
      <c r="D301" s="42">
        <v>1.0</v>
      </c>
      <c r="E301" s="42">
        <v>12.0</v>
      </c>
      <c r="F301" s="266" t="s">
        <v>15</v>
      </c>
      <c r="G301" s="163">
        <v>12.974317509363411</v>
      </c>
      <c r="H301" s="163">
        <v>0.15520111921838303</v>
      </c>
      <c r="I301" s="163">
        <v>227.5942203015569</v>
      </c>
      <c r="J301" s="163">
        <v>4.468412576055061</v>
      </c>
      <c r="K301" s="163">
        <v>2.951505343391335</v>
      </c>
      <c r="L301" s="163">
        <v>31.41840934753418</v>
      </c>
      <c r="M301" s="163">
        <v>31.615943908691406</v>
      </c>
      <c r="N301" s="163">
        <v>31.41840934753418</v>
      </c>
      <c r="O301" s="163">
        <v>1496.79833984375</v>
      </c>
      <c r="P301" s="163">
        <f t="shared" si="78"/>
        <v>83.59680378</v>
      </c>
      <c r="Q301" s="163">
        <f t="shared" si="2"/>
        <v>4.426005287</v>
      </c>
      <c r="AN301" s="121"/>
    </row>
    <row r="302" ht="14.25" customHeight="1">
      <c r="A302" s="42" t="s">
        <v>178</v>
      </c>
      <c r="B302" s="42" t="s">
        <v>169</v>
      </c>
      <c r="C302" s="35" t="s">
        <v>32</v>
      </c>
      <c r="D302" s="42">
        <v>1.0</v>
      </c>
      <c r="E302" s="42">
        <v>13.0</v>
      </c>
      <c r="F302" s="266" t="s">
        <v>15</v>
      </c>
      <c r="G302" s="163">
        <v>9.736303112004583</v>
      </c>
      <c r="H302" s="163">
        <v>0.08276914793244868</v>
      </c>
      <c r="I302" s="163">
        <v>177.2818431037443</v>
      </c>
      <c r="J302" s="163">
        <v>3.0132994549331835</v>
      </c>
      <c r="K302" s="163">
        <v>3.6350356257827485</v>
      </c>
      <c r="L302" s="163">
        <v>33.322757720947266</v>
      </c>
      <c r="M302" s="163">
        <v>31.767738342285156</v>
      </c>
      <c r="N302" s="163">
        <v>33.322757720947266</v>
      </c>
      <c r="O302" s="163">
        <v>1517.26513671875</v>
      </c>
      <c r="P302" s="163">
        <f t="shared" si="78"/>
        <v>117.6320327</v>
      </c>
      <c r="Q302" s="163">
        <f t="shared" si="2"/>
        <v>4.767561385</v>
      </c>
      <c r="AN302" s="121"/>
    </row>
    <row r="303" ht="14.25" customHeight="1">
      <c r="A303" s="42" t="s">
        <v>183</v>
      </c>
      <c r="B303" s="42" t="s">
        <v>169</v>
      </c>
      <c r="C303" s="35" t="s">
        <v>30</v>
      </c>
      <c r="D303" s="42">
        <v>1.0</v>
      </c>
      <c r="E303" s="42">
        <v>14.0</v>
      </c>
      <c r="F303" s="266" t="s">
        <v>15</v>
      </c>
      <c r="G303" s="163">
        <v>20.49469454400718</v>
      </c>
      <c r="H303" s="163">
        <v>0.3314294525969608</v>
      </c>
      <c r="I303" s="163">
        <v>249.51445224238844</v>
      </c>
      <c r="J303" s="163">
        <v>8.115845366586312</v>
      </c>
      <c r="K303" s="163">
        <v>2.649849294214069</v>
      </c>
      <c r="L303" s="163">
        <v>31.968162536621094</v>
      </c>
      <c r="M303" s="163">
        <v>31.904983520507812</v>
      </c>
      <c r="N303" s="163">
        <v>31.968162536621094</v>
      </c>
      <c r="O303" s="163">
        <v>1576.7752685546875</v>
      </c>
      <c r="P303" s="163">
        <f t="shared" si="78"/>
        <v>61.83727603</v>
      </c>
      <c r="Q303" s="163">
        <f t="shared" si="2"/>
        <v>4.124506355</v>
      </c>
      <c r="AN303" s="121"/>
    </row>
    <row r="304" ht="14.25" customHeight="1">
      <c r="A304" s="42" t="s">
        <v>178</v>
      </c>
      <c r="B304" s="42" t="s">
        <v>176</v>
      </c>
      <c r="C304" s="35" t="s">
        <v>29</v>
      </c>
      <c r="D304" s="42">
        <v>1.0</v>
      </c>
      <c r="E304" s="42">
        <v>15.0</v>
      </c>
      <c r="F304" s="266" t="s">
        <v>15</v>
      </c>
      <c r="G304" s="163">
        <v>10.377329469095088</v>
      </c>
      <c r="H304" s="163">
        <v>0.07612919693166528</v>
      </c>
      <c r="I304" s="163">
        <v>146.58186764648508</v>
      </c>
      <c r="J304" s="163">
        <v>2.9252638257519936</v>
      </c>
      <c r="K304" s="163">
        <v>3.824050211973968</v>
      </c>
      <c r="L304" s="163">
        <v>33.97417068481445</v>
      </c>
      <c r="M304" s="163">
        <v>31.916196823120117</v>
      </c>
      <c r="N304" s="163">
        <v>33.97417068481445</v>
      </c>
      <c r="O304" s="163">
        <v>1565.357666015625</v>
      </c>
      <c r="P304" s="163">
        <f t="shared" si="78"/>
        <v>136.3120838</v>
      </c>
      <c r="Q304" s="163">
        <f t="shared" si="2"/>
        <v>4.91494699</v>
      </c>
      <c r="AN304" s="121"/>
    </row>
    <row r="305" ht="14.25" customHeight="1">
      <c r="A305" s="30" t="s">
        <v>175</v>
      </c>
      <c r="B305" s="30" t="s">
        <v>173</v>
      </c>
      <c r="C305" s="265" t="s">
        <v>28</v>
      </c>
      <c r="D305" s="30">
        <v>1.0</v>
      </c>
      <c r="E305" s="30">
        <v>16.0</v>
      </c>
      <c r="F305" s="37" t="s">
        <v>15</v>
      </c>
      <c r="G305" s="264"/>
      <c r="H305" s="264"/>
      <c r="I305" s="264"/>
      <c r="J305" s="264"/>
      <c r="K305" s="264"/>
      <c r="L305" s="264"/>
      <c r="M305" s="264"/>
      <c r="N305" s="264"/>
      <c r="O305" s="264"/>
      <c r="P305" s="264"/>
      <c r="Q305" s="163" t="str">
        <f t="shared" si="2"/>
        <v>#NUM!</v>
      </c>
      <c r="R305" s="190"/>
      <c r="S305" s="190"/>
      <c r="T305" s="190"/>
      <c r="U305" s="190"/>
      <c r="V305" s="190"/>
      <c r="W305" s="190"/>
      <c r="X305" s="190"/>
      <c r="Y305" s="190"/>
      <c r="Z305" s="190"/>
      <c r="AA305" s="190"/>
      <c r="AB305" s="190"/>
      <c r="AC305" s="190"/>
      <c r="AD305" s="190"/>
      <c r="AE305" s="190"/>
      <c r="AF305" s="190"/>
      <c r="AG305" s="190"/>
      <c r="AH305" s="190"/>
      <c r="AI305" s="190"/>
      <c r="AJ305" s="190"/>
      <c r="AK305" s="190"/>
      <c r="AL305" s="190"/>
      <c r="AM305" s="190"/>
      <c r="AN305" s="267"/>
      <c r="AO305" s="190"/>
      <c r="AP305" s="190"/>
      <c r="AQ305" s="190"/>
      <c r="AR305" s="190"/>
      <c r="AS305" s="190"/>
      <c r="AT305" s="190"/>
      <c r="AU305" s="190"/>
      <c r="AV305" s="190"/>
      <c r="AW305" s="190"/>
      <c r="AX305" s="190"/>
      <c r="AY305" s="190"/>
      <c r="AZ305" s="190"/>
      <c r="BA305" s="190"/>
      <c r="BB305" s="190"/>
      <c r="BC305" s="190"/>
      <c r="BD305" s="190"/>
      <c r="BE305" s="190"/>
      <c r="BF305" s="190"/>
      <c r="BG305" s="190"/>
      <c r="BH305" s="190"/>
      <c r="BI305" s="190"/>
      <c r="BJ305" s="190"/>
      <c r="BK305" s="190"/>
      <c r="BL305" s="190"/>
      <c r="BM305" s="190"/>
      <c r="BN305" s="190"/>
      <c r="BO305" s="190"/>
      <c r="BP305" s="190"/>
      <c r="BQ305" s="190"/>
      <c r="BR305" s="190"/>
      <c r="BS305" s="190"/>
      <c r="BT305" s="190"/>
      <c r="BU305" s="190"/>
      <c r="BV305" s="190"/>
      <c r="BW305" s="190"/>
      <c r="BX305" s="190"/>
      <c r="BY305" s="190"/>
      <c r="BZ305" s="190"/>
      <c r="CA305" s="190"/>
      <c r="CB305" s="190"/>
      <c r="CC305" s="190"/>
      <c r="CD305" s="190"/>
      <c r="CE305" s="190"/>
      <c r="CF305" s="190"/>
      <c r="CG305" s="190"/>
      <c r="CH305" s="190"/>
      <c r="CI305" s="190"/>
      <c r="CJ305" s="190"/>
      <c r="CK305" s="190"/>
    </row>
    <row r="306" ht="14.25" customHeight="1">
      <c r="A306" s="42" t="s">
        <v>168</v>
      </c>
      <c r="B306" s="42" t="s">
        <v>169</v>
      </c>
      <c r="C306" s="35" t="s">
        <v>46</v>
      </c>
      <c r="D306" s="42">
        <v>3.0</v>
      </c>
      <c r="E306" s="42">
        <v>1.0</v>
      </c>
      <c r="F306" s="266" t="s">
        <v>15</v>
      </c>
      <c r="G306" s="163">
        <v>8.076289710773938</v>
      </c>
      <c r="H306" s="163">
        <v>0.11246442086050788</v>
      </c>
      <c r="I306" s="163">
        <v>251.69434034948333</v>
      </c>
      <c r="J306" s="163">
        <v>3.7844951592053886</v>
      </c>
      <c r="K306" s="163">
        <v>3.389385131093787</v>
      </c>
      <c r="L306" s="163">
        <v>33.37699890136719</v>
      </c>
      <c r="M306" s="163">
        <v>33.486663818359375</v>
      </c>
      <c r="N306" s="163">
        <v>33.37699890136719</v>
      </c>
      <c r="O306" s="163">
        <v>731.36083984375</v>
      </c>
      <c r="P306" s="163">
        <f t="shared" ref="P306:P396" si="79">G306/H306</f>
        <v>71.81195305</v>
      </c>
      <c r="Q306" s="163">
        <f t="shared" si="2"/>
        <v>4.274050939</v>
      </c>
      <c r="AN306" s="121"/>
    </row>
    <row r="307" ht="14.25" customHeight="1">
      <c r="A307" s="42" t="s">
        <v>168</v>
      </c>
      <c r="B307" s="42" t="s">
        <v>173</v>
      </c>
      <c r="C307" s="35" t="s">
        <v>45</v>
      </c>
      <c r="D307" s="42">
        <v>3.0</v>
      </c>
      <c r="E307" s="42">
        <v>2.0</v>
      </c>
      <c r="F307" s="266" t="s">
        <v>15</v>
      </c>
      <c r="G307" s="163">
        <v>6.1050278736877885</v>
      </c>
      <c r="H307" s="163">
        <v>0.09753559137291926</v>
      </c>
      <c r="I307" s="163">
        <v>266.3896695505819</v>
      </c>
      <c r="J307" s="163">
        <v>3.8526935698731517</v>
      </c>
      <c r="K307" s="163">
        <v>3.9468303219563357</v>
      </c>
      <c r="L307" s="163">
        <v>35.23368835449219</v>
      </c>
      <c r="M307" s="163">
        <v>33.50202941894531</v>
      </c>
      <c r="N307" s="163">
        <v>35.23368835449219</v>
      </c>
      <c r="O307" s="163">
        <v>1612.0509033203125</v>
      </c>
      <c r="P307" s="163">
        <f t="shared" si="79"/>
        <v>62.59282163</v>
      </c>
      <c r="Q307" s="163">
        <f t="shared" si="2"/>
        <v>4.136650601</v>
      </c>
      <c r="AN307" s="121"/>
    </row>
    <row r="308" ht="14.25" customHeight="1">
      <c r="A308" s="42" t="s">
        <v>175</v>
      </c>
      <c r="B308" s="42" t="s">
        <v>176</v>
      </c>
      <c r="C308" s="35" t="s">
        <v>44</v>
      </c>
      <c r="D308" s="42">
        <v>3.0</v>
      </c>
      <c r="E308" s="42">
        <v>3.0</v>
      </c>
      <c r="F308" s="266" t="s">
        <v>15</v>
      </c>
      <c r="G308" s="163">
        <v>7.419233214228994</v>
      </c>
      <c r="H308" s="163">
        <v>0.10196832748506081</v>
      </c>
      <c r="I308" s="163">
        <v>251.22088429552701</v>
      </c>
      <c r="J308" s="163">
        <v>3.529382993800099</v>
      </c>
      <c r="K308" s="163">
        <v>3.4737036992918453</v>
      </c>
      <c r="L308" s="163">
        <v>33.53446960449219</v>
      </c>
      <c r="M308" s="163">
        <v>33.419681549072266</v>
      </c>
      <c r="N308" s="163">
        <v>33.53446960449219</v>
      </c>
      <c r="O308" s="163">
        <v>1611.4063720703125</v>
      </c>
      <c r="P308" s="163">
        <f t="shared" si="79"/>
        <v>72.76017365</v>
      </c>
      <c r="Q308" s="163">
        <f t="shared" si="2"/>
        <v>4.28716874</v>
      </c>
      <c r="AN308" s="121"/>
    </row>
    <row r="309" ht="14.25" customHeight="1">
      <c r="A309" s="42" t="s">
        <v>178</v>
      </c>
      <c r="B309" s="42" t="s">
        <v>179</v>
      </c>
      <c r="C309" s="35" t="s">
        <v>43</v>
      </c>
      <c r="D309" s="42">
        <v>3.0</v>
      </c>
      <c r="E309" s="42">
        <v>4.0</v>
      </c>
      <c r="F309" s="266" t="s">
        <v>15</v>
      </c>
      <c r="G309" s="163">
        <v>7.6200946205158075</v>
      </c>
      <c r="H309" s="163">
        <v>0.11380344122825442</v>
      </c>
      <c r="I309" s="163">
        <v>260.21888850039636</v>
      </c>
      <c r="J309" s="163">
        <v>3.835886944163584</v>
      </c>
      <c r="K309" s="163">
        <v>3.3965827109964373</v>
      </c>
      <c r="L309" s="163">
        <v>33.382781982421875</v>
      </c>
      <c r="M309" s="163">
        <v>33.48827362060547</v>
      </c>
      <c r="N309" s="163">
        <v>33.382781982421875</v>
      </c>
      <c r="O309" s="163">
        <v>1395.2962646484375</v>
      </c>
      <c r="P309" s="163">
        <f t="shared" si="79"/>
        <v>66.9583849</v>
      </c>
      <c r="Q309" s="163">
        <f t="shared" si="2"/>
        <v>4.204071305</v>
      </c>
      <c r="AN309" s="121"/>
    </row>
    <row r="310" ht="14.25" customHeight="1">
      <c r="A310" s="42" t="s">
        <v>183</v>
      </c>
      <c r="B310" s="42" t="s">
        <v>176</v>
      </c>
      <c r="C310" s="35" t="s">
        <v>42</v>
      </c>
      <c r="D310" s="42">
        <v>3.0</v>
      </c>
      <c r="E310" s="42">
        <v>5.0</v>
      </c>
      <c r="F310" s="266" t="s">
        <v>15</v>
      </c>
      <c r="G310" s="163">
        <v>8.414093376717288</v>
      </c>
      <c r="H310" s="163">
        <v>0.11708241992722898</v>
      </c>
      <c r="I310" s="163">
        <v>249.9535690236691</v>
      </c>
      <c r="J310" s="163">
        <v>4.201249883553517</v>
      </c>
      <c r="K310" s="163">
        <v>3.6143624702462196</v>
      </c>
      <c r="L310" s="163">
        <v>34.25361251831055</v>
      </c>
      <c r="M310" s="163">
        <v>33.483943939208984</v>
      </c>
      <c r="N310" s="163">
        <v>34.25361251831055</v>
      </c>
      <c r="O310" s="163">
        <v>1620.6573486328125</v>
      </c>
      <c r="P310" s="163">
        <f t="shared" si="79"/>
        <v>71.86470336</v>
      </c>
      <c r="Q310" s="163">
        <f t="shared" si="2"/>
        <v>4.274785231</v>
      </c>
      <c r="AN310" s="121"/>
    </row>
    <row r="311" ht="14.25" customHeight="1">
      <c r="A311" s="42" t="s">
        <v>168</v>
      </c>
      <c r="B311" s="42" t="s">
        <v>179</v>
      </c>
      <c r="C311" s="35" t="s">
        <v>41</v>
      </c>
      <c r="D311" s="42">
        <v>3.0</v>
      </c>
      <c r="E311" s="42">
        <v>6.0</v>
      </c>
      <c r="F311" s="266" t="s">
        <v>15</v>
      </c>
      <c r="G311" s="163">
        <v>3.6973234216597537</v>
      </c>
      <c r="H311" s="163">
        <v>0.050102044416774856</v>
      </c>
      <c r="I311" s="163">
        <v>251.9746136029011</v>
      </c>
      <c r="J311" s="163">
        <v>2.169742399870823</v>
      </c>
      <c r="K311" s="163">
        <v>4.26010048846097</v>
      </c>
      <c r="L311" s="163">
        <v>35.53500747680664</v>
      </c>
      <c r="M311" s="163">
        <v>33.410072326660156</v>
      </c>
      <c r="N311" s="163">
        <v>35.53500747680664</v>
      </c>
      <c r="O311" s="163">
        <v>1598.124267578125</v>
      </c>
      <c r="P311" s="163">
        <f t="shared" si="79"/>
        <v>73.79585932</v>
      </c>
      <c r="Q311" s="163">
        <f t="shared" si="2"/>
        <v>4.301302623</v>
      </c>
      <c r="AN311" s="121"/>
    </row>
    <row r="312" ht="14.25" customHeight="1">
      <c r="A312" s="42" t="s">
        <v>183</v>
      </c>
      <c r="B312" s="42" t="s">
        <v>173</v>
      </c>
      <c r="C312" s="35" t="s">
        <v>40</v>
      </c>
      <c r="D312" s="42">
        <v>3.0</v>
      </c>
      <c r="E312" s="42">
        <v>7.0</v>
      </c>
      <c r="F312" s="266" t="s">
        <v>15</v>
      </c>
      <c r="G312" s="163">
        <v>9.398528920266</v>
      </c>
      <c r="H312" s="163">
        <v>0.114343902123275</v>
      </c>
      <c r="I312" s="163">
        <v>233.32392419876672</v>
      </c>
      <c r="J312" s="163">
        <v>3.8819039068538648</v>
      </c>
      <c r="K312" s="163">
        <v>3.421555707635104</v>
      </c>
      <c r="L312" s="163">
        <v>33.44089126586914</v>
      </c>
      <c r="M312" s="163">
        <v>33.50709533691406</v>
      </c>
      <c r="N312" s="163">
        <v>33.44089126586914</v>
      </c>
      <c r="O312" s="163">
        <v>1600.53369140625</v>
      </c>
      <c r="P312" s="163">
        <f t="shared" si="79"/>
        <v>82.19527885</v>
      </c>
      <c r="Q312" s="163">
        <f t="shared" si="2"/>
        <v>4.409097866</v>
      </c>
      <c r="AN312" s="121"/>
    </row>
    <row r="313" ht="14.25" customHeight="1">
      <c r="A313" s="42" t="s">
        <v>175</v>
      </c>
      <c r="B313" s="42" t="s">
        <v>179</v>
      </c>
      <c r="C313" s="35" t="s">
        <v>39</v>
      </c>
      <c r="D313" s="42">
        <v>3.0</v>
      </c>
      <c r="E313" s="42">
        <v>8.0</v>
      </c>
      <c r="F313" s="266" t="s">
        <v>15</v>
      </c>
      <c r="G313" s="163">
        <v>8.087082531375884</v>
      </c>
      <c r="H313" s="163">
        <v>0.08413426796935596</v>
      </c>
      <c r="I313" s="163">
        <v>211.66384890061337</v>
      </c>
      <c r="J313" s="163">
        <v>3.329691616357835</v>
      </c>
      <c r="K313" s="163">
        <v>3.9400963078252564</v>
      </c>
      <c r="L313" s="163">
        <v>34.93171691894531</v>
      </c>
      <c r="M313" s="163">
        <v>33.626773834228516</v>
      </c>
      <c r="N313" s="163">
        <v>34.93171691894531</v>
      </c>
      <c r="O313" s="163">
        <v>1637.6856689453125</v>
      </c>
      <c r="P313" s="163">
        <f t="shared" si="79"/>
        <v>96.12114928</v>
      </c>
      <c r="Q313" s="163">
        <f t="shared" si="2"/>
        <v>4.565609368</v>
      </c>
      <c r="AN313" s="121"/>
    </row>
    <row r="314" ht="14.25" customHeight="1">
      <c r="A314" s="42" t="s">
        <v>168</v>
      </c>
      <c r="B314" s="42" t="s">
        <v>176</v>
      </c>
      <c r="C314" s="35" t="s">
        <v>38</v>
      </c>
      <c r="D314" s="42">
        <v>3.0</v>
      </c>
      <c r="E314" s="42">
        <v>9.0</v>
      </c>
      <c r="F314" s="266" t="s">
        <v>15</v>
      </c>
      <c r="G314" s="163">
        <v>5.436820849068439</v>
      </c>
      <c r="H314" s="163">
        <v>0.07166608479383947</v>
      </c>
      <c r="I314" s="163">
        <v>249.451875099392</v>
      </c>
      <c r="J314" s="163">
        <v>2.585915700833633</v>
      </c>
      <c r="K314" s="163">
        <v>3.5867027262519713</v>
      </c>
      <c r="L314" s="163">
        <v>33.4763069152832</v>
      </c>
      <c r="M314" s="163">
        <v>33.58966827392578</v>
      </c>
      <c r="N314" s="163">
        <v>33.4763069152832</v>
      </c>
      <c r="O314" s="163">
        <v>1607.64990234375</v>
      </c>
      <c r="P314" s="163">
        <f t="shared" si="79"/>
        <v>75.86323244</v>
      </c>
      <c r="Q314" s="163">
        <f t="shared" si="2"/>
        <v>4.328932146</v>
      </c>
      <c r="AN314" s="121"/>
    </row>
    <row r="315" ht="14.25" customHeight="1">
      <c r="A315" s="42" t="s">
        <v>183</v>
      </c>
      <c r="B315" s="42" t="s">
        <v>179</v>
      </c>
      <c r="C315" s="35" t="s">
        <v>37</v>
      </c>
      <c r="D315" s="42">
        <v>3.0</v>
      </c>
      <c r="E315" s="42">
        <v>10.0</v>
      </c>
      <c r="F315" s="266" t="s">
        <v>15</v>
      </c>
      <c r="G315" s="163">
        <v>8.269212811399168</v>
      </c>
      <c r="H315" s="163">
        <v>0.0766478742568417</v>
      </c>
      <c r="I315" s="163">
        <v>191.87932731454399</v>
      </c>
      <c r="J315" s="163">
        <v>3.239713005646609</v>
      </c>
      <c r="K315" s="163">
        <v>4.192348884063906</v>
      </c>
      <c r="L315" s="163">
        <v>35.68092727661133</v>
      </c>
      <c r="M315" s="163">
        <v>33.83610916137695</v>
      </c>
      <c r="N315" s="163">
        <v>35.68092727661133</v>
      </c>
      <c r="O315" s="163">
        <v>1618.134033203125</v>
      </c>
      <c r="P315" s="163">
        <f t="shared" si="79"/>
        <v>107.8857423</v>
      </c>
      <c r="Q315" s="163">
        <f t="shared" si="2"/>
        <v>4.681072726</v>
      </c>
      <c r="AN315" s="121"/>
    </row>
    <row r="316" ht="14.25" customHeight="1">
      <c r="A316" s="42" t="s">
        <v>178</v>
      </c>
      <c r="B316" s="42" t="s">
        <v>173</v>
      </c>
      <c r="C316" s="35" t="s">
        <v>36</v>
      </c>
      <c r="D316" s="42">
        <v>3.0</v>
      </c>
      <c r="E316" s="42">
        <v>11.0</v>
      </c>
      <c r="F316" s="266" t="s">
        <v>15</v>
      </c>
      <c r="G316" s="163">
        <v>8.35120258860218</v>
      </c>
      <c r="H316" s="163">
        <v>0.11426335563051807</v>
      </c>
      <c r="I316" s="163">
        <v>246.08112440307448</v>
      </c>
      <c r="J316" s="163">
        <v>4.525015519354957</v>
      </c>
      <c r="K316" s="163">
        <v>3.976824677466201</v>
      </c>
      <c r="L316" s="163">
        <v>35.48445510864258</v>
      </c>
      <c r="M316" s="163">
        <v>33.73670196533203</v>
      </c>
      <c r="N316" s="163">
        <v>35.48445510864258</v>
      </c>
      <c r="O316" s="163">
        <v>1623.104736328125</v>
      </c>
      <c r="P316" s="163">
        <f t="shared" si="79"/>
        <v>73.08732132</v>
      </c>
      <c r="Q316" s="163">
        <f t="shared" si="2"/>
        <v>4.291654909</v>
      </c>
      <c r="AN316" s="121"/>
    </row>
    <row r="317" ht="14.25" customHeight="1">
      <c r="A317" s="42" t="s">
        <v>175</v>
      </c>
      <c r="B317" s="42" t="s">
        <v>169</v>
      </c>
      <c r="C317" s="35" t="s">
        <v>34</v>
      </c>
      <c r="D317" s="42">
        <v>3.0</v>
      </c>
      <c r="E317" s="42">
        <v>12.0</v>
      </c>
      <c r="F317" s="266" t="s">
        <v>15</v>
      </c>
      <c r="G317" s="163">
        <v>8.891929445166252</v>
      </c>
      <c r="H317" s="163">
        <v>0.08149157777498178</v>
      </c>
      <c r="I317" s="163">
        <v>188.2448227675507</v>
      </c>
      <c r="J317" s="163">
        <v>3.500765409221891</v>
      </c>
      <c r="K317" s="163">
        <v>4.264963831101314</v>
      </c>
      <c r="L317" s="163">
        <v>36.005157470703125</v>
      </c>
      <c r="M317" s="163">
        <v>34.0054931640625</v>
      </c>
      <c r="N317" s="163">
        <v>36.005157470703125</v>
      </c>
      <c r="O317" s="163">
        <v>1625.32080078125</v>
      </c>
      <c r="P317" s="163">
        <f t="shared" si="79"/>
        <v>109.1147047</v>
      </c>
      <c r="Q317" s="163">
        <f t="shared" si="2"/>
        <v>4.692399666</v>
      </c>
      <c r="AN317" s="121"/>
    </row>
    <row r="318" ht="14.25" customHeight="1">
      <c r="A318" s="42" t="s">
        <v>178</v>
      </c>
      <c r="B318" s="42" t="s">
        <v>169</v>
      </c>
      <c r="C318" s="35" t="s">
        <v>32</v>
      </c>
      <c r="D318" s="42">
        <v>3.0</v>
      </c>
      <c r="E318" s="42">
        <v>13.0</v>
      </c>
      <c r="F318" s="266" t="s">
        <v>15</v>
      </c>
      <c r="G318" s="163">
        <v>11.24745373475248</v>
      </c>
      <c r="H318" s="163">
        <v>0.1618544765618361</v>
      </c>
      <c r="I318" s="163">
        <v>248.69597374273704</v>
      </c>
      <c r="J318" s="163">
        <v>5.691784540170904</v>
      </c>
      <c r="K318" s="163">
        <v>3.590224259009147</v>
      </c>
      <c r="L318" s="163">
        <v>34.69843673706055</v>
      </c>
      <c r="M318" s="163">
        <v>33.95709991455078</v>
      </c>
      <c r="N318" s="163">
        <v>34.69843673706055</v>
      </c>
      <c r="O318" s="163">
        <v>1580.5472412109375</v>
      </c>
      <c r="P318" s="163">
        <f t="shared" si="79"/>
        <v>69.49115016</v>
      </c>
      <c r="Q318" s="163">
        <f t="shared" si="2"/>
        <v>4.241199409</v>
      </c>
      <c r="AN318" s="121"/>
    </row>
    <row r="319" ht="14.25" customHeight="1">
      <c r="A319" s="42" t="s">
        <v>183</v>
      </c>
      <c r="B319" s="42" t="s">
        <v>169</v>
      </c>
      <c r="C319" s="35" t="s">
        <v>30</v>
      </c>
      <c r="D319" s="42">
        <v>3.0</v>
      </c>
      <c r="E319" s="42">
        <v>14.0</v>
      </c>
      <c r="F319" s="266" t="s">
        <v>15</v>
      </c>
      <c r="G319" s="163">
        <v>16.00077639640142</v>
      </c>
      <c r="H319" s="163">
        <v>0.3027641342459892</v>
      </c>
      <c r="I319" s="163">
        <v>268.10949195649187</v>
      </c>
      <c r="J319" s="163">
        <v>8.460852424607936</v>
      </c>
      <c r="K319" s="163">
        <v>2.9862980293693138</v>
      </c>
      <c r="L319" s="163">
        <v>33.76901626586914</v>
      </c>
      <c r="M319" s="163">
        <v>33.93133544921875</v>
      </c>
      <c r="N319" s="163">
        <v>33.76901626586914</v>
      </c>
      <c r="O319" s="163">
        <v>1597.6214599609375</v>
      </c>
      <c r="P319" s="163">
        <f t="shared" si="79"/>
        <v>52.84898238</v>
      </c>
      <c r="Q319" s="163">
        <f t="shared" si="2"/>
        <v>3.967438457</v>
      </c>
      <c r="AN319" s="121"/>
    </row>
    <row r="320" ht="14.25" customHeight="1">
      <c r="A320" s="42" t="s">
        <v>178</v>
      </c>
      <c r="B320" s="42" t="s">
        <v>176</v>
      </c>
      <c r="C320" s="35" t="s">
        <v>29</v>
      </c>
      <c r="D320" s="42">
        <v>3.0</v>
      </c>
      <c r="E320" s="42">
        <v>15.0</v>
      </c>
      <c r="F320" s="266" t="s">
        <v>15</v>
      </c>
      <c r="G320" s="163">
        <v>9.96792221668473</v>
      </c>
      <c r="H320" s="163">
        <v>0.14828687919401545</v>
      </c>
      <c r="I320" s="163">
        <v>251.10358952372104</v>
      </c>
      <c r="J320" s="163">
        <v>4.931125372788058</v>
      </c>
      <c r="K320" s="163">
        <v>3.3863105434672702</v>
      </c>
      <c r="L320" s="163">
        <v>33.72550582885742</v>
      </c>
      <c r="M320" s="163">
        <v>33.8784294128418</v>
      </c>
      <c r="N320" s="163">
        <v>33.72550582885742</v>
      </c>
      <c r="O320" s="163">
        <v>1651.4635009765625</v>
      </c>
      <c r="P320" s="163">
        <f t="shared" si="79"/>
        <v>67.22052734</v>
      </c>
      <c r="Q320" s="163">
        <f t="shared" si="2"/>
        <v>4.207978667</v>
      </c>
      <c r="AN320" s="121"/>
    </row>
    <row r="321" ht="14.25" customHeight="1">
      <c r="A321" s="42" t="s">
        <v>175</v>
      </c>
      <c r="B321" s="42" t="s">
        <v>173</v>
      </c>
      <c r="C321" s="33" t="s">
        <v>28</v>
      </c>
      <c r="D321" s="42">
        <v>3.0</v>
      </c>
      <c r="E321" s="42">
        <v>16.0</v>
      </c>
      <c r="F321" s="266" t="s">
        <v>15</v>
      </c>
      <c r="G321" s="163">
        <v>6.902889374435229</v>
      </c>
      <c r="H321" s="163">
        <v>0.10675964799031352</v>
      </c>
      <c r="I321" s="163">
        <v>249.48210361711003</v>
      </c>
      <c r="J321" s="163">
        <v>3.7051357276881904</v>
      </c>
      <c r="K321" s="163">
        <v>3.4883276589993724</v>
      </c>
      <c r="L321" s="163">
        <v>33.57872772216797</v>
      </c>
      <c r="M321" s="163">
        <v>33.807640075683594</v>
      </c>
      <c r="N321" s="163">
        <v>33.57872772216797</v>
      </c>
      <c r="O321" s="163">
        <v>1631.9232177734375</v>
      </c>
      <c r="P321" s="163">
        <f t="shared" si="79"/>
        <v>64.65822532</v>
      </c>
      <c r="Q321" s="163">
        <f t="shared" si="2"/>
        <v>4.169115326</v>
      </c>
      <c r="AN321" s="121"/>
    </row>
    <row r="322" ht="14.25" customHeight="1">
      <c r="A322" s="42" t="s">
        <v>168</v>
      </c>
      <c r="B322" s="42" t="s">
        <v>169</v>
      </c>
      <c r="C322" s="35" t="s">
        <v>46</v>
      </c>
      <c r="D322" s="42">
        <v>5.0</v>
      </c>
      <c r="E322" s="42">
        <v>1.0</v>
      </c>
      <c r="F322" s="266" t="s">
        <v>15</v>
      </c>
      <c r="G322" s="163">
        <v>8.82595651979738</v>
      </c>
      <c r="H322" s="163">
        <v>0.12316923791298931</v>
      </c>
      <c r="I322" s="163">
        <v>251.74176236318374</v>
      </c>
      <c r="J322" s="163">
        <v>3.896960257795626</v>
      </c>
      <c r="K322" s="163">
        <v>3.2007983034202048</v>
      </c>
      <c r="L322" s="163">
        <v>32.78215408325195</v>
      </c>
      <c r="M322" s="163">
        <v>32.95191955566406</v>
      </c>
      <c r="N322" s="163">
        <v>32.78215408325195</v>
      </c>
      <c r="O322" s="163">
        <v>1653.2657470703125</v>
      </c>
      <c r="P322" s="163">
        <f t="shared" si="79"/>
        <v>71.6571497</v>
      </c>
      <c r="Q322" s="163">
        <f t="shared" si="2"/>
        <v>4.271892936</v>
      </c>
      <c r="AN322" s="121"/>
    </row>
    <row r="323" ht="14.25" customHeight="1">
      <c r="A323" s="42" t="s">
        <v>168</v>
      </c>
      <c r="B323" s="42" t="s">
        <v>173</v>
      </c>
      <c r="C323" s="35" t="s">
        <v>45</v>
      </c>
      <c r="D323" s="42">
        <v>5.0</v>
      </c>
      <c r="E323" s="42">
        <v>2.0</v>
      </c>
      <c r="F323" s="266" t="s">
        <v>15</v>
      </c>
      <c r="G323" s="163">
        <v>11.004600203413263</v>
      </c>
      <c r="H323" s="163">
        <v>0.1918224950698697</v>
      </c>
      <c r="I323" s="163">
        <v>269.57094152402254</v>
      </c>
      <c r="J323" s="163">
        <v>5.88564060849924</v>
      </c>
      <c r="K323" s="163">
        <v>3.1686337160768105</v>
      </c>
      <c r="L323" s="163">
        <v>33.505123138427734</v>
      </c>
      <c r="M323" s="163">
        <v>32.91222381591797</v>
      </c>
      <c r="N323" s="163">
        <v>33.505123138427734</v>
      </c>
      <c r="O323" s="163">
        <v>1661.981689453125</v>
      </c>
      <c r="P323" s="163">
        <f t="shared" si="79"/>
        <v>57.36866367</v>
      </c>
      <c r="Q323" s="163">
        <f t="shared" si="2"/>
        <v>4.049498225</v>
      </c>
      <c r="AN323" s="121"/>
    </row>
    <row r="324" ht="14.25" customHeight="1">
      <c r="A324" s="42" t="s">
        <v>175</v>
      </c>
      <c r="B324" s="42" t="s">
        <v>176</v>
      </c>
      <c r="C324" s="35" t="s">
        <v>44</v>
      </c>
      <c r="D324" s="42">
        <v>5.0</v>
      </c>
      <c r="E324" s="42">
        <v>3.0</v>
      </c>
      <c r="F324" s="266" t="s">
        <v>15</v>
      </c>
      <c r="G324" s="163">
        <v>9.95813111512167</v>
      </c>
      <c r="H324" s="163">
        <v>0.1631051215924643</v>
      </c>
      <c r="I324" s="163">
        <v>267.0459774250532</v>
      </c>
      <c r="J324" s="163">
        <v>4.865324858714451</v>
      </c>
      <c r="K324" s="163">
        <v>3.0566565660873475</v>
      </c>
      <c r="L324" s="163">
        <v>32.715572357177734</v>
      </c>
      <c r="M324" s="163">
        <v>32.916229248046875</v>
      </c>
      <c r="N324" s="163">
        <v>32.715572357177734</v>
      </c>
      <c r="O324" s="163">
        <v>1652.279296875</v>
      </c>
      <c r="P324" s="163">
        <f t="shared" si="79"/>
        <v>61.05345447</v>
      </c>
      <c r="Q324" s="163">
        <f t="shared" si="2"/>
        <v>4.111749783</v>
      </c>
      <c r="AN324" s="121"/>
    </row>
    <row r="325" ht="14.25" customHeight="1">
      <c r="A325" s="42" t="s">
        <v>178</v>
      </c>
      <c r="B325" s="42" t="s">
        <v>179</v>
      </c>
      <c r="C325" s="35" t="s">
        <v>43</v>
      </c>
      <c r="D325" s="42">
        <v>5.0</v>
      </c>
      <c r="E325" s="42">
        <v>4.0</v>
      </c>
      <c r="F325" s="266" t="s">
        <v>15</v>
      </c>
      <c r="G325" s="163">
        <v>12.046315070402677</v>
      </c>
      <c r="H325" s="163">
        <v>0.22467301675338774</v>
      </c>
      <c r="I325" s="163">
        <v>275.68032572825547</v>
      </c>
      <c r="J325" s="163">
        <v>6.251783332459885</v>
      </c>
      <c r="K325" s="163">
        <v>2.906880440985335</v>
      </c>
      <c r="L325" s="163">
        <v>32.80124282836914</v>
      </c>
      <c r="M325" s="163">
        <v>32.99198913574219</v>
      </c>
      <c r="N325" s="163">
        <v>32.80124282836914</v>
      </c>
      <c r="O325" s="163">
        <v>1668.5594482421875</v>
      </c>
      <c r="P325" s="163">
        <f t="shared" si="79"/>
        <v>53.61709761</v>
      </c>
      <c r="Q325" s="163">
        <f t="shared" si="2"/>
        <v>3.981868003</v>
      </c>
      <c r="AN325" s="121"/>
    </row>
    <row r="326" ht="14.25" customHeight="1">
      <c r="A326" s="42" t="s">
        <v>183</v>
      </c>
      <c r="B326" s="42" t="s">
        <v>176</v>
      </c>
      <c r="C326" s="35" t="s">
        <v>42</v>
      </c>
      <c r="D326" s="42">
        <v>5.0</v>
      </c>
      <c r="E326" s="42">
        <v>5.0</v>
      </c>
      <c r="F326" s="266" t="s">
        <v>15</v>
      </c>
      <c r="G326" s="163">
        <v>9.542685268572635</v>
      </c>
      <c r="H326" s="163">
        <v>0.1875151321635172</v>
      </c>
      <c r="I326" s="163">
        <v>281.75193782780053</v>
      </c>
      <c r="J326" s="163">
        <v>5.9416556257504745</v>
      </c>
      <c r="K326" s="163">
        <v>3.265873997939023</v>
      </c>
      <c r="L326" s="163">
        <v>33.957061767578125</v>
      </c>
      <c r="M326" s="163">
        <v>33.128509521484375</v>
      </c>
      <c r="N326" s="163">
        <v>33.957061767578125</v>
      </c>
      <c r="O326" s="163">
        <v>1674.048583984375</v>
      </c>
      <c r="P326" s="163">
        <f t="shared" si="79"/>
        <v>50.89021434</v>
      </c>
      <c r="Q326" s="163">
        <f t="shared" si="2"/>
        <v>3.929670653</v>
      </c>
      <c r="AN326" s="121"/>
    </row>
    <row r="327" ht="14.25" customHeight="1">
      <c r="A327" s="42" t="s">
        <v>168</v>
      </c>
      <c r="B327" s="42" t="s">
        <v>179</v>
      </c>
      <c r="C327" s="35" t="s">
        <v>41</v>
      </c>
      <c r="D327" s="42">
        <v>5.0</v>
      </c>
      <c r="E327" s="42">
        <v>6.0</v>
      </c>
      <c r="F327" s="266" t="s">
        <v>15</v>
      </c>
      <c r="G327" s="163">
        <v>13.298919173811425</v>
      </c>
      <c r="H327" s="163">
        <v>0.27738009249324463</v>
      </c>
      <c r="I327" s="163">
        <v>281.8451506006259</v>
      </c>
      <c r="J327" s="163">
        <v>7.374176345978065</v>
      </c>
      <c r="K327" s="163">
        <v>2.8220629374274333</v>
      </c>
      <c r="L327" s="163">
        <v>33.0485954284668</v>
      </c>
      <c r="M327" s="163">
        <v>33.22984313964844</v>
      </c>
      <c r="N327" s="163">
        <v>33.0485954284668</v>
      </c>
      <c r="O327" s="163">
        <v>1701.69091796875</v>
      </c>
      <c r="P327" s="163">
        <f t="shared" si="79"/>
        <v>47.94474994</v>
      </c>
      <c r="Q327" s="163">
        <f t="shared" si="2"/>
        <v>3.870049305</v>
      </c>
      <c r="AN327" s="121"/>
    </row>
    <row r="328" ht="14.25" customHeight="1">
      <c r="A328" s="42" t="s">
        <v>183</v>
      </c>
      <c r="B328" s="42" t="s">
        <v>173</v>
      </c>
      <c r="C328" s="35" t="s">
        <v>40</v>
      </c>
      <c r="D328" s="42">
        <v>5.0</v>
      </c>
      <c r="E328" s="42">
        <v>7.0</v>
      </c>
      <c r="F328" s="266" t="s">
        <v>15</v>
      </c>
      <c r="G328" s="163">
        <v>11.07157640527163</v>
      </c>
      <c r="H328" s="163">
        <v>0.19894157610248273</v>
      </c>
      <c r="I328" s="163">
        <v>273.6348659064764</v>
      </c>
      <c r="J328" s="163">
        <v>5.777657001048471</v>
      </c>
      <c r="K328" s="163">
        <v>3.007763552038169</v>
      </c>
      <c r="L328" s="163">
        <v>33.08186340332031</v>
      </c>
      <c r="M328" s="163">
        <v>33.229549407958984</v>
      </c>
      <c r="N328" s="163">
        <v>33.08186340332031</v>
      </c>
      <c r="O328" s="163">
        <v>1607.87646484375</v>
      </c>
      <c r="P328" s="163">
        <f t="shared" si="79"/>
        <v>55.65240118</v>
      </c>
      <c r="Q328" s="163">
        <f t="shared" si="2"/>
        <v>4.019125225</v>
      </c>
      <c r="AN328" s="121"/>
    </row>
    <row r="329" ht="14.25" customHeight="1">
      <c r="A329" s="42" t="s">
        <v>175</v>
      </c>
      <c r="B329" s="42" t="s">
        <v>179</v>
      </c>
      <c r="C329" s="35" t="s">
        <v>39</v>
      </c>
      <c r="D329" s="42">
        <v>5.0</v>
      </c>
      <c r="E329" s="42">
        <v>8.0</v>
      </c>
      <c r="F329" s="266" t="s">
        <v>15</v>
      </c>
      <c r="G329" s="163">
        <v>8.35988357907517</v>
      </c>
      <c r="H329" s="163">
        <v>0.11577521041905335</v>
      </c>
      <c r="I329" s="163">
        <v>250.97114630000485</v>
      </c>
      <c r="J329" s="163">
        <v>3.831642782923488</v>
      </c>
      <c r="K329" s="163">
        <v>3.335765832629055</v>
      </c>
      <c r="L329" s="163">
        <v>33.45167541503906</v>
      </c>
      <c r="M329" s="163">
        <v>33.197391510009766</v>
      </c>
      <c r="N329" s="163">
        <v>33.45167541503906</v>
      </c>
      <c r="O329" s="163">
        <v>1678.50634765625</v>
      </c>
      <c r="P329" s="163">
        <f t="shared" si="79"/>
        <v>72.20788931</v>
      </c>
      <c r="Q329" s="163">
        <f t="shared" si="2"/>
        <v>4.27954931</v>
      </c>
      <c r="AN329" s="121"/>
    </row>
    <row r="330" ht="14.25" customHeight="1">
      <c r="A330" s="42" t="s">
        <v>168</v>
      </c>
      <c r="B330" s="42" t="s">
        <v>176</v>
      </c>
      <c r="C330" s="35" t="s">
        <v>38</v>
      </c>
      <c r="D330" s="42">
        <v>5.0</v>
      </c>
      <c r="E330" s="42">
        <v>9.0</v>
      </c>
      <c r="F330" s="266" t="s">
        <v>15</v>
      </c>
      <c r="G330" s="163">
        <v>8.885570831907481</v>
      </c>
      <c r="H330" s="163">
        <v>0.1430188406577788</v>
      </c>
      <c r="I330" s="163">
        <v>264.3001481237601</v>
      </c>
      <c r="J330" s="163">
        <v>4.974520879194546</v>
      </c>
      <c r="K330" s="163">
        <v>3.5292451915775813</v>
      </c>
      <c r="L330" s="163">
        <v>34.58889389038086</v>
      </c>
      <c r="M330" s="163">
        <v>33.24626159667969</v>
      </c>
      <c r="N330" s="163">
        <v>34.58889389038086</v>
      </c>
      <c r="O330" s="163">
        <v>1690.94775390625</v>
      </c>
      <c r="P330" s="163">
        <f t="shared" si="79"/>
        <v>62.12867333</v>
      </c>
      <c r="Q330" s="163">
        <f t="shared" si="2"/>
        <v>4.129207611</v>
      </c>
      <c r="AN330" s="121"/>
    </row>
    <row r="331" ht="14.25" customHeight="1">
      <c r="A331" s="42" t="s">
        <v>183</v>
      </c>
      <c r="B331" s="42" t="s">
        <v>179</v>
      </c>
      <c r="C331" s="35" t="s">
        <v>37</v>
      </c>
      <c r="D331" s="42">
        <v>5.0</v>
      </c>
      <c r="E331" s="42">
        <v>10.0</v>
      </c>
      <c r="F331" s="266" t="s">
        <v>15</v>
      </c>
      <c r="G331" s="163">
        <v>7.921642542639995</v>
      </c>
      <c r="H331" s="163">
        <v>0.1686046572339931</v>
      </c>
      <c r="I331" s="163">
        <v>291.9830264506644</v>
      </c>
      <c r="J331" s="163">
        <v>5.078723093197394</v>
      </c>
      <c r="K331" s="163">
        <v>3.0890187688990762</v>
      </c>
      <c r="L331" s="163">
        <v>33.1702766418457</v>
      </c>
      <c r="M331" s="163">
        <v>33.370521545410156</v>
      </c>
      <c r="N331" s="163">
        <v>33.1702766418457</v>
      </c>
      <c r="O331" s="163">
        <v>1664.479248046875</v>
      </c>
      <c r="P331" s="163">
        <f t="shared" si="79"/>
        <v>46.98353339</v>
      </c>
      <c r="Q331" s="163">
        <f t="shared" si="2"/>
        <v>3.849797187</v>
      </c>
      <c r="AN331" s="121"/>
    </row>
    <row r="332" ht="14.25" customHeight="1">
      <c r="A332" s="42" t="s">
        <v>178</v>
      </c>
      <c r="B332" s="42" t="s">
        <v>173</v>
      </c>
      <c r="C332" s="35" t="s">
        <v>36</v>
      </c>
      <c r="D332" s="42">
        <v>5.0</v>
      </c>
      <c r="E332" s="42">
        <v>11.0</v>
      </c>
      <c r="F332" s="266" t="s">
        <v>15</v>
      </c>
      <c r="G332" s="163">
        <v>9.898081299678433</v>
      </c>
      <c r="H332" s="163">
        <v>0.19300399723928433</v>
      </c>
      <c r="I332" s="163">
        <v>281.9302374481316</v>
      </c>
      <c r="J332" s="163">
        <v>5.69579272480129</v>
      </c>
      <c r="K332" s="163">
        <v>3.0491973235594068</v>
      </c>
      <c r="L332" s="163">
        <v>33.3034553527832</v>
      </c>
      <c r="M332" s="163">
        <v>33.427398681640625</v>
      </c>
      <c r="N332" s="163">
        <v>33.3034553527832</v>
      </c>
      <c r="O332" s="163">
        <v>1666.581787109375</v>
      </c>
      <c r="P332" s="163">
        <f t="shared" si="79"/>
        <v>51.28433318</v>
      </c>
      <c r="Q332" s="163">
        <f t="shared" si="2"/>
        <v>3.937385309</v>
      </c>
      <c r="AN332" s="121"/>
    </row>
    <row r="333" ht="14.25" customHeight="1">
      <c r="A333" s="42" t="s">
        <v>175</v>
      </c>
      <c r="B333" s="42" t="s">
        <v>169</v>
      </c>
      <c r="C333" s="35" t="s">
        <v>34</v>
      </c>
      <c r="D333" s="42">
        <v>5.0</v>
      </c>
      <c r="E333" s="42">
        <v>12.0</v>
      </c>
      <c r="F333" s="266" t="s">
        <v>15</v>
      </c>
      <c r="G333" s="163">
        <v>12.00485748657089</v>
      </c>
      <c r="H333" s="163">
        <v>0.25541098519613276</v>
      </c>
      <c r="I333" s="163">
        <v>286.10507681875896</v>
      </c>
      <c r="J333" s="163">
        <v>6.940071725400811</v>
      </c>
      <c r="K333" s="163">
        <v>2.86345135225644</v>
      </c>
      <c r="L333" s="163">
        <v>33.18328094482422</v>
      </c>
      <c r="M333" s="163">
        <v>33.4007682800293</v>
      </c>
      <c r="N333" s="163">
        <v>33.18328094482422</v>
      </c>
      <c r="O333" s="163">
        <v>1712.952392578125</v>
      </c>
      <c r="P333" s="163">
        <f t="shared" si="79"/>
        <v>47.00211887</v>
      </c>
      <c r="Q333" s="163">
        <f t="shared" si="2"/>
        <v>3.850192683</v>
      </c>
      <c r="AN333" s="121"/>
    </row>
    <row r="334" ht="14.25" customHeight="1">
      <c r="A334" s="42" t="s">
        <v>178</v>
      </c>
      <c r="B334" s="42" t="s">
        <v>169</v>
      </c>
      <c r="C334" s="35" t="s">
        <v>32</v>
      </c>
      <c r="D334" s="42">
        <v>5.0</v>
      </c>
      <c r="E334" s="42">
        <v>13.0</v>
      </c>
      <c r="F334" s="266" t="s">
        <v>15</v>
      </c>
      <c r="G334" s="163">
        <v>8.314608979537807</v>
      </c>
      <c r="H334" s="163">
        <v>0.152903099956826</v>
      </c>
      <c r="I334" s="163">
        <v>278.6834643371212</v>
      </c>
      <c r="J334" s="163">
        <v>4.9426059332701575</v>
      </c>
      <c r="K334" s="163">
        <v>3.2937543094612645</v>
      </c>
      <c r="L334" s="163">
        <v>33.919830322265625</v>
      </c>
      <c r="M334" s="163">
        <v>33.417884826660156</v>
      </c>
      <c r="N334" s="163">
        <v>33.919830322265625</v>
      </c>
      <c r="O334" s="163">
        <v>1621.12353515625</v>
      </c>
      <c r="P334" s="163">
        <f t="shared" si="79"/>
        <v>54.37828914</v>
      </c>
      <c r="Q334" s="163">
        <f t="shared" si="2"/>
        <v>3.995964977</v>
      </c>
      <c r="AN334" s="121"/>
    </row>
    <row r="335" ht="14.25" customHeight="1">
      <c r="A335" s="42" t="s">
        <v>183</v>
      </c>
      <c r="B335" s="42" t="s">
        <v>169</v>
      </c>
      <c r="C335" s="35" t="s">
        <v>30</v>
      </c>
      <c r="D335" s="42">
        <v>5.0</v>
      </c>
      <c r="E335" s="42">
        <v>14.0</v>
      </c>
      <c r="F335" s="266" t="s">
        <v>15</v>
      </c>
      <c r="G335" s="163">
        <v>7.0738347124152</v>
      </c>
      <c r="H335" s="163">
        <v>0.09715234441050598</v>
      </c>
      <c r="I335" s="163">
        <v>249.22616791277073</v>
      </c>
      <c r="J335" s="163">
        <v>3.786439006274033</v>
      </c>
      <c r="K335" s="163">
        <v>3.8906277967908736</v>
      </c>
      <c r="L335" s="163">
        <v>35.430538177490234</v>
      </c>
      <c r="M335" s="163">
        <v>33.381534576416016</v>
      </c>
      <c r="N335" s="163">
        <v>35.430538177490234</v>
      </c>
      <c r="O335" s="163">
        <v>1684.62646484375</v>
      </c>
      <c r="P335" s="163">
        <f t="shared" si="79"/>
        <v>72.81177573</v>
      </c>
      <c r="Q335" s="163">
        <f t="shared" si="2"/>
        <v>4.287877697</v>
      </c>
      <c r="AN335" s="121"/>
    </row>
    <row r="336" ht="14.25" customHeight="1">
      <c r="A336" s="42" t="s">
        <v>178</v>
      </c>
      <c r="B336" s="42" t="s">
        <v>176</v>
      </c>
      <c r="C336" s="35" t="s">
        <v>29</v>
      </c>
      <c r="D336" s="42">
        <v>5.0</v>
      </c>
      <c r="E336" s="42">
        <v>15.0</v>
      </c>
      <c r="F336" s="266" t="s">
        <v>15</v>
      </c>
      <c r="G336" s="163">
        <v>8.434503044192336</v>
      </c>
      <c r="H336" s="163">
        <v>0.13476338147634093</v>
      </c>
      <c r="I336" s="163">
        <v>263.7280722090972</v>
      </c>
      <c r="J336" s="163">
        <v>4.873436448431061</v>
      </c>
      <c r="K336" s="163">
        <v>3.65553280446363</v>
      </c>
      <c r="L336" s="163">
        <v>35.10668182373047</v>
      </c>
      <c r="M336" s="163">
        <v>33.33662796020508</v>
      </c>
      <c r="N336" s="163">
        <v>35.10668182373047</v>
      </c>
      <c r="O336" s="163">
        <v>129.69329833984375</v>
      </c>
      <c r="P336" s="163">
        <f t="shared" si="79"/>
        <v>62.5874993</v>
      </c>
      <c r="Q336" s="163">
        <f t="shared" si="2"/>
        <v>4.136565567</v>
      </c>
      <c r="AN336" s="121"/>
    </row>
    <row r="337" ht="14.25" customHeight="1">
      <c r="A337" s="42" t="s">
        <v>175</v>
      </c>
      <c r="B337" s="42" t="s">
        <v>173</v>
      </c>
      <c r="C337" s="33" t="s">
        <v>28</v>
      </c>
      <c r="D337" s="42">
        <v>5.0</v>
      </c>
      <c r="E337" s="42">
        <v>16.0</v>
      </c>
      <c r="F337" s="266" t="s">
        <v>15</v>
      </c>
      <c r="G337" s="163">
        <v>11.190902411861046</v>
      </c>
      <c r="H337" s="163">
        <v>0.22855331393771294</v>
      </c>
      <c r="I337" s="163">
        <v>284.156558558293</v>
      </c>
      <c r="J337" s="163">
        <v>6.294111060883495</v>
      </c>
      <c r="K337" s="163">
        <v>2.8779162882209075</v>
      </c>
      <c r="L337" s="163">
        <v>33.09113693237305</v>
      </c>
      <c r="M337" s="163">
        <v>33.33218765258789</v>
      </c>
      <c r="N337" s="163">
        <v>33.09113693237305</v>
      </c>
      <c r="O337" s="163">
        <v>1635.9332275390625</v>
      </c>
      <c r="P337" s="163">
        <f t="shared" si="79"/>
        <v>48.96407853</v>
      </c>
      <c r="Q337" s="163">
        <f t="shared" si="2"/>
        <v>3.891086938</v>
      </c>
      <c r="AN337" s="121"/>
    </row>
    <row r="338" ht="14.25" customHeight="1">
      <c r="A338" s="42" t="s">
        <v>168</v>
      </c>
      <c r="B338" s="42" t="s">
        <v>169</v>
      </c>
      <c r="C338" s="35" t="s">
        <v>46</v>
      </c>
      <c r="D338" s="42">
        <v>2.0</v>
      </c>
      <c r="E338" s="42">
        <v>1.0</v>
      </c>
      <c r="F338" s="266" t="s">
        <v>15</v>
      </c>
      <c r="G338" s="163">
        <v>9.99646142519225</v>
      </c>
      <c r="H338" s="163">
        <v>0.14213309244379504</v>
      </c>
      <c r="I338" s="163">
        <v>252.09159654422717</v>
      </c>
      <c r="J338" s="163">
        <v>4.353624949372154</v>
      </c>
      <c r="K338" s="163">
        <v>3.1230119125984324</v>
      </c>
      <c r="L338" s="163">
        <v>32.115665435791016</v>
      </c>
      <c r="M338" s="163">
        <v>32.323089599609375</v>
      </c>
      <c r="N338" s="163">
        <v>32.115665435791016</v>
      </c>
      <c r="O338" s="163">
        <v>1589.3009033203125</v>
      </c>
      <c r="P338" s="163">
        <f t="shared" si="79"/>
        <v>70.33169583</v>
      </c>
      <c r="Q338" s="163">
        <f t="shared" si="2"/>
        <v>4.253222563</v>
      </c>
      <c r="AN338" s="121"/>
    </row>
    <row r="339" ht="14.25" customHeight="1">
      <c r="A339" s="42" t="s">
        <v>168</v>
      </c>
      <c r="B339" s="42" t="s">
        <v>173</v>
      </c>
      <c r="C339" s="35" t="s">
        <v>45</v>
      </c>
      <c r="D339" s="42">
        <v>2.0</v>
      </c>
      <c r="E339" s="42">
        <v>2.0</v>
      </c>
      <c r="F339" s="266" t="s">
        <v>15</v>
      </c>
      <c r="G339" s="163">
        <v>5.329416680300915</v>
      </c>
      <c r="H339" s="163">
        <v>0.07887357821210134</v>
      </c>
      <c r="I339" s="163">
        <v>263.7210134949427</v>
      </c>
      <c r="J339" s="163">
        <v>2.6285502606257145</v>
      </c>
      <c r="K339" s="163">
        <v>3.32882159001034</v>
      </c>
      <c r="L339" s="163">
        <v>32.16469955444336</v>
      </c>
      <c r="M339" s="163">
        <v>32.292781829833984</v>
      </c>
      <c r="N339" s="163">
        <v>32.16469955444336</v>
      </c>
      <c r="O339" s="163">
        <v>1474.565185546875</v>
      </c>
      <c r="P339" s="163">
        <f t="shared" si="79"/>
        <v>67.56909983</v>
      </c>
      <c r="Q339" s="163">
        <f t="shared" si="2"/>
        <v>4.213150775</v>
      </c>
      <c r="AN339" s="121"/>
    </row>
    <row r="340" ht="14.25" customHeight="1">
      <c r="A340" s="42" t="s">
        <v>175</v>
      </c>
      <c r="B340" s="42" t="s">
        <v>176</v>
      </c>
      <c r="C340" s="35" t="s">
        <v>44</v>
      </c>
      <c r="D340" s="42">
        <v>2.0</v>
      </c>
      <c r="E340" s="42">
        <v>3.0</v>
      </c>
      <c r="F340" s="266" t="s">
        <v>15</v>
      </c>
      <c r="G340" s="163">
        <v>10.030890155869214</v>
      </c>
      <c r="H340" s="163">
        <v>0.11066681064969107</v>
      </c>
      <c r="I340" s="163">
        <v>217.93580872146913</v>
      </c>
      <c r="J340" s="163">
        <v>4.023013151328115</v>
      </c>
      <c r="K340" s="163">
        <v>3.6578030780420017</v>
      </c>
      <c r="L340" s="163">
        <v>33.93771743774414</v>
      </c>
      <c r="M340" s="163">
        <v>32.293357849121094</v>
      </c>
      <c r="N340" s="163">
        <v>33.93771743774414</v>
      </c>
      <c r="O340" s="163">
        <v>1486.808349609375</v>
      </c>
      <c r="P340" s="163">
        <f t="shared" si="79"/>
        <v>90.64045577</v>
      </c>
      <c r="Q340" s="163">
        <f t="shared" si="2"/>
        <v>4.506900645</v>
      </c>
      <c r="AN340" s="121"/>
    </row>
    <row r="341" ht="14.25" customHeight="1">
      <c r="A341" s="42" t="s">
        <v>178</v>
      </c>
      <c r="B341" s="42" t="s">
        <v>179</v>
      </c>
      <c r="C341" s="35" t="s">
        <v>43</v>
      </c>
      <c r="D341" s="42">
        <v>2.0</v>
      </c>
      <c r="E341" s="42">
        <v>4.0</v>
      </c>
      <c r="F341" s="266" t="s">
        <v>15</v>
      </c>
      <c r="G341" s="163">
        <v>10.743954534313842</v>
      </c>
      <c r="H341" s="163">
        <v>0.14078350054553945</v>
      </c>
      <c r="I341" s="163">
        <v>239.56175832591066</v>
      </c>
      <c r="J341" s="163">
        <v>4.759617034986643</v>
      </c>
      <c r="K341" s="163">
        <v>3.4369724357812306</v>
      </c>
      <c r="L341" s="163">
        <v>33.51485061645508</v>
      </c>
      <c r="M341" s="163">
        <v>32.38819885253906</v>
      </c>
      <c r="N341" s="163">
        <v>33.51485061645508</v>
      </c>
      <c r="O341" s="163">
        <v>1578.748291015625</v>
      </c>
      <c r="P341" s="163">
        <f t="shared" si="79"/>
        <v>76.31543819</v>
      </c>
      <c r="Q341" s="163">
        <f t="shared" si="2"/>
        <v>4.334875253</v>
      </c>
      <c r="AN341" s="121"/>
    </row>
    <row r="342" ht="14.25" customHeight="1">
      <c r="A342" s="42" t="s">
        <v>183</v>
      </c>
      <c r="B342" s="42" t="s">
        <v>176</v>
      </c>
      <c r="C342" s="35" t="s">
        <v>42</v>
      </c>
      <c r="D342" s="42">
        <v>2.0</v>
      </c>
      <c r="E342" s="42">
        <v>5.0</v>
      </c>
      <c r="F342" s="266" t="s">
        <v>15</v>
      </c>
      <c r="G342" s="163">
        <v>6.5579840485628464</v>
      </c>
      <c r="H342" s="163">
        <v>0.07293643067495038</v>
      </c>
      <c r="I342" s="163">
        <v>226.37282559144637</v>
      </c>
      <c r="J342" s="163">
        <v>2.5024697371896356</v>
      </c>
      <c r="K342" s="163">
        <v>3.4180024784757768</v>
      </c>
      <c r="L342" s="163">
        <v>32.556846618652344</v>
      </c>
      <c r="M342" s="163">
        <v>32.628292083740234</v>
      </c>
      <c r="N342" s="163">
        <v>32.556846618652344</v>
      </c>
      <c r="O342" s="163">
        <v>1587.282958984375</v>
      </c>
      <c r="P342" s="163">
        <f t="shared" si="79"/>
        <v>89.91369591</v>
      </c>
      <c r="Q342" s="163">
        <f t="shared" si="2"/>
        <v>4.498850276</v>
      </c>
      <c r="AN342" s="121"/>
    </row>
    <row r="343" ht="14.25" customHeight="1">
      <c r="A343" s="42" t="s">
        <v>168</v>
      </c>
      <c r="B343" s="42" t="s">
        <v>179</v>
      </c>
      <c r="C343" s="35" t="s">
        <v>41</v>
      </c>
      <c r="D343" s="42">
        <v>2.0</v>
      </c>
      <c r="E343" s="42">
        <v>6.0</v>
      </c>
      <c r="F343" s="266" t="s">
        <v>15</v>
      </c>
      <c r="G343" s="163">
        <v>6.048485325624063</v>
      </c>
      <c r="H343" s="163">
        <v>0.08390875197627122</v>
      </c>
      <c r="I343" s="163">
        <v>255.22882927365563</v>
      </c>
      <c r="J343" s="163">
        <v>2.8461942281243147</v>
      </c>
      <c r="K343" s="163">
        <v>3.390717928565505</v>
      </c>
      <c r="L343" s="163">
        <v>32.62726974487305</v>
      </c>
      <c r="M343" s="163">
        <v>32.7090950012207</v>
      </c>
      <c r="N343" s="163">
        <v>32.62726974487305</v>
      </c>
      <c r="O343" s="163">
        <v>1469.5018310546875</v>
      </c>
      <c r="P343" s="163">
        <f t="shared" si="79"/>
        <v>72.08408161</v>
      </c>
      <c r="Q343" s="163">
        <f t="shared" si="2"/>
        <v>4.277833238</v>
      </c>
      <c r="AN343" s="121"/>
    </row>
    <row r="344" ht="14.25" customHeight="1">
      <c r="A344" s="42" t="s">
        <v>183</v>
      </c>
      <c r="B344" s="42" t="s">
        <v>173</v>
      </c>
      <c r="C344" s="35" t="s">
        <v>40</v>
      </c>
      <c r="D344" s="42">
        <v>2.0</v>
      </c>
      <c r="E344" s="42">
        <v>7.0</v>
      </c>
      <c r="F344" s="266" t="s">
        <v>15</v>
      </c>
      <c r="G344" s="163">
        <v>10.082184737356126</v>
      </c>
      <c r="H344" s="163">
        <v>0.11810374444547563</v>
      </c>
      <c r="I344" s="163">
        <v>225.1825077007301</v>
      </c>
      <c r="J344" s="163">
        <v>4.44126834449135</v>
      </c>
      <c r="K344" s="163">
        <v>3.787663205446692</v>
      </c>
      <c r="L344" s="163">
        <v>34.641727447509766</v>
      </c>
      <c r="M344" s="163">
        <v>32.863861083984375</v>
      </c>
      <c r="N344" s="163">
        <v>34.641727447509766</v>
      </c>
      <c r="O344" s="163">
        <v>24.427227020263672</v>
      </c>
      <c r="P344" s="163">
        <f t="shared" si="79"/>
        <v>85.36718954</v>
      </c>
      <c r="Q344" s="163">
        <f t="shared" si="2"/>
        <v>4.44696183</v>
      </c>
      <c r="AN344" s="121"/>
    </row>
    <row r="345" ht="14.25" customHeight="1">
      <c r="A345" s="42" t="s">
        <v>175</v>
      </c>
      <c r="B345" s="42" t="s">
        <v>179</v>
      </c>
      <c r="C345" s="35" t="s">
        <v>39</v>
      </c>
      <c r="D345" s="42">
        <v>2.0</v>
      </c>
      <c r="E345" s="42">
        <v>8.0</v>
      </c>
      <c r="F345" s="266" t="s">
        <v>15</v>
      </c>
      <c r="G345" s="163">
        <v>8.33722186090872</v>
      </c>
      <c r="H345" s="163">
        <v>0.07813308501476286</v>
      </c>
      <c r="I345" s="163">
        <v>194.59886366848238</v>
      </c>
      <c r="J345" s="163">
        <v>3.18227797277046</v>
      </c>
      <c r="K345" s="163">
        <v>4.04723981815488</v>
      </c>
      <c r="L345" s="163">
        <v>35.034454345703125</v>
      </c>
      <c r="M345" s="163">
        <v>32.97392654418945</v>
      </c>
      <c r="N345" s="163">
        <v>35.034454345703125</v>
      </c>
      <c r="O345" s="163">
        <v>1524.6671142578125</v>
      </c>
      <c r="P345" s="163">
        <f t="shared" si="79"/>
        <v>106.7053971</v>
      </c>
      <c r="Q345" s="163">
        <f t="shared" si="2"/>
        <v>4.670071739</v>
      </c>
      <c r="AN345" s="121"/>
    </row>
    <row r="346" ht="14.25" customHeight="1">
      <c r="A346" s="42" t="s">
        <v>168</v>
      </c>
      <c r="B346" s="42" t="s">
        <v>176</v>
      </c>
      <c r="C346" s="35" t="s">
        <v>38</v>
      </c>
      <c r="D346" s="42">
        <v>2.0</v>
      </c>
      <c r="E346" s="42">
        <v>9.0</v>
      </c>
      <c r="F346" s="266" t="s">
        <v>15</v>
      </c>
      <c r="G346" s="163">
        <v>10.216124001935489</v>
      </c>
      <c r="H346" s="163">
        <v>0.14103125451810347</v>
      </c>
      <c r="I346" s="163">
        <v>247.78565573196587</v>
      </c>
      <c r="J346" s="163">
        <v>4.5071270551140525</v>
      </c>
      <c r="K346" s="163">
        <v>3.2520194652244223</v>
      </c>
      <c r="L346" s="163">
        <v>32.90708923339844</v>
      </c>
      <c r="M346" s="163">
        <v>33.05991744995117</v>
      </c>
      <c r="N346" s="163">
        <v>32.90708923339844</v>
      </c>
      <c r="O346" s="163">
        <v>1598.0859375</v>
      </c>
      <c r="P346" s="163">
        <f t="shared" si="79"/>
        <v>72.43872315</v>
      </c>
      <c r="Q346" s="163">
        <f t="shared" si="2"/>
        <v>4.282741007</v>
      </c>
      <c r="AN346" s="121"/>
    </row>
    <row r="347" ht="14.25" customHeight="1">
      <c r="A347" s="42" t="s">
        <v>183</v>
      </c>
      <c r="B347" s="42" t="s">
        <v>179</v>
      </c>
      <c r="C347" s="35" t="s">
        <v>37</v>
      </c>
      <c r="D347" s="42">
        <v>2.0</v>
      </c>
      <c r="E347" s="42">
        <v>10.0</v>
      </c>
      <c r="F347" s="266" t="s">
        <v>15</v>
      </c>
      <c r="G347" s="163">
        <v>5.806232620255898</v>
      </c>
      <c r="H347" s="163">
        <v>0.0602041919803709</v>
      </c>
      <c r="I347" s="163">
        <v>217.051686264689</v>
      </c>
      <c r="J347" s="163">
        <v>2.178340764893726</v>
      </c>
      <c r="K347" s="163">
        <v>3.5856400319072055</v>
      </c>
      <c r="L347" s="163">
        <v>33.1502571105957</v>
      </c>
      <c r="M347" s="163">
        <v>33.139060974121094</v>
      </c>
      <c r="N347" s="163">
        <v>33.1502571105957</v>
      </c>
      <c r="O347" s="163">
        <v>1539.8765869140625</v>
      </c>
      <c r="P347" s="163">
        <f t="shared" si="79"/>
        <v>96.44233116</v>
      </c>
      <c r="Q347" s="163">
        <f t="shared" si="2"/>
        <v>4.568945225</v>
      </c>
      <c r="AN347" s="121"/>
    </row>
    <row r="348" ht="14.25" customHeight="1">
      <c r="A348" s="42" t="s">
        <v>178</v>
      </c>
      <c r="B348" s="42" t="s">
        <v>173</v>
      </c>
      <c r="C348" s="35" t="s">
        <v>36</v>
      </c>
      <c r="D348" s="42">
        <v>2.0</v>
      </c>
      <c r="E348" s="42">
        <v>11.0</v>
      </c>
      <c r="F348" s="266" t="s">
        <v>15</v>
      </c>
      <c r="G348" s="163">
        <v>11.326312570242703</v>
      </c>
      <c r="H348" s="163">
        <v>0.24527474841889293</v>
      </c>
      <c r="I348" s="163">
        <v>287.1566177082286</v>
      </c>
      <c r="J348" s="163">
        <v>7.02306886890549</v>
      </c>
      <c r="K348" s="163">
        <v>3.0092627959021603</v>
      </c>
      <c r="L348" s="163">
        <v>33.196231842041016</v>
      </c>
      <c r="M348" s="163">
        <v>33.30866622924805</v>
      </c>
      <c r="N348" s="163">
        <v>33.196231842041016</v>
      </c>
      <c r="O348" s="163">
        <v>74.30987548828125</v>
      </c>
      <c r="P348" s="163">
        <f t="shared" si="79"/>
        <v>46.17806213</v>
      </c>
      <c r="Q348" s="163">
        <f t="shared" si="2"/>
        <v>3.83250484</v>
      </c>
      <c r="AN348" s="121"/>
    </row>
    <row r="349" ht="14.25" customHeight="1">
      <c r="A349" s="42" t="s">
        <v>175</v>
      </c>
      <c r="B349" s="42" t="s">
        <v>169</v>
      </c>
      <c r="C349" s="35" t="s">
        <v>34</v>
      </c>
      <c r="D349" s="42">
        <v>2.0</v>
      </c>
      <c r="E349" s="42">
        <v>12.0</v>
      </c>
      <c r="F349" s="266" t="s">
        <v>15</v>
      </c>
      <c r="G349" s="163">
        <v>10.17065249202219</v>
      </c>
      <c r="H349" s="163">
        <v>0.17224663506691124</v>
      </c>
      <c r="I349" s="163">
        <v>268.90841610521676</v>
      </c>
      <c r="J349" s="163">
        <v>5.363375769965797</v>
      </c>
      <c r="K349" s="163">
        <v>3.197941292905916</v>
      </c>
      <c r="L349" s="163">
        <v>33.21643829345703</v>
      </c>
      <c r="M349" s="163">
        <v>33.332054138183594</v>
      </c>
      <c r="N349" s="163">
        <v>33.21643829345703</v>
      </c>
      <c r="O349" s="163">
        <v>1606.927490234375</v>
      </c>
      <c r="P349" s="163">
        <f t="shared" si="79"/>
        <v>59.04703153</v>
      </c>
      <c r="Q349" s="163">
        <f t="shared" si="2"/>
        <v>4.078334271</v>
      </c>
      <c r="AN349" s="121"/>
    </row>
    <row r="350" ht="14.25" customHeight="1">
      <c r="A350" s="42" t="s">
        <v>178</v>
      </c>
      <c r="B350" s="42" t="s">
        <v>169</v>
      </c>
      <c r="C350" s="35" t="s">
        <v>32</v>
      </c>
      <c r="D350" s="42">
        <v>2.0</v>
      </c>
      <c r="E350" s="42">
        <v>13.0</v>
      </c>
      <c r="F350" s="266" t="s">
        <v>15</v>
      </c>
      <c r="G350" s="163">
        <v>11.062653314926902</v>
      </c>
      <c r="H350" s="163">
        <v>0.11956827943323887</v>
      </c>
      <c r="I350" s="163">
        <v>214.67948973433352</v>
      </c>
      <c r="J350" s="163">
        <v>4.061910349656416</v>
      </c>
      <c r="K350" s="163">
        <v>3.428934561200133</v>
      </c>
      <c r="L350" s="163">
        <v>33.51340866088867</v>
      </c>
      <c r="M350" s="163">
        <v>33.35686111450195</v>
      </c>
      <c r="N350" s="163">
        <v>33.51340866088867</v>
      </c>
      <c r="O350" s="163">
        <v>149.8839111328125</v>
      </c>
      <c r="P350" s="163">
        <f t="shared" si="79"/>
        <v>92.52164008</v>
      </c>
      <c r="Q350" s="163">
        <f t="shared" si="2"/>
        <v>4.527442564</v>
      </c>
      <c r="AN350" s="121"/>
    </row>
    <row r="351" ht="14.25" customHeight="1">
      <c r="A351" s="42" t="s">
        <v>183</v>
      </c>
      <c r="B351" s="42" t="s">
        <v>169</v>
      </c>
      <c r="C351" s="35" t="s">
        <v>30</v>
      </c>
      <c r="D351" s="42">
        <v>2.0</v>
      </c>
      <c r="E351" s="42">
        <v>14.0</v>
      </c>
      <c r="F351" s="266" t="s">
        <v>15</v>
      </c>
      <c r="G351" s="163">
        <v>7.501813686371782</v>
      </c>
      <c r="H351" s="163">
        <v>0.06505479205801352</v>
      </c>
      <c r="I351" s="163">
        <v>181.55308604400884</v>
      </c>
      <c r="J351" s="163">
        <v>2.769856780124065</v>
      </c>
      <c r="K351" s="163">
        <v>4.207819849940639</v>
      </c>
      <c r="L351" s="163">
        <v>35.58525466918945</v>
      </c>
      <c r="M351" s="163">
        <v>33.41753005981445</v>
      </c>
      <c r="N351" s="163">
        <v>35.58525466918945</v>
      </c>
      <c r="O351" s="163">
        <v>1586.7625732421875</v>
      </c>
      <c r="P351" s="163">
        <f t="shared" si="79"/>
        <v>115.3153127</v>
      </c>
      <c r="Q351" s="163">
        <f t="shared" si="2"/>
        <v>4.747670226</v>
      </c>
      <c r="AN351" s="121"/>
    </row>
    <row r="352" ht="14.25" customHeight="1">
      <c r="A352" s="42" t="s">
        <v>178</v>
      </c>
      <c r="B352" s="42" t="s">
        <v>176</v>
      </c>
      <c r="C352" s="35" t="s">
        <v>29</v>
      </c>
      <c r="D352" s="42">
        <v>2.0</v>
      </c>
      <c r="E352" s="42">
        <v>15.0</v>
      </c>
      <c r="F352" s="266" t="s">
        <v>15</v>
      </c>
      <c r="G352" s="163">
        <v>9.611483018425794</v>
      </c>
      <c r="H352" s="163">
        <v>0.08142221294803247</v>
      </c>
      <c r="I352" s="163">
        <v>175.31232487845867</v>
      </c>
      <c r="J352" s="163">
        <v>3.1985515006767455</v>
      </c>
      <c r="K352" s="163">
        <v>3.907983458246269</v>
      </c>
      <c r="L352" s="163">
        <v>34.81834411621094</v>
      </c>
      <c r="M352" s="163">
        <v>33.538021087646484</v>
      </c>
      <c r="N352" s="163">
        <v>34.81834411621094</v>
      </c>
      <c r="O352" s="163">
        <v>1617.373046875</v>
      </c>
      <c r="P352" s="163">
        <f t="shared" si="79"/>
        <v>118.0449741</v>
      </c>
      <c r="Q352" s="163">
        <f t="shared" si="2"/>
        <v>4.771065688</v>
      </c>
      <c r="AN352" s="121"/>
    </row>
    <row r="353" ht="14.25" customHeight="1">
      <c r="A353" s="42" t="s">
        <v>175</v>
      </c>
      <c r="B353" s="42" t="s">
        <v>173</v>
      </c>
      <c r="C353" s="33" t="s">
        <v>28</v>
      </c>
      <c r="D353" s="42">
        <v>2.0</v>
      </c>
      <c r="E353" s="42">
        <v>16.0</v>
      </c>
      <c r="F353" s="266" t="s">
        <v>15</v>
      </c>
      <c r="G353" s="163">
        <v>11.712479160960505</v>
      </c>
      <c r="H353" s="163">
        <v>0.12333787424002846</v>
      </c>
      <c r="I353" s="163">
        <v>209.8171188467465</v>
      </c>
      <c r="J353" s="163">
        <v>4.139740300841341</v>
      </c>
      <c r="K353" s="163">
        <v>3.391862000414896</v>
      </c>
      <c r="L353" s="163">
        <v>33.491512298583984</v>
      </c>
      <c r="M353" s="163">
        <v>33.611873626708984</v>
      </c>
      <c r="N353" s="163">
        <v>33.491512298583984</v>
      </c>
      <c r="O353" s="163">
        <v>1605.0267333984375</v>
      </c>
      <c r="P353" s="163">
        <f t="shared" si="79"/>
        <v>94.9625509</v>
      </c>
      <c r="Q353" s="163">
        <f t="shared" si="2"/>
        <v>4.553482613</v>
      </c>
      <c r="AN353" s="121"/>
    </row>
    <row r="354" ht="14.25" customHeight="1">
      <c r="A354" s="42" t="s">
        <v>168</v>
      </c>
      <c r="B354" s="42" t="s">
        <v>169</v>
      </c>
      <c r="C354" s="35" t="s">
        <v>46</v>
      </c>
      <c r="D354" s="42">
        <v>4.0</v>
      </c>
      <c r="E354" s="42">
        <v>1.0</v>
      </c>
      <c r="F354" s="266" t="s">
        <v>15</v>
      </c>
      <c r="G354" s="163">
        <v>4.717236963735061</v>
      </c>
      <c r="H354" s="163">
        <v>0.06679352249808222</v>
      </c>
      <c r="I354" s="163">
        <v>256.03399608454424</v>
      </c>
      <c r="J354" s="163">
        <v>2.724907485101529</v>
      </c>
      <c r="K354" s="163">
        <v>4.037520005259157</v>
      </c>
      <c r="L354" s="163">
        <v>35.07402038574219</v>
      </c>
      <c r="M354" s="163">
        <v>32.99314880371094</v>
      </c>
      <c r="N354" s="163">
        <v>35.07402038574219</v>
      </c>
      <c r="O354" s="163">
        <v>1629.614990234375</v>
      </c>
      <c r="P354" s="163">
        <f t="shared" si="79"/>
        <v>70.62416814</v>
      </c>
      <c r="Q354" s="163">
        <f t="shared" si="2"/>
        <v>4.257372411</v>
      </c>
      <c r="AN354" s="121"/>
    </row>
    <row r="355" ht="14.25" customHeight="1">
      <c r="A355" s="42" t="s">
        <v>168</v>
      </c>
      <c r="B355" s="42" t="s">
        <v>173</v>
      </c>
      <c r="C355" s="35" t="s">
        <v>45</v>
      </c>
      <c r="D355" s="42">
        <v>4.0</v>
      </c>
      <c r="E355" s="42">
        <v>2.0</v>
      </c>
      <c r="F355" s="266" t="s">
        <v>15</v>
      </c>
      <c r="G355" s="163">
        <v>8.868327255740377</v>
      </c>
      <c r="H355" s="163">
        <v>0.13116510176722476</v>
      </c>
      <c r="I355" s="163">
        <v>257.85797165250096</v>
      </c>
      <c r="J355" s="163">
        <v>4.149444406818424</v>
      </c>
      <c r="K355" s="163">
        <v>3.2084956081822225</v>
      </c>
      <c r="L355" s="163">
        <v>32.86430740356445</v>
      </c>
      <c r="M355" s="163">
        <v>32.977210998535156</v>
      </c>
      <c r="N355" s="163">
        <v>32.86430740356445</v>
      </c>
      <c r="O355" s="163">
        <v>1656.0982666015625</v>
      </c>
      <c r="P355" s="163">
        <f t="shared" si="79"/>
        <v>67.61194202</v>
      </c>
      <c r="Q355" s="163">
        <f t="shared" si="2"/>
        <v>4.213784625</v>
      </c>
      <c r="AN355" s="121"/>
    </row>
    <row r="356" ht="14.25" customHeight="1">
      <c r="A356" s="42" t="s">
        <v>175</v>
      </c>
      <c r="B356" s="42" t="s">
        <v>176</v>
      </c>
      <c r="C356" s="35" t="s">
        <v>44</v>
      </c>
      <c r="D356" s="42">
        <v>4.0</v>
      </c>
      <c r="E356" s="42">
        <v>3.0</v>
      </c>
      <c r="F356" s="266" t="s">
        <v>15</v>
      </c>
      <c r="G356" s="163">
        <v>8.173330259685777</v>
      </c>
      <c r="H356" s="163">
        <v>0.12302311941551175</v>
      </c>
      <c r="I356" s="163">
        <v>259.3469194565779</v>
      </c>
      <c r="J356" s="163">
        <v>4.262824165398922</v>
      </c>
      <c r="K356" s="163">
        <v>3.4990112025619453</v>
      </c>
      <c r="L356" s="163">
        <v>33.921302795410156</v>
      </c>
      <c r="M356" s="163">
        <v>32.91493606567383</v>
      </c>
      <c r="N356" s="163">
        <v>33.921302795410156</v>
      </c>
      <c r="O356" s="163">
        <v>1318.23388671875</v>
      </c>
      <c r="P356" s="163">
        <f t="shared" si="79"/>
        <v>66.43735176</v>
      </c>
      <c r="Q356" s="163">
        <f t="shared" si="2"/>
        <v>4.196259425</v>
      </c>
      <c r="AN356" s="121"/>
    </row>
    <row r="357" ht="14.25" customHeight="1">
      <c r="A357" s="42" t="s">
        <v>178</v>
      </c>
      <c r="B357" s="42" t="s">
        <v>179</v>
      </c>
      <c r="C357" s="35" t="s">
        <v>43</v>
      </c>
      <c r="D357" s="42">
        <v>4.0</v>
      </c>
      <c r="E357" s="42">
        <v>4.0</v>
      </c>
      <c r="F357" s="266" t="s">
        <v>15</v>
      </c>
      <c r="G357" s="163">
        <v>6.894106175122151</v>
      </c>
      <c r="H357" s="163">
        <v>0.09909422042390925</v>
      </c>
      <c r="I357" s="163">
        <v>254.9759611254507</v>
      </c>
      <c r="J357" s="163">
        <v>3.80075349993212</v>
      </c>
      <c r="K357" s="163">
        <v>3.8369877754074855</v>
      </c>
      <c r="L357" s="163">
        <v>34.86082077026367</v>
      </c>
      <c r="M357" s="163">
        <v>32.854637145996094</v>
      </c>
      <c r="N357" s="163">
        <v>34.86082077026367</v>
      </c>
      <c r="O357" s="163">
        <v>1656.579833984375</v>
      </c>
      <c r="P357" s="163">
        <f t="shared" si="79"/>
        <v>69.57122369</v>
      </c>
      <c r="Q357" s="163">
        <f t="shared" si="2"/>
        <v>4.242351029</v>
      </c>
      <c r="AN357" s="121"/>
    </row>
    <row r="358" ht="14.25" customHeight="1">
      <c r="A358" s="42" t="s">
        <v>183</v>
      </c>
      <c r="B358" s="42" t="s">
        <v>176</v>
      </c>
      <c r="C358" s="35" t="s">
        <v>42</v>
      </c>
      <c r="D358" s="42">
        <v>4.0</v>
      </c>
      <c r="E358" s="42">
        <v>5.0</v>
      </c>
      <c r="F358" s="266" t="s">
        <v>15</v>
      </c>
      <c r="G358" s="163">
        <v>8.839235914676232</v>
      </c>
      <c r="H358" s="163">
        <v>0.12235096001426925</v>
      </c>
      <c r="I358" s="163">
        <v>248.27969899184254</v>
      </c>
      <c r="J358" s="163">
        <v>4.4228058906624295</v>
      </c>
      <c r="K358" s="163">
        <v>3.645640064456146</v>
      </c>
      <c r="L358" s="163">
        <v>34.48090744018555</v>
      </c>
      <c r="M358" s="163">
        <v>32.857765197753906</v>
      </c>
      <c r="N358" s="163">
        <v>34.48090744018555</v>
      </c>
      <c r="O358" s="163">
        <v>1591.5068359375</v>
      </c>
      <c r="P358" s="163">
        <f t="shared" si="79"/>
        <v>72.24492488</v>
      </c>
      <c r="Q358" s="163">
        <f t="shared" si="2"/>
        <v>4.280062081</v>
      </c>
      <c r="AN358" s="121"/>
    </row>
    <row r="359" ht="14.25" customHeight="1">
      <c r="A359" s="42" t="s">
        <v>168</v>
      </c>
      <c r="B359" s="42" t="s">
        <v>179</v>
      </c>
      <c r="C359" s="35" t="s">
        <v>41</v>
      </c>
      <c r="D359" s="42">
        <v>4.0</v>
      </c>
      <c r="E359" s="42">
        <v>6.0</v>
      </c>
      <c r="F359" s="266" t="s">
        <v>15</v>
      </c>
      <c r="G359" s="163">
        <v>7.178379004123737</v>
      </c>
      <c r="H359" s="163">
        <v>0.10677806828303472</v>
      </c>
      <c r="I359" s="163">
        <v>261.2455892701364</v>
      </c>
      <c r="J359" s="163">
        <v>3.4477926834765094</v>
      </c>
      <c r="K359" s="163">
        <v>3.2497815201489217</v>
      </c>
      <c r="L359" s="163">
        <v>32.73841094970703</v>
      </c>
      <c r="M359" s="163">
        <v>32.87007141113281</v>
      </c>
      <c r="N359" s="163">
        <v>32.73841094970703</v>
      </c>
      <c r="O359" s="163">
        <v>1575.6175537109375</v>
      </c>
      <c r="P359" s="163">
        <f t="shared" si="79"/>
        <v>67.22709185</v>
      </c>
      <c r="Q359" s="163">
        <f t="shared" si="2"/>
        <v>4.208076319</v>
      </c>
      <c r="AN359" s="121"/>
    </row>
    <row r="360" ht="14.25" customHeight="1">
      <c r="A360" s="42" t="s">
        <v>183</v>
      </c>
      <c r="B360" s="42" t="s">
        <v>173</v>
      </c>
      <c r="C360" s="35" t="s">
        <v>40</v>
      </c>
      <c r="D360" s="42">
        <v>4.0</v>
      </c>
      <c r="E360" s="42">
        <v>7.0</v>
      </c>
      <c r="F360" s="266" t="s">
        <v>15</v>
      </c>
      <c r="G360" s="163">
        <v>8.50690966213683</v>
      </c>
      <c r="H360" s="163">
        <v>0.10882170285524193</v>
      </c>
      <c r="I360" s="163">
        <v>241.8996545467313</v>
      </c>
      <c r="J360" s="163">
        <v>3.5129466044783633</v>
      </c>
      <c r="K360" s="163">
        <v>3.2509022531122485</v>
      </c>
      <c r="L360" s="163">
        <v>32.769283294677734</v>
      </c>
      <c r="M360" s="163">
        <v>32.897029876708984</v>
      </c>
      <c r="N360" s="163">
        <v>32.769283294677734</v>
      </c>
      <c r="O360" s="163">
        <v>1635.6148681640625</v>
      </c>
      <c r="P360" s="163">
        <f t="shared" si="79"/>
        <v>78.1729144</v>
      </c>
      <c r="Q360" s="163">
        <f t="shared" si="2"/>
        <v>4.358923224</v>
      </c>
      <c r="AN360" s="121"/>
    </row>
    <row r="361" ht="14.25" customHeight="1">
      <c r="A361" s="42" t="s">
        <v>175</v>
      </c>
      <c r="B361" s="42" t="s">
        <v>179</v>
      </c>
      <c r="C361" s="35" t="s">
        <v>39</v>
      </c>
      <c r="D361" s="42">
        <v>4.0</v>
      </c>
      <c r="E361" s="42">
        <v>8.0</v>
      </c>
      <c r="F361" s="266" t="s">
        <v>15</v>
      </c>
      <c r="G361" s="163">
        <v>8.471574299372016</v>
      </c>
      <c r="H361" s="163">
        <v>0.11416932565116467</v>
      </c>
      <c r="I361" s="163">
        <v>248.01849895437124</v>
      </c>
      <c r="J361" s="163">
        <v>3.7005350388307563</v>
      </c>
      <c r="K361" s="163">
        <v>3.2689105313528506</v>
      </c>
      <c r="L361" s="163">
        <v>32.91128921508789</v>
      </c>
      <c r="M361" s="163">
        <v>33.031253814697266</v>
      </c>
      <c r="N361" s="163">
        <v>32.91128921508789</v>
      </c>
      <c r="O361" s="163">
        <v>1434.9322509765625</v>
      </c>
      <c r="P361" s="163">
        <f t="shared" si="79"/>
        <v>74.20184232</v>
      </c>
      <c r="Q361" s="163">
        <f t="shared" si="2"/>
        <v>4.306788979</v>
      </c>
      <c r="AN361" s="121"/>
    </row>
    <row r="362" ht="14.25" customHeight="1">
      <c r="A362" s="42" t="s">
        <v>168</v>
      </c>
      <c r="B362" s="42" t="s">
        <v>176</v>
      </c>
      <c r="C362" s="35" t="s">
        <v>38</v>
      </c>
      <c r="D362" s="42">
        <v>4.0</v>
      </c>
      <c r="E362" s="42">
        <v>9.0</v>
      </c>
      <c r="F362" s="266" t="s">
        <v>15</v>
      </c>
      <c r="G362" s="163">
        <v>8.132392609100464</v>
      </c>
      <c r="H362" s="163">
        <v>0.13444488082250827</v>
      </c>
      <c r="I362" s="163">
        <v>270.1576494661137</v>
      </c>
      <c r="J362" s="163">
        <v>4.227970852569784</v>
      </c>
      <c r="K362" s="163">
        <v>3.192464308084412</v>
      </c>
      <c r="L362" s="163">
        <v>32.86214065551758</v>
      </c>
      <c r="M362" s="163">
        <v>32.985172271728516</v>
      </c>
      <c r="N362" s="163">
        <v>32.86214065551758</v>
      </c>
      <c r="O362" s="163">
        <v>1629.041015625</v>
      </c>
      <c r="P362" s="163">
        <f t="shared" si="79"/>
        <v>60.48867431</v>
      </c>
      <c r="Q362" s="163">
        <f t="shared" si="2"/>
        <v>4.102456146</v>
      </c>
      <c r="AN362" s="121"/>
    </row>
    <row r="363" ht="14.25" customHeight="1">
      <c r="A363" s="42" t="s">
        <v>183</v>
      </c>
      <c r="B363" s="42" t="s">
        <v>179</v>
      </c>
      <c r="C363" s="35" t="s">
        <v>37</v>
      </c>
      <c r="D363" s="42">
        <v>4.0</v>
      </c>
      <c r="E363" s="42">
        <v>10.0</v>
      </c>
      <c r="F363" s="266" t="s">
        <v>15</v>
      </c>
      <c r="G363" s="163">
        <v>9.50281941226874</v>
      </c>
      <c r="H363" s="163">
        <v>0.12735365645832145</v>
      </c>
      <c r="I363" s="163">
        <v>243.93633584072916</v>
      </c>
      <c r="J363" s="163">
        <v>4.47903512735642</v>
      </c>
      <c r="K363" s="163">
        <v>3.5542889378890594</v>
      </c>
      <c r="L363" s="163">
        <v>34.19900131225586</v>
      </c>
      <c r="M363" s="163">
        <v>33.0446662902832</v>
      </c>
      <c r="N363" s="163">
        <v>34.19900131225586</v>
      </c>
      <c r="O363" s="163">
        <v>1607.7525634765625</v>
      </c>
      <c r="P363" s="163">
        <f t="shared" si="79"/>
        <v>74.61756244</v>
      </c>
      <c r="Q363" s="163">
        <f t="shared" si="2"/>
        <v>4.312375901</v>
      </c>
      <c r="AN363" s="121"/>
    </row>
    <row r="364" ht="14.25" customHeight="1">
      <c r="A364" s="42" t="s">
        <v>178</v>
      </c>
      <c r="B364" s="42" t="s">
        <v>173</v>
      </c>
      <c r="C364" s="35" t="s">
        <v>36</v>
      </c>
      <c r="D364" s="42">
        <v>4.0</v>
      </c>
      <c r="E364" s="42">
        <v>11.0</v>
      </c>
      <c r="F364" s="266" t="s">
        <v>15</v>
      </c>
      <c r="G364" s="163">
        <v>12.929521402271266</v>
      </c>
      <c r="H364" s="163">
        <v>0.28527124359055034</v>
      </c>
      <c r="I364" s="163">
        <v>286.792436493546</v>
      </c>
      <c r="J364" s="163">
        <v>7.585804384194021</v>
      </c>
      <c r="K364" s="163">
        <v>2.83037534744285</v>
      </c>
      <c r="L364" s="163">
        <v>32.96828842163086</v>
      </c>
      <c r="M364" s="163">
        <v>33.06468200683594</v>
      </c>
      <c r="N364" s="163">
        <v>32.96828842163086</v>
      </c>
      <c r="O364" s="163">
        <v>1504.589111328125</v>
      </c>
      <c r="P364" s="163">
        <f t="shared" si="79"/>
        <v>45.32360584</v>
      </c>
      <c r="Q364" s="163">
        <f t="shared" si="2"/>
        <v>3.813827997</v>
      </c>
      <c r="AN364" s="121"/>
    </row>
    <row r="365" ht="14.25" customHeight="1">
      <c r="A365" s="42" t="s">
        <v>175</v>
      </c>
      <c r="B365" s="42" t="s">
        <v>169</v>
      </c>
      <c r="C365" s="35" t="s">
        <v>34</v>
      </c>
      <c r="D365" s="42">
        <v>4.0</v>
      </c>
      <c r="E365" s="42">
        <v>12.0</v>
      </c>
      <c r="F365" s="266" t="s">
        <v>15</v>
      </c>
      <c r="G365" s="163">
        <v>5.5376259124510305</v>
      </c>
      <c r="H365" s="163">
        <v>0.0625724656399014</v>
      </c>
      <c r="I365" s="163">
        <v>230.17575423456788</v>
      </c>
      <c r="J365" s="163">
        <v>2.2045517923782856</v>
      </c>
      <c r="K365" s="163">
        <v>3.493630735521719</v>
      </c>
      <c r="L365" s="163">
        <v>33.07068634033203</v>
      </c>
      <c r="M365" s="163">
        <v>33.00424575805664</v>
      </c>
      <c r="N365" s="163">
        <v>33.07068634033203</v>
      </c>
      <c r="O365" s="163">
        <v>1447.4964599609375</v>
      </c>
      <c r="P365" s="163">
        <f t="shared" si="79"/>
        <v>88.49940394</v>
      </c>
      <c r="Q365" s="163">
        <f t="shared" si="2"/>
        <v>4.482995817</v>
      </c>
      <c r="AN365" s="121"/>
    </row>
    <row r="366" ht="14.25" customHeight="1">
      <c r="A366" s="42" t="s">
        <v>178</v>
      </c>
      <c r="B366" s="42" t="s">
        <v>169</v>
      </c>
      <c r="C366" s="35" t="s">
        <v>32</v>
      </c>
      <c r="D366" s="42">
        <v>4.0</v>
      </c>
      <c r="E366" s="42">
        <v>13.0</v>
      </c>
      <c r="F366" s="266" t="s">
        <v>15</v>
      </c>
      <c r="G366" s="163">
        <v>7.434935306107721</v>
      </c>
      <c r="H366" s="163">
        <v>0.09861549485655581</v>
      </c>
      <c r="I366" s="163">
        <v>247.66861995939004</v>
      </c>
      <c r="J366" s="163">
        <v>3.2548000593439026</v>
      </c>
      <c r="K366" s="163">
        <v>3.312340598050051</v>
      </c>
      <c r="L366" s="163">
        <v>32.86388397216797</v>
      </c>
      <c r="M366" s="163">
        <v>33.02425003051758</v>
      </c>
      <c r="N366" s="163">
        <v>32.86388397216797</v>
      </c>
      <c r="O366" s="163">
        <v>1562.957763671875</v>
      </c>
      <c r="P366" s="163">
        <f t="shared" si="79"/>
        <v>75.39317545</v>
      </c>
      <c r="Q366" s="163">
        <f t="shared" si="2"/>
        <v>4.32271676</v>
      </c>
      <c r="AN366" s="121"/>
    </row>
    <row r="367" ht="14.25" customHeight="1">
      <c r="A367" s="42" t="s">
        <v>183</v>
      </c>
      <c r="B367" s="42" t="s">
        <v>169</v>
      </c>
      <c r="C367" s="35" t="s">
        <v>30</v>
      </c>
      <c r="D367" s="42">
        <v>4.0</v>
      </c>
      <c r="E367" s="42">
        <v>14.0</v>
      </c>
      <c r="F367" s="266" t="s">
        <v>15</v>
      </c>
      <c r="G367" s="163">
        <v>6.927969466661994</v>
      </c>
      <c r="H367" s="163">
        <v>0.06273156234526964</v>
      </c>
      <c r="I367" s="163">
        <v>190.15186795514572</v>
      </c>
      <c r="J367" s="163">
        <v>2.657352821624837</v>
      </c>
      <c r="K367" s="163">
        <v>4.183630974845567</v>
      </c>
      <c r="L367" s="163">
        <v>35.520606994628906</v>
      </c>
      <c r="M367" s="163">
        <v>33.207767486572266</v>
      </c>
      <c r="N367" s="163">
        <v>35.520606994628906</v>
      </c>
      <c r="O367" s="163">
        <v>1593.410888671875</v>
      </c>
      <c r="P367" s="163">
        <f t="shared" si="79"/>
        <v>110.4383377</v>
      </c>
      <c r="Q367" s="163">
        <f t="shared" si="2"/>
        <v>4.704457335</v>
      </c>
      <c r="AN367" s="121"/>
    </row>
    <row r="368" ht="14.25" customHeight="1">
      <c r="A368" s="42" t="s">
        <v>178</v>
      </c>
      <c r="B368" s="42" t="s">
        <v>176</v>
      </c>
      <c r="C368" s="35" t="s">
        <v>29</v>
      </c>
      <c r="D368" s="42">
        <v>4.0</v>
      </c>
      <c r="E368" s="42">
        <v>15.0</v>
      </c>
      <c r="F368" s="266" t="s">
        <v>15</v>
      </c>
      <c r="G368" s="163">
        <v>5.507123588106421</v>
      </c>
      <c r="H368" s="163">
        <v>0.0654996733677465</v>
      </c>
      <c r="I368" s="163">
        <v>237.2071425881097</v>
      </c>
      <c r="J368" s="163">
        <v>2.2857607521659125</v>
      </c>
      <c r="K368" s="163">
        <v>3.464101586334987</v>
      </c>
      <c r="L368" s="163">
        <v>32.993892669677734</v>
      </c>
      <c r="M368" s="163">
        <v>33.194889068603516</v>
      </c>
      <c r="N368" s="163">
        <v>32.993892669677734</v>
      </c>
      <c r="O368" s="163">
        <v>1681.1719970703125</v>
      </c>
      <c r="P368" s="163">
        <f t="shared" si="79"/>
        <v>84.078642</v>
      </c>
      <c r="Q368" s="163">
        <f t="shared" si="2"/>
        <v>4.431752575</v>
      </c>
      <c r="AN368" s="121"/>
    </row>
    <row r="369" ht="14.25" customHeight="1">
      <c r="A369" s="42" t="s">
        <v>175</v>
      </c>
      <c r="B369" s="42" t="s">
        <v>173</v>
      </c>
      <c r="C369" s="33" t="s">
        <v>28</v>
      </c>
      <c r="D369" s="42">
        <v>4.0</v>
      </c>
      <c r="E369" s="42">
        <v>16.0</v>
      </c>
      <c r="F369" s="266" t="s">
        <v>15</v>
      </c>
      <c r="G369" s="163">
        <v>9.486130814406016</v>
      </c>
      <c r="H369" s="163">
        <v>0.0947215560125832</v>
      </c>
      <c r="I369" s="163">
        <v>203.95339222611184</v>
      </c>
      <c r="J369" s="163">
        <v>3.574615295859166</v>
      </c>
      <c r="K369" s="163">
        <v>3.771791780452729</v>
      </c>
      <c r="L369" s="163">
        <v>34.56134033203125</v>
      </c>
      <c r="M369" s="163">
        <v>33.11488342285156</v>
      </c>
      <c r="N369" s="163">
        <v>34.56134033203125</v>
      </c>
      <c r="O369" s="163">
        <v>1662.5301513671875</v>
      </c>
      <c r="P369" s="163">
        <f t="shared" si="79"/>
        <v>100.1475399</v>
      </c>
      <c r="Q369" s="163">
        <f t="shared" si="2"/>
        <v>4.606644498</v>
      </c>
      <c r="AN369" s="121"/>
    </row>
    <row r="370" ht="14.25" customHeight="1">
      <c r="A370" s="42" t="s">
        <v>168</v>
      </c>
      <c r="B370" s="42" t="s">
        <v>169</v>
      </c>
      <c r="C370" s="35" t="s">
        <v>46</v>
      </c>
      <c r="D370" s="42">
        <v>6.0</v>
      </c>
      <c r="E370" s="42">
        <v>1.0</v>
      </c>
      <c r="F370" s="266" t="s">
        <v>15</v>
      </c>
      <c r="G370" s="163">
        <v>6.9577848293066555</v>
      </c>
      <c r="H370" s="163">
        <v>0.1781996838761293</v>
      </c>
      <c r="I370" s="163">
        <v>306.65546796907483</v>
      </c>
      <c r="J370" s="163">
        <v>5.171262406424145</v>
      </c>
      <c r="K370" s="163">
        <v>2.984754701993185</v>
      </c>
      <c r="L370" s="163">
        <v>33.059696197509766</v>
      </c>
      <c r="M370" s="163">
        <v>33.256797790527344</v>
      </c>
      <c r="N370" s="163">
        <v>33.059696197509766</v>
      </c>
      <c r="O370" s="163">
        <v>1701.4189453125</v>
      </c>
      <c r="P370" s="163">
        <f t="shared" si="79"/>
        <v>39.04487751</v>
      </c>
      <c r="Q370" s="163">
        <f t="shared" si="2"/>
        <v>3.66471169</v>
      </c>
      <c r="AN370" s="121"/>
    </row>
    <row r="371" ht="14.25" customHeight="1">
      <c r="A371" s="42" t="s">
        <v>168</v>
      </c>
      <c r="B371" s="42" t="s">
        <v>173</v>
      </c>
      <c r="C371" s="35" t="s">
        <v>45</v>
      </c>
      <c r="D371" s="42">
        <v>6.0</v>
      </c>
      <c r="E371" s="42">
        <v>2.0</v>
      </c>
      <c r="F371" s="266" t="s">
        <v>15</v>
      </c>
      <c r="G371" s="163">
        <v>13.598750946615423</v>
      </c>
      <c r="H371" s="163">
        <v>0.3457529531601148</v>
      </c>
      <c r="I371" s="163">
        <v>295.6182579792187</v>
      </c>
      <c r="J371" s="163">
        <v>8.47082275527264</v>
      </c>
      <c r="K371" s="163">
        <v>2.6534942649732844</v>
      </c>
      <c r="L371" s="163">
        <v>33.27237319946289</v>
      </c>
      <c r="M371" s="163">
        <v>33.4766845703125</v>
      </c>
      <c r="N371" s="163">
        <v>33.27237319946289</v>
      </c>
      <c r="O371" s="163">
        <v>1554.6405029296875</v>
      </c>
      <c r="P371" s="163">
        <f t="shared" si="79"/>
        <v>39.33083094</v>
      </c>
      <c r="Q371" s="163">
        <f t="shared" si="2"/>
        <v>3.672008714</v>
      </c>
      <c r="AN371" s="121"/>
    </row>
    <row r="372" ht="14.25" customHeight="1">
      <c r="A372" s="42" t="s">
        <v>175</v>
      </c>
      <c r="B372" s="42" t="s">
        <v>176</v>
      </c>
      <c r="C372" s="35" t="s">
        <v>44</v>
      </c>
      <c r="D372" s="42">
        <v>6.0</v>
      </c>
      <c r="E372" s="42">
        <v>3.0</v>
      </c>
      <c r="F372" s="266" t="s">
        <v>15</v>
      </c>
      <c r="G372" s="163">
        <v>11.54944375233368</v>
      </c>
      <c r="H372" s="163">
        <v>0.2315609863730894</v>
      </c>
      <c r="I372" s="163">
        <v>282.1320303727328</v>
      </c>
      <c r="J372" s="163">
        <v>6.422643827961985</v>
      </c>
      <c r="K372" s="163">
        <v>2.8997458829522396</v>
      </c>
      <c r="L372" s="163">
        <v>33.306087493896484</v>
      </c>
      <c r="M372" s="163">
        <v>33.5166015625</v>
      </c>
      <c r="N372" s="163">
        <v>33.306087493896484</v>
      </c>
      <c r="O372" s="163">
        <v>1700.2410888671875</v>
      </c>
      <c r="P372" s="163">
        <f t="shared" si="79"/>
        <v>49.87646638</v>
      </c>
      <c r="Q372" s="163">
        <f t="shared" si="2"/>
        <v>3.909549276</v>
      </c>
      <c r="AN372" s="121"/>
    </row>
    <row r="373" ht="14.25" customHeight="1">
      <c r="A373" s="42" t="s">
        <v>178</v>
      </c>
      <c r="B373" s="42" t="s">
        <v>179</v>
      </c>
      <c r="C373" s="35" t="s">
        <v>43</v>
      </c>
      <c r="D373" s="42">
        <v>6.0</v>
      </c>
      <c r="E373" s="42">
        <v>4.0</v>
      </c>
      <c r="F373" s="266" t="s">
        <v>15</v>
      </c>
      <c r="G373" s="163">
        <v>10.385563349688587</v>
      </c>
      <c r="H373" s="163">
        <v>0.25667409183108286</v>
      </c>
      <c r="I373" s="163">
        <v>298.61339442671175</v>
      </c>
      <c r="J373" s="163">
        <v>6.9454672431352416</v>
      </c>
      <c r="K373" s="163">
        <v>2.8509742901942805</v>
      </c>
      <c r="L373" s="163">
        <v>33.350006103515625</v>
      </c>
      <c r="M373" s="163">
        <v>33.51776123046875</v>
      </c>
      <c r="N373" s="163">
        <v>33.350006103515625</v>
      </c>
      <c r="O373" s="163">
        <v>1512.76806640625</v>
      </c>
      <c r="P373" s="163">
        <f t="shared" si="79"/>
        <v>40.46206329</v>
      </c>
      <c r="Q373" s="163">
        <f t="shared" si="2"/>
        <v>3.700364826</v>
      </c>
      <c r="AN373" s="121"/>
    </row>
    <row r="374" ht="14.25" customHeight="1">
      <c r="A374" s="42" t="s">
        <v>183</v>
      </c>
      <c r="B374" s="42" t="s">
        <v>176</v>
      </c>
      <c r="C374" s="35" t="s">
        <v>42</v>
      </c>
      <c r="D374" s="42">
        <v>6.0</v>
      </c>
      <c r="E374" s="42">
        <v>5.0</v>
      </c>
      <c r="F374" s="266" t="s">
        <v>15</v>
      </c>
      <c r="G374" s="163">
        <v>6.727079869747313</v>
      </c>
      <c r="H374" s="163">
        <v>0.1275780870639783</v>
      </c>
      <c r="I374" s="163">
        <v>284.28676891639697</v>
      </c>
      <c r="J374" s="163">
        <v>4.047491175847453</v>
      </c>
      <c r="K374" s="163">
        <v>3.208540539907709</v>
      </c>
      <c r="L374" s="163">
        <v>33.41225051879883</v>
      </c>
      <c r="M374" s="163">
        <v>33.60868453979492</v>
      </c>
      <c r="N374" s="163">
        <v>33.41225051879883</v>
      </c>
      <c r="O374" s="163">
        <v>1344.5145263671875</v>
      </c>
      <c r="P374" s="163">
        <f t="shared" si="79"/>
        <v>52.72911692</v>
      </c>
      <c r="Q374" s="163">
        <f t="shared" si="2"/>
        <v>3.965167806</v>
      </c>
      <c r="AN374" s="121"/>
    </row>
    <row r="375" ht="14.25" customHeight="1">
      <c r="A375" s="42" t="s">
        <v>168</v>
      </c>
      <c r="B375" s="42" t="s">
        <v>179</v>
      </c>
      <c r="C375" s="35" t="s">
        <v>41</v>
      </c>
      <c r="D375" s="42">
        <v>6.0</v>
      </c>
      <c r="E375" s="42">
        <v>6.0</v>
      </c>
      <c r="F375" s="266" t="s">
        <v>15</v>
      </c>
      <c r="G375" s="163">
        <v>9.615667875889205</v>
      </c>
      <c r="H375" s="163">
        <v>0.21548559367995088</v>
      </c>
      <c r="I375" s="163">
        <v>293.2484845320977</v>
      </c>
      <c r="J375" s="163">
        <v>6.171301547191279</v>
      </c>
      <c r="K375" s="163">
        <v>2.978181342988978</v>
      </c>
      <c r="L375" s="163">
        <v>33.462703704833984</v>
      </c>
      <c r="M375" s="163">
        <v>33.70988082885742</v>
      </c>
      <c r="N375" s="163">
        <v>33.462703704833984</v>
      </c>
      <c r="O375" s="163">
        <v>1641.82421875</v>
      </c>
      <c r="P375" s="163">
        <f t="shared" si="79"/>
        <v>44.62325166</v>
      </c>
      <c r="Q375" s="163">
        <f t="shared" si="2"/>
        <v>3.798255061</v>
      </c>
      <c r="AN375" s="121"/>
    </row>
    <row r="376" ht="14.25" customHeight="1">
      <c r="A376" s="42" t="s">
        <v>183</v>
      </c>
      <c r="B376" s="42" t="s">
        <v>173</v>
      </c>
      <c r="C376" s="35" t="s">
        <v>40</v>
      </c>
      <c r="D376" s="42">
        <v>6.0</v>
      </c>
      <c r="E376" s="42">
        <v>7.0</v>
      </c>
      <c r="F376" s="266" t="s">
        <v>15</v>
      </c>
      <c r="G376" s="163">
        <v>11.25801835474713</v>
      </c>
      <c r="H376" s="163">
        <v>0.2809383011002886</v>
      </c>
      <c r="I376" s="163">
        <v>297.899978583193</v>
      </c>
      <c r="J376" s="163">
        <v>7.5234307201047095</v>
      </c>
      <c r="K376" s="163">
        <v>2.841854109057619</v>
      </c>
      <c r="L376" s="163">
        <v>33.53134536743164</v>
      </c>
      <c r="M376" s="163">
        <v>33.668670654296875</v>
      </c>
      <c r="N376" s="163">
        <v>33.53134536743164</v>
      </c>
      <c r="O376" s="163">
        <v>1586.5479736328125</v>
      </c>
      <c r="P376" s="163">
        <f t="shared" si="79"/>
        <v>40.07292103</v>
      </c>
      <c r="Q376" s="163">
        <f t="shared" si="2"/>
        <v>3.69070082</v>
      </c>
      <c r="AN376" s="121"/>
    </row>
    <row r="377" ht="14.25" customHeight="1">
      <c r="A377" s="42" t="s">
        <v>175</v>
      </c>
      <c r="B377" s="42" t="s">
        <v>179</v>
      </c>
      <c r="C377" s="35" t="s">
        <v>39</v>
      </c>
      <c r="D377" s="42">
        <v>6.0</v>
      </c>
      <c r="E377" s="42">
        <v>8.0</v>
      </c>
      <c r="F377" s="266" t="s">
        <v>15</v>
      </c>
      <c r="G377" s="163">
        <v>8.558428373729326</v>
      </c>
      <c r="H377" s="163">
        <v>0.15009775827087063</v>
      </c>
      <c r="I377" s="163">
        <v>274.9841963038465</v>
      </c>
      <c r="J377" s="163">
        <v>4.684210008646237</v>
      </c>
      <c r="K377" s="163">
        <v>3.178223063836258</v>
      </c>
      <c r="L377" s="163">
        <v>33.550262451171875</v>
      </c>
      <c r="M377" s="163">
        <v>33.727928161621094</v>
      </c>
      <c r="N377" s="163">
        <v>33.550262451171875</v>
      </c>
      <c r="O377" s="163">
        <v>1561.96044921875</v>
      </c>
      <c r="P377" s="163">
        <f t="shared" si="79"/>
        <v>57.01902861</v>
      </c>
      <c r="Q377" s="163">
        <f t="shared" si="2"/>
        <v>4.043385047</v>
      </c>
      <c r="AN377" s="121"/>
    </row>
    <row r="378" ht="14.25" customHeight="1">
      <c r="A378" s="42" t="s">
        <v>168</v>
      </c>
      <c r="B378" s="42" t="s">
        <v>176</v>
      </c>
      <c r="C378" s="35" t="s">
        <v>38</v>
      </c>
      <c r="D378" s="42">
        <v>6.0</v>
      </c>
      <c r="E378" s="42">
        <v>9.0</v>
      </c>
      <c r="F378" s="266" t="s">
        <v>15</v>
      </c>
      <c r="G378" s="163">
        <v>15.048654507649065</v>
      </c>
      <c r="H378" s="163">
        <v>0.37013495529931856</v>
      </c>
      <c r="I378" s="163">
        <v>290.9469773192131</v>
      </c>
      <c r="J378" s="163">
        <v>9.040914535382166</v>
      </c>
      <c r="K378" s="163">
        <v>2.663753460140385</v>
      </c>
      <c r="L378" s="163">
        <v>33.53273010253906</v>
      </c>
      <c r="M378" s="163">
        <v>33.66633605957031</v>
      </c>
      <c r="N378" s="163">
        <v>33.53273010253906</v>
      </c>
      <c r="O378" s="163">
        <v>1713.18115234375</v>
      </c>
      <c r="P378" s="163">
        <f t="shared" si="79"/>
        <v>40.65720973</v>
      </c>
      <c r="Q378" s="163">
        <f t="shared" si="2"/>
        <v>3.705176182</v>
      </c>
      <c r="AN378" s="121"/>
    </row>
    <row r="379" ht="14.25" customHeight="1">
      <c r="A379" s="42" t="s">
        <v>183</v>
      </c>
      <c r="B379" s="42" t="s">
        <v>179</v>
      </c>
      <c r="C379" s="35" t="s">
        <v>37</v>
      </c>
      <c r="D379" s="42">
        <v>6.0</v>
      </c>
      <c r="E379" s="42">
        <v>10.0</v>
      </c>
      <c r="F379" s="266" t="s">
        <v>15</v>
      </c>
      <c r="G379" s="163">
        <v>8.033241791798824</v>
      </c>
      <c r="H379" s="163">
        <v>0.12965725993257818</v>
      </c>
      <c r="I379" s="163">
        <v>267.9995878537072</v>
      </c>
      <c r="J379" s="163">
        <v>4.111855798285157</v>
      </c>
      <c r="K379" s="163">
        <v>3.2093781415249993</v>
      </c>
      <c r="L379" s="163">
        <v>33.42705535888672</v>
      </c>
      <c r="M379" s="163">
        <v>33.61471176147461</v>
      </c>
      <c r="N379" s="163">
        <v>33.42705535888672</v>
      </c>
      <c r="O379" s="163">
        <v>1720.3209228515625</v>
      </c>
      <c r="P379" s="163">
        <f t="shared" si="79"/>
        <v>61.95751627</v>
      </c>
      <c r="Q379" s="163">
        <f t="shared" si="2"/>
        <v>4.126448929</v>
      </c>
      <c r="AN379" s="121"/>
    </row>
    <row r="380" ht="14.25" customHeight="1">
      <c r="A380" s="42" t="s">
        <v>178</v>
      </c>
      <c r="B380" s="42" t="s">
        <v>173</v>
      </c>
      <c r="C380" s="35" t="s">
        <v>36</v>
      </c>
      <c r="D380" s="42">
        <v>6.0</v>
      </c>
      <c r="E380" s="42">
        <v>11.0</v>
      </c>
      <c r="F380" s="266" t="s">
        <v>15</v>
      </c>
      <c r="G380" s="163">
        <v>13.467430823471505</v>
      </c>
      <c r="H380" s="163">
        <v>0.3212628678277545</v>
      </c>
      <c r="I380" s="163">
        <v>291.4666097490831</v>
      </c>
      <c r="J380" s="163">
        <v>8.220901296439267</v>
      </c>
      <c r="K380" s="163">
        <v>2.7497477874702057</v>
      </c>
      <c r="L380" s="163">
        <v>33.48283767700195</v>
      </c>
      <c r="M380" s="163">
        <v>33.632999420166016</v>
      </c>
      <c r="N380" s="163">
        <v>33.48283767700195</v>
      </c>
      <c r="O380" s="163">
        <v>452.71533203125</v>
      </c>
      <c r="P380" s="163">
        <f t="shared" si="79"/>
        <v>41.92028452</v>
      </c>
      <c r="Q380" s="163">
        <f t="shared" si="2"/>
        <v>3.735769827</v>
      </c>
      <c r="AN380" s="121"/>
    </row>
    <row r="381" ht="14.25" customHeight="1">
      <c r="A381" s="42" t="s">
        <v>175</v>
      </c>
      <c r="B381" s="42" t="s">
        <v>169</v>
      </c>
      <c r="C381" s="35" t="s">
        <v>34</v>
      </c>
      <c r="D381" s="42">
        <v>6.0</v>
      </c>
      <c r="E381" s="42">
        <v>12.0</v>
      </c>
      <c r="F381" s="266" t="s">
        <v>15</v>
      </c>
      <c r="G381" s="163">
        <v>11.924974816705715</v>
      </c>
      <c r="H381" s="163">
        <v>0.2388524524561149</v>
      </c>
      <c r="I381" s="163">
        <v>280.36519195696854</v>
      </c>
      <c r="J381" s="163">
        <v>6.94160288894551</v>
      </c>
      <c r="K381" s="163">
        <v>3.0417482875939554</v>
      </c>
      <c r="L381" s="163">
        <v>33.95807647705078</v>
      </c>
      <c r="M381" s="163">
        <v>33.62312316894531</v>
      </c>
      <c r="N381" s="163">
        <v>33.95807647705078</v>
      </c>
      <c r="O381" s="163">
        <v>1335.6158447265625</v>
      </c>
      <c r="P381" s="163">
        <f t="shared" si="79"/>
        <v>49.92611419</v>
      </c>
      <c r="Q381" s="163">
        <f t="shared" si="2"/>
        <v>3.910544196</v>
      </c>
      <c r="AN381" s="121"/>
    </row>
    <row r="382" ht="14.25" customHeight="1">
      <c r="A382" s="42" t="s">
        <v>178</v>
      </c>
      <c r="B382" s="42" t="s">
        <v>169</v>
      </c>
      <c r="C382" s="35" t="s">
        <v>32</v>
      </c>
      <c r="D382" s="42">
        <v>6.0</v>
      </c>
      <c r="E382" s="42">
        <v>13.0</v>
      </c>
      <c r="F382" s="266" t="s">
        <v>15</v>
      </c>
      <c r="G382" s="163">
        <v>9.321541881390514</v>
      </c>
      <c r="H382" s="163">
        <v>0.1910049062380095</v>
      </c>
      <c r="I382" s="163">
        <v>286.87640134446906</v>
      </c>
      <c r="J382" s="163">
        <v>5.624509525924503</v>
      </c>
      <c r="K382" s="163">
        <v>3.0391805282391697</v>
      </c>
      <c r="L382" s="163">
        <v>33.413917541503906</v>
      </c>
      <c r="M382" s="163">
        <v>33.56523513793945</v>
      </c>
      <c r="N382" s="163">
        <v>33.413917541503906</v>
      </c>
      <c r="O382" s="163">
        <v>1475.917236328125</v>
      </c>
      <c r="P382" s="163">
        <f t="shared" si="79"/>
        <v>48.8026306</v>
      </c>
      <c r="Q382" s="163">
        <f t="shared" si="2"/>
        <v>3.887784217</v>
      </c>
      <c r="R382" s="163">
        <f t="shared" ref="R382:S382" si="80">AVERAGE(G2:G97)</f>
        <v>15.52189505</v>
      </c>
      <c r="S382" s="163">
        <f t="shared" si="80"/>
        <v>0.2418510631</v>
      </c>
      <c r="T382" s="42" t="s">
        <v>6</v>
      </c>
      <c r="AN382" s="121"/>
    </row>
    <row r="383" ht="14.25" customHeight="1">
      <c r="A383" s="42" t="s">
        <v>183</v>
      </c>
      <c r="B383" s="42" t="s">
        <v>169</v>
      </c>
      <c r="C383" s="35" t="s">
        <v>30</v>
      </c>
      <c r="D383" s="42">
        <v>6.0</v>
      </c>
      <c r="E383" s="42">
        <v>14.0</v>
      </c>
      <c r="F383" s="266" t="s">
        <v>15</v>
      </c>
      <c r="G383" s="163">
        <v>14.373272176673092</v>
      </c>
      <c r="H383" s="163">
        <v>0.28535832383757365</v>
      </c>
      <c r="I383" s="163">
        <v>276.4299440193787</v>
      </c>
      <c r="J383" s="163">
        <v>7.659106541650383</v>
      </c>
      <c r="K383" s="163">
        <v>2.852200056248299</v>
      </c>
      <c r="L383" s="163">
        <v>33.5699462890625</v>
      </c>
      <c r="M383" s="163">
        <v>33.53322982788086</v>
      </c>
      <c r="N383" s="163">
        <v>33.5699462890625</v>
      </c>
      <c r="O383" s="163">
        <v>1630.0748291015625</v>
      </c>
      <c r="P383" s="163">
        <f t="shared" si="79"/>
        <v>50.36920593</v>
      </c>
      <c r="Q383" s="163">
        <f t="shared" si="2"/>
        <v>3.919379995</v>
      </c>
      <c r="R383" s="163">
        <f t="shared" ref="R383:S383" si="81">AVERAGE(G98:G193)</f>
        <v>14.18016586</v>
      </c>
      <c r="S383" s="163">
        <f t="shared" si="81"/>
        <v>0.252291201</v>
      </c>
      <c r="T383" s="42" t="s">
        <v>9</v>
      </c>
      <c r="AN383" s="121"/>
    </row>
    <row r="384" ht="14.25" customHeight="1">
      <c r="A384" s="42" t="s">
        <v>178</v>
      </c>
      <c r="B384" s="42" t="s">
        <v>176</v>
      </c>
      <c r="C384" s="35" t="s">
        <v>29</v>
      </c>
      <c r="D384" s="42">
        <v>6.0</v>
      </c>
      <c r="E384" s="42">
        <v>15.0</v>
      </c>
      <c r="F384" s="266" t="s">
        <v>15</v>
      </c>
      <c r="G384" s="163">
        <v>11.709202636385536</v>
      </c>
      <c r="H384" s="163">
        <v>0.21894201424166296</v>
      </c>
      <c r="I384" s="163">
        <v>273.78869314807264</v>
      </c>
      <c r="J384" s="163">
        <v>7.102862771964502</v>
      </c>
      <c r="K384" s="163">
        <v>3.367736664255802</v>
      </c>
      <c r="L384" s="163">
        <v>35.025821685791016</v>
      </c>
      <c r="M384" s="163">
        <v>33.628231048583984</v>
      </c>
      <c r="N384" s="163">
        <v>35.025821685791016</v>
      </c>
      <c r="O384" s="163">
        <v>1706.923583984375</v>
      </c>
      <c r="P384" s="163">
        <f t="shared" si="79"/>
        <v>53.4808391</v>
      </c>
      <c r="Q384" s="163">
        <f t="shared" si="2"/>
        <v>3.979323442</v>
      </c>
      <c r="R384" s="163">
        <f t="shared" ref="R384:S384" si="82">AVERAGE(G194:G289)</f>
        <v>8.739263064</v>
      </c>
      <c r="S384" s="163">
        <f t="shared" si="82"/>
        <v>0.1165131281</v>
      </c>
      <c r="T384" s="42" t="s">
        <v>12</v>
      </c>
      <c r="AN384" s="121"/>
    </row>
    <row r="385" ht="14.25" customHeight="1">
      <c r="A385" s="42" t="s">
        <v>175</v>
      </c>
      <c r="B385" s="42" t="s">
        <v>173</v>
      </c>
      <c r="C385" s="33" t="s">
        <v>28</v>
      </c>
      <c r="D385" s="42">
        <v>6.0</v>
      </c>
      <c r="E385" s="42">
        <v>16.0</v>
      </c>
      <c r="F385" s="266" t="s">
        <v>15</v>
      </c>
      <c r="G385" s="163">
        <v>7.870425790033955</v>
      </c>
      <c r="H385" s="163">
        <v>0.11471263835308107</v>
      </c>
      <c r="I385" s="163">
        <v>257.6365455155772</v>
      </c>
      <c r="J385" s="163">
        <v>3.784441103004223</v>
      </c>
      <c r="K385" s="163">
        <v>3.322353031008297</v>
      </c>
      <c r="L385" s="163">
        <v>33.56171798706055</v>
      </c>
      <c r="M385" s="163">
        <v>33.748802185058594</v>
      </c>
      <c r="N385" s="163">
        <v>33.56171798706055</v>
      </c>
      <c r="O385" s="163">
        <v>1663.50732421875</v>
      </c>
      <c r="P385" s="163">
        <f t="shared" si="79"/>
        <v>68.60992741</v>
      </c>
      <c r="Q385" s="163">
        <f t="shared" si="2"/>
        <v>4.228437239</v>
      </c>
      <c r="R385" s="163">
        <f t="shared" ref="R385:S385" si="83">AVERAGE(G290:G385)</f>
        <v>9.004606397</v>
      </c>
      <c r="S385" s="163">
        <f t="shared" si="83"/>
        <v>0.1423872916</v>
      </c>
      <c r="T385" s="42" t="s">
        <v>15</v>
      </c>
      <c r="AN385" s="121"/>
    </row>
    <row r="386" ht="14.25" customHeight="1">
      <c r="A386" s="42" t="s">
        <v>168</v>
      </c>
      <c r="B386" s="42" t="s">
        <v>169</v>
      </c>
      <c r="C386" s="35" t="s">
        <v>46</v>
      </c>
      <c r="D386" s="42">
        <v>1.0</v>
      </c>
      <c r="E386" s="42">
        <v>1.0</v>
      </c>
      <c r="F386" s="37" t="s">
        <v>18</v>
      </c>
      <c r="G386" s="163">
        <v>1.983804725181768</v>
      </c>
      <c r="H386" s="163">
        <v>0.016484162876815096</v>
      </c>
      <c r="I386" s="163">
        <v>182.06907534015033</v>
      </c>
      <c r="J386" s="163">
        <v>0.7131027996630178</v>
      </c>
      <c r="K386" s="163">
        <v>4.218241440495485</v>
      </c>
      <c r="L386" s="163">
        <v>35.32634353637695</v>
      </c>
      <c r="M386" s="163">
        <v>32.489070892333984</v>
      </c>
      <c r="N386" s="163">
        <v>35.32634353637695</v>
      </c>
      <c r="O386" s="163">
        <v>1767.0208740234375</v>
      </c>
      <c r="P386" s="163">
        <f t="shared" si="79"/>
        <v>120.3461007</v>
      </c>
      <c r="Q386" s="163">
        <f t="shared" si="2"/>
        <v>4.790371764</v>
      </c>
      <c r="R386" s="163">
        <f t="shared" ref="R386:S386" si="84">AVERAGE(G386:G433)</f>
        <v>6.524728531</v>
      </c>
      <c r="S386" s="163">
        <f t="shared" si="84"/>
        <v>0.05675336588</v>
      </c>
      <c r="T386" s="42" t="s">
        <v>18</v>
      </c>
      <c r="AN386" s="121"/>
    </row>
    <row r="387" ht="14.25" customHeight="1">
      <c r="A387" s="42" t="s">
        <v>168</v>
      </c>
      <c r="B387" s="42" t="s">
        <v>173</v>
      </c>
      <c r="C387" s="252" t="s">
        <v>45</v>
      </c>
      <c r="D387" s="42">
        <v>1.0</v>
      </c>
      <c r="E387" s="42">
        <v>2.0</v>
      </c>
      <c r="F387" s="25" t="s">
        <v>18</v>
      </c>
      <c r="G387" s="163">
        <v>10.636192083268812</v>
      </c>
      <c r="H387" s="163">
        <v>0.0681058960516656</v>
      </c>
      <c r="I387" s="163">
        <v>106.95675722551684</v>
      </c>
      <c r="J387" s="163">
        <v>2.583808482921073</v>
      </c>
      <c r="K387" s="163">
        <v>3.7610504815660963</v>
      </c>
      <c r="L387" s="163">
        <v>35.028289794921875</v>
      </c>
      <c r="M387" s="163">
        <v>32.347747802734375</v>
      </c>
      <c r="N387" s="163">
        <v>35.028289794921875</v>
      </c>
      <c r="O387" s="163">
        <v>1847.326416015625</v>
      </c>
      <c r="P387" s="163">
        <f t="shared" si="79"/>
        <v>156.1713846</v>
      </c>
      <c r="Q387" s="163">
        <f t="shared" si="2"/>
        <v>5.050954023</v>
      </c>
      <c r="AD387" s="190"/>
      <c r="AE387" s="190"/>
      <c r="AF387" s="190"/>
      <c r="AG387" s="190"/>
      <c r="AH387" s="190"/>
      <c r="AI387" s="190"/>
      <c r="AJ387" s="190"/>
      <c r="AK387" s="190"/>
      <c r="AL387" s="190"/>
      <c r="AM387" s="190"/>
      <c r="AN387" s="267"/>
      <c r="AO387" s="190"/>
      <c r="AP387" s="190"/>
      <c r="AQ387" s="190"/>
      <c r="AR387" s="190"/>
      <c r="AS387" s="190"/>
      <c r="AT387" s="190"/>
      <c r="AU387" s="190"/>
      <c r="AV387" s="190"/>
      <c r="AW387" s="190"/>
      <c r="AX387" s="190"/>
      <c r="AY387" s="190"/>
      <c r="AZ387" s="190"/>
      <c r="BA387" s="190"/>
      <c r="BB387" s="190"/>
      <c r="BC387" s="190"/>
      <c r="BD387" s="190"/>
      <c r="BE387" s="190"/>
      <c r="BF387" s="190"/>
      <c r="BG387" s="190"/>
      <c r="BH387" s="190"/>
      <c r="BI387" s="190"/>
      <c r="BJ387" s="190"/>
      <c r="BK387" s="190"/>
      <c r="BL387" s="190"/>
      <c r="BM387" s="190"/>
      <c r="BN387" s="190"/>
      <c r="BO387" s="190"/>
      <c r="BP387" s="190"/>
      <c r="BQ387" s="190"/>
      <c r="BR387" s="190"/>
      <c r="BS387" s="190"/>
      <c r="BT387" s="190"/>
      <c r="BU387" s="190"/>
      <c r="BV387" s="190"/>
      <c r="BW387" s="190"/>
      <c r="BX387" s="190"/>
      <c r="BY387" s="190"/>
      <c r="BZ387" s="190"/>
      <c r="CA387" s="190"/>
      <c r="CB387" s="190"/>
      <c r="CC387" s="190"/>
      <c r="CD387" s="190"/>
      <c r="CE387" s="190"/>
      <c r="CF387" s="190"/>
      <c r="CG387" s="190"/>
      <c r="CH387" s="190"/>
      <c r="CI387" s="190"/>
      <c r="CJ387" s="190"/>
      <c r="CK387" s="190"/>
    </row>
    <row r="388" ht="14.25" customHeight="1">
      <c r="A388" s="42" t="s">
        <v>175</v>
      </c>
      <c r="B388" s="42" t="s">
        <v>176</v>
      </c>
      <c r="C388" s="35" t="s">
        <v>44</v>
      </c>
      <c r="D388" s="42">
        <v>1.0</v>
      </c>
      <c r="E388" s="42">
        <v>3.0</v>
      </c>
      <c r="F388" s="37" t="s">
        <v>18</v>
      </c>
      <c r="G388" s="163">
        <v>3.8099266700603915</v>
      </c>
      <c r="H388" s="163">
        <v>0.04004847729176544</v>
      </c>
      <c r="I388" s="163">
        <v>217.8348955396961</v>
      </c>
      <c r="J388" s="163">
        <v>1.554528835233535</v>
      </c>
      <c r="K388" s="163">
        <v>3.817903943567373</v>
      </c>
      <c r="L388" s="163">
        <v>34.5535774230957</v>
      </c>
      <c r="M388" s="163">
        <v>32.25733947753906</v>
      </c>
      <c r="N388" s="163">
        <v>34.5535774230957</v>
      </c>
      <c r="O388" s="163">
        <v>1805.499755859375</v>
      </c>
      <c r="P388" s="163">
        <f t="shared" si="79"/>
        <v>95.13287215</v>
      </c>
      <c r="Q388" s="163">
        <f t="shared" si="2"/>
        <v>4.555274569</v>
      </c>
      <c r="AN388" s="121"/>
    </row>
    <row r="389" ht="14.25" customHeight="1">
      <c r="A389" s="42" t="s">
        <v>178</v>
      </c>
      <c r="B389" s="42" t="s">
        <v>179</v>
      </c>
      <c r="C389" s="252" t="s">
        <v>43</v>
      </c>
      <c r="D389" s="42">
        <v>1.0</v>
      </c>
      <c r="E389" s="42">
        <v>4.0</v>
      </c>
      <c r="F389" s="25" t="s">
        <v>18</v>
      </c>
      <c r="G389" s="163">
        <v>10.565208495849033</v>
      </c>
      <c r="H389" s="163">
        <v>0.078339530248794</v>
      </c>
      <c r="I389" s="163">
        <v>139.5063982032104</v>
      </c>
      <c r="J389" s="163">
        <v>3.0125780418405363</v>
      </c>
      <c r="K389" s="163">
        <v>3.8211350880454824</v>
      </c>
      <c r="L389" s="163">
        <v>35.49003982543945</v>
      </c>
      <c r="M389" s="163">
        <v>32.290870666503906</v>
      </c>
      <c r="N389" s="163">
        <v>35.49003982543945</v>
      </c>
      <c r="O389" s="163">
        <v>1851.07666015625</v>
      </c>
      <c r="P389" s="163">
        <f t="shared" si="79"/>
        <v>134.864333</v>
      </c>
      <c r="Q389" s="163">
        <f t="shared" si="2"/>
        <v>4.904269333</v>
      </c>
      <c r="AD389" s="190"/>
      <c r="AE389" s="190"/>
      <c r="AF389" s="190"/>
      <c r="AG389" s="190"/>
      <c r="AH389" s="190"/>
      <c r="AI389" s="190"/>
      <c r="AJ389" s="190"/>
      <c r="AK389" s="190"/>
      <c r="AL389" s="190"/>
      <c r="AM389" s="190"/>
      <c r="AN389" s="267"/>
      <c r="AO389" s="190"/>
      <c r="AP389" s="190"/>
      <c r="AQ389" s="190"/>
      <c r="AR389" s="190"/>
      <c r="AS389" s="190"/>
      <c r="AT389" s="190"/>
      <c r="AU389" s="190"/>
      <c r="AV389" s="190"/>
      <c r="AW389" s="190"/>
      <c r="AX389" s="190"/>
      <c r="AY389" s="190"/>
      <c r="AZ389" s="190"/>
      <c r="BA389" s="190"/>
      <c r="BB389" s="190"/>
      <c r="BC389" s="190"/>
      <c r="BD389" s="190"/>
      <c r="BE389" s="190"/>
      <c r="BF389" s="190"/>
      <c r="BG389" s="190"/>
      <c r="BH389" s="190"/>
      <c r="BI389" s="190"/>
      <c r="BJ389" s="190"/>
      <c r="BK389" s="190"/>
      <c r="BL389" s="190"/>
      <c r="BM389" s="190"/>
      <c r="BN389" s="190"/>
      <c r="BO389" s="190"/>
      <c r="BP389" s="190"/>
      <c r="BQ389" s="190"/>
      <c r="BR389" s="190"/>
      <c r="BS389" s="190"/>
      <c r="BT389" s="190"/>
      <c r="BU389" s="190"/>
      <c r="BV389" s="190"/>
      <c r="BW389" s="190"/>
      <c r="BX389" s="190"/>
      <c r="BY389" s="190"/>
      <c r="BZ389" s="190"/>
      <c r="CA389" s="190"/>
      <c r="CB389" s="190"/>
      <c r="CC389" s="190"/>
      <c r="CD389" s="190"/>
      <c r="CE389" s="190"/>
      <c r="CF389" s="190"/>
      <c r="CG389" s="190"/>
      <c r="CH389" s="190"/>
      <c r="CI389" s="190"/>
      <c r="CJ389" s="190"/>
      <c r="CK389" s="190"/>
    </row>
    <row r="390" ht="14.25" customHeight="1">
      <c r="A390" s="42" t="s">
        <v>183</v>
      </c>
      <c r="B390" s="42" t="s">
        <v>176</v>
      </c>
      <c r="C390" s="252" t="s">
        <v>42</v>
      </c>
      <c r="D390" s="42">
        <v>1.0</v>
      </c>
      <c r="E390" s="42">
        <v>5.0</v>
      </c>
      <c r="F390" s="25" t="s">
        <v>18</v>
      </c>
      <c r="G390" s="163">
        <v>9.790153647964235</v>
      </c>
      <c r="H390" s="163">
        <v>0.0760477924427627</v>
      </c>
      <c r="I390" s="163">
        <v>151.36459358268667</v>
      </c>
      <c r="J390" s="163">
        <v>2.806801499980056</v>
      </c>
      <c r="K390" s="163">
        <v>3.668543302445044</v>
      </c>
      <c r="L390" s="163">
        <v>34.90202713012695</v>
      </c>
      <c r="M390" s="163">
        <v>32.354713439941406</v>
      </c>
      <c r="N390" s="163">
        <v>34.90202713012695</v>
      </c>
      <c r="O390" s="163">
        <v>1804.3380126953125</v>
      </c>
      <c r="P390" s="163">
        <f t="shared" si="79"/>
        <v>128.7368553</v>
      </c>
      <c r="Q390" s="163">
        <f t="shared" si="2"/>
        <v>4.857770439</v>
      </c>
      <c r="AD390" s="190"/>
      <c r="AE390" s="190"/>
      <c r="AF390" s="190"/>
      <c r="AG390" s="190"/>
      <c r="AH390" s="190"/>
      <c r="AI390" s="190"/>
      <c r="AJ390" s="190"/>
      <c r="AK390" s="190"/>
      <c r="AL390" s="190"/>
      <c r="AM390" s="190"/>
      <c r="AN390" s="267"/>
      <c r="AO390" s="190"/>
      <c r="AP390" s="190"/>
      <c r="AQ390" s="190"/>
      <c r="AR390" s="190"/>
      <c r="AS390" s="190"/>
      <c r="AT390" s="190"/>
      <c r="AU390" s="190"/>
      <c r="AV390" s="190"/>
      <c r="AW390" s="190"/>
      <c r="AX390" s="190"/>
      <c r="AY390" s="190"/>
      <c r="AZ390" s="190"/>
      <c r="BA390" s="190"/>
      <c r="BB390" s="190"/>
      <c r="BC390" s="190"/>
      <c r="BD390" s="190"/>
      <c r="BE390" s="190"/>
      <c r="BF390" s="190"/>
      <c r="BG390" s="190"/>
      <c r="BH390" s="190"/>
      <c r="BI390" s="190"/>
      <c r="BJ390" s="190"/>
      <c r="BK390" s="190"/>
      <c r="BL390" s="190"/>
      <c r="BM390" s="190"/>
      <c r="BN390" s="190"/>
      <c r="BO390" s="190"/>
      <c r="BP390" s="190"/>
      <c r="BQ390" s="190"/>
      <c r="BR390" s="190"/>
      <c r="BS390" s="190"/>
      <c r="BT390" s="190"/>
      <c r="BU390" s="190"/>
      <c r="BV390" s="190"/>
      <c r="BW390" s="190"/>
      <c r="BX390" s="190"/>
      <c r="BY390" s="190"/>
      <c r="BZ390" s="190"/>
      <c r="CA390" s="190"/>
      <c r="CB390" s="190"/>
      <c r="CC390" s="190"/>
      <c r="CD390" s="190"/>
      <c r="CE390" s="190"/>
      <c r="CF390" s="190"/>
      <c r="CG390" s="190"/>
      <c r="CH390" s="190"/>
      <c r="CI390" s="190"/>
      <c r="CJ390" s="190"/>
      <c r="CK390" s="190"/>
    </row>
    <row r="391" ht="14.25" customHeight="1">
      <c r="A391" s="42" t="s">
        <v>168</v>
      </c>
      <c r="B391" s="42" t="s">
        <v>179</v>
      </c>
      <c r="C391" s="35" t="s">
        <v>41</v>
      </c>
      <c r="D391" s="42">
        <v>1.0</v>
      </c>
      <c r="E391" s="42">
        <v>6.0</v>
      </c>
      <c r="F391" s="37" t="s">
        <v>18</v>
      </c>
      <c r="G391" s="163">
        <v>5.431320557259133</v>
      </c>
      <c r="H391" s="163">
        <v>0.06473129993389518</v>
      </c>
      <c r="I391" s="163">
        <v>230.5538468688044</v>
      </c>
      <c r="J391" s="163">
        <v>2.505492830779239</v>
      </c>
      <c r="K391" s="163">
        <v>3.830847019451298</v>
      </c>
      <c r="L391" s="163">
        <v>35.279266357421875</v>
      </c>
      <c r="M391" s="163">
        <v>32.45560073852539</v>
      </c>
      <c r="N391" s="163">
        <v>35.279266357421875</v>
      </c>
      <c r="O391" s="163">
        <v>1848.06884765625</v>
      </c>
      <c r="P391" s="163">
        <f t="shared" si="79"/>
        <v>83.90563086</v>
      </c>
      <c r="Q391" s="163">
        <f t="shared" si="2"/>
        <v>4.429692725</v>
      </c>
      <c r="AN391" s="121"/>
    </row>
    <row r="392" ht="14.25" customHeight="1">
      <c r="A392" s="42" t="s">
        <v>183</v>
      </c>
      <c r="B392" s="42" t="s">
        <v>173</v>
      </c>
      <c r="C392" s="35" t="s">
        <v>40</v>
      </c>
      <c r="D392" s="42">
        <v>1.0</v>
      </c>
      <c r="E392" s="42">
        <v>7.0</v>
      </c>
      <c r="F392" s="37" t="s">
        <v>18</v>
      </c>
      <c r="G392" s="163">
        <v>4.400439799869333</v>
      </c>
      <c r="H392" s="163">
        <v>0.056192863546390456</v>
      </c>
      <c r="I392" s="163">
        <v>242.3327264813456</v>
      </c>
      <c r="J392" s="163">
        <v>2.151931022302045</v>
      </c>
      <c r="K392" s="163">
        <v>3.78229157678815</v>
      </c>
      <c r="L392" s="163">
        <v>34.946617126464844</v>
      </c>
      <c r="M392" s="163">
        <v>32.563865661621094</v>
      </c>
      <c r="N392" s="163">
        <v>34.946617126464844</v>
      </c>
      <c r="O392" s="163">
        <v>1855.08642578125</v>
      </c>
      <c r="P392" s="163">
        <f t="shared" si="79"/>
        <v>78.30958457</v>
      </c>
      <c r="Q392" s="163">
        <f t="shared" si="2"/>
        <v>4.360670004</v>
      </c>
      <c r="AN392" s="121"/>
    </row>
    <row r="393" ht="14.25" customHeight="1">
      <c r="A393" s="42" t="s">
        <v>175</v>
      </c>
      <c r="B393" s="42" t="s">
        <v>179</v>
      </c>
      <c r="C393" s="35" t="s">
        <v>39</v>
      </c>
      <c r="D393" s="42">
        <v>1.0</v>
      </c>
      <c r="E393" s="42">
        <v>8.0</v>
      </c>
      <c r="F393" s="37" t="s">
        <v>18</v>
      </c>
      <c r="G393" s="163">
        <v>5.121123825383328</v>
      </c>
      <c r="H393" s="163">
        <v>0.04772726210673613</v>
      </c>
      <c r="I393" s="163">
        <v>199.71721214072875</v>
      </c>
      <c r="J393" s="163">
        <v>1.510297527856918</v>
      </c>
      <c r="K393" s="163">
        <v>3.130175927797567</v>
      </c>
      <c r="L393" s="163">
        <v>32.335636138916016</v>
      </c>
      <c r="M393" s="163">
        <v>32.63380813598633</v>
      </c>
      <c r="N393" s="163">
        <v>32.335636138916016</v>
      </c>
      <c r="O393" s="163">
        <v>814.3065185546875</v>
      </c>
      <c r="P393" s="163">
        <f t="shared" si="79"/>
        <v>107.2997612</v>
      </c>
      <c r="Q393" s="163">
        <f t="shared" si="2"/>
        <v>4.675626424</v>
      </c>
      <c r="AN393" s="121"/>
    </row>
    <row r="394" ht="14.25" customHeight="1">
      <c r="A394" s="42" t="s">
        <v>168</v>
      </c>
      <c r="B394" s="42" t="s">
        <v>176</v>
      </c>
      <c r="C394" s="35" t="s">
        <v>38</v>
      </c>
      <c r="D394" s="42">
        <v>1.0</v>
      </c>
      <c r="E394" s="42">
        <v>9.0</v>
      </c>
      <c r="F394" s="37" t="s">
        <v>18</v>
      </c>
      <c r="G394" s="163">
        <v>4.315394449405627</v>
      </c>
      <c r="H394" s="163">
        <v>0.045574440771670756</v>
      </c>
      <c r="I394" s="163">
        <v>218.65995279130618</v>
      </c>
      <c r="J394" s="163">
        <v>1.6454122642247593</v>
      </c>
      <c r="K394" s="163">
        <v>3.559389917545099</v>
      </c>
      <c r="L394" s="163">
        <v>33.96844482421875</v>
      </c>
      <c r="M394" s="163">
        <v>32.717018127441406</v>
      </c>
      <c r="N394" s="163">
        <v>33.96844482421875</v>
      </c>
      <c r="O394" s="163">
        <v>69.20272827148438</v>
      </c>
      <c r="P394" s="163">
        <f t="shared" si="79"/>
        <v>94.68891722</v>
      </c>
      <c r="Q394" s="163">
        <f t="shared" si="2"/>
        <v>4.550596963</v>
      </c>
      <c r="AN394" s="121"/>
    </row>
    <row r="395" ht="14.25" customHeight="1">
      <c r="A395" s="42" t="s">
        <v>183</v>
      </c>
      <c r="B395" s="42" t="s">
        <v>179</v>
      </c>
      <c r="C395" s="35" t="s">
        <v>37</v>
      </c>
      <c r="D395" s="42">
        <v>1.0</v>
      </c>
      <c r="E395" s="42">
        <v>10.0</v>
      </c>
      <c r="F395" s="37" t="s">
        <v>18</v>
      </c>
      <c r="G395" s="163">
        <v>3.2007960532747113</v>
      </c>
      <c r="H395" s="163">
        <v>0.033348308419790876</v>
      </c>
      <c r="I395" s="163">
        <v>215.5027755233858</v>
      </c>
      <c r="J395" s="163">
        <v>1.4880844314234674</v>
      </c>
      <c r="K395" s="163">
        <v>4.363269172618291</v>
      </c>
      <c r="L395" s="163">
        <v>36.45637893676758</v>
      </c>
      <c r="M395" s="163">
        <v>32.953609466552734</v>
      </c>
      <c r="N395" s="163">
        <v>36.45637893676758</v>
      </c>
      <c r="O395" s="163">
        <v>1799.9637451171875</v>
      </c>
      <c r="P395" s="163">
        <f t="shared" si="79"/>
        <v>95.98076199</v>
      </c>
      <c r="Q395" s="163">
        <f t="shared" si="2"/>
        <v>4.564147775</v>
      </c>
      <c r="AN395" s="121"/>
    </row>
    <row r="396" ht="14.25" customHeight="1">
      <c r="A396" s="42" t="s">
        <v>178</v>
      </c>
      <c r="B396" s="42" t="s">
        <v>173</v>
      </c>
      <c r="C396" s="35" t="s">
        <v>36</v>
      </c>
      <c r="D396" s="42">
        <v>1.0</v>
      </c>
      <c r="E396" s="42">
        <v>11.0</v>
      </c>
      <c r="F396" s="37" t="s">
        <v>18</v>
      </c>
      <c r="G396" s="163">
        <v>2.3019215286295656</v>
      </c>
      <c r="H396" s="163">
        <v>0.046299679281454495</v>
      </c>
      <c r="I396" s="163">
        <v>288.55094421503316</v>
      </c>
      <c r="J396" s="163">
        <v>2.0372197949676196</v>
      </c>
      <c r="K396" s="163">
        <v>4.317543498919312</v>
      </c>
      <c r="L396" s="163">
        <v>36.67848205566406</v>
      </c>
      <c r="M396" s="163">
        <v>33.178871154785156</v>
      </c>
      <c r="N396" s="163">
        <v>36.67848205566406</v>
      </c>
      <c r="O396" s="163">
        <v>1602.739013671875</v>
      </c>
      <c r="P396" s="163">
        <f t="shared" si="79"/>
        <v>49.71787201</v>
      </c>
      <c r="Q396" s="163">
        <f t="shared" si="2"/>
        <v>3.906364466</v>
      </c>
      <c r="AN396" s="121"/>
    </row>
    <row r="397" ht="14.25" customHeight="1">
      <c r="A397" s="30" t="s">
        <v>175</v>
      </c>
      <c r="B397" s="30" t="s">
        <v>169</v>
      </c>
      <c r="C397" s="263" t="s">
        <v>34</v>
      </c>
      <c r="D397" s="30">
        <v>1.0</v>
      </c>
      <c r="E397" s="30">
        <v>12.0</v>
      </c>
      <c r="F397" s="37" t="s">
        <v>18</v>
      </c>
      <c r="G397" s="264"/>
      <c r="H397" s="264"/>
      <c r="I397" s="264"/>
      <c r="J397" s="264"/>
      <c r="K397" s="264"/>
      <c r="L397" s="264"/>
      <c r="M397" s="264"/>
      <c r="N397" s="264"/>
      <c r="O397" s="264"/>
      <c r="P397" s="264"/>
      <c r="Q397" s="163" t="str">
        <f t="shared" si="2"/>
        <v>#NUM!</v>
      </c>
      <c r="AN397" s="121"/>
    </row>
    <row r="398" ht="14.25" customHeight="1">
      <c r="A398" s="42" t="s">
        <v>178</v>
      </c>
      <c r="B398" s="42" t="s">
        <v>169</v>
      </c>
      <c r="C398" s="35" t="s">
        <v>32</v>
      </c>
      <c r="D398" s="42">
        <v>1.0</v>
      </c>
      <c r="E398" s="42">
        <v>13.0</v>
      </c>
      <c r="F398" s="37" t="s">
        <v>18</v>
      </c>
      <c r="G398" s="163">
        <v>6.435553467905556</v>
      </c>
      <c r="H398" s="163">
        <v>0.06015951868102032</v>
      </c>
      <c r="I398" s="163">
        <v>190.37823073871652</v>
      </c>
      <c r="J398" s="163">
        <v>2.630290586839566</v>
      </c>
      <c r="K398" s="163">
        <v>4.304852144113387</v>
      </c>
      <c r="L398" s="163">
        <v>37.04011535644531</v>
      </c>
      <c r="M398" s="163">
        <v>33.57770919799805</v>
      </c>
      <c r="N398" s="163">
        <v>37.04011535644531</v>
      </c>
      <c r="O398" s="163">
        <v>145.0789794921875</v>
      </c>
      <c r="P398" s="163">
        <f t="shared" ref="P398:P400" si="85">G398/H398</f>
        <v>106.9748164</v>
      </c>
      <c r="Q398" s="163">
        <f t="shared" si="2"/>
        <v>4.672593446</v>
      </c>
      <c r="AN398" s="121"/>
    </row>
    <row r="399" ht="14.25" customHeight="1">
      <c r="A399" s="42" t="s">
        <v>183</v>
      </c>
      <c r="B399" s="42" t="s">
        <v>169</v>
      </c>
      <c r="C399" s="35" t="s">
        <v>30</v>
      </c>
      <c r="D399" s="42">
        <v>1.0</v>
      </c>
      <c r="E399" s="42">
        <v>14.0</v>
      </c>
      <c r="F399" s="37" t="s">
        <v>18</v>
      </c>
      <c r="G399" s="163">
        <v>6.030916461791436</v>
      </c>
      <c r="H399" s="163">
        <v>0.04250062473277559</v>
      </c>
      <c r="I399" s="163">
        <v>137.2157760050631</v>
      </c>
      <c r="J399" s="163">
        <v>1.9316354869402035</v>
      </c>
      <c r="K399" s="163">
        <v>4.450048370950245</v>
      </c>
      <c r="L399" s="163">
        <v>37.09476852416992</v>
      </c>
      <c r="M399" s="163">
        <v>33.652809143066406</v>
      </c>
      <c r="N399" s="163">
        <v>37.09476852416992</v>
      </c>
      <c r="O399" s="163">
        <v>1860.46923828125</v>
      </c>
      <c r="P399" s="163">
        <f t="shared" si="85"/>
        <v>141.9018308</v>
      </c>
      <c r="Q399" s="163">
        <f t="shared" si="2"/>
        <v>4.955135486</v>
      </c>
      <c r="AN399" s="121"/>
    </row>
    <row r="400" ht="14.25" customHeight="1">
      <c r="A400" s="42" t="s">
        <v>178</v>
      </c>
      <c r="B400" s="42" t="s">
        <v>176</v>
      </c>
      <c r="C400" s="252" t="s">
        <v>29</v>
      </c>
      <c r="D400" s="42">
        <v>1.0</v>
      </c>
      <c r="E400" s="42">
        <v>15.0</v>
      </c>
      <c r="F400" s="25" t="s">
        <v>18</v>
      </c>
      <c r="G400" s="163">
        <v>8.493253578442655</v>
      </c>
      <c r="H400" s="163">
        <v>0.07292836339488012</v>
      </c>
      <c r="I400" s="163">
        <v>173.34399133235124</v>
      </c>
      <c r="J400" s="163">
        <v>2.761796723316728</v>
      </c>
      <c r="K400" s="163">
        <v>3.753940116412654</v>
      </c>
      <c r="L400" s="163">
        <v>35.50909423828125</v>
      </c>
      <c r="M400" s="163">
        <v>33.7540168762207</v>
      </c>
      <c r="N400" s="163">
        <v>35.50909423828125</v>
      </c>
      <c r="O400" s="163">
        <v>90.9070816040039</v>
      </c>
      <c r="P400" s="163">
        <f t="shared" si="85"/>
        <v>116.4602246</v>
      </c>
      <c r="Q400" s="163">
        <f t="shared" si="2"/>
        <v>4.757549795</v>
      </c>
      <c r="AD400" s="190"/>
      <c r="AE400" s="190"/>
      <c r="AF400" s="190"/>
      <c r="AG400" s="190"/>
      <c r="AH400" s="190"/>
      <c r="AI400" s="190"/>
      <c r="AJ400" s="190"/>
      <c r="AK400" s="190"/>
      <c r="AL400" s="190"/>
      <c r="AM400" s="190"/>
      <c r="AN400" s="267"/>
      <c r="AO400" s="190"/>
      <c r="AP400" s="190"/>
      <c r="AQ400" s="190"/>
      <c r="AR400" s="190"/>
      <c r="AS400" s="190"/>
      <c r="AT400" s="190"/>
      <c r="AU400" s="190"/>
      <c r="AV400" s="190"/>
      <c r="AW400" s="190"/>
      <c r="AX400" s="190"/>
      <c r="AY400" s="190"/>
      <c r="AZ400" s="190"/>
      <c r="BA400" s="190"/>
      <c r="BB400" s="190"/>
      <c r="BC400" s="190"/>
      <c r="BD400" s="190"/>
      <c r="BE400" s="190"/>
      <c r="BF400" s="190"/>
      <c r="BG400" s="190"/>
      <c r="BH400" s="190"/>
      <c r="BI400" s="190"/>
      <c r="BJ400" s="190"/>
      <c r="BK400" s="190"/>
      <c r="BL400" s="190"/>
      <c r="BM400" s="190"/>
      <c r="BN400" s="190"/>
      <c r="BO400" s="190"/>
      <c r="BP400" s="190"/>
      <c r="BQ400" s="190"/>
      <c r="BR400" s="190"/>
      <c r="BS400" s="190"/>
      <c r="BT400" s="190"/>
      <c r="BU400" s="190"/>
      <c r="BV400" s="190"/>
      <c r="BW400" s="190"/>
      <c r="BX400" s="190"/>
      <c r="BY400" s="190"/>
      <c r="BZ400" s="190"/>
      <c r="CA400" s="190"/>
      <c r="CB400" s="190"/>
      <c r="CC400" s="190"/>
      <c r="CD400" s="190"/>
      <c r="CE400" s="190"/>
      <c r="CF400" s="190"/>
      <c r="CG400" s="190"/>
      <c r="CH400" s="190"/>
      <c r="CI400" s="190"/>
      <c r="CJ400" s="190"/>
      <c r="CK400" s="190"/>
    </row>
    <row r="401" ht="14.25" customHeight="1">
      <c r="A401" s="30" t="s">
        <v>175</v>
      </c>
      <c r="B401" s="30" t="s">
        <v>173</v>
      </c>
      <c r="C401" s="265" t="s">
        <v>28</v>
      </c>
      <c r="D401" s="30">
        <v>1.0</v>
      </c>
      <c r="E401" s="30">
        <v>16.0</v>
      </c>
      <c r="F401" s="37" t="s">
        <v>18</v>
      </c>
      <c r="G401" s="264"/>
      <c r="H401" s="264"/>
      <c r="I401" s="264"/>
      <c r="J401" s="264"/>
      <c r="K401" s="264"/>
      <c r="L401" s="264"/>
      <c r="M401" s="264"/>
      <c r="N401" s="264"/>
      <c r="O401" s="264"/>
      <c r="P401" s="264"/>
      <c r="Q401" s="163" t="str">
        <f t="shared" si="2"/>
        <v>#NUM!</v>
      </c>
      <c r="AN401" s="121"/>
    </row>
    <row r="402" ht="14.25" customHeight="1">
      <c r="A402" s="42" t="s">
        <v>168</v>
      </c>
      <c r="B402" s="42" t="s">
        <v>169</v>
      </c>
      <c r="C402" s="35" t="s">
        <v>46</v>
      </c>
      <c r="D402" s="42">
        <v>3.0</v>
      </c>
      <c r="E402" s="42">
        <v>1.0</v>
      </c>
      <c r="F402" s="37" t="s">
        <v>18</v>
      </c>
      <c r="G402" s="163">
        <v>5.71078490532038</v>
      </c>
      <c r="H402" s="163">
        <v>0.04514605005106188</v>
      </c>
      <c r="I402" s="163">
        <v>164.67440532745357</v>
      </c>
      <c r="J402" s="163">
        <v>1.7662622722309895</v>
      </c>
      <c r="K402" s="163">
        <v>3.8585570625839596</v>
      </c>
      <c r="L402" s="163">
        <v>34.387691497802734</v>
      </c>
      <c r="M402" s="163">
        <v>31.687788009643555</v>
      </c>
      <c r="N402" s="163">
        <v>34.387691497802734</v>
      </c>
      <c r="O402" s="163">
        <v>1763.160888671875</v>
      </c>
      <c r="P402" s="163">
        <f t="shared" ref="P402:P407" si="86">G402/H402</f>
        <v>126.495782</v>
      </c>
      <c r="Q402" s="163">
        <f t="shared" si="2"/>
        <v>4.840208964</v>
      </c>
      <c r="AN402" s="121"/>
    </row>
    <row r="403" ht="14.25" customHeight="1">
      <c r="A403" s="42" t="s">
        <v>168</v>
      </c>
      <c r="B403" s="42" t="s">
        <v>173</v>
      </c>
      <c r="C403" s="252" t="s">
        <v>45</v>
      </c>
      <c r="D403" s="42">
        <v>3.0</v>
      </c>
      <c r="E403" s="42">
        <v>2.0</v>
      </c>
      <c r="F403" s="25" t="s">
        <v>18</v>
      </c>
      <c r="G403" s="163">
        <v>16.928896457053046</v>
      </c>
      <c r="H403" s="163">
        <v>0.2513409229280569</v>
      </c>
      <c r="I403" s="163">
        <v>235.2145609525292</v>
      </c>
      <c r="J403" s="163">
        <v>5.447960593979009</v>
      </c>
      <c r="K403" s="163">
        <v>2.2918021947142537</v>
      </c>
      <c r="L403" s="163">
        <v>31.414907455444336</v>
      </c>
      <c r="M403" s="163">
        <v>31.71506118774414</v>
      </c>
      <c r="N403" s="163">
        <v>31.414907455444336</v>
      </c>
      <c r="O403" s="163">
        <v>1371.792724609375</v>
      </c>
      <c r="P403" s="163">
        <f t="shared" si="86"/>
        <v>67.35431803</v>
      </c>
      <c r="Q403" s="163">
        <f t="shared" si="2"/>
        <v>4.209967014</v>
      </c>
      <c r="AD403" s="190"/>
      <c r="AE403" s="190"/>
      <c r="AF403" s="190"/>
      <c r="AG403" s="190"/>
      <c r="AH403" s="190"/>
      <c r="AI403" s="190"/>
      <c r="AJ403" s="190"/>
      <c r="AK403" s="190"/>
      <c r="AL403" s="190"/>
      <c r="AM403" s="190"/>
      <c r="AN403" s="267"/>
      <c r="AO403" s="190"/>
      <c r="AP403" s="190"/>
      <c r="AQ403" s="190"/>
      <c r="AR403" s="190"/>
      <c r="AS403" s="190"/>
      <c r="AT403" s="190"/>
      <c r="AU403" s="190"/>
      <c r="AV403" s="190"/>
      <c r="AW403" s="190"/>
      <c r="AX403" s="190"/>
      <c r="AY403" s="190"/>
      <c r="AZ403" s="190"/>
      <c r="BA403" s="190"/>
      <c r="BB403" s="190"/>
      <c r="BC403" s="190"/>
      <c r="BD403" s="190"/>
      <c r="BE403" s="190"/>
      <c r="BF403" s="190"/>
      <c r="BG403" s="190"/>
      <c r="BH403" s="190"/>
      <c r="BI403" s="190"/>
      <c r="BJ403" s="190"/>
      <c r="BK403" s="190"/>
      <c r="BL403" s="190"/>
      <c r="BM403" s="190"/>
      <c r="BN403" s="190"/>
      <c r="BO403" s="190"/>
      <c r="BP403" s="190"/>
      <c r="BQ403" s="190"/>
      <c r="BR403" s="190"/>
      <c r="BS403" s="190"/>
      <c r="BT403" s="190"/>
      <c r="BU403" s="190"/>
      <c r="BV403" s="190"/>
      <c r="BW403" s="190"/>
      <c r="BX403" s="190"/>
      <c r="BY403" s="190"/>
      <c r="BZ403" s="190"/>
      <c r="CA403" s="190"/>
      <c r="CB403" s="190"/>
      <c r="CC403" s="190"/>
      <c r="CD403" s="190"/>
      <c r="CE403" s="190"/>
      <c r="CF403" s="190"/>
      <c r="CG403" s="190"/>
      <c r="CH403" s="190"/>
      <c r="CI403" s="190"/>
      <c r="CJ403" s="190"/>
      <c r="CK403" s="190"/>
    </row>
    <row r="404" ht="14.25" customHeight="1">
      <c r="A404" s="42" t="s">
        <v>175</v>
      </c>
      <c r="B404" s="42" t="s">
        <v>176</v>
      </c>
      <c r="C404" s="35" t="s">
        <v>44</v>
      </c>
      <c r="D404" s="42">
        <v>3.0</v>
      </c>
      <c r="E404" s="42">
        <v>3.0</v>
      </c>
      <c r="F404" s="37" t="s">
        <v>18</v>
      </c>
      <c r="G404" s="163">
        <v>4.6742810322615</v>
      </c>
      <c r="H404" s="163">
        <v>0.04357875177701367</v>
      </c>
      <c r="I404" s="163">
        <v>197.2162036010569</v>
      </c>
      <c r="J404" s="163">
        <v>1.678944525739501</v>
      </c>
      <c r="K404" s="163">
        <v>3.798798162407297</v>
      </c>
      <c r="L404" s="163">
        <v>34.17573547363281</v>
      </c>
      <c r="M404" s="163">
        <v>31.571548461914062</v>
      </c>
      <c r="N404" s="163">
        <v>34.17573547363281</v>
      </c>
      <c r="O404" s="163">
        <v>1749.1029052734375</v>
      </c>
      <c r="P404" s="163">
        <f t="shared" si="86"/>
        <v>107.2605534</v>
      </c>
      <c r="Q404" s="163">
        <f t="shared" si="2"/>
        <v>4.675260953</v>
      </c>
      <c r="AN404" s="121"/>
    </row>
    <row r="405" ht="14.25" customHeight="1">
      <c r="A405" s="42" t="s">
        <v>178</v>
      </c>
      <c r="B405" s="42" t="s">
        <v>179</v>
      </c>
      <c r="C405" s="35" t="s">
        <v>43</v>
      </c>
      <c r="D405" s="42">
        <v>3.0</v>
      </c>
      <c r="E405" s="42">
        <v>4.0</v>
      </c>
      <c r="F405" s="37" t="s">
        <v>18</v>
      </c>
      <c r="G405" s="163">
        <v>6.377439635380092</v>
      </c>
      <c r="H405" s="163">
        <v>0.060633902755426385</v>
      </c>
      <c r="I405" s="163">
        <v>197.65165122472334</v>
      </c>
      <c r="J405" s="163">
        <v>2.1276103321837816</v>
      </c>
      <c r="K405" s="163">
        <v>3.4824993562438715</v>
      </c>
      <c r="L405" s="163">
        <v>33.42652893066406</v>
      </c>
      <c r="M405" s="163">
        <v>31.48438262939453</v>
      </c>
      <c r="N405" s="163">
        <v>33.42652893066406</v>
      </c>
      <c r="O405" s="163">
        <v>1749.1121826171875</v>
      </c>
      <c r="P405" s="163">
        <f t="shared" si="86"/>
        <v>105.179435</v>
      </c>
      <c r="Q405" s="163">
        <f t="shared" si="2"/>
        <v>4.655667797</v>
      </c>
      <c r="AN405" s="121"/>
    </row>
    <row r="406" ht="14.25" customHeight="1">
      <c r="A406" s="42" t="s">
        <v>183</v>
      </c>
      <c r="B406" s="42" t="s">
        <v>176</v>
      </c>
      <c r="C406" s="35" t="s">
        <v>42</v>
      </c>
      <c r="D406" s="42">
        <v>3.0</v>
      </c>
      <c r="E406" s="42">
        <v>5.0</v>
      </c>
      <c r="F406" s="37" t="s">
        <v>18</v>
      </c>
      <c r="G406" s="163">
        <v>5.300253103144418</v>
      </c>
      <c r="H406" s="163">
        <v>0.034416290722750244</v>
      </c>
      <c r="I406" s="163">
        <v>123.62365654572456</v>
      </c>
      <c r="J406" s="163">
        <v>1.3173846750277631</v>
      </c>
      <c r="K406" s="163">
        <v>3.7648407922395117</v>
      </c>
      <c r="L406" s="163">
        <v>33.87879943847656</v>
      </c>
      <c r="M406" s="163">
        <v>31.507469177246094</v>
      </c>
      <c r="N406" s="163">
        <v>33.87879943847656</v>
      </c>
      <c r="O406" s="163">
        <v>1802.809814453125</v>
      </c>
      <c r="P406" s="163">
        <f t="shared" si="86"/>
        <v>154.0041937</v>
      </c>
      <c r="Q406" s="163">
        <f t="shared" si="2"/>
        <v>5.036979834</v>
      </c>
      <c r="AN406" s="121"/>
    </row>
    <row r="407" ht="14.25" customHeight="1">
      <c r="A407" s="42" t="s">
        <v>168</v>
      </c>
      <c r="B407" s="42" t="s">
        <v>179</v>
      </c>
      <c r="C407" s="252" t="s">
        <v>41</v>
      </c>
      <c r="D407" s="42">
        <v>3.0</v>
      </c>
      <c r="E407" s="42">
        <v>6.0</v>
      </c>
      <c r="F407" s="25" t="s">
        <v>18</v>
      </c>
      <c r="G407" s="163">
        <v>10.56465071725531</v>
      </c>
      <c r="H407" s="163">
        <v>0.07449487110289545</v>
      </c>
      <c r="I407" s="163">
        <v>129.66480134692102</v>
      </c>
      <c r="J407" s="163">
        <v>2.706092087187741</v>
      </c>
      <c r="K407" s="163">
        <v>3.614974072026944</v>
      </c>
      <c r="L407" s="163">
        <v>34.31856155395508</v>
      </c>
      <c r="M407" s="163">
        <v>31.601518630981445</v>
      </c>
      <c r="N407" s="163">
        <v>34.31856155395508</v>
      </c>
      <c r="O407" s="163">
        <v>1765.87255859375</v>
      </c>
      <c r="P407" s="163">
        <f t="shared" si="86"/>
        <v>141.8171555</v>
      </c>
      <c r="Q407" s="163">
        <f t="shared" si="2"/>
        <v>4.95453859</v>
      </c>
      <c r="AN407" s="121"/>
    </row>
    <row r="408" ht="14.25" customHeight="1">
      <c r="A408" s="42" t="s">
        <v>183</v>
      </c>
      <c r="B408" s="42" t="s">
        <v>173</v>
      </c>
      <c r="C408" s="252" t="s">
        <v>40</v>
      </c>
      <c r="D408" s="42">
        <v>3.0</v>
      </c>
      <c r="E408" s="42">
        <v>7.0</v>
      </c>
      <c r="F408" s="25" t="s">
        <v>18</v>
      </c>
      <c r="G408" s="163"/>
      <c r="H408" s="163"/>
      <c r="I408" s="163"/>
      <c r="J408" s="163"/>
      <c r="K408" s="163"/>
      <c r="L408" s="163"/>
      <c r="M408" s="163"/>
      <c r="N408" s="163"/>
      <c r="O408" s="163"/>
      <c r="P408" s="163"/>
      <c r="Q408" s="163" t="str">
        <f t="shared" si="2"/>
        <v>#NUM!</v>
      </c>
      <c r="AN408" s="121"/>
    </row>
    <row r="409" ht="14.25" customHeight="1">
      <c r="A409" s="42" t="s">
        <v>175</v>
      </c>
      <c r="B409" s="42" t="s">
        <v>179</v>
      </c>
      <c r="C409" s="252" t="s">
        <v>39</v>
      </c>
      <c r="D409" s="42">
        <v>3.0</v>
      </c>
      <c r="E409" s="42">
        <v>8.0</v>
      </c>
      <c r="F409" s="25" t="s">
        <v>18</v>
      </c>
      <c r="G409" s="163">
        <v>4.8402538707193825</v>
      </c>
      <c r="H409" s="163">
        <v>0.0424151167786553</v>
      </c>
      <c r="I409" s="163">
        <v>185.75443981622442</v>
      </c>
      <c r="J409" s="163">
        <v>1.678237171778251</v>
      </c>
      <c r="K409" s="163">
        <v>3.8958157576984993</v>
      </c>
      <c r="L409" s="163">
        <v>34.636837005615234</v>
      </c>
      <c r="M409" s="163">
        <v>31.790735244750977</v>
      </c>
      <c r="N409" s="163">
        <v>34.636837005615234</v>
      </c>
      <c r="O409" s="163">
        <v>1780.4254150390625</v>
      </c>
      <c r="P409" s="163">
        <f t="shared" ref="P409:P410" si="87">G409/H409</f>
        <v>114.1162453</v>
      </c>
      <c r="Q409" s="163">
        <f t="shared" si="2"/>
        <v>4.737217624</v>
      </c>
      <c r="AN409" s="121"/>
    </row>
    <row r="410" ht="14.25" customHeight="1">
      <c r="A410" s="42" t="s">
        <v>168</v>
      </c>
      <c r="B410" s="42" t="s">
        <v>176</v>
      </c>
      <c r="C410" s="35" t="s">
        <v>38</v>
      </c>
      <c r="D410" s="42">
        <v>3.0</v>
      </c>
      <c r="E410" s="42">
        <v>9.0</v>
      </c>
      <c r="F410" s="37" t="s">
        <v>18</v>
      </c>
      <c r="G410" s="163">
        <v>11.054605831320307</v>
      </c>
      <c r="H410" s="163">
        <v>0.07120303035914329</v>
      </c>
      <c r="I410" s="163">
        <v>107.66385619930452</v>
      </c>
      <c r="J410" s="163">
        <v>2.611840823067661</v>
      </c>
      <c r="K410" s="163">
        <v>3.6457417344130016</v>
      </c>
      <c r="L410" s="163">
        <v>34.40718460083008</v>
      </c>
      <c r="M410" s="163">
        <v>31.716562271118164</v>
      </c>
      <c r="N410" s="163">
        <v>34.40718460083008</v>
      </c>
      <c r="O410" s="163">
        <v>1784.2740478515625</v>
      </c>
      <c r="P410" s="163">
        <f t="shared" si="87"/>
        <v>155.25471</v>
      </c>
      <c r="Q410" s="163">
        <f t="shared" si="2"/>
        <v>5.045067059</v>
      </c>
      <c r="AN410" s="121"/>
    </row>
    <row r="411" ht="14.25" customHeight="1">
      <c r="A411" s="42" t="s">
        <v>183</v>
      </c>
      <c r="B411" s="42" t="s">
        <v>179</v>
      </c>
      <c r="C411" s="252" t="s">
        <v>37</v>
      </c>
      <c r="D411" s="42">
        <v>3.0</v>
      </c>
      <c r="E411" s="42">
        <v>10.0</v>
      </c>
      <c r="F411" s="25" t="s">
        <v>18</v>
      </c>
      <c r="G411" s="163"/>
      <c r="H411" s="163"/>
      <c r="I411" s="163"/>
      <c r="J411" s="163"/>
      <c r="K411" s="163"/>
      <c r="L411" s="163"/>
      <c r="M411" s="163"/>
      <c r="N411" s="163"/>
      <c r="O411" s="163"/>
      <c r="P411" s="163"/>
      <c r="Q411" s="163" t="str">
        <f t="shared" si="2"/>
        <v>#NUM!</v>
      </c>
      <c r="AN411" s="121"/>
    </row>
    <row r="412" ht="14.25" customHeight="1">
      <c r="A412" s="42" t="s">
        <v>178</v>
      </c>
      <c r="B412" s="42" t="s">
        <v>173</v>
      </c>
      <c r="C412" s="35" t="s">
        <v>36</v>
      </c>
      <c r="D412" s="42">
        <v>3.0</v>
      </c>
      <c r="E412" s="42">
        <v>11.0</v>
      </c>
      <c r="F412" s="37" t="s">
        <v>18</v>
      </c>
      <c r="G412" s="163"/>
      <c r="H412" s="163"/>
      <c r="I412" s="163"/>
      <c r="J412" s="163"/>
      <c r="K412" s="163"/>
      <c r="L412" s="163"/>
      <c r="M412" s="163"/>
      <c r="N412" s="163"/>
      <c r="O412" s="163"/>
      <c r="P412" s="163"/>
      <c r="Q412" s="163" t="str">
        <f t="shared" si="2"/>
        <v>#NUM!</v>
      </c>
      <c r="AN412" s="121"/>
    </row>
    <row r="413" ht="14.25" customHeight="1">
      <c r="A413" s="42" t="s">
        <v>175</v>
      </c>
      <c r="B413" s="42" t="s">
        <v>169</v>
      </c>
      <c r="C413" s="35" t="s">
        <v>34</v>
      </c>
      <c r="D413" s="42">
        <v>3.0</v>
      </c>
      <c r="E413" s="42">
        <v>12.0</v>
      </c>
      <c r="F413" s="37" t="s">
        <v>18</v>
      </c>
      <c r="G413" s="163">
        <v>5.070370906084459</v>
      </c>
      <c r="H413" s="163">
        <v>0.03877475661338238</v>
      </c>
      <c r="I413" s="163">
        <v>159.16234976552755</v>
      </c>
      <c r="J413" s="163">
        <v>1.537726046767532</v>
      </c>
      <c r="K413" s="163">
        <v>3.9002566978274373</v>
      </c>
      <c r="L413" s="163">
        <v>34.61173629760742</v>
      </c>
      <c r="M413" s="163">
        <v>31.995464324951172</v>
      </c>
      <c r="N413" s="163">
        <v>34.61173629760742</v>
      </c>
      <c r="O413" s="163">
        <v>1806.729736328125</v>
      </c>
      <c r="P413" s="163">
        <f t="shared" ref="P413:P417" si="88">G413/H413</f>
        <v>130.7647384</v>
      </c>
      <c r="Q413" s="163">
        <f t="shared" si="2"/>
        <v>4.873399819</v>
      </c>
      <c r="AN413" s="121"/>
    </row>
    <row r="414" ht="14.25" customHeight="1">
      <c r="A414" s="42" t="s">
        <v>178</v>
      </c>
      <c r="B414" s="42" t="s">
        <v>169</v>
      </c>
      <c r="C414" s="35" t="s">
        <v>32</v>
      </c>
      <c r="D414" s="42">
        <v>3.0</v>
      </c>
      <c r="E414" s="42">
        <v>13.0</v>
      </c>
      <c r="F414" s="37" t="s">
        <v>18</v>
      </c>
      <c r="G414" s="163">
        <v>7.257283713563428</v>
      </c>
      <c r="H414" s="163">
        <v>0.051817250721406596</v>
      </c>
      <c r="I414" s="163">
        <v>139.44834046484976</v>
      </c>
      <c r="J414" s="163">
        <v>2.0467110788842144</v>
      </c>
      <c r="K414" s="163">
        <v>3.898100094686799</v>
      </c>
      <c r="L414" s="163">
        <v>34.936946868896484</v>
      </c>
      <c r="M414" s="163">
        <v>32.15338134765625</v>
      </c>
      <c r="N414" s="163">
        <v>34.936946868896484</v>
      </c>
      <c r="O414" s="163">
        <v>1837.723388671875</v>
      </c>
      <c r="P414" s="163">
        <f t="shared" si="88"/>
        <v>140.0553602</v>
      </c>
      <c r="Q414" s="163">
        <f t="shared" si="2"/>
        <v>4.942037774</v>
      </c>
      <c r="AN414" s="121"/>
    </row>
    <row r="415" ht="14.25" customHeight="1">
      <c r="A415" s="42" t="s">
        <v>183</v>
      </c>
      <c r="B415" s="42" t="s">
        <v>169</v>
      </c>
      <c r="C415" s="252" t="s">
        <v>30</v>
      </c>
      <c r="D415" s="42">
        <v>3.0</v>
      </c>
      <c r="E415" s="42">
        <v>14.0</v>
      </c>
      <c r="F415" s="25" t="s">
        <v>18</v>
      </c>
      <c r="G415" s="163">
        <v>17.453359242360232</v>
      </c>
      <c r="H415" s="163">
        <v>0.11732990558868506</v>
      </c>
      <c r="I415" s="163">
        <v>103.50115591358008</v>
      </c>
      <c r="J415" s="163">
        <v>3.8090987147783246</v>
      </c>
      <c r="K415" s="163">
        <v>3.2753778132616445</v>
      </c>
      <c r="L415" s="163">
        <v>34.031524658203125</v>
      </c>
      <c r="M415" s="163">
        <v>32.235164642333984</v>
      </c>
      <c r="N415" s="163">
        <v>34.031524658203125</v>
      </c>
      <c r="O415" s="163">
        <v>1770.458740234375</v>
      </c>
      <c r="P415" s="163">
        <f t="shared" si="88"/>
        <v>148.7545665</v>
      </c>
      <c r="Q415" s="163">
        <f t="shared" si="2"/>
        <v>5.002297743</v>
      </c>
      <c r="AN415" s="121"/>
    </row>
    <row r="416" ht="14.25" customHeight="1">
      <c r="A416" s="42" t="s">
        <v>178</v>
      </c>
      <c r="B416" s="42" t="s">
        <v>176</v>
      </c>
      <c r="C416" s="252" t="s">
        <v>29</v>
      </c>
      <c r="D416" s="42">
        <v>3.0</v>
      </c>
      <c r="E416" s="42">
        <v>15.0</v>
      </c>
      <c r="F416" s="25" t="s">
        <v>18</v>
      </c>
      <c r="G416" s="163">
        <v>10.316540408627894</v>
      </c>
      <c r="H416" s="163">
        <v>0.0640833936401173</v>
      </c>
      <c r="I416" s="163">
        <v>100.1187807896086</v>
      </c>
      <c r="J416" s="163">
        <v>2.423756586079286</v>
      </c>
      <c r="K416" s="163">
        <v>3.748306474035595</v>
      </c>
      <c r="L416" s="163">
        <v>34.699222564697266</v>
      </c>
      <c r="M416" s="163">
        <v>32.223777770996094</v>
      </c>
      <c r="N416" s="163">
        <v>34.699222564697266</v>
      </c>
      <c r="O416" s="163">
        <v>1721.04052734375</v>
      </c>
      <c r="P416" s="163">
        <f t="shared" si="88"/>
        <v>160.9861748</v>
      </c>
      <c r="Q416" s="163">
        <f t="shared" si="2"/>
        <v>5.08131849</v>
      </c>
      <c r="AN416" s="121"/>
    </row>
    <row r="417" ht="14.25" customHeight="1">
      <c r="A417" s="42" t="s">
        <v>175</v>
      </c>
      <c r="B417" s="42" t="s">
        <v>173</v>
      </c>
      <c r="C417" s="33" t="s">
        <v>28</v>
      </c>
      <c r="D417" s="42">
        <v>3.0</v>
      </c>
      <c r="E417" s="42">
        <v>16.0</v>
      </c>
      <c r="F417" s="37" t="s">
        <v>18</v>
      </c>
      <c r="G417" s="163">
        <v>5.692600694162538</v>
      </c>
      <c r="H417" s="163">
        <v>0.041481565543898945</v>
      </c>
      <c r="I417" s="163">
        <v>147.69479671525886</v>
      </c>
      <c r="J417" s="163">
        <v>1.678781887712907</v>
      </c>
      <c r="K417" s="163">
        <v>3.980963128453439</v>
      </c>
      <c r="L417" s="163">
        <v>34.976531982421875</v>
      </c>
      <c r="M417" s="163">
        <v>32.197654724121094</v>
      </c>
      <c r="N417" s="163">
        <v>34.976531982421875</v>
      </c>
      <c r="O417" s="163">
        <v>1771.135009765625</v>
      </c>
      <c r="P417" s="163">
        <f t="shared" si="88"/>
        <v>137.2320601</v>
      </c>
      <c r="Q417" s="163">
        <f t="shared" si="2"/>
        <v>4.921673362</v>
      </c>
      <c r="AN417" s="121"/>
    </row>
    <row r="418" ht="14.25" customHeight="1">
      <c r="A418" s="30" t="s">
        <v>168</v>
      </c>
      <c r="B418" s="30" t="s">
        <v>169</v>
      </c>
      <c r="C418" s="263" t="s">
        <v>46</v>
      </c>
      <c r="D418" s="30">
        <v>5.0</v>
      </c>
      <c r="E418" s="30">
        <v>1.0</v>
      </c>
      <c r="F418" s="37" t="s">
        <v>18</v>
      </c>
      <c r="G418" s="264"/>
      <c r="H418" s="264"/>
      <c r="I418" s="264"/>
      <c r="J418" s="264"/>
      <c r="K418" s="264"/>
      <c r="L418" s="264"/>
      <c r="M418" s="264"/>
      <c r="N418" s="264"/>
      <c r="O418" s="264"/>
      <c r="P418" s="264"/>
      <c r="Q418" s="163" t="str">
        <f t="shared" si="2"/>
        <v>#NUM!</v>
      </c>
      <c r="AN418" s="121"/>
    </row>
    <row r="419" ht="14.25" customHeight="1">
      <c r="A419" s="42" t="s">
        <v>168</v>
      </c>
      <c r="B419" s="42" t="s">
        <v>173</v>
      </c>
      <c r="C419" s="35" t="s">
        <v>45</v>
      </c>
      <c r="D419" s="42">
        <v>5.0</v>
      </c>
      <c r="E419" s="42">
        <v>2.0</v>
      </c>
      <c r="F419" s="37" t="s">
        <v>18</v>
      </c>
      <c r="G419" s="163">
        <v>3.1340274359239157</v>
      </c>
      <c r="H419" s="163">
        <v>0.019227432477627742</v>
      </c>
      <c r="I419" s="163">
        <v>114.03765267897644</v>
      </c>
      <c r="J419" s="163">
        <v>0.7797862312363875</v>
      </c>
      <c r="K419" s="163">
        <v>3.965887023699249</v>
      </c>
      <c r="L419" s="163">
        <v>34.356266021728516</v>
      </c>
      <c r="M419" s="163">
        <v>32.32608413696289</v>
      </c>
      <c r="N419" s="163">
        <v>34.356266021728516</v>
      </c>
      <c r="O419" s="163">
        <v>1787.0198974609375</v>
      </c>
      <c r="P419" s="163">
        <f>G419/H419</f>
        <v>162.9977086</v>
      </c>
      <c r="Q419" s="163">
        <f t="shared" si="2"/>
        <v>5.093736143</v>
      </c>
      <c r="AN419" s="121"/>
    </row>
    <row r="420" ht="14.25" customHeight="1">
      <c r="A420" s="30" t="s">
        <v>175</v>
      </c>
      <c r="B420" s="30" t="s">
        <v>176</v>
      </c>
      <c r="C420" s="263" t="s">
        <v>44</v>
      </c>
      <c r="D420" s="30">
        <v>5.0</v>
      </c>
      <c r="E420" s="30">
        <v>3.0</v>
      </c>
      <c r="F420" s="37" t="s">
        <v>18</v>
      </c>
      <c r="G420" s="264"/>
      <c r="H420" s="264"/>
      <c r="I420" s="264"/>
      <c r="J420" s="264"/>
      <c r="K420" s="264"/>
      <c r="L420" s="264"/>
      <c r="M420" s="264"/>
      <c r="N420" s="264"/>
      <c r="O420" s="264"/>
      <c r="P420" s="264"/>
      <c r="Q420" s="163" t="str">
        <f t="shared" si="2"/>
        <v>#NUM!</v>
      </c>
      <c r="AN420" s="121"/>
    </row>
    <row r="421" ht="14.25" customHeight="1">
      <c r="A421" s="30" t="s">
        <v>178</v>
      </c>
      <c r="B421" s="30" t="s">
        <v>179</v>
      </c>
      <c r="C421" s="263" t="s">
        <v>43</v>
      </c>
      <c r="D421" s="30">
        <v>5.0</v>
      </c>
      <c r="E421" s="30">
        <v>4.0</v>
      </c>
      <c r="F421" s="37" t="s">
        <v>18</v>
      </c>
      <c r="G421" s="264"/>
      <c r="H421" s="264"/>
      <c r="I421" s="264"/>
      <c r="J421" s="264"/>
      <c r="K421" s="264"/>
      <c r="L421" s="264"/>
      <c r="M421" s="264"/>
      <c r="N421" s="264"/>
      <c r="O421" s="264"/>
      <c r="P421" s="264"/>
      <c r="Q421" s="163" t="str">
        <f t="shared" si="2"/>
        <v>#NUM!</v>
      </c>
      <c r="R421" s="190"/>
      <c r="S421" s="190"/>
      <c r="T421" s="190"/>
      <c r="U421" s="190"/>
      <c r="V421" s="190"/>
      <c r="W421" s="190"/>
      <c r="X421" s="190"/>
      <c r="Y421" s="190"/>
      <c r="Z421" s="190"/>
      <c r="AA421" s="190"/>
      <c r="AB421" s="190"/>
      <c r="AC421" s="190"/>
      <c r="AD421" s="190"/>
      <c r="AE421" s="190"/>
      <c r="AF421" s="190"/>
      <c r="AG421" s="190"/>
      <c r="AH421" s="190"/>
      <c r="AI421" s="190"/>
      <c r="AJ421" s="190"/>
      <c r="AK421" s="190"/>
      <c r="AL421" s="190"/>
      <c r="AM421" s="190"/>
      <c r="AN421" s="267"/>
      <c r="AO421" s="190"/>
      <c r="AP421" s="190"/>
      <c r="AQ421" s="190"/>
      <c r="AR421" s="190"/>
      <c r="AS421" s="190"/>
      <c r="AT421" s="190"/>
      <c r="AU421" s="190"/>
      <c r="AV421" s="190"/>
      <c r="AW421" s="190"/>
      <c r="AX421" s="190"/>
      <c r="AY421" s="190"/>
      <c r="AZ421" s="190"/>
      <c r="BA421" s="190"/>
      <c r="BB421" s="190"/>
      <c r="BC421" s="190"/>
      <c r="BD421" s="190"/>
      <c r="BE421" s="190"/>
      <c r="BF421" s="190"/>
      <c r="BG421" s="190"/>
      <c r="BH421" s="190"/>
      <c r="BI421" s="190"/>
      <c r="BJ421" s="190"/>
      <c r="BK421" s="190"/>
      <c r="BL421" s="190"/>
      <c r="BM421" s="190"/>
      <c r="BN421" s="190"/>
      <c r="BO421" s="190"/>
      <c r="BP421" s="190"/>
      <c r="BQ421" s="190"/>
      <c r="BR421" s="190"/>
      <c r="BS421" s="190"/>
      <c r="BT421" s="190"/>
      <c r="BU421" s="190"/>
      <c r="BV421" s="190"/>
      <c r="BW421" s="190"/>
      <c r="BX421" s="190"/>
      <c r="BY421" s="190"/>
      <c r="BZ421" s="190"/>
      <c r="CA421" s="190"/>
      <c r="CB421" s="190"/>
      <c r="CC421" s="190"/>
      <c r="CD421" s="190"/>
      <c r="CE421" s="190"/>
      <c r="CF421" s="190"/>
      <c r="CG421" s="190"/>
      <c r="CH421" s="190"/>
      <c r="CI421" s="190"/>
      <c r="CJ421" s="190"/>
      <c r="CK421" s="190"/>
    </row>
    <row r="422" ht="14.25" customHeight="1">
      <c r="A422" s="30" t="s">
        <v>183</v>
      </c>
      <c r="B422" s="30" t="s">
        <v>176</v>
      </c>
      <c r="C422" s="263" t="s">
        <v>42</v>
      </c>
      <c r="D422" s="30">
        <v>5.0</v>
      </c>
      <c r="E422" s="30">
        <v>5.0</v>
      </c>
      <c r="F422" s="37" t="s">
        <v>18</v>
      </c>
      <c r="G422" s="264"/>
      <c r="H422" s="264"/>
      <c r="I422" s="264"/>
      <c r="J422" s="264"/>
      <c r="K422" s="264"/>
      <c r="L422" s="264"/>
      <c r="M422" s="264"/>
      <c r="N422" s="264"/>
      <c r="O422" s="264"/>
      <c r="P422" s="264"/>
      <c r="Q422" s="163" t="str">
        <f t="shared" si="2"/>
        <v>#NUM!</v>
      </c>
      <c r="AN422" s="121"/>
    </row>
    <row r="423" ht="14.25" customHeight="1">
      <c r="A423" s="30" t="s">
        <v>168</v>
      </c>
      <c r="B423" s="30" t="s">
        <v>179</v>
      </c>
      <c r="C423" s="263" t="s">
        <v>41</v>
      </c>
      <c r="D423" s="30">
        <v>5.0</v>
      </c>
      <c r="E423" s="30">
        <v>6.0</v>
      </c>
      <c r="F423" s="37" t="s">
        <v>18</v>
      </c>
      <c r="G423" s="264"/>
      <c r="H423" s="264"/>
      <c r="I423" s="264"/>
      <c r="J423" s="264"/>
      <c r="K423" s="264"/>
      <c r="L423" s="264"/>
      <c r="M423" s="264"/>
      <c r="N423" s="264"/>
      <c r="O423" s="264"/>
      <c r="P423" s="264"/>
      <c r="Q423" s="163" t="str">
        <f t="shared" si="2"/>
        <v>#NUM!</v>
      </c>
      <c r="AN423" s="121"/>
    </row>
    <row r="424" ht="14.25" customHeight="1">
      <c r="A424" s="42" t="s">
        <v>183</v>
      </c>
      <c r="B424" s="42" t="s">
        <v>173</v>
      </c>
      <c r="C424" s="252" t="s">
        <v>40</v>
      </c>
      <c r="D424" s="42">
        <v>5.0</v>
      </c>
      <c r="E424" s="42">
        <v>7.0</v>
      </c>
      <c r="F424" s="25" t="s">
        <v>18</v>
      </c>
      <c r="G424" s="163">
        <v>12.37060909753961</v>
      </c>
      <c r="H424" s="163">
        <v>0.08146711140495225</v>
      </c>
      <c r="I424" s="163">
        <v>112.85825998107809</v>
      </c>
      <c r="J424" s="163">
        <v>2.3396346347425885</v>
      </c>
      <c r="K424" s="163">
        <v>2.8756584085819346</v>
      </c>
      <c r="L424" s="163">
        <v>31.694690704345703</v>
      </c>
      <c r="M424" s="163">
        <v>32.04306411743164</v>
      </c>
      <c r="N424" s="163">
        <v>31.694690704345703</v>
      </c>
      <c r="O424" s="163">
        <v>1794.2315673828125</v>
      </c>
      <c r="P424" s="163">
        <f>G424/H424</f>
        <v>151.8478916</v>
      </c>
      <c r="Q424" s="163">
        <f t="shared" si="2"/>
        <v>5.022879306</v>
      </c>
      <c r="AN424" s="121"/>
    </row>
    <row r="425" ht="14.25" customHeight="1">
      <c r="A425" s="30" t="s">
        <v>175</v>
      </c>
      <c r="B425" s="30" t="s">
        <v>179</v>
      </c>
      <c r="C425" s="263" t="s">
        <v>39</v>
      </c>
      <c r="D425" s="30">
        <v>5.0</v>
      </c>
      <c r="E425" s="30">
        <v>8.0</v>
      </c>
      <c r="F425" s="37" t="s">
        <v>18</v>
      </c>
      <c r="G425" s="264"/>
      <c r="H425" s="264"/>
      <c r="I425" s="264"/>
      <c r="J425" s="264"/>
      <c r="K425" s="264"/>
      <c r="L425" s="264"/>
      <c r="M425" s="264"/>
      <c r="N425" s="264"/>
      <c r="O425" s="264"/>
      <c r="P425" s="264"/>
      <c r="Q425" s="163" t="str">
        <f t="shared" si="2"/>
        <v>#NUM!</v>
      </c>
      <c r="R425" s="190"/>
      <c r="S425" s="190"/>
      <c r="T425" s="190"/>
      <c r="U425" s="190"/>
      <c r="V425" s="190"/>
      <c r="W425" s="190"/>
      <c r="X425" s="190"/>
      <c r="Y425" s="190"/>
      <c r="Z425" s="190"/>
      <c r="AA425" s="190"/>
      <c r="AB425" s="190"/>
      <c r="AC425" s="190"/>
      <c r="AD425" s="190"/>
      <c r="AE425" s="190"/>
      <c r="AF425" s="190"/>
      <c r="AG425" s="190"/>
      <c r="AH425" s="190"/>
      <c r="AI425" s="190"/>
      <c r="AJ425" s="190"/>
      <c r="AK425" s="190"/>
      <c r="AL425" s="190"/>
      <c r="AM425" s="190"/>
      <c r="AN425" s="267"/>
      <c r="AO425" s="190"/>
      <c r="AP425" s="190"/>
      <c r="AQ425" s="190"/>
      <c r="AR425" s="190"/>
      <c r="AS425" s="190"/>
      <c r="AT425" s="190"/>
      <c r="AU425" s="190"/>
      <c r="AV425" s="190"/>
      <c r="AW425" s="190"/>
      <c r="AX425" s="190"/>
      <c r="AY425" s="190"/>
      <c r="AZ425" s="190"/>
      <c r="BA425" s="190"/>
      <c r="BB425" s="190"/>
      <c r="BC425" s="190"/>
      <c r="BD425" s="190"/>
      <c r="BE425" s="190"/>
      <c r="BF425" s="190"/>
      <c r="BG425" s="190"/>
      <c r="BH425" s="190"/>
      <c r="BI425" s="190"/>
      <c r="BJ425" s="190"/>
      <c r="BK425" s="190"/>
      <c r="BL425" s="190"/>
      <c r="BM425" s="190"/>
      <c r="BN425" s="190"/>
      <c r="BO425" s="190"/>
      <c r="BP425" s="190"/>
      <c r="BQ425" s="190"/>
      <c r="BR425" s="190"/>
      <c r="BS425" s="190"/>
      <c r="BT425" s="190"/>
      <c r="BU425" s="190"/>
      <c r="BV425" s="190"/>
      <c r="BW425" s="190"/>
      <c r="BX425" s="190"/>
      <c r="BY425" s="190"/>
      <c r="BZ425" s="190"/>
      <c r="CA425" s="190"/>
      <c r="CB425" s="190"/>
      <c r="CC425" s="190"/>
      <c r="CD425" s="190"/>
      <c r="CE425" s="190"/>
      <c r="CF425" s="190"/>
      <c r="CG425" s="190"/>
      <c r="CH425" s="190"/>
      <c r="CI425" s="190"/>
      <c r="CJ425" s="190"/>
      <c r="CK425" s="190"/>
    </row>
    <row r="426" ht="14.25" customHeight="1">
      <c r="A426" s="42" t="s">
        <v>168</v>
      </c>
      <c r="B426" s="42" t="s">
        <v>176</v>
      </c>
      <c r="C426" s="35" t="s">
        <v>38</v>
      </c>
      <c r="D426" s="42">
        <v>5.0</v>
      </c>
      <c r="E426" s="42">
        <v>9.0</v>
      </c>
      <c r="F426" s="37" t="s">
        <v>18</v>
      </c>
      <c r="G426" s="163">
        <v>6.77325257417393</v>
      </c>
      <c r="H426" s="163">
        <v>0.07656784234333135</v>
      </c>
      <c r="I426" s="163">
        <v>225.04360430200242</v>
      </c>
      <c r="J426" s="163">
        <v>2.2675667474497354</v>
      </c>
      <c r="K426" s="163">
        <v>2.9590478276470025</v>
      </c>
      <c r="L426" s="163">
        <v>32.02239990234375</v>
      </c>
      <c r="M426" s="163">
        <v>32.36216735839844</v>
      </c>
      <c r="N426" s="163">
        <v>32.02239990234375</v>
      </c>
      <c r="O426" s="163">
        <v>1840.9232177734375</v>
      </c>
      <c r="P426" s="163">
        <f t="shared" ref="P426:P428" si="89">G426/H426</f>
        <v>88.46079982</v>
      </c>
      <c r="Q426" s="163">
        <f t="shared" si="2"/>
        <v>4.482559514</v>
      </c>
      <c r="AN426" s="121"/>
    </row>
    <row r="427" ht="14.25" customHeight="1">
      <c r="A427" s="42" t="s">
        <v>183</v>
      </c>
      <c r="B427" s="42" t="s">
        <v>179</v>
      </c>
      <c r="C427" s="35" t="s">
        <v>37</v>
      </c>
      <c r="D427" s="42">
        <v>5.0</v>
      </c>
      <c r="E427" s="42">
        <v>10.0</v>
      </c>
      <c r="F427" s="37" t="s">
        <v>18</v>
      </c>
      <c r="G427" s="163">
        <v>2.351629620732152</v>
      </c>
      <c r="H427" s="163">
        <v>0.01621013559385713</v>
      </c>
      <c r="I427" s="163">
        <v>142.65994566310044</v>
      </c>
      <c r="J427" s="163">
        <v>0.704777129593138</v>
      </c>
      <c r="K427" s="163">
        <v>4.239388066548786</v>
      </c>
      <c r="L427" s="163">
        <v>35.34983444213867</v>
      </c>
      <c r="M427" s="163">
        <v>32.35871887207031</v>
      </c>
      <c r="N427" s="163">
        <v>35.34983444213867</v>
      </c>
      <c r="O427" s="163">
        <v>1813.9716796875</v>
      </c>
      <c r="P427" s="163">
        <f t="shared" si="89"/>
        <v>145.0715577</v>
      </c>
      <c r="Q427" s="163">
        <f t="shared" si="2"/>
        <v>4.977227122</v>
      </c>
      <c r="AN427" s="121"/>
    </row>
    <row r="428" ht="14.25" customHeight="1">
      <c r="A428" s="42" t="s">
        <v>178</v>
      </c>
      <c r="B428" s="42" t="s">
        <v>173</v>
      </c>
      <c r="C428" s="35" t="s">
        <v>36</v>
      </c>
      <c r="D428" s="42">
        <v>5.0</v>
      </c>
      <c r="E428" s="42">
        <v>11.0</v>
      </c>
      <c r="F428" s="37" t="s">
        <v>18</v>
      </c>
      <c r="G428" s="163">
        <v>4.798913245585409</v>
      </c>
      <c r="H428" s="163">
        <v>0.053892062047111826</v>
      </c>
      <c r="I428" s="163">
        <v>226.10318879805533</v>
      </c>
      <c r="J428" s="163">
        <v>1.9287902138547386</v>
      </c>
      <c r="K428" s="163">
        <v>3.5398819439361127</v>
      </c>
      <c r="L428" s="163">
        <v>33.85578918457031</v>
      </c>
      <c r="M428" s="163">
        <v>32.24357986450195</v>
      </c>
      <c r="N428" s="163">
        <v>33.85578918457031</v>
      </c>
      <c r="O428" s="163">
        <v>1677.03727722168</v>
      </c>
      <c r="P428" s="163">
        <f t="shared" si="89"/>
        <v>89.046755</v>
      </c>
      <c r="Q428" s="163">
        <f t="shared" si="2"/>
        <v>4.489161569</v>
      </c>
      <c r="AN428" s="121"/>
    </row>
    <row r="429" ht="14.25" customHeight="1">
      <c r="A429" s="30" t="s">
        <v>175</v>
      </c>
      <c r="B429" s="30" t="s">
        <v>169</v>
      </c>
      <c r="C429" s="263" t="s">
        <v>34</v>
      </c>
      <c r="D429" s="30">
        <v>5.0</v>
      </c>
      <c r="E429" s="30">
        <v>12.0</v>
      </c>
      <c r="F429" s="37" t="s">
        <v>18</v>
      </c>
      <c r="G429" s="264"/>
      <c r="H429" s="264"/>
      <c r="I429" s="264"/>
      <c r="J429" s="264"/>
      <c r="K429" s="264"/>
      <c r="L429" s="264"/>
      <c r="M429" s="264"/>
      <c r="N429" s="264"/>
      <c r="O429" s="264"/>
      <c r="P429" s="264"/>
      <c r="Q429" s="163" t="str">
        <f t="shared" si="2"/>
        <v>#NUM!</v>
      </c>
      <c r="AN429" s="121"/>
    </row>
    <row r="430" ht="14.25" customHeight="1">
      <c r="A430" s="42" t="s">
        <v>178</v>
      </c>
      <c r="B430" s="42" t="s">
        <v>169</v>
      </c>
      <c r="C430" s="35" t="s">
        <v>32</v>
      </c>
      <c r="D430" s="42">
        <v>5.0</v>
      </c>
      <c r="E430" s="42">
        <v>13.0</v>
      </c>
      <c r="F430" s="37" t="s">
        <v>18</v>
      </c>
      <c r="G430" s="163">
        <v>1.0783407998479058</v>
      </c>
      <c r="H430" s="163">
        <v>0.01409809361414373</v>
      </c>
      <c r="I430" s="163">
        <v>251.2690966232788</v>
      </c>
      <c r="J430" s="163">
        <v>0.624133583540786</v>
      </c>
      <c r="K430" s="163">
        <v>4.312571449573353</v>
      </c>
      <c r="L430" s="163">
        <v>35.52236557006836</v>
      </c>
      <c r="M430" s="163">
        <v>32.230133056640625</v>
      </c>
      <c r="N430" s="163">
        <v>35.52236557006836</v>
      </c>
      <c r="O430" s="163">
        <v>1826.7589111328125</v>
      </c>
      <c r="P430" s="163">
        <f t="shared" ref="P430:P432" si="90">G430/H430</f>
        <v>76.4884125</v>
      </c>
      <c r="Q430" s="163">
        <f t="shared" si="2"/>
        <v>4.337139259</v>
      </c>
      <c r="AN430" s="121"/>
    </row>
    <row r="431" ht="14.25" customHeight="1">
      <c r="A431" s="42" t="s">
        <v>183</v>
      </c>
      <c r="B431" s="42" t="s">
        <v>169</v>
      </c>
      <c r="C431" s="35" t="s">
        <v>30</v>
      </c>
      <c r="D431" s="42">
        <v>5.0</v>
      </c>
      <c r="E431" s="42">
        <v>14.0</v>
      </c>
      <c r="F431" s="37" t="s">
        <v>18</v>
      </c>
      <c r="G431" s="163">
        <v>0.3555089659421271</v>
      </c>
      <c r="H431" s="163">
        <v>0.004658418499010805</v>
      </c>
      <c r="I431" s="163">
        <v>253.44187051968922</v>
      </c>
      <c r="J431" s="163">
        <v>0.20959007406772628</v>
      </c>
      <c r="K431" s="163">
        <v>4.370386712304922</v>
      </c>
      <c r="L431" s="163">
        <v>35.462608337402344</v>
      </c>
      <c r="M431" s="163">
        <v>32.26559066772461</v>
      </c>
      <c r="N431" s="163">
        <v>35.462608337402344</v>
      </c>
      <c r="O431" s="163">
        <v>1832.0045166015625</v>
      </c>
      <c r="P431" s="163">
        <f t="shared" si="90"/>
        <v>76.31537742</v>
      </c>
      <c r="Q431" s="163">
        <f t="shared" si="2"/>
        <v>4.334874457</v>
      </c>
      <c r="AN431" s="121"/>
    </row>
    <row r="432" ht="14.25" customHeight="1">
      <c r="A432" s="42" t="s">
        <v>178</v>
      </c>
      <c r="B432" s="42" t="s">
        <v>176</v>
      </c>
      <c r="C432" s="35" t="s">
        <v>29</v>
      </c>
      <c r="D432" s="42">
        <v>5.0</v>
      </c>
      <c r="E432" s="42">
        <v>15.0</v>
      </c>
      <c r="F432" s="37" t="s">
        <v>18</v>
      </c>
      <c r="G432" s="163">
        <v>3.74589097443968</v>
      </c>
      <c r="H432" s="163">
        <v>0.03504268139754603</v>
      </c>
      <c r="I432" s="163">
        <v>198.0115631160296</v>
      </c>
      <c r="J432" s="163">
        <v>1.494862104701243</v>
      </c>
      <c r="K432" s="163">
        <v>4.181000622251873</v>
      </c>
      <c r="L432" s="163">
        <v>35.66756820678711</v>
      </c>
      <c r="M432" s="163">
        <v>32.322357177734375</v>
      </c>
      <c r="N432" s="163">
        <v>35.66756820678711</v>
      </c>
      <c r="O432" s="163">
        <v>1841.2276611328125</v>
      </c>
      <c r="P432" s="163">
        <f t="shared" si="90"/>
        <v>106.8951012</v>
      </c>
      <c r="Q432" s="163">
        <f t="shared" si="2"/>
        <v>4.671847991</v>
      </c>
      <c r="AN432" s="121"/>
    </row>
    <row r="433" ht="14.25" customHeight="1">
      <c r="A433" s="30" t="s">
        <v>175</v>
      </c>
      <c r="B433" s="30" t="s">
        <v>173</v>
      </c>
      <c r="C433" s="265" t="s">
        <v>28</v>
      </c>
      <c r="D433" s="30">
        <v>5.0</v>
      </c>
      <c r="E433" s="30">
        <v>16.0</v>
      </c>
      <c r="F433" s="37" t="s">
        <v>18</v>
      </c>
      <c r="G433" s="264"/>
      <c r="H433" s="264"/>
      <c r="I433" s="264"/>
      <c r="J433" s="264"/>
      <c r="K433" s="264"/>
      <c r="L433" s="264"/>
      <c r="M433" s="264"/>
      <c r="N433" s="264"/>
      <c r="O433" s="264"/>
      <c r="P433" s="264"/>
      <c r="Q433" s="163" t="str">
        <f t="shared" si="2"/>
        <v>#NUM!</v>
      </c>
      <c r="R433" s="190"/>
      <c r="S433" s="190"/>
      <c r="T433" s="190"/>
      <c r="U433" s="190"/>
      <c r="V433" s="190"/>
      <c r="W433" s="190"/>
      <c r="X433" s="190"/>
      <c r="Y433" s="190"/>
      <c r="Z433" s="190"/>
      <c r="AA433" s="190"/>
      <c r="AB433" s="190"/>
      <c r="AC433" s="190"/>
      <c r="AD433" s="190"/>
      <c r="AE433" s="190"/>
      <c r="AF433" s="190"/>
      <c r="AG433" s="190"/>
      <c r="AH433" s="190"/>
      <c r="AI433" s="190"/>
      <c r="AJ433" s="190"/>
      <c r="AK433" s="190"/>
      <c r="AL433" s="190"/>
      <c r="AM433" s="190"/>
      <c r="AN433" s="267"/>
      <c r="AO433" s="190"/>
      <c r="AP433" s="190"/>
      <c r="AQ433" s="190"/>
      <c r="AR433" s="190"/>
      <c r="AS433" s="190"/>
      <c r="AT433" s="190"/>
      <c r="AU433" s="190"/>
      <c r="AV433" s="190"/>
      <c r="AW433" s="190"/>
      <c r="AX433" s="190"/>
      <c r="AY433" s="190"/>
      <c r="AZ433" s="190"/>
      <c r="BA433" s="190"/>
      <c r="BB433" s="190"/>
      <c r="BC433" s="190"/>
      <c r="BD433" s="190"/>
      <c r="BE433" s="190"/>
      <c r="BF433" s="190"/>
      <c r="BG433" s="190"/>
      <c r="BH433" s="190"/>
      <c r="BI433" s="190"/>
      <c r="BJ433" s="190"/>
      <c r="BK433" s="190"/>
      <c r="BL433" s="190"/>
      <c r="BM433" s="190"/>
      <c r="BN433" s="190"/>
      <c r="BO433" s="190"/>
      <c r="BP433" s="190"/>
      <c r="BQ433" s="190"/>
      <c r="BR433" s="190"/>
      <c r="BS433" s="190"/>
      <c r="BT433" s="190"/>
      <c r="BU433" s="190"/>
      <c r="BV433" s="190"/>
      <c r="BW433" s="190"/>
      <c r="BX433" s="190"/>
      <c r="BY433" s="190"/>
      <c r="BZ433" s="190"/>
      <c r="CA433" s="190"/>
      <c r="CB433" s="190"/>
      <c r="CC433" s="190"/>
      <c r="CD433" s="190"/>
      <c r="CE433" s="190"/>
      <c r="CF433" s="190"/>
      <c r="CG433" s="190"/>
      <c r="CH433" s="190"/>
      <c r="CI433" s="190"/>
      <c r="CJ433" s="190"/>
      <c r="CK433" s="190"/>
    </row>
    <row r="434" ht="14.25" customHeight="1">
      <c r="A434" s="42" t="s">
        <v>168</v>
      </c>
      <c r="B434" s="42" t="s">
        <v>169</v>
      </c>
      <c r="C434" s="35" t="s">
        <v>46</v>
      </c>
      <c r="D434" s="42">
        <v>2.0</v>
      </c>
      <c r="E434" s="42">
        <v>1.0</v>
      </c>
      <c r="F434" s="37" t="s">
        <v>18</v>
      </c>
      <c r="G434" s="163">
        <v>2.508145400924665</v>
      </c>
      <c r="H434" s="163">
        <v>0.018325317020126675</v>
      </c>
      <c r="I434" s="163">
        <v>160.47303274056904</v>
      </c>
      <c r="J434" s="163">
        <v>0.5591968352330642</v>
      </c>
      <c r="K434" s="163">
        <v>2.9732814655419633</v>
      </c>
      <c r="L434" s="163">
        <v>33.4243278503418</v>
      </c>
      <c r="M434" s="163">
        <v>30.95709991455078</v>
      </c>
      <c r="N434" s="163">
        <v>33.4243278503418</v>
      </c>
      <c r="O434" s="163">
        <v>1074.4119873046875</v>
      </c>
      <c r="P434" s="163">
        <f t="shared" ref="P434:P435" si="91">G434/H434</f>
        <v>136.8677769</v>
      </c>
      <c r="Q434" s="163">
        <f t="shared" si="2"/>
        <v>4.919015327</v>
      </c>
      <c r="AN434" s="121"/>
    </row>
    <row r="435" ht="14.25" customHeight="1">
      <c r="A435" s="42" t="s">
        <v>168</v>
      </c>
      <c r="B435" s="42" t="s">
        <v>173</v>
      </c>
      <c r="C435" s="35" t="s">
        <v>45</v>
      </c>
      <c r="D435" s="42">
        <v>2.0</v>
      </c>
      <c r="E435" s="42">
        <v>2.0</v>
      </c>
      <c r="F435" s="37" t="s">
        <v>18</v>
      </c>
      <c r="G435" s="163">
        <v>1.2310968053533857</v>
      </c>
      <c r="H435" s="163">
        <v>0.007669168914797969</v>
      </c>
      <c r="I435" s="163">
        <v>126.13395088437298</v>
      </c>
      <c r="J435" s="163">
        <v>0.24942356402420973</v>
      </c>
      <c r="K435" s="163">
        <v>3.1554090177506775</v>
      </c>
      <c r="L435" s="163">
        <v>33.90611267089844</v>
      </c>
      <c r="M435" s="163">
        <v>31.214326858520508</v>
      </c>
      <c r="N435" s="163">
        <v>33.90611267089844</v>
      </c>
      <c r="O435" s="163">
        <v>1216.932861328125</v>
      </c>
      <c r="P435" s="163">
        <f t="shared" si="91"/>
        <v>160.5254518</v>
      </c>
      <c r="Q435" s="163">
        <f t="shared" si="2"/>
        <v>5.078452508</v>
      </c>
      <c r="AN435" s="121"/>
    </row>
    <row r="436" ht="14.25" customHeight="1">
      <c r="A436" s="30" t="s">
        <v>175</v>
      </c>
      <c r="B436" s="30" t="s">
        <v>176</v>
      </c>
      <c r="C436" s="263" t="s">
        <v>44</v>
      </c>
      <c r="D436" s="30">
        <v>2.0</v>
      </c>
      <c r="E436" s="30">
        <v>3.0</v>
      </c>
      <c r="F436" s="37" t="s">
        <v>18</v>
      </c>
      <c r="G436" s="264"/>
      <c r="H436" s="264"/>
      <c r="I436" s="264"/>
      <c r="J436" s="264"/>
      <c r="K436" s="264"/>
      <c r="L436" s="264"/>
      <c r="M436" s="264"/>
      <c r="N436" s="264"/>
      <c r="O436" s="264"/>
      <c r="P436" s="264"/>
      <c r="Q436" s="163" t="str">
        <f t="shared" si="2"/>
        <v>#NUM!</v>
      </c>
      <c r="AN436" s="121"/>
    </row>
    <row r="437" ht="14.25" customHeight="1">
      <c r="A437" s="30" t="s">
        <v>178</v>
      </c>
      <c r="B437" s="30" t="s">
        <v>179</v>
      </c>
      <c r="C437" s="263" t="s">
        <v>43</v>
      </c>
      <c r="D437" s="30">
        <v>2.0</v>
      </c>
      <c r="E437" s="30">
        <v>4.0</v>
      </c>
      <c r="F437" s="37" t="s">
        <v>18</v>
      </c>
      <c r="G437" s="264"/>
      <c r="H437" s="264"/>
      <c r="I437" s="264"/>
      <c r="J437" s="264"/>
      <c r="K437" s="264"/>
      <c r="L437" s="264"/>
      <c r="M437" s="264"/>
      <c r="N437" s="264"/>
      <c r="O437" s="264"/>
      <c r="P437" s="264"/>
      <c r="Q437" s="163" t="str">
        <f t="shared" si="2"/>
        <v>#NUM!</v>
      </c>
      <c r="AN437" s="121"/>
    </row>
    <row r="438" ht="14.25" customHeight="1">
      <c r="A438" s="30" t="s">
        <v>183</v>
      </c>
      <c r="B438" s="30" t="s">
        <v>176</v>
      </c>
      <c r="C438" s="263" t="s">
        <v>42</v>
      </c>
      <c r="D438" s="30">
        <v>2.0</v>
      </c>
      <c r="E438" s="30">
        <v>5.0</v>
      </c>
      <c r="F438" s="37" t="s">
        <v>18</v>
      </c>
      <c r="G438" s="264"/>
      <c r="H438" s="264"/>
      <c r="I438" s="264"/>
      <c r="J438" s="264"/>
      <c r="K438" s="264"/>
      <c r="L438" s="264"/>
      <c r="M438" s="264"/>
      <c r="N438" s="264"/>
      <c r="O438" s="264"/>
      <c r="P438" s="264"/>
      <c r="Q438" s="163" t="str">
        <f t="shared" si="2"/>
        <v>#NUM!</v>
      </c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268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  <c r="CC438" s="30"/>
      <c r="CD438" s="30"/>
      <c r="CE438" s="30"/>
      <c r="CF438" s="30"/>
      <c r="CG438" s="30"/>
      <c r="CH438" s="30"/>
      <c r="CI438" s="30"/>
      <c r="CJ438" s="30"/>
      <c r="CK438" s="30"/>
    </row>
    <row r="439" ht="14.25" customHeight="1">
      <c r="A439" s="42" t="s">
        <v>168</v>
      </c>
      <c r="B439" s="42" t="s">
        <v>179</v>
      </c>
      <c r="C439" s="35" t="s">
        <v>41</v>
      </c>
      <c r="D439" s="42">
        <v>2.0</v>
      </c>
      <c r="E439" s="42">
        <v>6.0</v>
      </c>
      <c r="F439" s="37" t="s">
        <v>18</v>
      </c>
      <c r="G439" s="163"/>
      <c r="H439" s="163"/>
      <c r="I439" s="163"/>
      <c r="J439" s="163"/>
      <c r="K439" s="163"/>
      <c r="L439" s="163"/>
      <c r="M439" s="163"/>
      <c r="N439" s="163"/>
      <c r="O439" s="163"/>
      <c r="P439" s="163"/>
      <c r="Q439" s="163" t="str">
        <f t="shared" si="2"/>
        <v>#NUM!</v>
      </c>
      <c r="AN439" s="121"/>
    </row>
    <row r="440" ht="14.25" customHeight="1">
      <c r="A440" s="30" t="s">
        <v>183</v>
      </c>
      <c r="B440" s="30" t="s">
        <v>173</v>
      </c>
      <c r="C440" s="263" t="s">
        <v>40</v>
      </c>
      <c r="D440" s="30">
        <v>2.0</v>
      </c>
      <c r="E440" s="30">
        <v>7.0</v>
      </c>
      <c r="F440" s="37" t="s">
        <v>18</v>
      </c>
      <c r="G440" s="264"/>
      <c r="H440" s="264"/>
      <c r="I440" s="264"/>
      <c r="J440" s="264"/>
      <c r="K440" s="264"/>
      <c r="L440" s="264"/>
      <c r="M440" s="264"/>
      <c r="N440" s="264"/>
      <c r="O440" s="264"/>
      <c r="P440" s="264"/>
      <c r="Q440" s="163" t="str">
        <f t="shared" si="2"/>
        <v>#NUM!</v>
      </c>
      <c r="AN440" s="121"/>
    </row>
    <row r="441" ht="14.25" customHeight="1">
      <c r="A441" s="42" t="s">
        <v>175</v>
      </c>
      <c r="B441" s="42" t="s">
        <v>179</v>
      </c>
      <c r="C441" s="35" t="s">
        <v>39</v>
      </c>
      <c r="D441" s="42">
        <v>2.0</v>
      </c>
      <c r="E441" s="42">
        <v>8.0</v>
      </c>
      <c r="F441" s="37" t="s">
        <v>18</v>
      </c>
      <c r="G441" s="163">
        <v>1.279845332077484</v>
      </c>
      <c r="H441" s="163">
        <v>0.007600680595076891</v>
      </c>
      <c r="I441" s="163">
        <v>113.2817217270116</v>
      </c>
      <c r="J441" s="163">
        <v>0.26101895832295474</v>
      </c>
      <c r="K441" s="163">
        <v>3.3222171618987817</v>
      </c>
      <c r="L441" s="163">
        <v>35.07754135131836</v>
      </c>
      <c r="M441" s="163">
        <v>32.315521240234375</v>
      </c>
      <c r="N441" s="163">
        <v>35.07754135131836</v>
      </c>
      <c r="O441" s="163">
        <v>1292.8843994140625</v>
      </c>
      <c r="P441" s="163">
        <f t="shared" ref="P441:P448" si="92">G441/H441</f>
        <v>168.3856223</v>
      </c>
      <c r="Q441" s="163">
        <f t="shared" si="2"/>
        <v>5.12625672</v>
      </c>
      <c r="AN441" s="121"/>
    </row>
    <row r="442" ht="14.25" customHeight="1">
      <c r="A442" s="42" t="s">
        <v>168</v>
      </c>
      <c r="B442" s="42" t="s">
        <v>176</v>
      </c>
      <c r="C442" s="35" t="s">
        <v>38</v>
      </c>
      <c r="D442" s="42">
        <v>2.0</v>
      </c>
      <c r="E442" s="42">
        <v>9.0</v>
      </c>
      <c r="F442" s="37" t="s">
        <v>18</v>
      </c>
      <c r="G442" s="163">
        <v>1.2631966084315958</v>
      </c>
      <c r="H442" s="163">
        <v>0.01575924041346353</v>
      </c>
      <c r="I442" s="163">
        <v>250.7238067293985</v>
      </c>
      <c r="J442" s="163">
        <v>0.5292676768661699</v>
      </c>
      <c r="K442" s="163">
        <v>3.257428708354528</v>
      </c>
      <c r="L442" s="163">
        <v>35.06764602661133</v>
      </c>
      <c r="M442" s="163">
        <v>32.456748962402344</v>
      </c>
      <c r="N442" s="163">
        <v>35.06764602661133</v>
      </c>
      <c r="O442" s="163">
        <v>1377.5703125</v>
      </c>
      <c r="P442" s="163">
        <f t="shared" si="92"/>
        <v>80.15593235</v>
      </c>
      <c r="Q442" s="163">
        <f t="shared" si="2"/>
        <v>4.383973892</v>
      </c>
      <c r="AN442" s="121"/>
    </row>
    <row r="443" ht="14.25" customHeight="1">
      <c r="A443" s="42" t="s">
        <v>183</v>
      </c>
      <c r="B443" s="42" t="s">
        <v>179</v>
      </c>
      <c r="C443" s="35" t="s">
        <v>37</v>
      </c>
      <c r="D443" s="42">
        <v>2.0</v>
      </c>
      <c r="E443" s="42">
        <v>10.0</v>
      </c>
      <c r="F443" s="37" t="s">
        <v>18</v>
      </c>
      <c r="G443" s="163">
        <v>1.501850583668241</v>
      </c>
      <c r="H443" s="163">
        <v>0.010640777016621777</v>
      </c>
      <c r="I443" s="163">
        <v>154.53422078432985</v>
      </c>
      <c r="J443" s="163">
        <v>0.3778541817581483</v>
      </c>
      <c r="K443" s="163">
        <v>3.43587771994105</v>
      </c>
      <c r="L443" s="163">
        <v>35.55746841430664</v>
      </c>
      <c r="M443" s="163">
        <v>32.87858581542969</v>
      </c>
      <c r="N443" s="163">
        <v>35.55746841430664</v>
      </c>
      <c r="O443" s="163">
        <v>1228.326416015625</v>
      </c>
      <c r="P443" s="163">
        <f t="shared" si="92"/>
        <v>141.1410634</v>
      </c>
      <c r="Q443" s="163">
        <f t="shared" si="2"/>
        <v>4.94975984</v>
      </c>
      <c r="AN443" s="121"/>
    </row>
    <row r="444" ht="14.25" customHeight="1">
      <c r="A444" s="42" t="s">
        <v>178</v>
      </c>
      <c r="B444" s="42" t="s">
        <v>173</v>
      </c>
      <c r="C444" s="35" t="s">
        <v>36</v>
      </c>
      <c r="D444" s="42">
        <v>2.0</v>
      </c>
      <c r="E444" s="42">
        <v>11.0</v>
      </c>
      <c r="F444" s="37" t="s">
        <v>18</v>
      </c>
      <c r="G444" s="163">
        <v>6.3552827156948535</v>
      </c>
      <c r="H444" s="163">
        <v>0.10272798743510585</v>
      </c>
      <c r="I444" s="163">
        <v>269.01594770708766</v>
      </c>
      <c r="J444" s="163">
        <v>2.726425548184887</v>
      </c>
      <c r="K444" s="163">
        <v>2.648827406616565</v>
      </c>
      <c r="L444" s="163">
        <v>34.54056930541992</v>
      </c>
      <c r="M444" s="163">
        <v>33.0800895690918</v>
      </c>
      <c r="N444" s="163">
        <v>34.54056930541992</v>
      </c>
      <c r="O444" s="163">
        <v>1315.604248046875</v>
      </c>
      <c r="P444" s="163">
        <f t="shared" si="92"/>
        <v>61.86515354</v>
      </c>
      <c r="Q444" s="163">
        <f t="shared" si="2"/>
        <v>4.124957074</v>
      </c>
      <c r="AN444" s="121"/>
    </row>
    <row r="445" ht="14.25" customHeight="1">
      <c r="A445" s="42" t="s">
        <v>175</v>
      </c>
      <c r="B445" s="42" t="s">
        <v>169</v>
      </c>
      <c r="C445" s="35" t="s">
        <v>34</v>
      </c>
      <c r="D445" s="42">
        <v>2.0</v>
      </c>
      <c r="E445" s="42">
        <v>12.0</v>
      </c>
      <c r="F445" s="37" t="s">
        <v>18</v>
      </c>
      <c r="G445" s="163">
        <v>8.790258464270874</v>
      </c>
      <c r="H445" s="163">
        <v>0.1377322705878991</v>
      </c>
      <c r="I445" s="163">
        <v>261.77447155107234</v>
      </c>
      <c r="J445" s="163">
        <v>3.108704829153199</v>
      </c>
      <c r="K445" s="163">
        <v>2.2819083421971085</v>
      </c>
      <c r="L445" s="163">
        <v>33.57691955566406</v>
      </c>
      <c r="M445" s="163">
        <v>33.143707275390625</v>
      </c>
      <c r="N445" s="163">
        <v>33.57691955566406</v>
      </c>
      <c r="O445" s="163">
        <v>1475.2113037109375</v>
      </c>
      <c r="P445" s="163">
        <f t="shared" si="92"/>
        <v>63.82134286</v>
      </c>
      <c r="Q445" s="163">
        <f t="shared" si="2"/>
        <v>4.156087662</v>
      </c>
      <c r="AN445" s="121"/>
    </row>
    <row r="446" ht="14.25" customHeight="1">
      <c r="A446" s="42" t="s">
        <v>178</v>
      </c>
      <c r="B446" s="42" t="s">
        <v>169</v>
      </c>
      <c r="C446" s="35" t="s">
        <v>32</v>
      </c>
      <c r="D446" s="42">
        <v>2.0</v>
      </c>
      <c r="E446" s="42">
        <v>13.0</v>
      </c>
      <c r="F446" s="37" t="s">
        <v>18</v>
      </c>
      <c r="G446" s="163">
        <v>3.6010057337293797</v>
      </c>
      <c r="H446" s="163">
        <v>0.032945631639415</v>
      </c>
      <c r="I446" s="163">
        <v>198.57326907443888</v>
      </c>
      <c r="J446" s="163">
        <v>1.1535242679541282</v>
      </c>
      <c r="K446" s="163">
        <v>3.4084582048194356</v>
      </c>
      <c r="L446" s="163">
        <v>36.0150032043457</v>
      </c>
      <c r="M446" s="163">
        <v>33.27177429199219</v>
      </c>
      <c r="N446" s="163">
        <v>36.0150032043457</v>
      </c>
      <c r="O446" s="163">
        <v>1440.359130859375</v>
      </c>
      <c r="P446" s="163">
        <f t="shared" si="92"/>
        <v>109.3014629</v>
      </c>
      <c r="Q446" s="163">
        <f t="shared" si="2"/>
        <v>4.694109779</v>
      </c>
      <c r="AN446" s="121"/>
    </row>
    <row r="447" ht="14.25" customHeight="1">
      <c r="A447" s="42" t="s">
        <v>183</v>
      </c>
      <c r="B447" s="42" t="s">
        <v>169</v>
      </c>
      <c r="C447" s="35" t="s">
        <v>30</v>
      </c>
      <c r="D447" s="42">
        <v>2.0</v>
      </c>
      <c r="E447" s="42">
        <v>14.0</v>
      </c>
      <c r="F447" s="37" t="s">
        <v>18</v>
      </c>
      <c r="G447" s="163">
        <v>0.44589395377960317</v>
      </c>
      <c r="H447" s="163">
        <v>0.004791447410753246</v>
      </c>
      <c r="I447" s="163">
        <v>229.93754718902278</v>
      </c>
      <c r="J447" s="163">
        <v>0.189224142934551</v>
      </c>
      <c r="K447" s="163">
        <v>3.8063174451201682</v>
      </c>
      <c r="L447" s="163">
        <v>36.6456184387207</v>
      </c>
      <c r="M447" s="163">
        <v>33.349945068359375</v>
      </c>
      <c r="N447" s="163">
        <v>36.6456184387207</v>
      </c>
      <c r="O447" s="163">
        <v>1302.8980712890625</v>
      </c>
      <c r="P447" s="163">
        <f t="shared" si="92"/>
        <v>93.06038772</v>
      </c>
      <c r="Q447" s="163">
        <f t="shared" si="2"/>
        <v>4.533248613</v>
      </c>
      <c r="AN447" s="121"/>
    </row>
    <row r="448" ht="14.25" customHeight="1">
      <c r="A448" s="42" t="s">
        <v>178</v>
      </c>
      <c r="B448" s="42" t="s">
        <v>176</v>
      </c>
      <c r="C448" s="35" t="s">
        <v>29</v>
      </c>
      <c r="D448" s="42">
        <v>2.0</v>
      </c>
      <c r="E448" s="42">
        <v>15.0</v>
      </c>
      <c r="F448" s="37" t="s">
        <v>18</v>
      </c>
      <c r="G448" s="163">
        <v>2.0119588945002107</v>
      </c>
      <c r="H448" s="163">
        <v>0.015464818896453025</v>
      </c>
      <c r="I448" s="163">
        <v>168.45229116553568</v>
      </c>
      <c r="J448" s="163">
        <v>0.6125607937173156</v>
      </c>
      <c r="K448" s="163">
        <v>3.8279799089253026</v>
      </c>
      <c r="L448" s="163">
        <v>36.96969985961914</v>
      </c>
      <c r="M448" s="163">
        <v>33.51793670654297</v>
      </c>
      <c r="N448" s="163">
        <v>36.96969985961914</v>
      </c>
      <c r="O448" s="163">
        <v>1509.149658203125</v>
      </c>
      <c r="P448" s="163">
        <f t="shared" si="92"/>
        <v>130.0990919</v>
      </c>
      <c r="Q448" s="163">
        <f t="shared" si="2"/>
        <v>4.868296405</v>
      </c>
      <c r="AN448" s="121"/>
    </row>
    <row r="449" ht="14.25" customHeight="1">
      <c r="A449" s="30" t="s">
        <v>175</v>
      </c>
      <c r="B449" s="30" t="s">
        <v>173</v>
      </c>
      <c r="C449" s="265" t="s">
        <v>28</v>
      </c>
      <c r="D449" s="30">
        <v>2.0</v>
      </c>
      <c r="E449" s="30">
        <v>16.0</v>
      </c>
      <c r="F449" s="37" t="s">
        <v>18</v>
      </c>
      <c r="G449" s="264"/>
      <c r="H449" s="264"/>
      <c r="I449" s="264"/>
      <c r="J449" s="264"/>
      <c r="K449" s="264"/>
      <c r="L449" s="264"/>
      <c r="M449" s="264"/>
      <c r="N449" s="264"/>
      <c r="O449" s="264"/>
      <c r="P449" s="264"/>
      <c r="Q449" s="163" t="str">
        <f t="shared" si="2"/>
        <v>#NUM!</v>
      </c>
      <c r="AN449" s="121"/>
    </row>
    <row r="450" ht="14.25" customHeight="1">
      <c r="A450" s="42" t="s">
        <v>168</v>
      </c>
      <c r="B450" s="42" t="s">
        <v>169</v>
      </c>
      <c r="C450" s="35" t="s">
        <v>46</v>
      </c>
      <c r="D450" s="42">
        <v>4.0</v>
      </c>
      <c r="E450" s="42">
        <v>1.0</v>
      </c>
      <c r="F450" s="37" t="s">
        <v>18</v>
      </c>
      <c r="G450" s="163">
        <v>5.8890548793881665</v>
      </c>
      <c r="H450" s="163">
        <v>0.058613037289668955</v>
      </c>
      <c r="I450" s="163">
        <v>208.35364269957407</v>
      </c>
      <c r="J450" s="163">
        <v>1.7994013152209276</v>
      </c>
      <c r="K450" s="163">
        <v>3.0161948307427866</v>
      </c>
      <c r="L450" s="163">
        <v>35.2935905456543</v>
      </c>
      <c r="M450" s="163">
        <v>33.43369674682617</v>
      </c>
      <c r="N450" s="163">
        <v>35.2935905456543</v>
      </c>
      <c r="O450" s="163">
        <v>590.846435546875</v>
      </c>
      <c r="P450" s="163">
        <f t="shared" ref="P450:P480" si="93">G450/H450</f>
        <v>100.4734638</v>
      </c>
      <c r="Q450" s="163">
        <f t="shared" si="2"/>
        <v>4.609893651</v>
      </c>
      <c r="AN450" s="121"/>
    </row>
    <row r="451" ht="14.25" customHeight="1">
      <c r="A451" s="42" t="s">
        <v>168</v>
      </c>
      <c r="B451" s="42" t="s">
        <v>173</v>
      </c>
      <c r="C451" s="35" t="s">
        <v>45</v>
      </c>
      <c r="D451" s="42">
        <v>4.0</v>
      </c>
      <c r="E451" s="42">
        <v>2.0</v>
      </c>
      <c r="F451" s="37" t="s">
        <v>18</v>
      </c>
      <c r="G451" s="163">
        <v>1.981467870544937</v>
      </c>
      <c r="H451" s="163">
        <v>0.021223213322171166</v>
      </c>
      <c r="I451" s="163">
        <v>229.15687927430977</v>
      </c>
      <c r="J451" s="163">
        <v>0.6796431327614698</v>
      </c>
      <c r="K451" s="163">
        <v>3.110973732745259</v>
      </c>
      <c r="L451" s="163">
        <v>34.91731643676758</v>
      </c>
      <c r="M451" s="163">
        <v>33.49789047241211</v>
      </c>
      <c r="N451" s="163">
        <v>34.91731643676758</v>
      </c>
      <c r="O451" s="163">
        <v>870.6608276367188</v>
      </c>
      <c r="P451" s="163">
        <f t="shared" si="93"/>
        <v>93.36323583</v>
      </c>
      <c r="Q451" s="163">
        <f t="shared" si="2"/>
        <v>4.536497647</v>
      </c>
      <c r="AN451" s="121"/>
    </row>
    <row r="452" ht="14.25" customHeight="1">
      <c r="A452" s="42" t="s">
        <v>175</v>
      </c>
      <c r="B452" s="42" t="s">
        <v>176</v>
      </c>
      <c r="C452" s="35" t="s">
        <v>44</v>
      </c>
      <c r="D452" s="42">
        <v>4.0</v>
      </c>
      <c r="E452" s="42">
        <v>3.0</v>
      </c>
      <c r="F452" s="37" t="s">
        <v>18</v>
      </c>
      <c r="G452" s="163">
        <v>3.064266714460682</v>
      </c>
      <c r="H452" s="163">
        <v>0.03313853134656583</v>
      </c>
      <c r="I452" s="163">
        <v>226.7328439197101</v>
      </c>
      <c r="J452" s="163">
        <v>1.1098561562423759</v>
      </c>
      <c r="K452" s="163">
        <v>3.261558360876538</v>
      </c>
      <c r="L452" s="163">
        <v>35.66651153564453</v>
      </c>
      <c r="M452" s="163">
        <v>33.56594467163086</v>
      </c>
      <c r="N452" s="163">
        <v>35.66651153564453</v>
      </c>
      <c r="O452" s="163">
        <v>1515.97509765625</v>
      </c>
      <c r="P452" s="163">
        <f t="shared" si="93"/>
        <v>92.46839223</v>
      </c>
      <c r="Q452" s="163">
        <f t="shared" si="2"/>
        <v>4.52686688</v>
      </c>
      <c r="AN452" s="121"/>
    </row>
    <row r="453" ht="14.25" customHeight="1">
      <c r="A453" s="42" t="s">
        <v>178</v>
      </c>
      <c r="B453" s="42" t="s">
        <v>179</v>
      </c>
      <c r="C453" s="35" t="s">
        <v>43</v>
      </c>
      <c r="D453" s="42">
        <v>4.0</v>
      </c>
      <c r="E453" s="42">
        <v>4.0</v>
      </c>
      <c r="F453" s="37" t="s">
        <v>18</v>
      </c>
      <c r="G453" s="163">
        <v>1.6519863958782413</v>
      </c>
      <c r="H453" s="163">
        <v>0.01947627591366129</v>
      </c>
      <c r="I453" s="163">
        <v>245.37762837334836</v>
      </c>
      <c r="J453" s="163">
        <v>0.5435009563734673</v>
      </c>
      <c r="K453" s="163">
        <v>2.7157184030296415</v>
      </c>
      <c r="L453" s="163">
        <v>33.49943161010742</v>
      </c>
      <c r="M453" s="163">
        <v>33.56586837768555</v>
      </c>
      <c r="N453" s="163">
        <v>33.49943161010742</v>
      </c>
      <c r="O453" s="163">
        <v>398.6407470703125</v>
      </c>
      <c r="P453" s="163">
        <f t="shared" si="93"/>
        <v>84.8204453</v>
      </c>
      <c r="Q453" s="163">
        <f t="shared" si="2"/>
        <v>4.440536614</v>
      </c>
      <c r="AN453" s="121"/>
    </row>
    <row r="454" ht="14.25" customHeight="1">
      <c r="A454" s="42" t="s">
        <v>183</v>
      </c>
      <c r="B454" s="42" t="s">
        <v>176</v>
      </c>
      <c r="C454" s="35" t="s">
        <v>42</v>
      </c>
      <c r="D454" s="42">
        <v>4.0</v>
      </c>
      <c r="E454" s="42">
        <v>5.0</v>
      </c>
      <c r="F454" s="37" t="s">
        <v>18</v>
      </c>
      <c r="G454" s="163">
        <v>5.796344838625898</v>
      </c>
      <c r="H454" s="163">
        <v>0.051657290230095645</v>
      </c>
      <c r="I454" s="163">
        <v>192.82879544523044</v>
      </c>
      <c r="J454" s="163">
        <v>1.34246857161794</v>
      </c>
      <c r="K454" s="163">
        <v>2.5558168390552676</v>
      </c>
      <c r="L454" s="163">
        <v>33.43195724487305</v>
      </c>
      <c r="M454" s="163">
        <v>33.482723236083984</v>
      </c>
      <c r="N454" s="163">
        <v>33.43195724487305</v>
      </c>
      <c r="O454" s="163">
        <v>385.5218505859375</v>
      </c>
      <c r="P454" s="163">
        <f t="shared" si="93"/>
        <v>112.2076828</v>
      </c>
      <c r="Q454" s="163">
        <f t="shared" si="2"/>
        <v>4.720351465</v>
      </c>
      <c r="AN454" s="121"/>
    </row>
    <row r="455" ht="14.25" customHeight="1">
      <c r="A455" s="42" t="s">
        <v>168</v>
      </c>
      <c r="B455" s="42" t="s">
        <v>179</v>
      </c>
      <c r="C455" s="35" t="s">
        <v>41</v>
      </c>
      <c r="D455" s="42">
        <v>4.0</v>
      </c>
      <c r="E455" s="42">
        <v>6.0</v>
      </c>
      <c r="F455" s="37" t="s">
        <v>18</v>
      </c>
      <c r="G455" s="163">
        <v>3.8096402667069453</v>
      </c>
      <c r="H455" s="163">
        <v>0.0263838836507911</v>
      </c>
      <c r="I455" s="163">
        <v>146.8575307707497</v>
      </c>
      <c r="J455" s="163">
        <v>0.7329919414949378</v>
      </c>
      <c r="K455" s="163">
        <v>2.7118243810871747</v>
      </c>
      <c r="L455" s="163">
        <v>33.255943298339844</v>
      </c>
      <c r="M455" s="163">
        <v>33.868324279785156</v>
      </c>
      <c r="N455" s="163">
        <v>33.75261688232422</v>
      </c>
      <c r="O455" s="163">
        <v>642.7347412109375</v>
      </c>
      <c r="P455" s="163">
        <f t="shared" si="93"/>
        <v>144.3927026</v>
      </c>
      <c r="Q455" s="163">
        <f t="shared" si="2"/>
        <v>4.97253669</v>
      </c>
      <c r="AN455" s="121"/>
    </row>
    <row r="456" ht="14.25" customHeight="1">
      <c r="A456" s="42" t="s">
        <v>183</v>
      </c>
      <c r="B456" s="42" t="s">
        <v>173</v>
      </c>
      <c r="C456" s="35" t="s">
        <v>40</v>
      </c>
      <c r="D456" s="42">
        <v>4.0</v>
      </c>
      <c r="E456" s="42">
        <v>7.0</v>
      </c>
      <c r="F456" s="37" t="s">
        <v>18</v>
      </c>
      <c r="G456" s="163">
        <v>4.330159947700774</v>
      </c>
      <c r="H456" s="163">
        <v>0.03142120041879348</v>
      </c>
      <c r="I456" s="163">
        <v>155.10938843272424</v>
      </c>
      <c r="J456" s="163">
        <v>0.9271580749515185</v>
      </c>
      <c r="K456" s="163">
        <v>2.883610125360745</v>
      </c>
      <c r="L456" s="163">
        <v>33.75261688232422</v>
      </c>
      <c r="M456" s="163">
        <v>33.31600570678711</v>
      </c>
      <c r="N456" s="163">
        <v>33.255943298339844</v>
      </c>
      <c r="O456" s="163">
        <v>386.48590087890625</v>
      </c>
      <c r="P456" s="163">
        <f t="shared" si="93"/>
        <v>137.8101374</v>
      </c>
      <c r="Q456" s="163">
        <f t="shared" si="2"/>
        <v>4.925876922</v>
      </c>
      <c r="AN456" s="121"/>
    </row>
    <row r="457" ht="14.25" customHeight="1">
      <c r="A457" s="42" t="s">
        <v>175</v>
      </c>
      <c r="B457" s="42" t="s">
        <v>179</v>
      </c>
      <c r="C457" s="35" t="s">
        <v>39</v>
      </c>
      <c r="D457" s="42">
        <v>4.0</v>
      </c>
      <c r="E457" s="42">
        <v>8.0</v>
      </c>
      <c r="F457" s="37" t="s">
        <v>18</v>
      </c>
      <c r="G457" s="163">
        <v>5.883095766828822</v>
      </c>
      <c r="H457" s="163">
        <v>0.05700395647490864</v>
      </c>
      <c r="I457" s="163">
        <v>205.46748566035495</v>
      </c>
      <c r="J457" s="163">
        <v>1.5940072281974655</v>
      </c>
      <c r="K457" s="163">
        <v>2.7551429435291297</v>
      </c>
      <c r="L457" s="163">
        <v>33.768959045410156</v>
      </c>
      <c r="M457" s="163">
        <v>33.86931228637695</v>
      </c>
      <c r="N457" s="163">
        <v>33.768959045410156</v>
      </c>
      <c r="O457" s="163">
        <v>1519.441650390625</v>
      </c>
      <c r="P457" s="163">
        <f t="shared" si="93"/>
        <v>103.2050428</v>
      </c>
      <c r="Q457" s="163">
        <f t="shared" si="2"/>
        <v>4.636717716</v>
      </c>
      <c r="AN457" s="121"/>
    </row>
    <row r="458" ht="14.25" customHeight="1">
      <c r="A458" s="42" t="s">
        <v>168</v>
      </c>
      <c r="B458" s="42" t="s">
        <v>176</v>
      </c>
      <c r="C458" s="35" t="s">
        <v>38</v>
      </c>
      <c r="D458" s="42">
        <v>4.0</v>
      </c>
      <c r="E458" s="42">
        <v>9.0</v>
      </c>
      <c r="F458" s="37" t="s">
        <v>18</v>
      </c>
      <c r="G458" s="163">
        <v>7.090001987485855</v>
      </c>
      <c r="H458" s="163">
        <v>0.07430357863896801</v>
      </c>
      <c r="I458" s="163">
        <v>214.7360029792311</v>
      </c>
      <c r="J458" s="163">
        <v>2.047842492568793</v>
      </c>
      <c r="K458" s="163">
        <v>2.729569149433721</v>
      </c>
      <c r="L458" s="163">
        <v>33.97246170043945</v>
      </c>
      <c r="M458" s="163">
        <v>33.91177749633789</v>
      </c>
      <c r="N458" s="163">
        <v>33.97246170043945</v>
      </c>
      <c r="O458" s="163">
        <v>1754.897216796875</v>
      </c>
      <c r="P458" s="163">
        <f t="shared" si="93"/>
        <v>95.41938783</v>
      </c>
      <c r="Q458" s="163">
        <f t="shared" si="2"/>
        <v>4.558281785</v>
      </c>
      <c r="AN458" s="121"/>
    </row>
    <row r="459" ht="14.25" customHeight="1">
      <c r="A459" s="42" t="s">
        <v>183</v>
      </c>
      <c r="B459" s="42" t="s">
        <v>179</v>
      </c>
      <c r="C459" s="35" t="s">
        <v>37</v>
      </c>
      <c r="D459" s="42">
        <v>4.0</v>
      </c>
      <c r="E459" s="42">
        <v>10.0</v>
      </c>
      <c r="F459" s="37" t="s">
        <v>18</v>
      </c>
      <c r="G459" s="163">
        <v>4.596505328546392</v>
      </c>
      <c r="H459" s="163">
        <v>0.038137622193979294</v>
      </c>
      <c r="I459" s="163">
        <v>181.4050580811858</v>
      </c>
      <c r="J459" s="163">
        <v>1.1157208850478049</v>
      </c>
      <c r="K459" s="163">
        <v>2.864780192826032</v>
      </c>
      <c r="L459" s="163">
        <v>33.85026168823242</v>
      </c>
      <c r="M459" s="163">
        <v>33.93296813964844</v>
      </c>
      <c r="N459" s="163">
        <v>33.85026168823242</v>
      </c>
      <c r="O459" s="163">
        <v>1670.51318359375</v>
      </c>
      <c r="P459" s="163">
        <f t="shared" si="93"/>
        <v>120.5241718</v>
      </c>
      <c r="Q459" s="163">
        <f t="shared" si="2"/>
        <v>4.791850328</v>
      </c>
      <c r="AN459" s="121"/>
    </row>
    <row r="460" ht="14.25" customHeight="1">
      <c r="A460" s="42" t="s">
        <v>178</v>
      </c>
      <c r="B460" s="42" t="s">
        <v>173</v>
      </c>
      <c r="C460" s="35" t="s">
        <v>36</v>
      </c>
      <c r="D460" s="42">
        <v>4.0</v>
      </c>
      <c r="E460" s="42">
        <v>11.0</v>
      </c>
      <c r="F460" s="37" t="s">
        <v>18</v>
      </c>
      <c r="G460" s="163">
        <v>7.445964492337403</v>
      </c>
      <c r="H460" s="163">
        <v>0.09634609315874726</v>
      </c>
      <c r="I460" s="163">
        <v>242.56730165246233</v>
      </c>
      <c r="J460" s="163">
        <v>2.5044995400616066</v>
      </c>
      <c r="K460" s="163">
        <v>2.5933260533514724</v>
      </c>
      <c r="L460" s="163">
        <v>33.843021392822266</v>
      </c>
      <c r="M460" s="163">
        <v>33.94190979003906</v>
      </c>
      <c r="N460" s="163">
        <v>33.843021392822266</v>
      </c>
      <c r="O460" s="163">
        <v>601.601806640625</v>
      </c>
      <c r="P460" s="163">
        <f t="shared" si="93"/>
        <v>77.28351247</v>
      </c>
      <c r="Q460" s="163">
        <f t="shared" si="2"/>
        <v>4.34748064</v>
      </c>
      <c r="AN460" s="121"/>
    </row>
    <row r="461" ht="14.25" customHeight="1">
      <c r="A461" s="42" t="s">
        <v>175</v>
      </c>
      <c r="B461" s="42" t="s">
        <v>169</v>
      </c>
      <c r="C461" s="35" t="s">
        <v>34</v>
      </c>
      <c r="D461" s="42">
        <v>4.0</v>
      </c>
      <c r="E461" s="42">
        <v>12.0</v>
      </c>
      <c r="F461" s="37" t="s">
        <v>18</v>
      </c>
      <c r="G461" s="163">
        <v>1.211526876620494</v>
      </c>
      <c r="H461" s="163">
        <v>0.007739685956125035</v>
      </c>
      <c r="I461" s="163">
        <v>133.03163079078482</v>
      </c>
      <c r="J461" s="163">
        <v>0.2435548932760432</v>
      </c>
      <c r="K461" s="163">
        <v>3.051258300369931</v>
      </c>
      <c r="L461" s="163">
        <v>33.92420196533203</v>
      </c>
      <c r="M461" s="163">
        <v>33.977054595947266</v>
      </c>
      <c r="N461" s="163">
        <v>33.92420196533203</v>
      </c>
      <c r="O461" s="163">
        <v>915.242919921875</v>
      </c>
      <c r="P461" s="163">
        <f t="shared" si="93"/>
        <v>156.5343715</v>
      </c>
      <c r="Q461" s="163">
        <f t="shared" si="2"/>
        <v>5.053275612</v>
      </c>
      <c r="AN461" s="121"/>
    </row>
    <row r="462" ht="14.25" customHeight="1">
      <c r="A462" s="42" t="s">
        <v>178</v>
      </c>
      <c r="B462" s="42" t="s">
        <v>169</v>
      </c>
      <c r="C462" s="35" t="s">
        <v>32</v>
      </c>
      <c r="D462" s="42">
        <v>4.0</v>
      </c>
      <c r="E462" s="42">
        <v>13.0</v>
      </c>
      <c r="F462" s="37" t="s">
        <v>18</v>
      </c>
      <c r="G462" s="163">
        <v>2.518326615872653</v>
      </c>
      <c r="H462" s="163">
        <v>0.019196287806372593</v>
      </c>
      <c r="I462" s="163">
        <v>169.6028407188852</v>
      </c>
      <c r="J462" s="163">
        <v>0.5888537618701815</v>
      </c>
      <c r="K462" s="163">
        <v>2.985020172996548</v>
      </c>
      <c r="L462" s="163">
        <v>33.94867706298828</v>
      </c>
      <c r="M462" s="163">
        <v>34.007259368896484</v>
      </c>
      <c r="N462" s="163">
        <v>33.94867706298828</v>
      </c>
      <c r="O462" s="163">
        <v>1186.3487548828125</v>
      </c>
      <c r="P462" s="163">
        <f t="shared" si="93"/>
        <v>131.188209</v>
      </c>
      <c r="Q462" s="163">
        <f t="shared" si="2"/>
        <v>4.876633002</v>
      </c>
      <c r="AN462" s="121"/>
    </row>
    <row r="463" ht="14.25" customHeight="1">
      <c r="A463" s="42" t="s">
        <v>183</v>
      </c>
      <c r="B463" s="42" t="s">
        <v>169</v>
      </c>
      <c r="C463" s="35" t="s">
        <v>30</v>
      </c>
      <c r="D463" s="42">
        <v>4.0</v>
      </c>
      <c r="E463" s="42">
        <v>14.0</v>
      </c>
      <c r="F463" s="37" t="s">
        <v>18</v>
      </c>
      <c r="G463" s="163">
        <v>3.6460973355008353</v>
      </c>
      <c r="H463" s="163">
        <v>0.02407367598504703</v>
      </c>
      <c r="I463" s="163">
        <v>134.9278966121262</v>
      </c>
      <c r="J463" s="163">
        <v>0.7416990117732776</v>
      </c>
      <c r="K463" s="163">
        <v>3.0016740370918797</v>
      </c>
      <c r="L463" s="163">
        <v>34.142356872558594</v>
      </c>
      <c r="M463" s="163">
        <v>34.281654357910156</v>
      </c>
      <c r="N463" s="163">
        <v>34.142356872558594</v>
      </c>
      <c r="O463" s="163">
        <v>935.5531005859375</v>
      </c>
      <c r="P463" s="163">
        <f t="shared" si="93"/>
        <v>151.4557784</v>
      </c>
      <c r="Q463" s="163">
        <f t="shared" si="2"/>
        <v>5.020293691</v>
      </c>
      <c r="AN463" s="121"/>
    </row>
    <row r="464" ht="14.25" customHeight="1">
      <c r="A464" s="42" t="s">
        <v>178</v>
      </c>
      <c r="B464" s="42" t="s">
        <v>176</v>
      </c>
      <c r="C464" s="35" t="s">
        <v>29</v>
      </c>
      <c r="D464" s="42">
        <v>4.0</v>
      </c>
      <c r="E464" s="42">
        <v>15.0</v>
      </c>
      <c r="F464" s="37" t="s">
        <v>18</v>
      </c>
      <c r="G464" s="163">
        <v>2.234130900888118</v>
      </c>
      <c r="H464" s="163">
        <v>0.016146500522839037</v>
      </c>
      <c r="I464" s="163">
        <v>158.44394105681337</v>
      </c>
      <c r="J464" s="163">
        <v>0.5084158893443633</v>
      </c>
      <c r="K464" s="163">
        <v>3.059236268337995</v>
      </c>
      <c r="L464" s="163">
        <v>34.231224060058594</v>
      </c>
      <c r="M464" s="163">
        <v>34.290164947509766</v>
      </c>
      <c r="N464" s="163">
        <v>34.231224060058594</v>
      </c>
      <c r="O464" s="163">
        <v>1618.8878173828125</v>
      </c>
      <c r="P464" s="163">
        <f t="shared" si="93"/>
        <v>138.3662607</v>
      </c>
      <c r="Q464" s="163">
        <f t="shared" si="2"/>
        <v>4.929904232</v>
      </c>
      <c r="AN464" s="121"/>
    </row>
    <row r="465" ht="14.25" customHeight="1">
      <c r="A465" s="42" t="s">
        <v>175</v>
      </c>
      <c r="B465" s="42" t="s">
        <v>173</v>
      </c>
      <c r="C465" s="33" t="s">
        <v>28</v>
      </c>
      <c r="D465" s="42">
        <v>4.0</v>
      </c>
      <c r="E465" s="42">
        <v>16.0</v>
      </c>
      <c r="F465" s="37" t="s">
        <v>18</v>
      </c>
      <c r="G465" s="163">
        <v>2.4208530084658775</v>
      </c>
      <c r="H465" s="163">
        <v>0.013840063763577585</v>
      </c>
      <c r="I465" s="163">
        <v>101.54765893704793</v>
      </c>
      <c r="J465" s="163">
        <v>0.42732521413395974</v>
      </c>
      <c r="K465" s="163">
        <v>2.998228723870866</v>
      </c>
      <c r="L465" s="163">
        <v>34.03075408935547</v>
      </c>
      <c r="M465" s="163">
        <v>34.12662124633789</v>
      </c>
      <c r="N465" s="163">
        <v>34.03075408935547</v>
      </c>
      <c r="O465" s="163">
        <v>526.0903930664062</v>
      </c>
      <c r="P465" s="163">
        <f t="shared" si="93"/>
        <v>174.916319</v>
      </c>
      <c r="Q465" s="163">
        <f t="shared" si="2"/>
        <v>5.164307683</v>
      </c>
      <c r="AN465" s="121"/>
    </row>
    <row r="466" ht="14.25" customHeight="1">
      <c r="A466" s="42" t="s">
        <v>168</v>
      </c>
      <c r="B466" s="42" t="s">
        <v>169</v>
      </c>
      <c r="C466" s="35" t="s">
        <v>46</v>
      </c>
      <c r="D466" s="42">
        <v>6.0</v>
      </c>
      <c r="E466" s="42">
        <v>1.0</v>
      </c>
      <c r="F466" s="37" t="s">
        <v>18</v>
      </c>
      <c r="G466" s="163">
        <v>10.821239659228684</v>
      </c>
      <c r="H466" s="163">
        <v>0.21558623613565903</v>
      </c>
      <c r="I466" s="163">
        <v>278.22630849637113</v>
      </c>
      <c r="J466" s="163">
        <v>4.277137703915231</v>
      </c>
      <c r="K466" s="163">
        <v>2.060304156183767</v>
      </c>
      <c r="L466" s="163">
        <v>32.693695068359375</v>
      </c>
      <c r="M466" s="163">
        <v>32.663856506347656</v>
      </c>
      <c r="N466" s="163">
        <v>32.693695068359375</v>
      </c>
      <c r="O466" s="163">
        <v>1169.4554443359375</v>
      </c>
      <c r="P466" s="163">
        <f t="shared" si="93"/>
        <v>50.19448297</v>
      </c>
      <c r="Q466" s="163">
        <f t="shared" si="2"/>
        <v>3.91590512</v>
      </c>
      <c r="AN466" s="121"/>
    </row>
    <row r="467" ht="14.25" customHeight="1">
      <c r="A467" s="42" t="s">
        <v>168</v>
      </c>
      <c r="B467" s="42" t="s">
        <v>173</v>
      </c>
      <c r="C467" s="35" t="s">
        <v>45</v>
      </c>
      <c r="D467" s="42">
        <v>6.0</v>
      </c>
      <c r="E467" s="42">
        <v>2.0</v>
      </c>
      <c r="F467" s="37" t="s">
        <v>18</v>
      </c>
      <c r="G467" s="163">
        <v>11.598133330574722</v>
      </c>
      <c r="H467" s="163">
        <v>0.236845024317117</v>
      </c>
      <c r="I467" s="163">
        <v>278.7144930671391</v>
      </c>
      <c r="J467" s="163">
        <v>4.520042308308694</v>
      </c>
      <c r="K467" s="163">
        <v>1.9948872715232513</v>
      </c>
      <c r="L467" s="163">
        <v>32.72007751464844</v>
      </c>
      <c r="M467" s="163">
        <v>32.78901672363281</v>
      </c>
      <c r="N467" s="163">
        <v>32.72007751464844</v>
      </c>
      <c r="O467" s="163">
        <v>1030.3680419921875</v>
      </c>
      <c r="P467" s="163">
        <f t="shared" si="93"/>
        <v>48.96929274</v>
      </c>
      <c r="Q467" s="163">
        <f t="shared" si="2"/>
        <v>3.891193423</v>
      </c>
      <c r="AN467" s="121"/>
    </row>
    <row r="468" ht="14.25" customHeight="1">
      <c r="A468" s="42" t="s">
        <v>175</v>
      </c>
      <c r="B468" s="42" t="s">
        <v>176</v>
      </c>
      <c r="C468" s="35" t="s">
        <v>44</v>
      </c>
      <c r="D468" s="42">
        <v>6.0</v>
      </c>
      <c r="E468" s="42">
        <v>3.0</v>
      </c>
      <c r="F468" s="37" t="s">
        <v>18</v>
      </c>
      <c r="G468" s="163">
        <v>1.371863488679264</v>
      </c>
      <c r="H468" s="163">
        <v>0.01620982706824485</v>
      </c>
      <c r="I468" s="163">
        <v>246.19975486180192</v>
      </c>
      <c r="J468" s="163">
        <v>0.4557974197080916</v>
      </c>
      <c r="K468" s="163">
        <v>2.7398604124204313</v>
      </c>
      <c r="L468" s="163">
        <v>32.61662673950195</v>
      </c>
      <c r="M468" s="163">
        <v>32.613616943359375</v>
      </c>
      <c r="N468" s="163">
        <v>32.61662673950195</v>
      </c>
      <c r="O468" s="163">
        <v>716.2618408203125</v>
      </c>
      <c r="P468" s="163">
        <f t="shared" si="93"/>
        <v>84.6315931</v>
      </c>
      <c r="Q468" s="163">
        <f t="shared" si="2"/>
        <v>4.438307638</v>
      </c>
      <c r="AN468" s="121"/>
    </row>
    <row r="469" ht="14.25" customHeight="1">
      <c r="A469" s="42" t="s">
        <v>178</v>
      </c>
      <c r="B469" s="42" t="s">
        <v>179</v>
      </c>
      <c r="C469" s="35" t="s">
        <v>43</v>
      </c>
      <c r="D469" s="42">
        <v>6.0</v>
      </c>
      <c r="E469" s="42">
        <v>4.0</v>
      </c>
      <c r="F469" s="37" t="s">
        <v>18</v>
      </c>
      <c r="G469" s="163">
        <v>4.101266946188088</v>
      </c>
      <c r="H469" s="163">
        <v>0.042915449396593516</v>
      </c>
      <c r="I469" s="163">
        <v>222.94226096595338</v>
      </c>
      <c r="J469" s="163">
        <v>1.1211722523354797</v>
      </c>
      <c r="K469" s="163">
        <v>2.5676835645582576</v>
      </c>
      <c r="L469" s="163">
        <v>32.53556823730469</v>
      </c>
      <c r="M469" s="163">
        <v>32.552520751953125</v>
      </c>
      <c r="N469" s="163">
        <v>32.53556823730469</v>
      </c>
      <c r="O469" s="163">
        <v>489.79779052734375</v>
      </c>
      <c r="P469" s="163">
        <f t="shared" si="93"/>
        <v>95.56621226</v>
      </c>
      <c r="Q469" s="163">
        <f t="shared" si="2"/>
        <v>4.559819329</v>
      </c>
      <c r="AN469" s="121"/>
    </row>
    <row r="470" ht="14.25" customHeight="1">
      <c r="A470" s="42" t="s">
        <v>183</v>
      </c>
      <c r="B470" s="42" t="s">
        <v>176</v>
      </c>
      <c r="C470" s="35" t="s">
        <v>42</v>
      </c>
      <c r="D470" s="42">
        <v>6.0</v>
      </c>
      <c r="E470" s="42">
        <v>5.0</v>
      </c>
      <c r="F470" s="37" t="s">
        <v>18</v>
      </c>
      <c r="G470" s="163">
        <v>2.092724801395796</v>
      </c>
      <c r="H470" s="163">
        <v>0.01535861904084999</v>
      </c>
      <c r="I470" s="163">
        <v>164.36945668261203</v>
      </c>
      <c r="J470" s="163">
        <v>0.41823195467862284</v>
      </c>
      <c r="K470" s="163">
        <v>2.6528078808284152</v>
      </c>
      <c r="L470" s="163">
        <v>32.43599319458008</v>
      </c>
      <c r="M470" s="163">
        <v>32.453765869140625</v>
      </c>
      <c r="N470" s="163">
        <v>32.43599319458008</v>
      </c>
      <c r="O470" s="163">
        <v>1656.017578125</v>
      </c>
      <c r="P470" s="163">
        <f t="shared" si="93"/>
        <v>136.2573546</v>
      </c>
      <c r="Q470" s="163">
        <f t="shared" si="2"/>
        <v>4.914545411</v>
      </c>
      <c r="AN470" s="121"/>
    </row>
    <row r="471" ht="14.25" customHeight="1">
      <c r="A471" s="42" t="s">
        <v>168</v>
      </c>
      <c r="B471" s="42" t="s">
        <v>179</v>
      </c>
      <c r="C471" s="35" t="s">
        <v>41</v>
      </c>
      <c r="D471" s="42">
        <v>6.0</v>
      </c>
      <c r="E471" s="42">
        <v>6.0</v>
      </c>
      <c r="F471" s="37" t="s">
        <v>18</v>
      </c>
      <c r="G471" s="163">
        <v>0.8258318382345482</v>
      </c>
      <c r="H471" s="163">
        <v>0.01317768315904566</v>
      </c>
      <c r="I471" s="163">
        <v>281.9618116289312</v>
      </c>
      <c r="J471" s="163">
        <v>0.3691119198279182</v>
      </c>
      <c r="K471" s="163">
        <v>2.7254543421912065</v>
      </c>
      <c r="L471" s="163">
        <v>32.7132682800293</v>
      </c>
      <c r="M471" s="163">
        <v>32.73982238769531</v>
      </c>
      <c r="N471" s="163">
        <v>32.7132682800293</v>
      </c>
      <c r="O471" s="163">
        <v>1182.9456787109375</v>
      </c>
      <c r="P471" s="163">
        <f t="shared" si="93"/>
        <v>62.66897058</v>
      </c>
      <c r="Q471" s="163">
        <f t="shared" si="2"/>
        <v>4.137866438</v>
      </c>
      <c r="AN471" s="121"/>
    </row>
    <row r="472" ht="14.25" customHeight="1">
      <c r="A472" s="42" t="s">
        <v>183</v>
      </c>
      <c r="B472" s="42" t="s">
        <v>173</v>
      </c>
      <c r="C472" s="35" t="s">
        <v>40</v>
      </c>
      <c r="D472" s="42">
        <v>6.0</v>
      </c>
      <c r="E472" s="42">
        <v>7.0</v>
      </c>
      <c r="F472" s="37" t="s">
        <v>18</v>
      </c>
      <c r="G472" s="163">
        <v>5.745389945688808</v>
      </c>
      <c r="H472" s="163">
        <v>0.05973249711523098</v>
      </c>
      <c r="I472" s="163">
        <v>217.72679298474134</v>
      </c>
      <c r="J472" s="163">
        <v>1.5484575040245108</v>
      </c>
      <c r="K472" s="163">
        <v>2.5593292015399904</v>
      </c>
      <c r="L472" s="163">
        <v>32.98539733886719</v>
      </c>
      <c r="M472" s="163">
        <v>32.858394622802734</v>
      </c>
      <c r="N472" s="163">
        <v>32.98539733886719</v>
      </c>
      <c r="O472" s="163">
        <v>883.1221923828125</v>
      </c>
      <c r="P472" s="163">
        <f t="shared" si="93"/>
        <v>96.18532998</v>
      </c>
      <c r="Q472" s="163">
        <f t="shared" si="2"/>
        <v>4.566276851</v>
      </c>
      <c r="AN472" s="121"/>
    </row>
    <row r="473" ht="14.25" customHeight="1">
      <c r="A473" s="42" t="s">
        <v>175</v>
      </c>
      <c r="B473" s="42" t="s">
        <v>179</v>
      </c>
      <c r="C473" s="35" t="s">
        <v>39</v>
      </c>
      <c r="D473" s="42">
        <v>6.0</v>
      </c>
      <c r="E473" s="42">
        <v>8.0</v>
      </c>
      <c r="F473" s="37" t="s">
        <v>18</v>
      </c>
      <c r="G473" s="163">
        <v>1.2661979504540897</v>
      </c>
      <c r="H473" s="163">
        <v>0.00905844452558097</v>
      </c>
      <c r="I473" s="163">
        <v>159.9737711013796</v>
      </c>
      <c r="J473" s="163">
        <v>0.26289327493352593</v>
      </c>
      <c r="K473" s="163">
        <v>2.8184166820969123</v>
      </c>
      <c r="L473" s="163">
        <v>33.054500579833984</v>
      </c>
      <c r="M473" s="163">
        <v>33.0962028503418</v>
      </c>
      <c r="N473" s="163">
        <v>33.054500579833984</v>
      </c>
      <c r="O473" s="163">
        <v>1074.602783203125</v>
      </c>
      <c r="P473" s="163">
        <f t="shared" si="93"/>
        <v>139.7809466</v>
      </c>
      <c r="Q473" s="163">
        <f t="shared" si="2"/>
        <v>4.94007653</v>
      </c>
      <c r="AN473" s="121"/>
    </row>
    <row r="474" ht="14.25" customHeight="1">
      <c r="A474" s="42" t="s">
        <v>168</v>
      </c>
      <c r="B474" s="42" t="s">
        <v>176</v>
      </c>
      <c r="C474" s="35" t="s">
        <v>38</v>
      </c>
      <c r="D474" s="42">
        <v>6.0</v>
      </c>
      <c r="E474" s="42">
        <v>9.0</v>
      </c>
      <c r="F474" s="37" t="s">
        <v>18</v>
      </c>
      <c r="G474" s="163">
        <v>5.988393115335728</v>
      </c>
      <c r="H474" s="163">
        <v>0.05532976638455573</v>
      </c>
      <c r="I474" s="163">
        <v>198.19251062657523</v>
      </c>
      <c r="J474" s="163">
        <v>1.4673159483218208</v>
      </c>
      <c r="K474" s="163">
        <v>2.6134059752917635</v>
      </c>
      <c r="L474" s="163">
        <v>33.187808990478516</v>
      </c>
      <c r="M474" s="163">
        <v>33.237552642822266</v>
      </c>
      <c r="N474" s="163">
        <v>33.187808990478516</v>
      </c>
      <c r="O474" s="163">
        <v>796.4552001953125</v>
      </c>
      <c r="P474" s="163">
        <f t="shared" si="93"/>
        <v>108.2309488</v>
      </c>
      <c r="Q474" s="163">
        <f t="shared" si="2"/>
        <v>4.684267359</v>
      </c>
      <c r="AN474" s="121"/>
    </row>
    <row r="475" ht="14.25" customHeight="1">
      <c r="A475" s="42" t="s">
        <v>183</v>
      </c>
      <c r="B475" s="42" t="s">
        <v>179</v>
      </c>
      <c r="C475" s="35" t="s">
        <v>37</v>
      </c>
      <c r="D475" s="42">
        <v>6.0</v>
      </c>
      <c r="E475" s="42">
        <v>10.0</v>
      </c>
      <c r="F475" s="37" t="s">
        <v>18</v>
      </c>
      <c r="G475" s="163">
        <v>1.001444025958287</v>
      </c>
      <c r="H475" s="163">
        <v>0.006747326781107317</v>
      </c>
      <c r="I475" s="163">
        <v>146.12300268753236</v>
      </c>
      <c r="J475" s="163">
        <v>0.21297389734697056</v>
      </c>
      <c r="K475" s="163">
        <v>3.0588356272355464</v>
      </c>
      <c r="L475" s="163">
        <v>33.89397048950195</v>
      </c>
      <c r="M475" s="163">
        <v>33.397029876708984</v>
      </c>
      <c r="N475" s="163">
        <v>33.89397048950195</v>
      </c>
      <c r="O475" s="163">
        <v>1231.143798828125</v>
      </c>
      <c r="P475" s="163">
        <f t="shared" si="93"/>
        <v>148.4208574</v>
      </c>
      <c r="Q475" s="163">
        <f t="shared" si="2"/>
        <v>5.000051869</v>
      </c>
      <c r="AN475" s="121"/>
    </row>
    <row r="476" ht="14.25" customHeight="1">
      <c r="A476" s="42" t="s">
        <v>178</v>
      </c>
      <c r="B476" s="42" t="s">
        <v>173</v>
      </c>
      <c r="C476" s="35" t="s">
        <v>36</v>
      </c>
      <c r="D476" s="42">
        <v>6.0</v>
      </c>
      <c r="E476" s="42">
        <v>11.0</v>
      </c>
      <c r="F476" s="37" t="s">
        <v>18</v>
      </c>
      <c r="G476" s="163">
        <v>5.790344415276232</v>
      </c>
      <c r="H476" s="163">
        <v>0.04826173664921359</v>
      </c>
      <c r="I476" s="163">
        <v>179.34827899176855</v>
      </c>
      <c r="J476" s="163">
        <v>1.370906464202754</v>
      </c>
      <c r="K476" s="163">
        <v>2.790008578746065</v>
      </c>
      <c r="L476" s="163">
        <v>33.76299285888672</v>
      </c>
      <c r="M476" s="163">
        <v>33.4576416015625</v>
      </c>
      <c r="N476" s="163">
        <v>33.76299285888672</v>
      </c>
      <c r="O476" s="163">
        <v>745.2996826171875</v>
      </c>
      <c r="P476" s="163">
        <f t="shared" si="93"/>
        <v>119.9779539</v>
      </c>
      <c r="Q476" s="163">
        <f t="shared" si="2"/>
        <v>4.787308008</v>
      </c>
      <c r="AN476" s="121"/>
    </row>
    <row r="477" ht="14.25" customHeight="1">
      <c r="A477" s="42" t="s">
        <v>175</v>
      </c>
      <c r="B477" s="42" t="s">
        <v>169</v>
      </c>
      <c r="C477" s="35" t="s">
        <v>34</v>
      </c>
      <c r="D477" s="42">
        <v>6.0</v>
      </c>
      <c r="E477" s="42">
        <v>12.0</v>
      </c>
      <c r="F477" s="37" t="s">
        <v>18</v>
      </c>
      <c r="G477" s="163">
        <v>2.675661576215121</v>
      </c>
      <c r="H477" s="163">
        <v>0.017985818397384258</v>
      </c>
      <c r="I477" s="163">
        <v>142.15565596837254</v>
      </c>
      <c r="J477" s="163">
        <v>0.5272457439786952</v>
      </c>
      <c r="K477" s="163">
        <v>2.852865333359299</v>
      </c>
      <c r="L477" s="163">
        <v>33.42391586303711</v>
      </c>
      <c r="M477" s="163">
        <v>33.4671745300293</v>
      </c>
      <c r="N477" s="163">
        <v>33.42391586303711</v>
      </c>
      <c r="O477" s="163">
        <v>492.8919372558594</v>
      </c>
      <c r="P477" s="163">
        <f t="shared" si="93"/>
        <v>148.7650724</v>
      </c>
      <c r="Q477" s="163">
        <f t="shared" si="2"/>
        <v>5.002368366</v>
      </c>
      <c r="AN477" s="121"/>
    </row>
    <row r="478" ht="14.25" customHeight="1">
      <c r="A478" s="42" t="s">
        <v>178</v>
      </c>
      <c r="B478" s="42" t="s">
        <v>169</v>
      </c>
      <c r="C478" s="35" t="s">
        <v>32</v>
      </c>
      <c r="D478" s="42">
        <v>6.0</v>
      </c>
      <c r="E478" s="42">
        <v>13.0</v>
      </c>
      <c r="F478" s="37" t="s">
        <v>18</v>
      </c>
      <c r="G478" s="163">
        <v>2.5341254935749165</v>
      </c>
      <c r="H478" s="163">
        <v>0.020256045461718473</v>
      </c>
      <c r="I478" s="163">
        <v>179.26333061813258</v>
      </c>
      <c r="J478" s="163">
        <v>0.593681899113775</v>
      </c>
      <c r="K478" s="163">
        <v>2.8541184954934717</v>
      </c>
      <c r="L478" s="163">
        <v>33.48091506958008</v>
      </c>
      <c r="M478" s="163">
        <v>33.490928649902344</v>
      </c>
      <c r="N478" s="163">
        <v>33.48091506958008</v>
      </c>
      <c r="O478" s="163">
        <v>444.1918640136719</v>
      </c>
      <c r="P478" s="163">
        <f t="shared" si="93"/>
        <v>125.1046508</v>
      </c>
      <c r="Q478" s="163">
        <f t="shared" si="2"/>
        <v>4.829150593</v>
      </c>
      <c r="AN478" s="121"/>
    </row>
    <row r="479" ht="14.25" customHeight="1">
      <c r="A479" s="42" t="s">
        <v>183</v>
      </c>
      <c r="B479" s="42" t="s">
        <v>169</v>
      </c>
      <c r="C479" s="35" t="s">
        <v>30</v>
      </c>
      <c r="D479" s="42">
        <v>6.0</v>
      </c>
      <c r="E479" s="42">
        <v>14.0</v>
      </c>
      <c r="F479" s="37" t="s">
        <v>18</v>
      </c>
      <c r="G479" s="163">
        <v>1.5837107108513981</v>
      </c>
      <c r="H479" s="163">
        <v>0.009823458967789064</v>
      </c>
      <c r="I479" s="163">
        <v>125.1712312503978</v>
      </c>
      <c r="J479" s="163">
        <v>0.2941980046155193</v>
      </c>
      <c r="K479" s="163">
        <v>2.9067278299672274</v>
      </c>
      <c r="L479" s="163">
        <v>33.46491622924805</v>
      </c>
      <c r="M479" s="163">
        <v>33.482696533203125</v>
      </c>
      <c r="N479" s="163">
        <v>33.46491622924805</v>
      </c>
      <c r="O479" s="163">
        <v>365.0434265136719</v>
      </c>
      <c r="P479" s="163">
        <f t="shared" si="93"/>
        <v>161.2172165</v>
      </c>
      <c r="Q479" s="163">
        <f t="shared" si="2"/>
        <v>5.082752626</v>
      </c>
      <c r="AN479" s="121"/>
    </row>
    <row r="480" ht="14.25" customHeight="1">
      <c r="A480" s="42" t="s">
        <v>178</v>
      </c>
      <c r="B480" s="42" t="s">
        <v>176</v>
      </c>
      <c r="C480" s="35" t="s">
        <v>29</v>
      </c>
      <c r="D480" s="42">
        <v>6.0</v>
      </c>
      <c r="E480" s="42">
        <v>15.0</v>
      </c>
      <c r="F480" s="37" t="s">
        <v>18</v>
      </c>
      <c r="G480" s="163">
        <v>5.380317765611039</v>
      </c>
      <c r="H480" s="163">
        <v>0.04953289948541095</v>
      </c>
      <c r="I480" s="163">
        <v>198.93088183746403</v>
      </c>
      <c r="J480" s="163">
        <v>1.3445348120912324</v>
      </c>
      <c r="K480" s="163">
        <v>2.6688909765228166</v>
      </c>
      <c r="L480" s="163">
        <v>33.351280212402344</v>
      </c>
      <c r="M480" s="163">
        <v>33.335018157958984</v>
      </c>
      <c r="N480" s="163">
        <v>33.351280212402344</v>
      </c>
      <c r="O480" s="163">
        <v>327.120849609375</v>
      </c>
      <c r="P480" s="163">
        <f t="shared" si="93"/>
        <v>108.6210947</v>
      </c>
      <c r="Q480" s="163">
        <f t="shared" si="2"/>
        <v>4.687865631</v>
      </c>
      <c r="AN480" s="121"/>
    </row>
    <row r="481" ht="14.25" customHeight="1">
      <c r="A481" s="30" t="s">
        <v>175</v>
      </c>
      <c r="B481" s="30" t="s">
        <v>173</v>
      </c>
      <c r="C481" s="265" t="s">
        <v>28</v>
      </c>
      <c r="D481" s="30">
        <v>6.0</v>
      </c>
      <c r="E481" s="30">
        <v>16.0</v>
      </c>
      <c r="F481" s="37" t="s">
        <v>18</v>
      </c>
      <c r="G481" s="264"/>
      <c r="H481" s="264"/>
      <c r="I481" s="264"/>
      <c r="J481" s="264"/>
      <c r="K481" s="264"/>
      <c r="L481" s="264"/>
      <c r="M481" s="264"/>
      <c r="N481" s="264"/>
      <c r="O481" s="264"/>
      <c r="P481" s="264"/>
      <c r="Q481" s="163" t="str">
        <f t="shared" si="2"/>
        <v>#NUM!</v>
      </c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268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  <c r="CC481" s="30"/>
      <c r="CD481" s="30"/>
      <c r="CE481" s="30"/>
      <c r="CF481" s="30"/>
      <c r="CG481" s="30"/>
      <c r="CH481" s="30"/>
      <c r="CI481" s="30"/>
      <c r="CJ481" s="30"/>
      <c r="CK481" s="30"/>
    </row>
    <row r="482" ht="14.25" customHeight="1">
      <c r="A482" s="42" t="s">
        <v>168</v>
      </c>
      <c r="B482" s="42" t="s">
        <v>169</v>
      </c>
      <c r="C482" s="35" t="s">
        <v>46</v>
      </c>
      <c r="D482" s="42">
        <v>1.0</v>
      </c>
      <c r="E482" s="42">
        <v>1.0</v>
      </c>
      <c r="F482" s="269" t="s">
        <v>21</v>
      </c>
      <c r="G482" s="163">
        <v>10.419550044716077</v>
      </c>
      <c r="H482" s="163">
        <v>0.16268080928505915</v>
      </c>
      <c r="I482" s="163">
        <v>268.18961694427963</v>
      </c>
      <c r="J482" s="163">
        <v>3.0729847682354463</v>
      </c>
      <c r="K482" s="163">
        <v>1.9506576282215033</v>
      </c>
      <c r="L482" s="163">
        <v>28.5712833404541</v>
      </c>
      <c r="M482" s="163">
        <v>28.693239212036133</v>
      </c>
      <c r="N482" s="163">
        <v>28.5712833404541</v>
      </c>
      <c r="O482" s="163">
        <v>1501.7520751953125</v>
      </c>
      <c r="P482" s="163">
        <f t="shared" ref="P482:P673" si="94">G482/H482</f>
        <v>64.04904236</v>
      </c>
      <c r="Q482" s="163">
        <f t="shared" si="2"/>
        <v>4.159649077</v>
      </c>
      <c r="AN482" s="121"/>
    </row>
    <row r="483" ht="14.25" customHeight="1">
      <c r="A483" s="42" t="s">
        <v>168</v>
      </c>
      <c r="B483" s="42" t="s">
        <v>173</v>
      </c>
      <c r="C483" s="35" t="s">
        <v>45</v>
      </c>
      <c r="D483" s="42">
        <v>1.0</v>
      </c>
      <c r="E483" s="42">
        <v>2.0</v>
      </c>
      <c r="F483" s="269" t="s">
        <v>21</v>
      </c>
      <c r="G483" s="163">
        <v>8.985032391451632</v>
      </c>
      <c r="H483" s="163">
        <v>0.1355109034742552</v>
      </c>
      <c r="I483" s="163">
        <v>266.61587291720076</v>
      </c>
      <c r="J483" s="163">
        <v>2.730146306402097</v>
      </c>
      <c r="K483" s="163">
        <v>2.0609418798161085</v>
      </c>
      <c r="L483" s="163">
        <v>28.960567474365234</v>
      </c>
      <c r="M483" s="163">
        <v>29.068580627441406</v>
      </c>
      <c r="N483" s="163">
        <v>28.960567474365234</v>
      </c>
      <c r="O483" s="163">
        <v>1603.5853271484375</v>
      </c>
      <c r="P483" s="163">
        <f t="shared" si="94"/>
        <v>66.3048667</v>
      </c>
      <c r="Q483" s="163">
        <f t="shared" si="2"/>
        <v>4.194263299</v>
      </c>
      <c r="AN483" s="121"/>
    </row>
    <row r="484" ht="14.25" customHeight="1">
      <c r="A484" s="42" t="s">
        <v>175</v>
      </c>
      <c r="B484" s="42" t="s">
        <v>176</v>
      </c>
      <c r="C484" s="35" t="s">
        <v>44</v>
      </c>
      <c r="D484" s="42">
        <v>1.0</v>
      </c>
      <c r="E484" s="42">
        <v>3.0</v>
      </c>
      <c r="F484" s="269" t="s">
        <v>21</v>
      </c>
      <c r="G484" s="163">
        <v>10.752173883659367</v>
      </c>
      <c r="H484" s="163">
        <v>0.18603251500965307</v>
      </c>
      <c r="I484" s="163">
        <v>276.893280917273</v>
      </c>
      <c r="J484" s="163">
        <v>3.6141032464635945</v>
      </c>
      <c r="K484" s="163">
        <v>2.0190291272670304</v>
      </c>
      <c r="L484" s="163">
        <v>29.290966033935547</v>
      </c>
      <c r="M484" s="163">
        <v>29.386791229248047</v>
      </c>
      <c r="N484" s="163">
        <v>29.290966033935547</v>
      </c>
      <c r="O484" s="163">
        <v>1479.5308837890625</v>
      </c>
      <c r="P484" s="163">
        <f t="shared" si="94"/>
        <v>57.79728282</v>
      </c>
      <c r="Q484" s="163">
        <f t="shared" si="2"/>
        <v>4.056941765</v>
      </c>
      <c r="AN484" s="121"/>
    </row>
    <row r="485" ht="14.25" customHeight="1">
      <c r="A485" s="42" t="s">
        <v>178</v>
      </c>
      <c r="B485" s="42" t="s">
        <v>179</v>
      </c>
      <c r="C485" s="35" t="s">
        <v>43</v>
      </c>
      <c r="D485" s="42">
        <v>1.0</v>
      </c>
      <c r="E485" s="42">
        <v>4.0</v>
      </c>
      <c r="F485" s="269" t="s">
        <v>21</v>
      </c>
      <c r="G485" s="163">
        <v>8.024125846134003</v>
      </c>
      <c r="H485" s="163">
        <v>0.11393454383236229</v>
      </c>
      <c r="I485" s="163">
        <v>260.80516951882174</v>
      </c>
      <c r="J485" s="163">
        <v>2.467926290404468</v>
      </c>
      <c r="K485" s="163">
        <v>2.1982505977853566</v>
      </c>
      <c r="L485" s="163">
        <v>29.54145622253418</v>
      </c>
      <c r="M485" s="163">
        <v>29.703876495361328</v>
      </c>
      <c r="N485" s="163">
        <v>29.54145622253418</v>
      </c>
      <c r="O485" s="163">
        <v>1520.928955078125</v>
      </c>
      <c r="P485" s="163">
        <f t="shared" si="94"/>
        <v>70.42750667</v>
      </c>
      <c r="Q485" s="163">
        <f t="shared" si="2"/>
        <v>4.254583907</v>
      </c>
      <c r="AN485" s="121"/>
    </row>
    <row r="486" ht="14.25" customHeight="1">
      <c r="A486" s="42" t="s">
        <v>183</v>
      </c>
      <c r="B486" s="42" t="s">
        <v>176</v>
      </c>
      <c r="C486" s="35" t="s">
        <v>42</v>
      </c>
      <c r="D486" s="42">
        <v>1.0</v>
      </c>
      <c r="E486" s="42">
        <v>5.0</v>
      </c>
      <c r="F486" s="269" t="s">
        <v>21</v>
      </c>
      <c r="G486" s="163">
        <v>8.684510680952462</v>
      </c>
      <c r="H486" s="163">
        <v>0.10601580336857659</v>
      </c>
      <c r="I486" s="163">
        <v>241.55623640057223</v>
      </c>
      <c r="J486" s="163">
        <v>2.379229646037416</v>
      </c>
      <c r="K486" s="163">
        <v>2.27043309991896</v>
      </c>
      <c r="L486" s="163">
        <v>29.869585037231445</v>
      </c>
      <c r="M486" s="163">
        <v>30.074535369873047</v>
      </c>
      <c r="N486" s="163">
        <v>29.869585037231445</v>
      </c>
      <c r="O486" s="163">
        <v>1536.2989501953125</v>
      </c>
      <c r="P486" s="163">
        <f t="shared" si="94"/>
        <v>81.91713315</v>
      </c>
      <c r="Q486" s="163">
        <f t="shared" si="2"/>
        <v>4.405708165</v>
      </c>
      <c r="AN486" s="121"/>
    </row>
    <row r="487" ht="14.25" customHeight="1">
      <c r="A487" s="42" t="s">
        <v>168</v>
      </c>
      <c r="B487" s="42" t="s">
        <v>179</v>
      </c>
      <c r="C487" s="35" t="s">
        <v>41</v>
      </c>
      <c r="D487" s="42">
        <v>1.0</v>
      </c>
      <c r="E487" s="42">
        <v>6.0</v>
      </c>
      <c r="F487" s="269" t="s">
        <v>21</v>
      </c>
      <c r="G487" s="163">
        <v>8.255587772532074</v>
      </c>
      <c r="H487" s="163">
        <v>0.13953844261501838</v>
      </c>
      <c r="I487" s="163">
        <v>277.83591030034626</v>
      </c>
      <c r="J487" s="163">
        <v>3.0461566269491964</v>
      </c>
      <c r="K487" s="163">
        <v>2.2320037268226094</v>
      </c>
      <c r="L487" s="163">
        <v>30.086727142333984</v>
      </c>
      <c r="M487" s="163">
        <v>30.30716323852539</v>
      </c>
      <c r="N487" s="163">
        <v>30.086727142333984</v>
      </c>
      <c r="O487" s="163">
        <v>1546.07434082031</v>
      </c>
      <c r="P487" s="163">
        <f t="shared" si="94"/>
        <v>59.16353671</v>
      </c>
      <c r="Q487" s="163">
        <f t="shared" si="2"/>
        <v>4.080305418</v>
      </c>
      <c r="AN487" s="121"/>
    </row>
    <row r="488" ht="14.25" customHeight="1">
      <c r="A488" s="42" t="s">
        <v>183</v>
      </c>
      <c r="B488" s="42" t="s">
        <v>173</v>
      </c>
      <c r="C488" s="35" t="s">
        <v>40</v>
      </c>
      <c r="D488" s="42">
        <v>1.0</v>
      </c>
      <c r="E488" s="42">
        <v>7.0</v>
      </c>
      <c r="F488" s="269" t="s">
        <v>21</v>
      </c>
      <c r="G488" s="163">
        <v>18.012911223976193</v>
      </c>
      <c r="H488" s="163">
        <v>0.3120433360693484</v>
      </c>
      <c r="I488" s="163">
        <v>262.89035449128914</v>
      </c>
      <c r="J488" s="163">
        <v>6.371111133244577</v>
      </c>
      <c r="K488" s="163">
        <v>2.1995459110383604</v>
      </c>
      <c r="L488" s="163">
        <v>31.56206512451172</v>
      </c>
      <c r="M488" s="163">
        <v>30.629091262817383</v>
      </c>
      <c r="N488" s="163">
        <v>31.56206512451172</v>
      </c>
      <c r="O488" s="163">
        <v>1448.33236694335</v>
      </c>
      <c r="P488" s="163">
        <f t="shared" si="94"/>
        <v>57.72567186</v>
      </c>
      <c r="Q488" s="163">
        <f t="shared" si="2"/>
        <v>4.055701994</v>
      </c>
      <c r="AN488" s="121"/>
    </row>
    <row r="489" ht="14.25" customHeight="1">
      <c r="A489" s="42" t="s">
        <v>175</v>
      </c>
      <c r="B489" s="42" t="s">
        <v>179</v>
      </c>
      <c r="C489" s="35" t="s">
        <v>39</v>
      </c>
      <c r="D489" s="42">
        <v>1.0</v>
      </c>
      <c r="E489" s="42">
        <v>8.0</v>
      </c>
      <c r="F489" s="269" t="s">
        <v>21</v>
      </c>
      <c r="G489" s="163">
        <v>13.767138513881067</v>
      </c>
      <c r="H489" s="163">
        <v>0.20439453850026718</v>
      </c>
      <c r="I489" s="163">
        <v>255.70441629169812</v>
      </c>
      <c r="J489" s="163">
        <v>4.289141156869984</v>
      </c>
      <c r="K489" s="163">
        <v>2.1887192430346394</v>
      </c>
      <c r="L489" s="163">
        <v>30.639163970947266</v>
      </c>
      <c r="M489" s="163">
        <v>30.804243087768555</v>
      </c>
      <c r="N489" s="163">
        <v>30.639163970947266</v>
      </c>
      <c r="O489" s="163">
        <v>1489.3482666015625</v>
      </c>
      <c r="P489" s="163">
        <f t="shared" si="94"/>
        <v>67.35570635</v>
      </c>
      <c r="Q489" s="163">
        <f t="shared" si="2"/>
        <v>4.209987626</v>
      </c>
      <c r="AN489" s="121"/>
    </row>
    <row r="490" ht="14.25" customHeight="1">
      <c r="A490" s="42" t="s">
        <v>168</v>
      </c>
      <c r="B490" s="42" t="s">
        <v>176</v>
      </c>
      <c r="C490" s="35" t="s">
        <v>38</v>
      </c>
      <c r="D490" s="42">
        <v>1.0</v>
      </c>
      <c r="E490" s="42">
        <v>9.0</v>
      </c>
      <c r="F490" s="269" t="s">
        <v>21</v>
      </c>
      <c r="G490" s="163">
        <v>10.3171667721258</v>
      </c>
      <c r="H490" s="163">
        <v>0.16121012550554073</v>
      </c>
      <c r="I490" s="163">
        <v>266.3659533163919</v>
      </c>
      <c r="J490" s="163">
        <v>3.607333225431181</v>
      </c>
      <c r="K490" s="163">
        <v>2.3010385831519606</v>
      </c>
      <c r="L490" s="163">
        <v>30.81565284729004</v>
      </c>
      <c r="M490" s="163">
        <v>30.985336303710938</v>
      </c>
      <c r="N490" s="163">
        <v>30.81565284729004</v>
      </c>
      <c r="O490" s="163">
        <v>1584.7236328125</v>
      </c>
      <c r="P490" s="163">
        <f t="shared" si="94"/>
        <v>63.99825532</v>
      </c>
      <c r="Q490" s="163">
        <f t="shared" si="2"/>
        <v>4.158855822</v>
      </c>
      <c r="AN490" s="121"/>
    </row>
    <row r="491" ht="14.25" customHeight="1">
      <c r="A491" s="42" t="s">
        <v>183</v>
      </c>
      <c r="B491" s="42" t="s">
        <v>179</v>
      </c>
      <c r="C491" s="35" t="s">
        <v>37</v>
      </c>
      <c r="D491" s="42">
        <v>1.0</v>
      </c>
      <c r="E491" s="42">
        <v>10.0</v>
      </c>
      <c r="F491" s="269" t="s">
        <v>21</v>
      </c>
      <c r="G491" s="163">
        <v>15.515805101691953</v>
      </c>
      <c r="H491" s="163">
        <v>0.23728025622566973</v>
      </c>
      <c r="I491" s="163">
        <v>255.41527697293435</v>
      </c>
      <c r="J491" s="163">
        <v>4.963312674395813</v>
      </c>
      <c r="K491" s="163">
        <v>2.202675197324749</v>
      </c>
      <c r="L491" s="163">
        <v>31.114765167236328</v>
      </c>
      <c r="M491" s="163">
        <v>31.275922775268555</v>
      </c>
      <c r="N491" s="163">
        <v>31.114765167236328</v>
      </c>
      <c r="O491" s="163">
        <v>1548.6671142578125</v>
      </c>
      <c r="P491" s="163">
        <f t="shared" si="94"/>
        <v>65.39020713</v>
      </c>
      <c r="Q491" s="163">
        <f t="shared" si="2"/>
        <v>4.180372509</v>
      </c>
      <c r="AN491" s="121"/>
    </row>
    <row r="492" ht="14.25" customHeight="1">
      <c r="A492" s="42" t="s">
        <v>178</v>
      </c>
      <c r="B492" s="42" t="s">
        <v>173</v>
      </c>
      <c r="C492" s="35" t="s">
        <v>36</v>
      </c>
      <c r="D492" s="42">
        <v>1.0</v>
      </c>
      <c r="E492" s="42">
        <v>11.0</v>
      </c>
      <c r="F492" s="269" t="s">
        <v>21</v>
      </c>
      <c r="G492" s="163">
        <v>13.357956379653352</v>
      </c>
      <c r="H492" s="163">
        <v>0.2073432757943044</v>
      </c>
      <c r="I492" s="163">
        <v>260.1270836268037</v>
      </c>
      <c r="J492" s="163">
        <v>4.595849540756351</v>
      </c>
      <c r="K492" s="163">
        <v>2.31069423500262</v>
      </c>
      <c r="L492" s="163">
        <v>31.428302764892578</v>
      </c>
      <c r="M492" s="163">
        <v>31.58246612548828</v>
      </c>
      <c r="N492" s="163">
        <v>31.428302764892578</v>
      </c>
      <c r="O492" s="163">
        <v>1620.078369140625</v>
      </c>
      <c r="P492" s="163">
        <f t="shared" si="94"/>
        <v>64.42435294</v>
      </c>
      <c r="Q492" s="163">
        <f t="shared" si="2"/>
        <v>4.165491713</v>
      </c>
      <c r="AN492" s="121"/>
    </row>
    <row r="493" ht="14.25" customHeight="1">
      <c r="A493" s="42" t="s">
        <v>175</v>
      </c>
      <c r="B493" s="42" t="s">
        <v>169</v>
      </c>
      <c r="C493" s="35" t="s">
        <v>34</v>
      </c>
      <c r="D493" s="42">
        <v>1.0</v>
      </c>
      <c r="E493" s="42">
        <v>12.0</v>
      </c>
      <c r="F493" s="269" t="s">
        <v>21</v>
      </c>
      <c r="G493" s="163">
        <v>16.193561243890237</v>
      </c>
      <c r="H493" s="163">
        <v>0.2477245606079621</v>
      </c>
      <c r="I493" s="163">
        <v>253.95354144526553</v>
      </c>
      <c r="J493" s="163">
        <v>5.333919112057661</v>
      </c>
      <c r="K493" s="163">
        <v>2.2724725269155255</v>
      </c>
      <c r="L493" s="163">
        <v>31.668012619018555</v>
      </c>
      <c r="M493" s="163">
        <v>31.80762481689453</v>
      </c>
      <c r="N493" s="163">
        <v>31.668012619018555</v>
      </c>
      <c r="O493" s="163">
        <v>1482.557861328125</v>
      </c>
      <c r="P493" s="163">
        <f t="shared" si="94"/>
        <v>65.36921977</v>
      </c>
      <c r="Q493" s="163">
        <f t="shared" si="2"/>
        <v>4.180051502</v>
      </c>
      <c r="AN493" s="121"/>
    </row>
    <row r="494" ht="14.25" customHeight="1">
      <c r="A494" s="42" t="s">
        <v>178</v>
      </c>
      <c r="B494" s="42" t="s">
        <v>169</v>
      </c>
      <c r="C494" s="35" t="s">
        <v>32</v>
      </c>
      <c r="D494" s="42">
        <v>1.0</v>
      </c>
      <c r="E494" s="42">
        <v>13.0</v>
      </c>
      <c r="F494" s="269" t="s">
        <v>21</v>
      </c>
      <c r="G494" s="163">
        <v>11.447626996767587</v>
      </c>
      <c r="H494" s="163">
        <v>0.1468480715274485</v>
      </c>
      <c r="I494" s="163">
        <v>241.4585362041918</v>
      </c>
      <c r="J494" s="163">
        <v>3.5973706698878485</v>
      </c>
      <c r="K494" s="163">
        <v>2.502855601289283</v>
      </c>
      <c r="L494" s="163">
        <v>31.83407974243164</v>
      </c>
      <c r="M494" s="163">
        <v>31.928049087524414</v>
      </c>
      <c r="N494" s="163">
        <v>31.83407974243164</v>
      </c>
      <c r="O494" s="163">
        <v>1548.2183837890625</v>
      </c>
      <c r="P494" s="163">
        <f t="shared" si="94"/>
        <v>77.95558278</v>
      </c>
      <c r="Q494" s="163">
        <f t="shared" si="2"/>
        <v>4.356139213</v>
      </c>
      <c r="AN494" s="121"/>
    </row>
    <row r="495" ht="14.25" customHeight="1">
      <c r="A495" s="42" t="s">
        <v>183</v>
      </c>
      <c r="B495" s="42" t="s">
        <v>169</v>
      </c>
      <c r="C495" s="35" t="s">
        <v>30</v>
      </c>
      <c r="D495" s="42">
        <v>1.0</v>
      </c>
      <c r="E495" s="42">
        <v>14.0</v>
      </c>
      <c r="F495" s="269" t="s">
        <v>21</v>
      </c>
      <c r="G495" s="163">
        <v>16.135819511152956</v>
      </c>
      <c r="H495" s="163">
        <v>0.22959129467090134</v>
      </c>
      <c r="I495" s="163">
        <v>246.05528740234834</v>
      </c>
      <c r="J495" s="163">
        <v>5.135990500342505</v>
      </c>
      <c r="K495" s="163">
        <v>2.3460677284294267</v>
      </c>
      <c r="L495" s="163">
        <v>31.97323226928711</v>
      </c>
      <c r="M495" s="163">
        <v>32.0998420715332</v>
      </c>
      <c r="N495" s="163">
        <v>31.97323226928711</v>
      </c>
      <c r="O495" s="163">
        <v>1552.4384765625</v>
      </c>
      <c r="P495" s="163">
        <f t="shared" si="94"/>
        <v>70.28062425</v>
      </c>
      <c r="Q495" s="163">
        <f t="shared" si="2"/>
        <v>4.252496146</v>
      </c>
      <c r="AN495" s="121"/>
    </row>
    <row r="496" ht="14.25" customHeight="1">
      <c r="A496" s="42" t="s">
        <v>178</v>
      </c>
      <c r="B496" s="42" t="s">
        <v>176</v>
      </c>
      <c r="C496" s="35" t="s">
        <v>29</v>
      </c>
      <c r="D496" s="42">
        <v>1.0</v>
      </c>
      <c r="E496" s="42">
        <v>15.0</v>
      </c>
      <c r="F496" s="269" t="s">
        <v>21</v>
      </c>
      <c r="G496" s="163">
        <v>11.205753185769773</v>
      </c>
      <c r="H496" s="163">
        <v>0.1298318889151714</v>
      </c>
      <c r="I496" s="163">
        <v>228.55806348918858</v>
      </c>
      <c r="J496" s="163">
        <v>3.30241473299922</v>
      </c>
      <c r="K496" s="163">
        <v>2.5831980184937207</v>
      </c>
      <c r="L496" s="163">
        <v>32.09403991699219</v>
      </c>
      <c r="M496" s="163">
        <v>32.2799186706543</v>
      </c>
      <c r="N496" s="163">
        <v>32.09403991699219</v>
      </c>
      <c r="O496" s="163">
        <v>1571.1527099609375</v>
      </c>
      <c r="P496" s="163">
        <f t="shared" si="94"/>
        <v>86.30971389</v>
      </c>
      <c r="Q496" s="163">
        <f t="shared" si="2"/>
        <v>4.457942151</v>
      </c>
      <c r="AN496" s="121"/>
    </row>
    <row r="497" ht="14.25" customHeight="1">
      <c r="A497" s="42" t="s">
        <v>175</v>
      </c>
      <c r="B497" s="42" t="s">
        <v>173</v>
      </c>
      <c r="C497" s="33" t="s">
        <v>28</v>
      </c>
      <c r="D497" s="42">
        <v>1.0</v>
      </c>
      <c r="E497" s="42">
        <v>16.0</v>
      </c>
      <c r="F497" s="269" t="s">
        <v>21</v>
      </c>
      <c r="G497" s="163">
        <v>16.735627733344575</v>
      </c>
      <c r="H497" s="163">
        <v>0.2541916574322351</v>
      </c>
      <c r="I497" s="163">
        <v>251.93594937146665</v>
      </c>
      <c r="J497" s="163">
        <v>5.64831275034858</v>
      </c>
      <c r="K497" s="163">
        <v>2.3471340378530767</v>
      </c>
      <c r="L497" s="163">
        <v>32.271026611328125</v>
      </c>
      <c r="M497" s="163">
        <v>32.38115692138672</v>
      </c>
      <c r="N497" s="163">
        <v>32.271026611328125</v>
      </c>
      <c r="O497" s="163">
        <v>1587.8004150390625</v>
      </c>
      <c r="P497" s="163">
        <f t="shared" si="94"/>
        <v>65.83861918</v>
      </c>
      <c r="Q497" s="163">
        <f t="shared" si="2"/>
        <v>4.187206584</v>
      </c>
      <c r="AN497" s="121"/>
    </row>
    <row r="498" ht="14.25" customHeight="1">
      <c r="A498" s="42" t="s">
        <v>168</v>
      </c>
      <c r="B498" s="42" t="s">
        <v>169</v>
      </c>
      <c r="C498" s="35" t="s">
        <v>46</v>
      </c>
      <c r="D498" s="42">
        <v>3.0</v>
      </c>
      <c r="E498" s="42">
        <v>1.0</v>
      </c>
      <c r="F498" s="269" t="s">
        <v>21</v>
      </c>
      <c r="G498" s="163">
        <v>10.813983975548018</v>
      </c>
      <c r="H498" s="163">
        <v>0.22983770761682973</v>
      </c>
      <c r="I498" s="163">
        <v>290.4963656140481</v>
      </c>
      <c r="J498" s="163">
        <v>5.362157199950077</v>
      </c>
      <c r="K498" s="163">
        <v>2.4441675208774543</v>
      </c>
      <c r="L498" s="163">
        <v>32.560218811035156</v>
      </c>
      <c r="M498" s="163">
        <v>32.711978912353516</v>
      </c>
      <c r="N498" s="163">
        <v>32.560218811035156</v>
      </c>
      <c r="O498" s="163">
        <v>1547.2545166015625</v>
      </c>
      <c r="P498" s="163">
        <f t="shared" si="94"/>
        <v>47.05052138</v>
      </c>
      <c r="Q498" s="163">
        <f t="shared" si="2"/>
        <v>3.851221947</v>
      </c>
      <c r="AN498" s="121"/>
    </row>
    <row r="499" ht="14.25" customHeight="1">
      <c r="A499" s="42" t="s">
        <v>168</v>
      </c>
      <c r="B499" s="42" t="s">
        <v>173</v>
      </c>
      <c r="C499" s="35" t="s">
        <v>45</v>
      </c>
      <c r="D499" s="42">
        <v>3.0</v>
      </c>
      <c r="E499" s="42">
        <v>2.0</v>
      </c>
      <c r="F499" s="269" t="s">
        <v>21</v>
      </c>
      <c r="G499" s="163">
        <v>8.905502137267762</v>
      </c>
      <c r="H499" s="163">
        <v>0.18687536787964712</v>
      </c>
      <c r="I499" s="163">
        <v>292.19132450502644</v>
      </c>
      <c r="J499" s="163">
        <v>4.637337686930882</v>
      </c>
      <c r="K499" s="163">
        <v>2.5638592132738713</v>
      </c>
      <c r="L499" s="163">
        <v>32.6977653503418</v>
      </c>
      <c r="M499" s="163">
        <v>32.836456298828125</v>
      </c>
      <c r="N499" s="163">
        <v>32.6977653503418</v>
      </c>
      <c r="O499" s="163">
        <v>1510.569091796875</v>
      </c>
      <c r="P499" s="163">
        <f t="shared" si="94"/>
        <v>47.65476712</v>
      </c>
      <c r="Q499" s="163">
        <f t="shared" si="2"/>
        <v>3.86398267</v>
      </c>
      <c r="AN499" s="121"/>
    </row>
    <row r="500" ht="14.25" customHeight="1">
      <c r="A500" s="42" t="s">
        <v>175</v>
      </c>
      <c r="B500" s="42" t="s">
        <v>176</v>
      </c>
      <c r="C500" s="35" t="s">
        <v>44</v>
      </c>
      <c r="D500" s="42">
        <v>3.0</v>
      </c>
      <c r="E500" s="42">
        <v>3.0</v>
      </c>
      <c r="F500" s="269" t="s">
        <v>21</v>
      </c>
      <c r="G500" s="163">
        <v>9.535131957533252</v>
      </c>
      <c r="H500" s="163">
        <v>0.1727165317875647</v>
      </c>
      <c r="I500" s="163">
        <v>279.235947061314</v>
      </c>
      <c r="J500" s="163">
        <v>4.380370338424043</v>
      </c>
      <c r="K500" s="163">
        <v>2.6080981681801787</v>
      </c>
      <c r="L500" s="163">
        <v>32.76572036743164</v>
      </c>
      <c r="M500" s="163">
        <v>32.93195343017578</v>
      </c>
      <c r="N500" s="163">
        <v>32.76572036743164</v>
      </c>
      <c r="O500" s="163">
        <v>1519.35986328125</v>
      </c>
      <c r="P500" s="163">
        <f t="shared" si="94"/>
        <v>55.20682855</v>
      </c>
      <c r="Q500" s="163">
        <f t="shared" si="2"/>
        <v>4.011086651</v>
      </c>
      <c r="AN500" s="121"/>
    </row>
    <row r="501" ht="14.25" customHeight="1">
      <c r="A501" s="42" t="s">
        <v>178</v>
      </c>
      <c r="B501" s="42" t="s">
        <v>179</v>
      </c>
      <c r="C501" s="35" t="s">
        <v>43</v>
      </c>
      <c r="D501" s="42">
        <v>3.0</v>
      </c>
      <c r="E501" s="42">
        <v>4.0</v>
      </c>
      <c r="F501" s="269" t="s">
        <v>21</v>
      </c>
      <c r="G501" s="163">
        <v>6.353834170438327</v>
      </c>
      <c r="H501" s="163">
        <v>0.1269430539029172</v>
      </c>
      <c r="I501" s="163">
        <v>292.1099153863592</v>
      </c>
      <c r="J501" s="163">
        <v>3.431664025473644</v>
      </c>
      <c r="K501" s="163">
        <v>2.7388970131240935</v>
      </c>
      <c r="L501" s="163">
        <v>32.85072326660156</v>
      </c>
      <c r="M501" s="163">
        <v>32.9906005859375</v>
      </c>
      <c r="N501" s="163">
        <v>32.85072326660156</v>
      </c>
      <c r="O501" s="163">
        <v>1605.1453857421875</v>
      </c>
      <c r="P501" s="163">
        <f t="shared" si="94"/>
        <v>50.05263364</v>
      </c>
      <c r="Q501" s="163">
        <f t="shared" si="2"/>
        <v>3.913075125</v>
      </c>
      <c r="AN501" s="121"/>
    </row>
    <row r="502" ht="14.25" customHeight="1">
      <c r="A502" s="42" t="s">
        <v>183</v>
      </c>
      <c r="B502" s="42" t="s">
        <v>176</v>
      </c>
      <c r="C502" s="35" t="s">
        <v>42</v>
      </c>
      <c r="D502" s="42">
        <v>3.0</v>
      </c>
      <c r="E502" s="42">
        <v>5.0</v>
      </c>
      <c r="F502" s="269" t="s">
        <v>21</v>
      </c>
      <c r="G502" s="163">
        <v>10.527427064198697</v>
      </c>
      <c r="H502" s="163">
        <v>0.20421388261063952</v>
      </c>
      <c r="I502" s="163">
        <v>283.3671042139416</v>
      </c>
      <c r="J502" s="163">
        <v>5.0856929934649076</v>
      </c>
      <c r="K502" s="163">
        <v>2.585624373358708</v>
      </c>
      <c r="L502" s="163">
        <v>33.0047607421875</v>
      </c>
      <c r="M502" s="163">
        <v>33.167686462402344</v>
      </c>
      <c r="N502" s="163">
        <v>33.0047607421875</v>
      </c>
      <c r="O502" s="163">
        <v>1602.5330810546875</v>
      </c>
      <c r="P502" s="163">
        <f t="shared" si="94"/>
        <v>51.5509863</v>
      </c>
      <c r="Q502" s="163">
        <f t="shared" si="2"/>
        <v>3.942571343</v>
      </c>
      <c r="AN502" s="121"/>
    </row>
    <row r="503" ht="14.25" customHeight="1">
      <c r="A503" s="42" t="s">
        <v>168</v>
      </c>
      <c r="B503" s="42" t="s">
        <v>179</v>
      </c>
      <c r="C503" s="35" t="s">
        <v>41</v>
      </c>
      <c r="D503" s="42">
        <v>3.0</v>
      </c>
      <c r="E503" s="42">
        <v>6.0</v>
      </c>
      <c r="F503" s="269" t="s">
        <v>21</v>
      </c>
      <c r="G503" s="163">
        <v>7.4929752376775225</v>
      </c>
      <c r="H503" s="163">
        <v>0.128123624475812</v>
      </c>
      <c r="I503" s="163">
        <v>276.8985220874773</v>
      </c>
      <c r="J503" s="163">
        <v>3.547003276698372</v>
      </c>
      <c r="K503" s="163">
        <v>2.8044408547555295</v>
      </c>
      <c r="L503" s="163">
        <v>33.14778518676758</v>
      </c>
      <c r="M503" s="163">
        <v>33.3021354675293</v>
      </c>
      <c r="N503" s="163">
        <v>33.14778518676758</v>
      </c>
      <c r="O503" s="163">
        <v>1637.52197265625</v>
      </c>
      <c r="P503" s="163">
        <f t="shared" si="94"/>
        <v>58.48238581</v>
      </c>
      <c r="Q503" s="163">
        <f t="shared" si="2"/>
        <v>4.068725612</v>
      </c>
      <c r="AN503" s="121"/>
    </row>
    <row r="504" ht="14.25" customHeight="1">
      <c r="A504" s="42" t="s">
        <v>183</v>
      </c>
      <c r="B504" s="42" t="s">
        <v>173</v>
      </c>
      <c r="C504" s="35" t="s">
        <v>40</v>
      </c>
      <c r="D504" s="42">
        <v>3.0</v>
      </c>
      <c r="E504" s="42">
        <v>7.0</v>
      </c>
      <c r="F504" s="269" t="s">
        <v>21</v>
      </c>
      <c r="G504" s="163">
        <v>5.983973651797327</v>
      </c>
      <c r="H504" s="163">
        <v>0.06978788287811792</v>
      </c>
      <c r="I504" s="163">
        <v>236.13734569846164</v>
      </c>
      <c r="J504" s="163">
        <v>2.129527277680199</v>
      </c>
      <c r="K504" s="163">
        <v>3.031845439032567</v>
      </c>
      <c r="L504" s="163">
        <v>33.37446594238281</v>
      </c>
      <c r="M504" s="163">
        <v>33.51079177856445</v>
      </c>
      <c r="N504" s="163">
        <v>33.37446594238281</v>
      </c>
      <c r="O504" s="163">
        <v>1545.3753662109375</v>
      </c>
      <c r="P504" s="163">
        <f t="shared" si="94"/>
        <v>85.74516671</v>
      </c>
      <c r="Q504" s="163">
        <f t="shared" si="2"/>
        <v>4.45137972</v>
      </c>
      <c r="AN504" s="121"/>
    </row>
    <row r="505" ht="14.25" customHeight="1">
      <c r="A505" s="42" t="s">
        <v>175</v>
      </c>
      <c r="B505" s="42" t="s">
        <v>179</v>
      </c>
      <c r="C505" s="35" t="s">
        <v>39</v>
      </c>
      <c r="D505" s="42">
        <v>3.0</v>
      </c>
      <c r="E505" s="42">
        <v>8.0</v>
      </c>
      <c r="F505" s="269" t="s">
        <v>21</v>
      </c>
      <c r="G505" s="163">
        <v>10.290053304086873</v>
      </c>
      <c r="H505" s="163">
        <v>0.16991085108881968</v>
      </c>
      <c r="I505" s="163">
        <v>268.15926611434577</v>
      </c>
      <c r="J505" s="163">
        <v>4.701686111708164</v>
      </c>
      <c r="K505" s="163">
        <v>2.8377666141009117</v>
      </c>
      <c r="L505" s="163">
        <v>33.77497100830078</v>
      </c>
      <c r="M505" s="163">
        <v>33.924076080322266</v>
      </c>
      <c r="N505" s="163">
        <v>33.77497100830078</v>
      </c>
      <c r="O505" s="163">
        <v>1557.6942138671875</v>
      </c>
      <c r="P505" s="163">
        <f t="shared" si="94"/>
        <v>60.56148409</v>
      </c>
      <c r="Q505" s="163">
        <f t="shared" si="2"/>
        <v>4.103659115</v>
      </c>
      <c r="AN505" s="121"/>
    </row>
    <row r="506" ht="14.25" customHeight="1">
      <c r="A506" s="42" t="s">
        <v>168</v>
      </c>
      <c r="B506" s="42" t="s">
        <v>176</v>
      </c>
      <c r="C506" s="35" t="s">
        <v>38</v>
      </c>
      <c r="D506" s="42">
        <v>3.0</v>
      </c>
      <c r="E506" s="42">
        <v>9.0</v>
      </c>
      <c r="F506" s="269" t="s">
        <v>21</v>
      </c>
      <c r="G506" s="163">
        <v>6.639914503781713</v>
      </c>
      <c r="H506" s="163">
        <v>0.08963456519131685</v>
      </c>
      <c r="I506" s="163">
        <v>253.16244351179313</v>
      </c>
      <c r="J506" s="163">
        <v>2.6938896397313536</v>
      </c>
      <c r="K506" s="163">
        <v>3.004768046313126</v>
      </c>
      <c r="L506" s="163">
        <v>33.521705627441406</v>
      </c>
      <c r="M506" s="163">
        <v>33.659332275390625</v>
      </c>
      <c r="N506" s="163">
        <v>33.521705627441406</v>
      </c>
      <c r="O506" s="163">
        <v>1573.671875</v>
      </c>
      <c r="P506" s="163">
        <f t="shared" si="94"/>
        <v>74.07761157</v>
      </c>
      <c r="Q506" s="163">
        <f t="shared" si="2"/>
        <v>4.305113349</v>
      </c>
      <c r="AN506" s="121"/>
    </row>
    <row r="507" ht="14.25" customHeight="1">
      <c r="A507" s="42" t="s">
        <v>183</v>
      </c>
      <c r="B507" s="42" t="s">
        <v>179</v>
      </c>
      <c r="C507" s="35" t="s">
        <v>37</v>
      </c>
      <c r="D507" s="42">
        <v>3.0</v>
      </c>
      <c r="E507" s="42">
        <v>10.0</v>
      </c>
      <c r="F507" s="269" t="s">
        <v>21</v>
      </c>
      <c r="G507" s="163">
        <v>9.823803742847751</v>
      </c>
      <c r="H507" s="163">
        <v>0.17008343584967783</v>
      </c>
      <c r="I507" s="163">
        <v>273.302355267337</v>
      </c>
      <c r="J507" s="163">
        <v>4.762599654265506</v>
      </c>
      <c r="K507" s="163">
        <v>2.871005903696603</v>
      </c>
      <c r="L507" s="163">
        <v>33.91048812866211</v>
      </c>
      <c r="M507" s="163">
        <v>34.067264556884766</v>
      </c>
      <c r="N507" s="163">
        <v>33.91048812866211</v>
      </c>
      <c r="O507" s="163">
        <v>1606.2342529296875</v>
      </c>
      <c r="P507" s="163">
        <f t="shared" si="94"/>
        <v>57.75873291</v>
      </c>
      <c r="Q507" s="163">
        <f t="shared" si="2"/>
        <v>4.056274557</v>
      </c>
      <c r="AN507" s="121"/>
    </row>
    <row r="508" ht="14.25" customHeight="1">
      <c r="A508" s="42" t="s">
        <v>178</v>
      </c>
      <c r="B508" s="42" t="s">
        <v>173</v>
      </c>
      <c r="C508" s="35" t="s">
        <v>36</v>
      </c>
      <c r="D508" s="42">
        <v>3.0</v>
      </c>
      <c r="E508" s="42">
        <v>11.0</v>
      </c>
      <c r="F508" s="269" t="s">
        <v>21</v>
      </c>
      <c r="G508" s="163">
        <v>9.818207718961274</v>
      </c>
      <c r="H508" s="163">
        <v>0.1695266928687781</v>
      </c>
      <c r="I508" s="163">
        <v>273.04868534652303</v>
      </c>
      <c r="J508" s="163">
        <v>4.751599905945602</v>
      </c>
      <c r="K508" s="163">
        <v>2.873254026525547</v>
      </c>
      <c r="L508" s="163">
        <v>33.913475036621094</v>
      </c>
      <c r="M508" s="163">
        <v>34.0682373046875</v>
      </c>
      <c r="N508" s="163">
        <v>33.913475036621094</v>
      </c>
      <c r="O508" s="163">
        <v>1606.8524169921875</v>
      </c>
      <c r="P508" s="163">
        <f t="shared" si="94"/>
        <v>57.91540879</v>
      </c>
      <c r="Q508" s="163">
        <f t="shared" si="2"/>
        <v>4.058983477</v>
      </c>
      <c r="AN508" s="121"/>
    </row>
    <row r="509" ht="14.25" customHeight="1">
      <c r="A509" s="42" t="s">
        <v>175</v>
      </c>
      <c r="B509" s="42" t="s">
        <v>169</v>
      </c>
      <c r="C509" s="35" t="s">
        <v>34</v>
      </c>
      <c r="D509" s="42">
        <v>3.0</v>
      </c>
      <c r="E509" s="42">
        <v>12.0</v>
      </c>
      <c r="F509" s="269" t="s">
        <v>21</v>
      </c>
      <c r="G509" s="163">
        <v>11.657678174610277</v>
      </c>
      <c r="H509" s="163">
        <v>0.18115552637931673</v>
      </c>
      <c r="I509" s="163">
        <v>259.5135276466203</v>
      </c>
      <c r="J509" s="163">
        <v>5.208066997154872</v>
      </c>
      <c r="K509" s="163">
        <v>2.9555647983385835</v>
      </c>
      <c r="L509" s="163">
        <v>34.36355209350586</v>
      </c>
      <c r="M509" s="163">
        <v>34.164283752441406</v>
      </c>
      <c r="N509" s="163">
        <v>34.36355209350586</v>
      </c>
      <c r="O509" s="163">
        <v>1487.6158447265625</v>
      </c>
      <c r="P509" s="163">
        <f t="shared" si="94"/>
        <v>64.35176673</v>
      </c>
      <c r="Q509" s="163">
        <f t="shared" si="2"/>
        <v>4.164364389</v>
      </c>
      <c r="AN509" s="121"/>
    </row>
    <row r="510" ht="14.25" customHeight="1">
      <c r="A510" s="42" t="s">
        <v>178</v>
      </c>
      <c r="B510" s="42" t="s">
        <v>169</v>
      </c>
      <c r="C510" s="35" t="s">
        <v>32</v>
      </c>
      <c r="D510" s="42">
        <v>3.0</v>
      </c>
      <c r="E510" s="42">
        <v>13.0</v>
      </c>
      <c r="F510" s="269" t="s">
        <v>21</v>
      </c>
      <c r="G510" s="163">
        <v>10.380861035186747</v>
      </c>
      <c r="H510" s="163">
        <v>0.15953830205937167</v>
      </c>
      <c r="I510" s="163">
        <v>260.23284129774146</v>
      </c>
      <c r="J510" s="163">
        <v>4.735769219515611</v>
      </c>
      <c r="K510" s="163">
        <v>3.0304047942287595</v>
      </c>
      <c r="L510" s="163">
        <v>34.43063735961914</v>
      </c>
      <c r="M510" s="163">
        <v>34.263084411621094</v>
      </c>
      <c r="N510" s="163">
        <v>34.43063735961914</v>
      </c>
      <c r="O510" s="163">
        <v>1637.6043701171875</v>
      </c>
      <c r="P510" s="163">
        <f t="shared" si="94"/>
        <v>65.06814289</v>
      </c>
      <c r="Q510" s="163">
        <f t="shared" si="2"/>
        <v>4.175435073</v>
      </c>
      <c r="AN510" s="121"/>
    </row>
    <row r="511" ht="14.25" customHeight="1">
      <c r="A511" s="42" t="s">
        <v>183</v>
      </c>
      <c r="B511" s="42" t="s">
        <v>169</v>
      </c>
      <c r="C511" s="35" t="s">
        <v>30</v>
      </c>
      <c r="D511" s="42">
        <v>3.0</v>
      </c>
      <c r="E511" s="42">
        <v>14.0</v>
      </c>
      <c r="F511" s="269" t="s">
        <v>21</v>
      </c>
      <c r="G511" s="163">
        <v>10.330580438151905</v>
      </c>
      <c r="H511" s="163">
        <v>0.20976148354849644</v>
      </c>
      <c r="I511" s="163">
        <v>285.3418206960403</v>
      </c>
      <c r="J511" s="163">
        <v>5.765565264150209</v>
      </c>
      <c r="K511" s="163">
        <v>2.8520419545624978</v>
      </c>
      <c r="L511" s="163">
        <v>34.241668701171875</v>
      </c>
      <c r="M511" s="163">
        <v>34.3730583190918</v>
      </c>
      <c r="N511" s="163">
        <v>34.241668701171875</v>
      </c>
      <c r="O511" s="163">
        <v>1511.9901123046875</v>
      </c>
      <c r="P511" s="163">
        <f t="shared" si="94"/>
        <v>49.24917703</v>
      </c>
      <c r="Q511" s="163">
        <f t="shared" si="2"/>
        <v>3.896892658</v>
      </c>
      <c r="AN511" s="121"/>
    </row>
    <row r="512" ht="14.25" customHeight="1">
      <c r="A512" s="42" t="s">
        <v>178</v>
      </c>
      <c r="B512" s="42" t="s">
        <v>176</v>
      </c>
      <c r="C512" s="35" t="s">
        <v>29</v>
      </c>
      <c r="D512" s="42">
        <v>3.0</v>
      </c>
      <c r="E512" s="42">
        <v>15.0</v>
      </c>
      <c r="F512" s="269" t="s">
        <v>21</v>
      </c>
      <c r="G512" s="163">
        <v>10.931170488510938</v>
      </c>
      <c r="H512" s="163">
        <v>0.15503211073643144</v>
      </c>
      <c r="I512" s="163">
        <v>252.073204651481</v>
      </c>
      <c r="J512" s="163">
        <v>4.541880571661137</v>
      </c>
      <c r="K512" s="163">
        <v>2.98764058856064</v>
      </c>
      <c r="L512" s="163">
        <v>34.210445404052734</v>
      </c>
      <c r="M512" s="163">
        <v>34.348167419433594</v>
      </c>
      <c r="N512" s="163">
        <v>34.210445404052734</v>
      </c>
      <c r="O512" s="163">
        <v>1631.236572265625</v>
      </c>
      <c r="P512" s="163">
        <f t="shared" si="94"/>
        <v>70.50907349</v>
      </c>
      <c r="Q512" s="163">
        <f t="shared" si="2"/>
        <v>4.255741403</v>
      </c>
      <c r="AN512" s="121"/>
    </row>
    <row r="513" ht="14.25" customHeight="1">
      <c r="A513" s="42" t="s">
        <v>175</v>
      </c>
      <c r="B513" s="42" t="s">
        <v>173</v>
      </c>
      <c r="C513" s="33" t="s">
        <v>28</v>
      </c>
      <c r="D513" s="42">
        <v>3.0</v>
      </c>
      <c r="E513" s="42">
        <v>16.0</v>
      </c>
      <c r="F513" s="269" t="s">
        <v>21</v>
      </c>
      <c r="G513" s="163">
        <v>13.142888399049289</v>
      </c>
      <c r="H513" s="163">
        <v>0.21463035344160353</v>
      </c>
      <c r="I513" s="163">
        <v>261.4646782121199</v>
      </c>
      <c r="J513" s="163">
        <v>6.083340890190045</v>
      </c>
      <c r="K513" s="163">
        <v>2.9430712841854283</v>
      </c>
      <c r="L513" s="163">
        <v>34.6630973815918</v>
      </c>
      <c r="M513" s="163">
        <v>34.37922286987305</v>
      </c>
      <c r="N513" s="163">
        <v>34.6630973815918</v>
      </c>
      <c r="O513" s="163">
        <v>1562.0657958984375</v>
      </c>
      <c r="P513" s="163">
        <f t="shared" si="94"/>
        <v>61.23499397</v>
      </c>
      <c r="Q513" s="163">
        <f t="shared" si="2"/>
        <v>4.114718823</v>
      </c>
      <c r="AN513" s="121"/>
    </row>
    <row r="514" ht="14.25" customHeight="1">
      <c r="A514" s="42" t="s">
        <v>168</v>
      </c>
      <c r="B514" s="42" t="s">
        <v>169</v>
      </c>
      <c r="C514" s="35" t="s">
        <v>46</v>
      </c>
      <c r="D514" s="42">
        <v>5.0</v>
      </c>
      <c r="E514" s="42">
        <v>1.0</v>
      </c>
      <c r="F514" s="269" t="s">
        <v>21</v>
      </c>
      <c r="G514" s="163">
        <v>9.507530721947747</v>
      </c>
      <c r="H514" s="163">
        <v>0.23715310164272546</v>
      </c>
      <c r="I514" s="163">
        <v>300.12188607358814</v>
      </c>
      <c r="J514" s="163">
        <v>6.281787794398087</v>
      </c>
      <c r="K514" s="163">
        <v>2.772432778945715</v>
      </c>
      <c r="L514" s="163">
        <v>34.195831298828125</v>
      </c>
      <c r="M514" s="163">
        <v>34.315467834472656</v>
      </c>
      <c r="N514" s="163">
        <v>34.195831298828125</v>
      </c>
      <c r="O514" s="163">
        <v>1631.0560302734375</v>
      </c>
      <c r="P514" s="163">
        <f t="shared" si="94"/>
        <v>40.09026513</v>
      </c>
      <c r="Q514" s="163">
        <f t="shared" si="2"/>
        <v>3.69113354</v>
      </c>
      <c r="AN514" s="121"/>
    </row>
    <row r="515" ht="14.25" customHeight="1">
      <c r="A515" s="42" t="s">
        <v>168</v>
      </c>
      <c r="B515" s="42" t="s">
        <v>173</v>
      </c>
      <c r="C515" s="35" t="s">
        <v>45</v>
      </c>
      <c r="D515" s="42">
        <v>5.0</v>
      </c>
      <c r="E515" s="42">
        <v>2.0</v>
      </c>
      <c r="F515" s="269" t="s">
        <v>21</v>
      </c>
      <c r="G515" s="163">
        <v>11.349578752648446</v>
      </c>
      <c r="H515" s="163">
        <v>0.31491605883325663</v>
      </c>
      <c r="I515" s="163">
        <v>295.4012467779153</v>
      </c>
      <c r="J515" s="163">
        <v>7.729643765973965</v>
      </c>
      <c r="K515" s="163">
        <v>2.631155299712323</v>
      </c>
      <c r="L515" s="163">
        <v>34.307960510253906</v>
      </c>
      <c r="M515" s="163">
        <v>34.43135070800781</v>
      </c>
      <c r="N515" s="163">
        <v>34.307960510253906</v>
      </c>
      <c r="O515" s="163">
        <v>1612.0584716796875</v>
      </c>
      <c r="P515" s="163">
        <f t="shared" si="94"/>
        <v>36.04001268</v>
      </c>
      <c r="Q515" s="163">
        <f t="shared" si="2"/>
        <v>3.584629784</v>
      </c>
      <c r="AN515" s="121"/>
    </row>
    <row r="516" ht="14.25" customHeight="1">
      <c r="A516" s="42" t="s">
        <v>175</v>
      </c>
      <c r="B516" s="42" t="s">
        <v>176</v>
      </c>
      <c r="C516" s="35" t="s">
        <v>44</v>
      </c>
      <c r="D516" s="42">
        <v>5.0</v>
      </c>
      <c r="E516" s="42">
        <v>3.0</v>
      </c>
      <c r="F516" s="269" t="s">
        <v>21</v>
      </c>
      <c r="G516" s="163">
        <v>9.707400470523648</v>
      </c>
      <c r="H516" s="163">
        <v>0.285573497904627</v>
      </c>
      <c r="I516" s="163">
        <v>288.9916133253416</v>
      </c>
      <c r="J516" s="163">
        <v>7.3166536602946595</v>
      </c>
      <c r="K516" s="163">
        <v>2.7208045528941</v>
      </c>
      <c r="L516" s="163">
        <v>34.46926498413086</v>
      </c>
      <c r="M516" s="163">
        <v>34.62784957885742</v>
      </c>
      <c r="N516" s="163">
        <v>34.46926498413086</v>
      </c>
      <c r="O516" s="163">
        <v>1649.6280517578125</v>
      </c>
      <c r="P516" s="163">
        <f t="shared" si="94"/>
        <v>33.99265178</v>
      </c>
      <c r="Q516" s="163">
        <f t="shared" si="2"/>
        <v>3.526144377</v>
      </c>
      <c r="AN516" s="121"/>
    </row>
    <row r="517" ht="14.25" customHeight="1">
      <c r="A517" s="42" t="s">
        <v>178</v>
      </c>
      <c r="B517" s="42" t="s">
        <v>179</v>
      </c>
      <c r="C517" s="35" t="s">
        <v>43</v>
      </c>
      <c r="D517" s="42">
        <v>5.0</v>
      </c>
      <c r="E517" s="42">
        <v>4.0</v>
      </c>
      <c r="F517" s="269" t="s">
        <v>21</v>
      </c>
      <c r="G517" s="163">
        <v>5.862237229446656</v>
      </c>
      <c r="H517" s="163">
        <v>0.08356263039436483</v>
      </c>
      <c r="I517" s="163">
        <v>257.3041228237697</v>
      </c>
      <c r="J517" s="163">
        <v>3.017009341962234</v>
      </c>
      <c r="K517" s="163">
        <v>3.588753665349585</v>
      </c>
      <c r="L517" s="163">
        <v>35.63136291503906</v>
      </c>
      <c r="M517" s="163">
        <v>35.662105560302734</v>
      </c>
      <c r="N517" s="163">
        <v>35.63136291503906</v>
      </c>
      <c r="O517" s="163">
        <v>1548.513916015625</v>
      </c>
      <c r="P517" s="163">
        <f t="shared" si="94"/>
        <v>70.15381399</v>
      </c>
      <c r="Q517" s="163">
        <f t="shared" si="2"/>
        <v>4.250690174</v>
      </c>
      <c r="AN517" s="121"/>
    </row>
    <row r="518" ht="14.25" customHeight="1">
      <c r="A518" s="42" t="s">
        <v>183</v>
      </c>
      <c r="B518" s="42" t="s">
        <v>176</v>
      </c>
      <c r="C518" s="35" t="s">
        <v>42</v>
      </c>
      <c r="D518" s="42">
        <v>5.0</v>
      </c>
      <c r="E518" s="42">
        <v>5.0</v>
      </c>
      <c r="F518" s="269" t="s">
        <v>21</v>
      </c>
      <c r="G518" s="163">
        <v>9.062848376820721</v>
      </c>
      <c r="H518" s="163">
        <v>0.16503529981746157</v>
      </c>
      <c r="I518" s="163">
        <v>276.5056523484469</v>
      </c>
      <c r="J518" s="163">
        <v>5.3096044249457535</v>
      </c>
      <c r="K518" s="163">
        <v>3.2831381506734614</v>
      </c>
      <c r="L518" s="163">
        <v>35.51236343383789</v>
      </c>
      <c r="M518" s="163">
        <v>35.61100769042969</v>
      </c>
      <c r="N518" s="163">
        <v>35.51236343383789</v>
      </c>
      <c r="O518" s="163">
        <v>1631.4466552734375</v>
      </c>
      <c r="P518" s="163">
        <f t="shared" si="94"/>
        <v>54.91460546</v>
      </c>
      <c r="Q518" s="163">
        <f t="shared" si="2"/>
        <v>4.005779351</v>
      </c>
      <c r="AN518" s="121"/>
    </row>
    <row r="519" ht="14.25" customHeight="1">
      <c r="A519" s="42" t="s">
        <v>168</v>
      </c>
      <c r="B519" s="42" t="s">
        <v>179</v>
      </c>
      <c r="C519" s="35" t="s">
        <v>41</v>
      </c>
      <c r="D519" s="42">
        <v>5.0</v>
      </c>
      <c r="E519" s="42">
        <v>6.0</v>
      </c>
      <c r="F519" s="269" t="s">
        <v>21</v>
      </c>
      <c r="G519" s="163">
        <v>7.543900980038199</v>
      </c>
      <c r="H519" s="163">
        <v>0.11317073951502268</v>
      </c>
      <c r="I519" s="163">
        <v>260.2289981610434</v>
      </c>
      <c r="J519" s="163">
        <v>3.902410053504962</v>
      </c>
      <c r="K519" s="163">
        <v>3.460709137709334</v>
      </c>
      <c r="L519" s="163">
        <v>35.564693450927734</v>
      </c>
      <c r="M519" s="163">
        <v>35.702613830566406</v>
      </c>
      <c r="N519" s="163">
        <v>35.564693450927734</v>
      </c>
      <c r="O519" s="163">
        <v>1653.6822509765625</v>
      </c>
      <c r="P519" s="163">
        <f t="shared" si="94"/>
        <v>66.65946527</v>
      </c>
      <c r="Q519" s="163">
        <f t="shared" si="2"/>
        <v>4.199597051</v>
      </c>
      <c r="AN519" s="121"/>
    </row>
    <row r="520" ht="14.25" customHeight="1">
      <c r="A520" s="42" t="s">
        <v>183</v>
      </c>
      <c r="B520" s="42" t="s">
        <v>173</v>
      </c>
      <c r="C520" s="35" t="s">
        <v>40</v>
      </c>
      <c r="D520" s="42">
        <v>5.0</v>
      </c>
      <c r="E520" s="42">
        <v>7.0</v>
      </c>
      <c r="F520" s="269" t="s">
        <v>21</v>
      </c>
      <c r="G520" s="163">
        <v>4.984275047882239</v>
      </c>
      <c r="H520" s="163">
        <v>0.07322907804024144</v>
      </c>
      <c r="I520" s="163">
        <v>261.10729624170347</v>
      </c>
      <c r="J520" s="163">
        <v>2.7646103738351733</v>
      </c>
      <c r="K520" s="163">
        <v>3.737486053782753</v>
      </c>
      <c r="L520" s="163">
        <v>36.007591247558594</v>
      </c>
      <c r="M520" s="163">
        <v>36.1594123840332</v>
      </c>
      <c r="N520" s="163">
        <v>36.007591247558594</v>
      </c>
      <c r="O520" s="163">
        <v>1607.9783935546875</v>
      </c>
      <c r="P520" s="163">
        <f t="shared" si="94"/>
        <v>68.06415131</v>
      </c>
      <c r="Q520" s="163">
        <f t="shared" si="2"/>
        <v>4.220450662</v>
      </c>
      <c r="AN520" s="121"/>
    </row>
    <row r="521" ht="14.25" customHeight="1">
      <c r="A521" s="42" t="s">
        <v>175</v>
      </c>
      <c r="B521" s="42" t="s">
        <v>179</v>
      </c>
      <c r="C521" s="35" t="s">
        <v>39</v>
      </c>
      <c r="D521" s="42">
        <v>5.0</v>
      </c>
      <c r="E521" s="42">
        <v>8.0</v>
      </c>
      <c r="F521" s="269" t="s">
        <v>21</v>
      </c>
      <c r="G521" s="163">
        <v>8.867721319003</v>
      </c>
      <c r="H521" s="163">
        <v>0.15655345987149333</v>
      </c>
      <c r="I521" s="163">
        <v>273.7377089790692</v>
      </c>
      <c r="J521" s="163">
        <v>5.2116813363333305</v>
      </c>
      <c r="K521" s="163">
        <v>3.3859176568291396</v>
      </c>
      <c r="L521" s="163">
        <v>35.82378005981445</v>
      </c>
      <c r="M521" s="163">
        <v>35.97046661376953</v>
      </c>
      <c r="N521" s="163">
        <v>35.82378005981445</v>
      </c>
      <c r="O521" s="163">
        <v>1706.427001953125</v>
      </c>
      <c r="P521" s="163">
        <f t="shared" si="94"/>
        <v>56.64340684</v>
      </c>
      <c r="Q521" s="163">
        <f t="shared" si="2"/>
        <v>4.036775597</v>
      </c>
      <c r="AN521" s="121"/>
    </row>
    <row r="522" ht="14.25" customHeight="1">
      <c r="A522" s="42" t="s">
        <v>168</v>
      </c>
      <c r="B522" s="42" t="s">
        <v>176</v>
      </c>
      <c r="C522" s="35" t="s">
        <v>38</v>
      </c>
      <c r="D522" s="42">
        <v>5.0</v>
      </c>
      <c r="E522" s="42">
        <v>9.0</v>
      </c>
      <c r="F522" s="269" t="s">
        <v>21</v>
      </c>
      <c r="G522" s="163">
        <v>8.870796792915947</v>
      </c>
      <c r="H522" s="163">
        <v>0.15718547384803264</v>
      </c>
      <c r="I522" s="163">
        <v>274.087345749158</v>
      </c>
      <c r="J522" s="163">
        <v>5.2280559200626415</v>
      </c>
      <c r="K522" s="163">
        <v>3.3835844918866993</v>
      </c>
      <c r="L522" s="163">
        <v>35.822689056396484</v>
      </c>
      <c r="M522" s="163">
        <v>35.966651916503906</v>
      </c>
      <c r="N522" s="163">
        <v>35.822689056396484</v>
      </c>
      <c r="O522" s="163">
        <v>1707.270751953125</v>
      </c>
      <c r="P522" s="163">
        <f t="shared" si="94"/>
        <v>56.43521997</v>
      </c>
      <c r="Q522" s="163">
        <f t="shared" si="2"/>
        <v>4.033093431</v>
      </c>
      <c r="AN522" s="121"/>
    </row>
    <row r="523" ht="14.25" customHeight="1">
      <c r="A523" s="42" t="s">
        <v>183</v>
      </c>
      <c r="B523" s="42" t="s">
        <v>179</v>
      </c>
      <c r="C523" s="35" t="s">
        <v>37</v>
      </c>
      <c r="D523" s="42">
        <v>5.0</v>
      </c>
      <c r="E523" s="42">
        <v>10.0</v>
      </c>
      <c r="F523" s="269" t="s">
        <v>21</v>
      </c>
      <c r="G523" s="163">
        <v>9.405777147193437</v>
      </c>
      <c r="H523" s="163">
        <v>0.1618981878193967</v>
      </c>
      <c r="I523" s="163">
        <v>269.6384948360726</v>
      </c>
      <c r="J523" s="163">
        <v>5.606291395797954</v>
      </c>
      <c r="K523" s="163">
        <v>3.5237828467649095</v>
      </c>
      <c r="L523" s="163">
        <v>36.40129852294922</v>
      </c>
      <c r="M523" s="163">
        <v>35.964359283447266</v>
      </c>
      <c r="N523" s="163">
        <v>36.40129852294922</v>
      </c>
      <c r="O523" s="163">
        <v>1649.1402587890625</v>
      </c>
      <c r="P523" s="163">
        <f t="shared" si="94"/>
        <v>58.09686491</v>
      </c>
      <c r="Q523" s="163">
        <f t="shared" si="2"/>
        <v>4.062111702</v>
      </c>
      <c r="AN523" s="121"/>
    </row>
    <row r="524" ht="14.25" customHeight="1">
      <c r="A524" s="42" t="s">
        <v>178</v>
      </c>
      <c r="B524" s="42" t="s">
        <v>173</v>
      </c>
      <c r="C524" s="35" t="s">
        <v>36</v>
      </c>
      <c r="D524" s="42">
        <v>5.0</v>
      </c>
      <c r="E524" s="42">
        <v>11.0</v>
      </c>
      <c r="F524" s="269" t="s">
        <v>21</v>
      </c>
      <c r="G524" s="163">
        <v>12.387424996480725</v>
      </c>
      <c r="H524" s="163">
        <v>0.23279120206690715</v>
      </c>
      <c r="I524" s="163">
        <v>273.5175813892558</v>
      </c>
      <c r="J524" s="163">
        <v>7.103385756132402</v>
      </c>
      <c r="K524" s="163">
        <v>3.1782675467870822</v>
      </c>
      <c r="L524" s="163">
        <v>35.88948440551758</v>
      </c>
      <c r="M524" s="163">
        <v>36.008636474609375</v>
      </c>
      <c r="N524" s="163">
        <v>35.88948440551758</v>
      </c>
      <c r="O524" s="163">
        <v>1607.9061279296875</v>
      </c>
      <c r="P524" s="163">
        <f t="shared" si="94"/>
        <v>53.21259947</v>
      </c>
      <c r="Q524" s="163">
        <f t="shared" si="2"/>
        <v>3.974295201</v>
      </c>
      <c r="AN524" s="121"/>
    </row>
    <row r="525" ht="14.25" customHeight="1">
      <c r="A525" s="42" t="s">
        <v>175</v>
      </c>
      <c r="B525" s="42" t="s">
        <v>169</v>
      </c>
      <c r="C525" s="35" t="s">
        <v>34</v>
      </c>
      <c r="D525" s="42">
        <v>5.0</v>
      </c>
      <c r="E525" s="42">
        <v>12.0</v>
      </c>
      <c r="F525" s="269" t="s">
        <v>21</v>
      </c>
      <c r="G525" s="163">
        <v>13.518552503663374</v>
      </c>
      <c r="H525" s="163">
        <v>0.2747467219409996</v>
      </c>
      <c r="I525" s="163">
        <v>278.5593366628576</v>
      </c>
      <c r="J525" s="163">
        <v>7.853256381540674</v>
      </c>
      <c r="K525" s="163">
        <v>3.01756370569656</v>
      </c>
      <c r="L525" s="163">
        <v>35.66014862060547</v>
      </c>
      <c r="M525" s="163">
        <v>35.79026412963867</v>
      </c>
      <c r="N525" s="163">
        <v>35.66014862060547</v>
      </c>
      <c r="O525" s="163">
        <v>1688.7222900390625</v>
      </c>
      <c r="P525" s="163">
        <f t="shared" si="94"/>
        <v>49.20368989</v>
      </c>
      <c r="Q525" s="163">
        <f t="shared" si="2"/>
        <v>3.895968618</v>
      </c>
      <c r="AN525" s="121"/>
    </row>
    <row r="526" ht="14.25" customHeight="1">
      <c r="A526" s="42" t="s">
        <v>178</v>
      </c>
      <c r="B526" s="42" t="s">
        <v>169</v>
      </c>
      <c r="C526" s="35" t="s">
        <v>32</v>
      </c>
      <c r="D526" s="42">
        <v>5.0</v>
      </c>
      <c r="E526" s="42">
        <v>13.0</v>
      </c>
      <c r="F526" s="269" t="s">
        <v>21</v>
      </c>
      <c r="G526" s="163">
        <v>6.921727579053232</v>
      </c>
      <c r="H526" s="163">
        <v>0.128541332283862</v>
      </c>
      <c r="I526" s="163">
        <v>281.31926405693235</v>
      </c>
      <c r="J526" s="163">
        <v>4.287463653689624</v>
      </c>
      <c r="K526" s="163">
        <v>3.3644383742213764</v>
      </c>
      <c r="L526" s="163">
        <v>35.44492721557617</v>
      </c>
      <c r="M526" s="163">
        <v>35.585819244384766</v>
      </c>
      <c r="N526" s="163">
        <v>35.44492721557617</v>
      </c>
      <c r="O526" s="163">
        <v>1589.293701171875</v>
      </c>
      <c r="P526" s="163">
        <f t="shared" si="94"/>
        <v>53.84826387</v>
      </c>
      <c r="Q526" s="163">
        <f t="shared" si="2"/>
        <v>3.986170163</v>
      </c>
      <c r="AN526" s="121"/>
    </row>
    <row r="527" ht="14.25" customHeight="1">
      <c r="A527" s="42" t="s">
        <v>183</v>
      </c>
      <c r="B527" s="42" t="s">
        <v>169</v>
      </c>
      <c r="C527" s="35" t="s">
        <v>30</v>
      </c>
      <c r="D527" s="42">
        <v>5.0</v>
      </c>
      <c r="E527" s="42">
        <v>14.0</v>
      </c>
      <c r="F527" s="269" t="s">
        <v>21</v>
      </c>
      <c r="G527" s="163">
        <v>8.968102835846002</v>
      </c>
      <c r="H527" s="163">
        <v>0.1655581466093032</v>
      </c>
      <c r="I527" s="163">
        <v>277.80455607446487</v>
      </c>
      <c r="J527" s="163">
        <v>5.2996859460776395</v>
      </c>
      <c r="K527" s="163">
        <v>3.2668286539646676</v>
      </c>
      <c r="L527" s="163">
        <v>35.50666427612305</v>
      </c>
      <c r="M527" s="163">
        <v>35.65597152709961</v>
      </c>
      <c r="N527" s="163">
        <v>35.50666427612305</v>
      </c>
      <c r="O527" s="163">
        <v>1702.014404296875</v>
      </c>
      <c r="P527" s="163">
        <f t="shared" si="94"/>
        <v>54.16890089</v>
      </c>
      <c r="Q527" s="163">
        <f t="shared" si="2"/>
        <v>3.99210696</v>
      </c>
      <c r="AN527" s="121"/>
    </row>
    <row r="528" ht="14.25" customHeight="1">
      <c r="A528" s="42" t="s">
        <v>178</v>
      </c>
      <c r="B528" s="42" t="s">
        <v>176</v>
      </c>
      <c r="C528" s="35" t="s">
        <v>29</v>
      </c>
      <c r="D528" s="42">
        <v>5.0</v>
      </c>
      <c r="E528" s="42">
        <v>15.0</v>
      </c>
      <c r="F528" s="269" t="s">
        <v>21</v>
      </c>
      <c r="G528" s="163">
        <v>8.316777149115316</v>
      </c>
      <c r="H528" s="163">
        <v>0.16762694251615246</v>
      </c>
      <c r="I528" s="163">
        <v>285.287198348635</v>
      </c>
      <c r="J528" s="163">
        <v>5.534455459418756</v>
      </c>
      <c r="K528" s="163">
        <v>3.3690879117868326</v>
      </c>
      <c r="L528" s="163">
        <v>35.90017318725586</v>
      </c>
      <c r="M528" s="163">
        <v>35.604434967041016</v>
      </c>
      <c r="N528" s="163">
        <v>35.90017318725586</v>
      </c>
      <c r="O528" s="163">
        <v>1484.289306640625</v>
      </c>
      <c r="P528" s="163">
        <f t="shared" si="94"/>
        <v>49.61479953</v>
      </c>
      <c r="Q528" s="163">
        <f t="shared" si="2"/>
        <v>3.904289167</v>
      </c>
      <c r="AN528" s="121"/>
    </row>
    <row r="529" ht="14.25" customHeight="1">
      <c r="A529" s="42" t="s">
        <v>175</v>
      </c>
      <c r="B529" s="42" t="s">
        <v>173</v>
      </c>
      <c r="C529" s="33" t="s">
        <v>28</v>
      </c>
      <c r="D529" s="42">
        <v>5.0</v>
      </c>
      <c r="E529" s="42">
        <v>16.0</v>
      </c>
      <c r="F529" s="269" t="s">
        <v>21</v>
      </c>
      <c r="G529" s="163">
        <v>4.6143066584954155</v>
      </c>
      <c r="H529" s="163">
        <v>0.06569774039921314</v>
      </c>
      <c r="I529" s="163">
        <v>259.8045341654772</v>
      </c>
      <c r="J529" s="163">
        <v>2.327327806662047</v>
      </c>
      <c r="K529" s="163">
        <v>3.5038207172071876</v>
      </c>
      <c r="L529" s="163">
        <v>35.11579895019531</v>
      </c>
      <c r="M529" s="163">
        <v>35.331626892089844</v>
      </c>
      <c r="N529" s="163">
        <v>35.11579895019531</v>
      </c>
      <c r="O529" s="163">
        <v>1690.453857421875</v>
      </c>
      <c r="P529" s="163">
        <f t="shared" si="94"/>
        <v>70.23539364</v>
      </c>
      <c r="Q529" s="163">
        <f t="shared" si="2"/>
        <v>4.251852367</v>
      </c>
      <c r="AN529" s="121"/>
    </row>
    <row r="530" ht="14.25" customHeight="1">
      <c r="A530" s="42" t="s">
        <v>168</v>
      </c>
      <c r="B530" s="42" t="s">
        <v>169</v>
      </c>
      <c r="C530" s="35" t="s">
        <v>46</v>
      </c>
      <c r="D530" s="42">
        <v>2.0</v>
      </c>
      <c r="E530" s="42">
        <v>1.0</v>
      </c>
      <c r="F530" s="269" t="s">
        <v>21</v>
      </c>
      <c r="G530" s="163">
        <v>11.47040452474978</v>
      </c>
      <c r="H530" s="163">
        <v>0.17868386597225994</v>
      </c>
      <c r="I530" s="163">
        <v>266.8632004752348</v>
      </c>
      <c r="J530" s="163">
        <v>3.209242530802498</v>
      </c>
      <c r="K530" s="163">
        <v>1.8629104072944775</v>
      </c>
      <c r="L530" s="163">
        <v>28.686126708984375</v>
      </c>
      <c r="M530" s="163">
        <v>28.762155532836914</v>
      </c>
      <c r="N530" s="163">
        <v>28.686126708984375</v>
      </c>
      <c r="O530" s="163">
        <v>1493.1448974609375</v>
      </c>
      <c r="P530" s="163">
        <f t="shared" si="94"/>
        <v>64.19384572</v>
      </c>
      <c r="Q530" s="163">
        <f t="shared" si="2"/>
        <v>4.161907345</v>
      </c>
      <c r="AN530" s="121"/>
    </row>
    <row r="531" ht="14.25" customHeight="1">
      <c r="A531" s="42" t="s">
        <v>168</v>
      </c>
      <c r="B531" s="42" t="s">
        <v>173</v>
      </c>
      <c r="C531" s="35" t="s">
        <v>45</v>
      </c>
      <c r="D531" s="42">
        <v>2.0</v>
      </c>
      <c r="E531" s="42">
        <v>2.0</v>
      </c>
      <c r="F531" s="269" t="s">
        <v>21</v>
      </c>
      <c r="G531" s="163">
        <v>8.79689224914342</v>
      </c>
      <c r="H531" s="163">
        <v>0.14739670370956523</v>
      </c>
      <c r="I531" s="163">
        <v>277.8753294556454</v>
      </c>
      <c r="J531" s="163">
        <v>2.785332059657483</v>
      </c>
      <c r="K531" s="163">
        <v>1.9397564369211584</v>
      </c>
      <c r="L531" s="163">
        <v>28.8419132232666</v>
      </c>
      <c r="M531" s="163">
        <v>29.01935577392578</v>
      </c>
      <c r="N531" s="163">
        <v>28.8419132232666</v>
      </c>
      <c r="O531" s="163">
        <v>1389.9913330078125</v>
      </c>
      <c r="P531" s="163">
        <f t="shared" si="94"/>
        <v>59.6817434</v>
      </c>
      <c r="Q531" s="163">
        <f t="shared" si="2"/>
        <v>4.089026168</v>
      </c>
      <c r="AN531" s="121"/>
    </row>
    <row r="532" ht="14.25" customHeight="1">
      <c r="A532" s="42" t="s">
        <v>175</v>
      </c>
      <c r="B532" s="42" t="s">
        <v>176</v>
      </c>
      <c r="C532" s="35" t="s">
        <v>44</v>
      </c>
      <c r="D532" s="42">
        <v>2.0</v>
      </c>
      <c r="E532" s="42">
        <v>3.0</v>
      </c>
      <c r="F532" s="269" t="s">
        <v>21</v>
      </c>
      <c r="G532" s="163">
        <v>12.38250562369034</v>
      </c>
      <c r="H532" s="163">
        <v>0.22105499167451995</v>
      </c>
      <c r="I532" s="163">
        <v>278.1674183132871</v>
      </c>
      <c r="J532" s="163">
        <v>3.874617474942177</v>
      </c>
      <c r="K532" s="163">
        <v>1.841963192653406</v>
      </c>
      <c r="L532" s="163">
        <v>29.002826690673828</v>
      </c>
      <c r="M532" s="163">
        <v>29.144664764404297</v>
      </c>
      <c r="N532" s="163">
        <v>29.002826690673828</v>
      </c>
      <c r="O532" s="163">
        <v>1485.3973388671875</v>
      </c>
      <c r="P532" s="163">
        <f t="shared" si="94"/>
        <v>56.01549881</v>
      </c>
      <c r="Q532" s="163">
        <f t="shared" si="2"/>
        <v>4.025628417</v>
      </c>
      <c r="AN532" s="121"/>
    </row>
    <row r="533" ht="14.25" customHeight="1">
      <c r="A533" s="42" t="s">
        <v>178</v>
      </c>
      <c r="B533" s="42" t="s">
        <v>179</v>
      </c>
      <c r="C533" s="35" t="s">
        <v>43</v>
      </c>
      <c r="D533" s="42">
        <v>2.0</v>
      </c>
      <c r="E533" s="42">
        <v>4.0</v>
      </c>
      <c r="F533" s="269" t="s">
        <v>21</v>
      </c>
      <c r="G533" s="163">
        <v>9.90508323759641</v>
      </c>
      <c r="H533" s="163">
        <v>0.18516423482633057</v>
      </c>
      <c r="I533" s="163">
        <v>285.5987225464839</v>
      </c>
      <c r="J533" s="163">
        <v>3.473002188597673</v>
      </c>
      <c r="K533" s="163">
        <v>1.9476328308817017</v>
      </c>
      <c r="L533" s="163">
        <v>29.302963256835938</v>
      </c>
      <c r="M533" s="163">
        <v>29.500776290893555</v>
      </c>
      <c r="N533" s="163">
        <v>29.302963256835938</v>
      </c>
      <c r="O533" s="163">
        <v>1525.7103271484375</v>
      </c>
      <c r="P533" s="163">
        <f t="shared" si="94"/>
        <v>53.49350131</v>
      </c>
      <c r="Q533" s="163">
        <f t="shared" si="2"/>
        <v>3.979560176</v>
      </c>
      <c r="AN533" s="121"/>
    </row>
    <row r="534" ht="14.25" customHeight="1">
      <c r="A534" s="42" t="s">
        <v>183</v>
      </c>
      <c r="B534" s="42" t="s">
        <v>176</v>
      </c>
      <c r="C534" s="35" t="s">
        <v>42</v>
      </c>
      <c r="D534" s="42">
        <v>2.0</v>
      </c>
      <c r="E534" s="42">
        <v>5.0</v>
      </c>
      <c r="F534" s="269" t="s">
        <v>21</v>
      </c>
      <c r="G534" s="163">
        <v>11.404761280777974</v>
      </c>
      <c r="H534" s="163">
        <v>0.20238741707992564</v>
      </c>
      <c r="I534" s="163">
        <v>278.56756584051703</v>
      </c>
      <c r="J534" s="163">
        <v>3.75924518000778</v>
      </c>
      <c r="K534" s="163">
        <v>1.939010344409104</v>
      </c>
      <c r="L534" s="163">
        <v>29.435659408569336</v>
      </c>
      <c r="M534" s="163">
        <v>29.653532028198242</v>
      </c>
      <c r="N534" s="163">
        <v>29.435659408569336</v>
      </c>
      <c r="O534" s="163">
        <v>1542.7745361328125</v>
      </c>
      <c r="P534" s="163">
        <f t="shared" si="94"/>
        <v>56.35113806</v>
      </c>
      <c r="Q534" s="163">
        <f t="shared" si="2"/>
        <v>4.031602436</v>
      </c>
      <c r="AN534" s="121"/>
    </row>
    <row r="535" ht="14.25" customHeight="1">
      <c r="A535" s="42" t="s">
        <v>168</v>
      </c>
      <c r="B535" s="42" t="s">
        <v>179</v>
      </c>
      <c r="C535" s="35" t="s">
        <v>41</v>
      </c>
      <c r="D535" s="42">
        <v>2.0</v>
      </c>
      <c r="E535" s="42">
        <v>6.0</v>
      </c>
      <c r="F535" s="269" t="s">
        <v>21</v>
      </c>
      <c r="G535" s="163">
        <v>10.31611764464419</v>
      </c>
      <c r="H535" s="163">
        <v>0.1696298856362259</v>
      </c>
      <c r="I535" s="163">
        <v>272.989501535009</v>
      </c>
      <c r="J535" s="163">
        <v>3.3417458462055554</v>
      </c>
      <c r="K535" s="163">
        <v>2.0342514167077743</v>
      </c>
      <c r="L535" s="163">
        <v>29.665103912353516</v>
      </c>
      <c r="M535" s="163">
        <v>29.88528823852539</v>
      </c>
      <c r="N535" s="163">
        <v>29.665103912353516</v>
      </c>
      <c r="O535" s="163">
        <v>1399.3621826171875</v>
      </c>
      <c r="P535" s="163">
        <f t="shared" si="94"/>
        <v>60.81544892</v>
      </c>
      <c r="Q535" s="163">
        <f t="shared" si="2"/>
        <v>4.107843851</v>
      </c>
      <c r="AN535" s="121"/>
    </row>
    <row r="536" ht="14.25" customHeight="1">
      <c r="A536" s="42" t="s">
        <v>183</v>
      </c>
      <c r="B536" s="42" t="s">
        <v>173</v>
      </c>
      <c r="C536" s="35" t="s">
        <v>40</v>
      </c>
      <c r="D536" s="42">
        <v>2.0</v>
      </c>
      <c r="E536" s="42">
        <v>7.0</v>
      </c>
      <c r="F536" s="269" t="s">
        <v>21</v>
      </c>
      <c r="G536" s="163">
        <v>13.48273568814525</v>
      </c>
      <c r="H536" s="163">
        <v>0.24889245724674136</v>
      </c>
      <c r="I536" s="163">
        <v>278.3142867366053</v>
      </c>
      <c r="J536" s="163">
        <v>4.531236845409678</v>
      </c>
      <c r="K536" s="163">
        <v>1.927552409699477</v>
      </c>
      <c r="L536" s="163">
        <v>29.834434509277344</v>
      </c>
      <c r="M536" s="163">
        <v>30.023849487304688</v>
      </c>
      <c r="N536" s="163">
        <v>29.834434509277344</v>
      </c>
      <c r="O536" s="163">
        <v>1525.684326171875</v>
      </c>
      <c r="P536" s="163">
        <f t="shared" si="94"/>
        <v>54.17092923</v>
      </c>
      <c r="Q536" s="163">
        <f t="shared" si="2"/>
        <v>3.992144404</v>
      </c>
      <c r="AN536" s="121"/>
    </row>
    <row r="537" ht="14.25" customHeight="1">
      <c r="A537" s="42" t="s">
        <v>175</v>
      </c>
      <c r="B537" s="42" t="s">
        <v>179</v>
      </c>
      <c r="C537" s="35" t="s">
        <v>39</v>
      </c>
      <c r="D537" s="42">
        <v>2.0</v>
      </c>
      <c r="E537" s="42">
        <v>8.0</v>
      </c>
      <c r="F537" s="269" t="s">
        <v>21</v>
      </c>
      <c r="G537" s="163">
        <v>8.195397689059636</v>
      </c>
      <c r="H537" s="163">
        <v>0.14451050760733225</v>
      </c>
      <c r="I537" s="163">
        <v>281.90786854644773</v>
      </c>
      <c r="J537" s="163">
        <v>3.0834276849750135</v>
      </c>
      <c r="K537" s="163">
        <v>2.1832113335640337</v>
      </c>
      <c r="L537" s="163">
        <v>30.274314880371094</v>
      </c>
      <c r="M537" s="163">
        <v>30.373149871826172</v>
      </c>
      <c r="N537" s="163">
        <v>30.274314880371094</v>
      </c>
      <c r="O537" s="163">
        <v>1478.33503723144</v>
      </c>
      <c r="P537" s="163">
        <f t="shared" si="94"/>
        <v>56.71143106</v>
      </c>
      <c r="Q537" s="163">
        <f t="shared" si="2"/>
        <v>4.037975796</v>
      </c>
      <c r="AN537" s="121"/>
    </row>
    <row r="538" ht="14.25" customHeight="1">
      <c r="A538" s="42" t="s">
        <v>168</v>
      </c>
      <c r="B538" s="42" t="s">
        <v>176</v>
      </c>
      <c r="C538" s="35" t="s">
        <v>38</v>
      </c>
      <c r="D538" s="42">
        <v>2.0</v>
      </c>
      <c r="E538" s="42">
        <v>9.0</v>
      </c>
      <c r="F538" s="269" t="s">
        <v>21</v>
      </c>
      <c r="G538" s="163">
        <v>15.805953477411443</v>
      </c>
      <c r="H538" s="163">
        <v>0.2546773845950098</v>
      </c>
      <c r="I538" s="163">
        <v>261.3256958977198</v>
      </c>
      <c r="J538" s="163">
        <v>4.8421794412890815</v>
      </c>
      <c r="K538" s="163">
        <v>2.0145253491335566</v>
      </c>
      <c r="L538" s="163">
        <v>30.461734771728516</v>
      </c>
      <c r="M538" s="163">
        <v>30.603425979614258</v>
      </c>
      <c r="N538" s="163">
        <v>30.461734771728516</v>
      </c>
      <c r="O538" s="163">
        <v>1473.001220703125</v>
      </c>
      <c r="P538" s="163">
        <f t="shared" si="94"/>
        <v>62.06265037</v>
      </c>
      <c r="Q538" s="163">
        <f t="shared" si="2"/>
        <v>4.128144365</v>
      </c>
      <c r="AN538" s="121"/>
    </row>
    <row r="539" ht="14.25" customHeight="1">
      <c r="A539" s="42" t="s">
        <v>183</v>
      </c>
      <c r="B539" s="42" t="s">
        <v>179</v>
      </c>
      <c r="C539" s="35" t="s">
        <v>37</v>
      </c>
      <c r="D539" s="42">
        <v>2.0</v>
      </c>
      <c r="E539" s="42">
        <v>10.0</v>
      </c>
      <c r="F539" s="269" t="s">
        <v>21</v>
      </c>
      <c r="G539" s="163">
        <v>9.084496324191177</v>
      </c>
      <c r="H539" s="163">
        <v>0.12967584468011628</v>
      </c>
      <c r="I539" s="163">
        <v>259.40270991583157</v>
      </c>
      <c r="J539" s="163">
        <v>2.940438254663709</v>
      </c>
      <c r="K539" s="163">
        <v>2.306936169594427</v>
      </c>
      <c r="L539" s="163">
        <v>30.8028507232666</v>
      </c>
      <c r="M539" s="163">
        <v>30.987699508666992</v>
      </c>
      <c r="N539" s="163">
        <v>30.8028507232666</v>
      </c>
      <c r="O539" s="163">
        <v>1499.5391845703125</v>
      </c>
      <c r="P539" s="163">
        <f t="shared" si="94"/>
        <v>70.05542433</v>
      </c>
      <c r="Q539" s="163">
        <f t="shared" si="2"/>
        <v>4.249286705</v>
      </c>
      <c r="AN539" s="121"/>
    </row>
    <row r="540" ht="14.25" customHeight="1">
      <c r="A540" s="42" t="s">
        <v>178</v>
      </c>
      <c r="B540" s="42" t="s">
        <v>173</v>
      </c>
      <c r="C540" s="35" t="s">
        <v>36</v>
      </c>
      <c r="D540" s="42">
        <v>2.0</v>
      </c>
      <c r="E540" s="42">
        <v>11.0</v>
      </c>
      <c r="F540" s="269" t="s">
        <v>21</v>
      </c>
      <c r="G540" s="163">
        <v>8.398636102063778</v>
      </c>
      <c r="H540" s="163">
        <v>0.13291576629365032</v>
      </c>
      <c r="I540" s="163">
        <v>270.62574027247854</v>
      </c>
      <c r="J540" s="163">
        <v>3.078130333607656</v>
      </c>
      <c r="K540" s="163">
        <v>2.357114035071244</v>
      </c>
      <c r="L540" s="163">
        <v>31.138225555419922</v>
      </c>
      <c r="M540" s="163">
        <v>31.346406936645508</v>
      </c>
      <c r="N540" s="163">
        <v>31.138225555419922</v>
      </c>
      <c r="O540" s="163">
        <v>1523.9088134765625</v>
      </c>
      <c r="P540" s="163">
        <f t="shared" si="94"/>
        <v>63.18765889</v>
      </c>
      <c r="Q540" s="163">
        <f t="shared" si="2"/>
        <v>4.146109011</v>
      </c>
      <c r="AN540" s="121"/>
    </row>
    <row r="541" ht="14.25" customHeight="1">
      <c r="A541" s="42" t="s">
        <v>175</v>
      </c>
      <c r="B541" s="42" t="s">
        <v>169</v>
      </c>
      <c r="C541" s="35" t="s">
        <v>34</v>
      </c>
      <c r="D541" s="42">
        <v>2.0</v>
      </c>
      <c r="E541" s="42">
        <v>12.0</v>
      </c>
      <c r="F541" s="269" t="s">
        <v>21</v>
      </c>
      <c r="G541" s="163">
        <v>14.172167200069506</v>
      </c>
      <c r="H541" s="163">
        <v>0.23758936053505386</v>
      </c>
      <c r="I541" s="163">
        <v>266.8562982290836</v>
      </c>
      <c r="J541" s="163">
        <v>5.006277240249594</v>
      </c>
      <c r="K541" s="163">
        <v>2.2162088206211368</v>
      </c>
      <c r="L541" s="163">
        <v>31.527462005615234</v>
      </c>
      <c r="M541" s="163">
        <v>31.618574142456055</v>
      </c>
      <c r="N541" s="163">
        <v>31.527462005615234</v>
      </c>
      <c r="O541" s="163">
        <v>1553.3341064453125</v>
      </c>
      <c r="P541" s="163">
        <f t="shared" si="94"/>
        <v>59.6498394</v>
      </c>
      <c r="Q541" s="163">
        <f t="shared" si="2"/>
        <v>4.088491456</v>
      </c>
      <c r="AN541" s="121"/>
    </row>
    <row r="542" ht="14.25" customHeight="1">
      <c r="A542" s="42" t="s">
        <v>178</v>
      </c>
      <c r="B542" s="42" t="s">
        <v>169</v>
      </c>
      <c r="C542" s="35" t="s">
        <v>32</v>
      </c>
      <c r="D542" s="42">
        <v>2.0</v>
      </c>
      <c r="E542" s="42">
        <v>13.0</v>
      </c>
      <c r="F542" s="269" t="s">
        <v>21</v>
      </c>
      <c r="G542" s="163">
        <v>13.343635864879499</v>
      </c>
      <c r="H542" s="163">
        <v>0.17007715754826377</v>
      </c>
      <c r="I542" s="163">
        <v>237.56123363480478</v>
      </c>
      <c r="J542" s="163">
        <v>4.088139988243959</v>
      </c>
      <c r="K542" s="163">
        <v>2.471920300593519</v>
      </c>
      <c r="L542" s="163">
        <v>32.11119842529297</v>
      </c>
      <c r="M542" s="163">
        <v>31.857006072998047</v>
      </c>
      <c r="N542" s="163">
        <v>32.11119842529297</v>
      </c>
      <c r="O542" s="163">
        <v>1536.38623046875</v>
      </c>
      <c r="P542" s="163">
        <f t="shared" si="94"/>
        <v>78.45636685</v>
      </c>
      <c r="Q542" s="163">
        <f t="shared" si="2"/>
        <v>4.362542634</v>
      </c>
      <c r="AN542" s="121"/>
    </row>
    <row r="543" ht="14.25" customHeight="1">
      <c r="A543" s="42" t="s">
        <v>183</v>
      </c>
      <c r="B543" s="42" t="s">
        <v>169</v>
      </c>
      <c r="C543" s="35" t="s">
        <v>30</v>
      </c>
      <c r="D543" s="42">
        <v>2.0</v>
      </c>
      <c r="E543" s="42">
        <v>14.0</v>
      </c>
      <c r="F543" s="269" t="s">
        <v>21</v>
      </c>
      <c r="G543" s="163">
        <v>11.817091762676357</v>
      </c>
      <c r="H543" s="163">
        <v>0.12434187583482831</v>
      </c>
      <c r="I543" s="163">
        <v>213.87213411661025</v>
      </c>
      <c r="J543" s="163">
        <v>3.1289567945255077</v>
      </c>
      <c r="K543" s="163">
        <v>2.5502006441050904</v>
      </c>
      <c r="L543" s="163">
        <v>32.01988220214844</v>
      </c>
      <c r="M543" s="163">
        <v>32.120849609375</v>
      </c>
      <c r="N543" s="163">
        <v>32.01988220214844</v>
      </c>
      <c r="O543" s="163">
        <v>1549.2666015625</v>
      </c>
      <c r="P543" s="163">
        <f t="shared" si="94"/>
        <v>95.03710382</v>
      </c>
      <c r="Q543" s="163">
        <f t="shared" si="2"/>
        <v>4.554267382</v>
      </c>
      <c r="AN543" s="121"/>
    </row>
    <row r="544" ht="14.25" customHeight="1">
      <c r="A544" s="42" t="s">
        <v>178</v>
      </c>
      <c r="B544" s="42" t="s">
        <v>176</v>
      </c>
      <c r="C544" s="35" t="s">
        <v>29</v>
      </c>
      <c r="D544" s="42">
        <v>2.0</v>
      </c>
      <c r="E544" s="42">
        <v>15.0</v>
      </c>
      <c r="F544" s="269" t="s">
        <v>21</v>
      </c>
      <c r="G544" s="163">
        <v>15.898546520780048</v>
      </c>
      <c r="H544" s="163">
        <v>0.21854469844822155</v>
      </c>
      <c r="I544" s="163">
        <v>242.61140311444456</v>
      </c>
      <c r="J544" s="163">
        <v>4.982921314517475</v>
      </c>
      <c r="K544" s="163">
        <v>2.380615854596932</v>
      </c>
      <c r="L544" s="163">
        <v>32.22971725463867</v>
      </c>
      <c r="M544" s="163">
        <v>32.34296417236328</v>
      </c>
      <c r="N544" s="163">
        <v>32.22971725463867</v>
      </c>
      <c r="O544" s="163">
        <v>1580.686279296875</v>
      </c>
      <c r="P544" s="163">
        <f t="shared" si="94"/>
        <v>72.74734475</v>
      </c>
      <c r="Q544" s="163">
        <f t="shared" si="2"/>
        <v>4.286992407</v>
      </c>
      <c r="AN544" s="121"/>
    </row>
    <row r="545" ht="14.25" customHeight="1">
      <c r="A545" s="42" t="s">
        <v>175</v>
      </c>
      <c r="B545" s="42" t="s">
        <v>173</v>
      </c>
      <c r="C545" s="33" t="s">
        <v>28</v>
      </c>
      <c r="D545" s="42">
        <v>2.0</v>
      </c>
      <c r="E545" s="42">
        <v>16.0</v>
      </c>
      <c r="F545" s="269" t="s">
        <v>21</v>
      </c>
      <c r="G545" s="163">
        <v>18.42015064157513</v>
      </c>
      <c r="H545" s="163">
        <v>0.2673534860205335</v>
      </c>
      <c r="I545" s="163">
        <v>244.25757634985882</v>
      </c>
      <c r="J545" s="163">
        <v>5.8976700425471975</v>
      </c>
      <c r="K545" s="163">
        <v>2.337662228254615</v>
      </c>
      <c r="L545" s="163">
        <v>32.50012969970703</v>
      </c>
      <c r="M545" s="163">
        <v>32.60181427001953</v>
      </c>
      <c r="N545" s="163">
        <v>32.50012969970703</v>
      </c>
      <c r="O545" s="163">
        <v>1569.6878662109375</v>
      </c>
      <c r="P545" s="163">
        <f t="shared" si="94"/>
        <v>68.89811282</v>
      </c>
      <c r="Q545" s="163">
        <f t="shared" si="2"/>
        <v>4.232628787</v>
      </c>
      <c r="AN545" s="121"/>
    </row>
    <row r="546" ht="14.25" customHeight="1">
      <c r="A546" s="42" t="s">
        <v>168</v>
      </c>
      <c r="B546" s="42" t="s">
        <v>169</v>
      </c>
      <c r="C546" s="35" t="s">
        <v>46</v>
      </c>
      <c r="D546" s="42">
        <v>4.0</v>
      </c>
      <c r="E546" s="42">
        <v>1.0</v>
      </c>
      <c r="F546" s="269" t="s">
        <v>21</v>
      </c>
      <c r="G546" s="163">
        <v>17.84550253916351</v>
      </c>
      <c r="H546" s="163">
        <v>0.2642098007591393</v>
      </c>
      <c r="I546" s="163">
        <v>247.34179196799667</v>
      </c>
      <c r="J546" s="163">
        <v>5.9163591463178475</v>
      </c>
      <c r="K546" s="163">
        <v>2.3697338779232457</v>
      </c>
      <c r="L546" s="163">
        <v>32.68168258666992</v>
      </c>
      <c r="M546" s="163">
        <v>32.784332275390625</v>
      </c>
      <c r="N546" s="163">
        <v>32.68168258666992</v>
      </c>
      <c r="O546" s="163">
        <v>1564.238525390625</v>
      </c>
      <c r="P546" s="163">
        <f t="shared" si="94"/>
        <v>67.54292418</v>
      </c>
      <c r="Q546" s="163">
        <f t="shared" si="2"/>
        <v>4.212763309</v>
      </c>
      <c r="AN546" s="121"/>
    </row>
    <row r="547" ht="14.25" customHeight="1">
      <c r="A547" s="42" t="s">
        <v>168</v>
      </c>
      <c r="B547" s="42" t="s">
        <v>173</v>
      </c>
      <c r="C547" s="35" t="s">
        <v>45</v>
      </c>
      <c r="D547" s="42">
        <v>4.0</v>
      </c>
      <c r="E547" s="42">
        <v>2.0</v>
      </c>
      <c r="F547" s="269" t="s">
        <v>21</v>
      </c>
      <c r="G547" s="163">
        <v>14.87246058636936</v>
      </c>
      <c r="H547" s="163">
        <v>0.20070818780910776</v>
      </c>
      <c r="I547" s="163">
        <v>241.2703388947788</v>
      </c>
      <c r="J547" s="163">
        <v>4.877614385003953</v>
      </c>
      <c r="K547" s="163">
        <v>2.520133646126376</v>
      </c>
      <c r="L547" s="163">
        <v>32.819854736328125</v>
      </c>
      <c r="M547" s="163">
        <v>32.919612884521484</v>
      </c>
      <c r="N547" s="163">
        <v>32.819854736328125</v>
      </c>
      <c r="O547" s="163">
        <v>1578.719970703125</v>
      </c>
      <c r="P547" s="163">
        <f t="shared" si="94"/>
        <v>74.09991963</v>
      </c>
      <c r="Q547" s="163">
        <f t="shared" si="2"/>
        <v>4.305414448</v>
      </c>
      <c r="AN547" s="121"/>
    </row>
    <row r="548" ht="14.25" customHeight="1">
      <c r="A548" s="42" t="s">
        <v>175</v>
      </c>
      <c r="B548" s="42" t="s">
        <v>176</v>
      </c>
      <c r="C548" s="35" t="s">
        <v>44</v>
      </c>
      <c r="D548" s="42">
        <v>4.0</v>
      </c>
      <c r="E548" s="42">
        <v>3.0</v>
      </c>
      <c r="F548" s="269" t="s">
        <v>21</v>
      </c>
      <c r="G548" s="163">
        <v>12.792075545127394</v>
      </c>
      <c r="H548" s="163">
        <v>0.1577208014677518</v>
      </c>
      <c r="I548" s="163">
        <v>232.83685714081216</v>
      </c>
      <c r="J548" s="163">
        <v>4.160997950680369</v>
      </c>
      <c r="K548" s="163">
        <v>2.6967044046161766</v>
      </c>
      <c r="L548" s="163">
        <v>33.18247985839844</v>
      </c>
      <c r="M548" s="163">
        <v>33.13905334472656</v>
      </c>
      <c r="N548" s="163">
        <v>33.18247985839844</v>
      </c>
      <c r="O548" s="163">
        <v>1528.7730712890625</v>
      </c>
      <c r="P548" s="163">
        <f t="shared" si="94"/>
        <v>81.10582387</v>
      </c>
      <c r="Q548" s="163">
        <f t="shared" si="2"/>
        <v>4.39575477</v>
      </c>
      <c r="AN548" s="121"/>
    </row>
    <row r="549" ht="14.25" customHeight="1">
      <c r="A549" s="42" t="s">
        <v>178</v>
      </c>
      <c r="B549" s="42" t="s">
        <v>179</v>
      </c>
      <c r="C549" s="35" t="s">
        <v>43</v>
      </c>
      <c r="D549" s="42">
        <v>4.0</v>
      </c>
      <c r="E549" s="42">
        <v>4.0</v>
      </c>
      <c r="F549" s="269" t="s">
        <v>21</v>
      </c>
      <c r="G549" s="163">
        <v>13.793685323951317</v>
      </c>
      <c r="H549" s="163">
        <v>0.15657664526720003</v>
      </c>
      <c r="I549" s="163">
        <v>220.66220561641597</v>
      </c>
      <c r="J549" s="163">
        <v>4.154170188251276</v>
      </c>
      <c r="K549" s="163">
        <v>2.710385286377293</v>
      </c>
      <c r="L549" s="163">
        <v>33.264686584472656</v>
      </c>
      <c r="M549" s="163">
        <v>33.37448501586914</v>
      </c>
      <c r="N549" s="163">
        <v>33.264686584472656</v>
      </c>
      <c r="O549" s="163">
        <v>1580.972900390625</v>
      </c>
      <c r="P549" s="163">
        <f t="shared" si="94"/>
        <v>88.09541998</v>
      </c>
      <c r="Q549" s="163">
        <f t="shared" si="2"/>
        <v>4.478420545</v>
      </c>
      <c r="AN549" s="121"/>
    </row>
    <row r="550" ht="14.25" customHeight="1">
      <c r="A550" s="42" t="s">
        <v>183</v>
      </c>
      <c r="B550" s="42" t="s">
        <v>176</v>
      </c>
      <c r="C550" s="35" t="s">
        <v>42</v>
      </c>
      <c r="D550" s="42">
        <v>4.0</v>
      </c>
      <c r="E550" s="42">
        <v>5.0</v>
      </c>
      <c r="F550" s="269" t="s">
        <v>21</v>
      </c>
      <c r="G550" s="163">
        <v>14.430294619623288</v>
      </c>
      <c r="H550" s="163">
        <v>0.1765832001501666</v>
      </c>
      <c r="I550" s="163">
        <v>229.1961921669418</v>
      </c>
      <c r="J550" s="163">
        <v>4.6498548710698095</v>
      </c>
      <c r="K550" s="163">
        <v>2.706113824849376</v>
      </c>
      <c r="L550" s="163">
        <v>33.48942565917969</v>
      </c>
      <c r="M550" s="163">
        <v>33.58281326293945</v>
      </c>
      <c r="N550" s="163">
        <v>33.48942565917969</v>
      </c>
      <c r="O550" s="163">
        <v>1585.6905517578125</v>
      </c>
      <c r="P550" s="163">
        <f t="shared" si="94"/>
        <v>81.71952149</v>
      </c>
      <c r="Q550" s="163">
        <f t="shared" si="2"/>
        <v>4.403292914</v>
      </c>
      <c r="AN550" s="121"/>
    </row>
    <row r="551" ht="14.25" customHeight="1">
      <c r="A551" s="42" t="s">
        <v>168</v>
      </c>
      <c r="B551" s="42" t="s">
        <v>179</v>
      </c>
      <c r="C551" s="35" t="s">
        <v>41</v>
      </c>
      <c r="D551" s="42">
        <v>4.0</v>
      </c>
      <c r="E551" s="42">
        <v>6.0</v>
      </c>
      <c r="F551" s="269" t="s">
        <v>21</v>
      </c>
      <c r="G551" s="163">
        <v>14.897598468117302</v>
      </c>
      <c r="H551" s="163">
        <v>0.18095674290870478</v>
      </c>
      <c r="I551" s="163">
        <v>227.4380832908026</v>
      </c>
      <c r="J551" s="163">
        <v>4.8102944597537185</v>
      </c>
      <c r="K551" s="163">
        <v>2.7344493121414835</v>
      </c>
      <c r="L551" s="163">
        <v>33.694984436035156</v>
      </c>
      <c r="M551" s="163">
        <v>33.771568298339844</v>
      </c>
      <c r="N551" s="163">
        <v>33.694984436035156</v>
      </c>
      <c r="O551" s="163">
        <v>1581.7203369140625</v>
      </c>
      <c r="P551" s="163">
        <f t="shared" si="94"/>
        <v>82.32684911</v>
      </c>
      <c r="Q551" s="163">
        <f t="shared" si="2"/>
        <v>4.410697289</v>
      </c>
      <c r="AN551" s="121"/>
    </row>
    <row r="552" ht="14.25" customHeight="1">
      <c r="A552" s="42" t="s">
        <v>183</v>
      </c>
      <c r="B552" s="42" t="s">
        <v>173</v>
      </c>
      <c r="C552" s="35" t="s">
        <v>40</v>
      </c>
      <c r="D552" s="42">
        <v>4.0</v>
      </c>
      <c r="E552" s="42">
        <v>7.0</v>
      </c>
      <c r="F552" s="269" t="s">
        <v>21</v>
      </c>
      <c r="G552" s="163">
        <v>17.39353740120464</v>
      </c>
      <c r="H552" s="163">
        <v>0.23896913365547423</v>
      </c>
      <c r="I552" s="163">
        <v>238.14612484413828</v>
      </c>
      <c r="J552" s="163">
        <v>6.035922787832666</v>
      </c>
      <c r="K552" s="163">
        <v>2.6451580639356234</v>
      </c>
      <c r="L552" s="163">
        <v>33.90692901611328</v>
      </c>
      <c r="M552" s="163">
        <v>33.947654724121094</v>
      </c>
      <c r="N552" s="163">
        <v>33.90692901611328</v>
      </c>
      <c r="O552" s="163">
        <v>1552.3668212890625</v>
      </c>
      <c r="P552" s="163">
        <f t="shared" si="94"/>
        <v>72.78570724</v>
      </c>
      <c r="Q552" s="163">
        <f t="shared" si="2"/>
        <v>4.287519607</v>
      </c>
      <c r="AN552" s="121"/>
    </row>
    <row r="553" ht="14.25" customHeight="1">
      <c r="A553" s="42" t="s">
        <v>175</v>
      </c>
      <c r="B553" s="42" t="s">
        <v>179</v>
      </c>
      <c r="C553" s="35" t="s">
        <v>39</v>
      </c>
      <c r="D553" s="42">
        <v>4.0</v>
      </c>
      <c r="E553" s="42">
        <v>8.0</v>
      </c>
      <c r="F553" s="269" t="s">
        <v>21</v>
      </c>
      <c r="G553" s="163">
        <v>18.530888848179313</v>
      </c>
      <c r="H553" s="163">
        <v>0.27598691744488724</v>
      </c>
      <c r="I553" s="163">
        <v>244.67602179165596</v>
      </c>
      <c r="J553" s="163">
        <v>6.8014721953794055</v>
      </c>
      <c r="K553" s="163">
        <v>2.6096975961883104</v>
      </c>
      <c r="L553" s="163">
        <v>34.123416900634766</v>
      </c>
      <c r="M553" s="163">
        <v>34.205223083496094</v>
      </c>
      <c r="N553" s="163">
        <v>34.123416900634766</v>
      </c>
      <c r="O553" s="163">
        <v>1588.49896240234</v>
      </c>
      <c r="P553" s="163">
        <f t="shared" si="94"/>
        <v>67.14408429</v>
      </c>
      <c r="Q553" s="163">
        <f t="shared" si="2"/>
        <v>4.206840822</v>
      </c>
      <c r="AN553" s="121"/>
    </row>
    <row r="554" ht="14.25" customHeight="1">
      <c r="A554" s="42" t="s">
        <v>168</v>
      </c>
      <c r="B554" s="42" t="s">
        <v>176</v>
      </c>
      <c r="C554" s="35" t="s">
        <v>38</v>
      </c>
      <c r="D554" s="42">
        <v>4.0</v>
      </c>
      <c r="E554" s="42">
        <v>9.0</v>
      </c>
      <c r="F554" s="269" t="s">
        <v>21</v>
      </c>
      <c r="G554" s="163">
        <v>14.698458022660828</v>
      </c>
      <c r="H554" s="163">
        <v>0.1896791179800518</v>
      </c>
      <c r="I554" s="163">
        <v>234.95623567892264</v>
      </c>
      <c r="J554" s="163">
        <v>5.091303217081337</v>
      </c>
      <c r="K554" s="163">
        <v>2.767207698066285</v>
      </c>
      <c r="L554" s="163">
        <v>33.96690368652344</v>
      </c>
      <c r="M554" s="163">
        <v>34.053157806396484</v>
      </c>
      <c r="N554" s="163">
        <v>33.96690368652344</v>
      </c>
      <c r="O554" s="163">
        <v>1602.4949951171875</v>
      </c>
      <c r="P554" s="163">
        <f t="shared" si="94"/>
        <v>77.49117657</v>
      </c>
      <c r="Q554" s="163">
        <f t="shared" si="2"/>
        <v>4.350164079</v>
      </c>
      <c r="AN554" s="121"/>
    </row>
    <row r="555" ht="14.25" customHeight="1">
      <c r="A555" s="42" t="s">
        <v>183</v>
      </c>
      <c r="B555" s="42" t="s">
        <v>179</v>
      </c>
      <c r="C555" s="35" t="s">
        <v>37</v>
      </c>
      <c r="D555" s="42">
        <v>4.0</v>
      </c>
      <c r="E555" s="42">
        <v>10.0</v>
      </c>
      <c r="F555" s="269" t="s">
        <v>21</v>
      </c>
      <c r="G555" s="163">
        <v>14.943724797884862</v>
      </c>
      <c r="H555" s="163">
        <v>0.18445849049673335</v>
      </c>
      <c r="I555" s="163">
        <v>228.7136828367844</v>
      </c>
      <c r="J555" s="163">
        <v>5.1147842479568</v>
      </c>
      <c r="K555" s="163">
        <v>2.8520374914657305</v>
      </c>
      <c r="L555" s="163">
        <v>34.29364013671875</v>
      </c>
      <c r="M555" s="163">
        <v>34.40512466430664</v>
      </c>
      <c r="N555" s="163">
        <v>34.29364013671875</v>
      </c>
      <c r="O555" s="163">
        <v>1610.566650390625</v>
      </c>
      <c r="P555" s="163">
        <f t="shared" si="94"/>
        <v>81.0140252</v>
      </c>
      <c r="Q555" s="163">
        <f t="shared" si="2"/>
        <v>4.39462229</v>
      </c>
      <c r="AN555" s="121"/>
    </row>
    <row r="556" ht="14.25" customHeight="1">
      <c r="A556" s="42" t="s">
        <v>178</v>
      </c>
      <c r="B556" s="42" t="s">
        <v>173</v>
      </c>
      <c r="C556" s="35" t="s">
        <v>36</v>
      </c>
      <c r="D556" s="42">
        <v>4.0</v>
      </c>
      <c r="E556" s="42">
        <v>11.0</v>
      </c>
      <c r="F556" s="269" t="s">
        <v>21</v>
      </c>
      <c r="G556" s="163">
        <v>18.05849762191573</v>
      </c>
      <c r="H556" s="163">
        <v>0.27058939190567116</v>
      </c>
      <c r="I556" s="163">
        <v>246.36463446554308</v>
      </c>
      <c r="J556" s="163">
        <v>6.716459753546793</v>
      </c>
      <c r="K556" s="163">
        <v>2.623847595287959</v>
      </c>
      <c r="L556" s="163">
        <v>34.14958572387695</v>
      </c>
      <c r="M556" s="163">
        <v>34.24291229248047</v>
      </c>
      <c r="N556" s="163">
        <v>34.14958572387695</v>
      </c>
      <c r="O556" s="163">
        <v>1609.88671875</v>
      </c>
      <c r="P556" s="163">
        <f t="shared" si="94"/>
        <v>66.73764073</v>
      </c>
      <c r="Q556" s="163">
        <f t="shared" si="2"/>
        <v>4.200769123</v>
      </c>
      <c r="AN556" s="121"/>
    </row>
    <row r="557" ht="14.25" customHeight="1">
      <c r="A557" s="42" t="s">
        <v>175</v>
      </c>
      <c r="B557" s="42" t="s">
        <v>169</v>
      </c>
      <c r="C557" s="35" t="s">
        <v>34</v>
      </c>
      <c r="D557" s="42">
        <v>4.0</v>
      </c>
      <c r="E557" s="42">
        <v>12.0</v>
      </c>
      <c r="F557" s="269" t="s">
        <v>21</v>
      </c>
      <c r="G557" s="163">
        <v>12.35247348714681</v>
      </c>
      <c r="H557" s="163">
        <v>0.11097720957846287</v>
      </c>
      <c r="I557" s="163">
        <v>184.96456473661914</v>
      </c>
      <c r="J557" s="163">
        <v>3.4173699117957863</v>
      </c>
      <c r="K557" s="163">
        <v>3.09267764137726</v>
      </c>
      <c r="L557" s="163">
        <v>34.446990966796875</v>
      </c>
      <c r="M557" s="163">
        <v>34.5660514831543</v>
      </c>
      <c r="N557" s="163">
        <v>34.446990966796875</v>
      </c>
      <c r="O557" s="163">
        <v>1349.0610961914</v>
      </c>
      <c r="P557" s="163">
        <f t="shared" si="94"/>
        <v>111.3063983</v>
      </c>
      <c r="Q557" s="163">
        <f t="shared" si="2"/>
        <v>4.712286743</v>
      </c>
      <c r="AN557" s="121"/>
    </row>
    <row r="558" ht="14.25" customHeight="1">
      <c r="A558" s="42" t="s">
        <v>178</v>
      </c>
      <c r="B558" s="42" t="s">
        <v>169</v>
      </c>
      <c r="C558" s="35" t="s">
        <v>32</v>
      </c>
      <c r="D558" s="42">
        <v>4.0</v>
      </c>
      <c r="E558" s="42">
        <v>13.0</v>
      </c>
      <c r="F558" s="269" t="s">
        <v>21</v>
      </c>
      <c r="G558" s="163">
        <v>13.888564681439272</v>
      </c>
      <c r="H558" s="163">
        <v>0.14818110844755947</v>
      </c>
      <c r="I558" s="163">
        <v>209.66758412073844</v>
      </c>
      <c r="J558" s="163">
        <v>4.523829062457052</v>
      </c>
      <c r="K558" s="163">
        <v>3.1004151976150207</v>
      </c>
      <c r="L558" s="163">
        <v>34.89695739746094</v>
      </c>
      <c r="M558" s="163">
        <v>34.732261657714844</v>
      </c>
      <c r="N558" s="163">
        <v>34.89695739746094</v>
      </c>
      <c r="O558" s="163">
        <v>1564.21240234375</v>
      </c>
      <c r="P558" s="163">
        <f t="shared" si="94"/>
        <v>93.72695904</v>
      </c>
      <c r="Q558" s="163">
        <f t="shared" si="2"/>
        <v>4.540385864</v>
      </c>
      <c r="AN558" s="121"/>
    </row>
    <row r="559" ht="14.25" customHeight="1">
      <c r="A559" s="42" t="s">
        <v>183</v>
      </c>
      <c r="B559" s="42" t="s">
        <v>169</v>
      </c>
      <c r="C559" s="35" t="s">
        <v>30</v>
      </c>
      <c r="D559" s="42">
        <v>4.0</v>
      </c>
      <c r="E559" s="42">
        <v>14.0</v>
      </c>
      <c r="F559" s="269" t="s">
        <v>21</v>
      </c>
      <c r="G559" s="163">
        <v>14.46121663389457</v>
      </c>
      <c r="H559" s="163">
        <v>0.1235362734004196</v>
      </c>
      <c r="I559" s="163">
        <v>172.41309043709657</v>
      </c>
      <c r="J559" s="163">
        <v>3.8078947913131276</v>
      </c>
      <c r="K559" s="163">
        <v>3.1071917562525364</v>
      </c>
      <c r="L559" s="163">
        <v>34.641048431396484</v>
      </c>
      <c r="M559" s="163">
        <v>34.77498245239258</v>
      </c>
      <c r="N559" s="163">
        <v>34.641048431396484</v>
      </c>
      <c r="O559" s="163">
        <v>1568.970703125</v>
      </c>
      <c r="P559" s="163">
        <f t="shared" si="94"/>
        <v>117.0604895</v>
      </c>
      <c r="Q559" s="163">
        <f t="shared" si="2"/>
        <v>4.762690805</v>
      </c>
      <c r="AN559" s="121"/>
    </row>
    <row r="560" ht="14.25" customHeight="1">
      <c r="A560" s="42" t="s">
        <v>178</v>
      </c>
      <c r="B560" s="42" t="s">
        <v>176</v>
      </c>
      <c r="C560" s="35" t="s">
        <v>29</v>
      </c>
      <c r="D560" s="42">
        <v>4.0</v>
      </c>
      <c r="E560" s="42">
        <v>15.0</v>
      </c>
      <c r="F560" s="269" t="s">
        <v>21</v>
      </c>
      <c r="G560" s="163">
        <v>14.333210413237332</v>
      </c>
      <c r="H560" s="163">
        <v>0.1255909571471703</v>
      </c>
      <c r="I560" s="163">
        <v>177.159009485511</v>
      </c>
      <c r="J560" s="163">
        <v>3.8428816120147995</v>
      </c>
      <c r="K560" s="163">
        <v>3.0868662427246463</v>
      </c>
      <c r="L560" s="163">
        <v>34.564327239990234</v>
      </c>
      <c r="M560" s="163">
        <v>34.68644714355469</v>
      </c>
      <c r="N560" s="163">
        <v>34.564327239990234</v>
      </c>
      <c r="O560" s="163">
        <v>1557.729736328125</v>
      </c>
      <c r="P560" s="163">
        <f t="shared" si="94"/>
        <v>114.1261341</v>
      </c>
      <c r="Q560" s="163">
        <f t="shared" si="2"/>
        <v>4.737304276</v>
      </c>
      <c r="AN560" s="121"/>
    </row>
    <row r="561" ht="14.25" customHeight="1">
      <c r="A561" s="42" t="s">
        <v>175</v>
      </c>
      <c r="B561" s="42" t="s">
        <v>173</v>
      </c>
      <c r="C561" s="33" t="s">
        <v>28</v>
      </c>
      <c r="D561" s="42">
        <v>4.0</v>
      </c>
      <c r="E561" s="42">
        <v>16.0</v>
      </c>
      <c r="F561" s="269" t="s">
        <v>21</v>
      </c>
      <c r="G561" s="163">
        <v>17.946727926063147</v>
      </c>
      <c r="H561" s="163">
        <v>0.21932900963563617</v>
      </c>
      <c r="I561" s="163">
        <v>222.0686310054224</v>
      </c>
      <c r="J561" s="163">
        <v>6.016698444384414</v>
      </c>
      <c r="K561" s="163">
        <v>2.8511341433597086</v>
      </c>
      <c r="L561" s="163">
        <v>34.60076904296875</v>
      </c>
      <c r="M561" s="163">
        <v>34.71222686767578</v>
      </c>
      <c r="N561" s="163">
        <v>34.60076904296875</v>
      </c>
      <c r="O561" s="163">
        <v>1526.333251953125</v>
      </c>
      <c r="P561" s="163">
        <f t="shared" si="94"/>
        <v>81.82560053</v>
      </c>
      <c r="Q561" s="163">
        <f t="shared" si="2"/>
        <v>4.40459016</v>
      </c>
      <c r="AN561" s="121"/>
    </row>
    <row r="562" ht="14.25" customHeight="1">
      <c r="A562" s="42" t="s">
        <v>168</v>
      </c>
      <c r="B562" s="42" t="s">
        <v>169</v>
      </c>
      <c r="C562" s="35" t="s">
        <v>46</v>
      </c>
      <c r="D562" s="42">
        <v>6.0</v>
      </c>
      <c r="E562" s="42">
        <v>1.0</v>
      </c>
      <c r="F562" s="269" t="s">
        <v>21</v>
      </c>
      <c r="G562" s="163">
        <v>12.642371639415039</v>
      </c>
      <c r="H562" s="163">
        <v>0.32472826892094775</v>
      </c>
      <c r="I562" s="163">
        <v>298.0842262019959</v>
      </c>
      <c r="J562" s="163">
        <v>8.030689089737844</v>
      </c>
      <c r="K562" s="163">
        <v>2.655445919119181</v>
      </c>
      <c r="L562" s="163">
        <v>34.67498016357422</v>
      </c>
      <c r="M562" s="163">
        <v>34.75605773925781</v>
      </c>
      <c r="N562" s="163">
        <v>34.67498016357422</v>
      </c>
      <c r="O562" s="163">
        <v>1572.0059814453125</v>
      </c>
      <c r="P562" s="163">
        <f t="shared" si="94"/>
        <v>38.93215605</v>
      </c>
      <c r="Q562" s="163">
        <f t="shared" si="2"/>
        <v>3.661820543</v>
      </c>
      <c r="AN562" s="121"/>
    </row>
    <row r="563" ht="14.25" customHeight="1">
      <c r="A563" s="42" t="s">
        <v>168</v>
      </c>
      <c r="B563" s="42" t="s">
        <v>173</v>
      </c>
      <c r="C563" s="35" t="s">
        <v>45</v>
      </c>
      <c r="D563" s="42">
        <v>6.0</v>
      </c>
      <c r="E563" s="42">
        <v>2.0</v>
      </c>
      <c r="F563" s="269" t="s">
        <v>21</v>
      </c>
      <c r="G563" s="163">
        <v>10.85846133451952</v>
      </c>
      <c r="H563" s="163">
        <v>0.20678914505429913</v>
      </c>
      <c r="I563" s="163">
        <v>279.11482434249785</v>
      </c>
      <c r="J563" s="163">
        <v>5.8345465904282285</v>
      </c>
      <c r="K563" s="163">
        <v>2.9206652552869894</v>
      </c>
      <c r="L563" s="163">
        <v>34.6795539855957</v>
      </c>
      <c r="M563" s="163">
        <v>34.743656158447266</v>
      </c>
      <c r="N563" s="163">
        <v>34.6795539855957</v>
      </c>
      <c r="O563" s="163">
        <v>1572.3297119140625</v>
      </c>
      <c r="P563" s="163">
        <f t="shared" si="94"/>
        <v>52.50982266</v>
      </c>
      <c r="Q563" s="163">
        <f t="shared" si="2"/>
        <v>3.96100025</v>
      </c>
      <c r="AN563" s="121"/>
    </row>
    <row r="564" ht="14.25" customHeight="1">
      <c r="A564" s="42" t="s">
        <v>175</v>
      </c>
      <c r="B564" s="42" t="s">
        <v>176</v>
      </c>
      <c r="C564" s="35" t="s">
        <v>44</v>
      </c>
      <c r="D564" s="42">
        <v>6.0</v>
      </c>
      <c r="E564" s="42">
        <v>3.0</v>
      </c>
      <c r="F564" s="269" t="s">
        <v>21</v>
      </c>
      <c r="G564" s="163">
        <v>12.252767253239321</v>
      </c>
      <c r="H564" s="163">
        <v>0.2322394471136143</v>
      </c>
      <c r="I564" s="163">
        <v>276.44503991896823</v>
      </c>
      <c r="J564" s="163">
        <v>6.445562906890413</v>
      </c>
      <c r="K564" s="163">
        <v>2.895302277685086</v>
      </c>
      <c r="L564" s="163">
        <v>34.810455322265625</v>
      </c>
      <c r="M564" s="163">
        <v>34.899078369140625</v>
      </c>
      <c r="N564" s="163">
        <v>34.810455322265625</v>
      </c>
      <c r="O564" s="163">
        <v>1586.7593994140625</v>
      </c>
      <c r="P564" s="163">
        <f t="shared" si="94"/>
        <v>52.7591992</v>
      </c>
      <c r="Q564" s="163">
        <f t="shared" si="2"/>
        <v>3.96573815</v>
      </c>
      <c r="AN564" s="121"/>
    </row>
    <row r="565" ht="14.25" customHeight="1">
      <c r="A565" s="42" t="s">
        <v>178</v>
      </c>
      <c r="B565" s="42" t="s">
        <v>179</v>
      </c>
      <c r="C565" s="35" t="s">
        <v>43</v>
      </c>
      <c r="D565" s="42">
        <v>6.0</v>
      </c>
      <c r="E565" s="42">
        <v>4.0</v>
      </c>
      <c r="F565" s="269" t="s">
        <v>21</v>
      </c>
      <c r="G565" s="163">
        <v>7.69209602227695</v>
      </c>
      <c r="H565" s="163">
        <v>0.11873274666735245</v>
      </c>
      <c r="I565" s="163">
        <v>264.0932409936141</v>
      </c>
      <c r="J565" s="163">
        <v>3.8305346054907767</v>
      </c>
      <c r="K565" s="163">
        <v>3.2457279814628937</v>
      </c>
      <c r="L565" s="163">
        <v>34.94892883300781</v>
      </c>
      <c r="M565" s="163">
        <v>35.0728645324707</v>
      </c>
      <c r="N565" s="163">
        <v>34.94892883300781</v>
      </c>
      <c r="O565" s="163">
        <v>1615.141357421875</v>
      </c>
      <c r="P565" s="163">
        <f t="shared" si="94"/>
        <v>64.78495814</v>
      </c>
      <c r="Q565" s="163">
        <f t="shared" si="2"/>
        <v>4.171073449</v>
      </c>
      <c r="AN565" s="121"/>
    </row>
    <row r="566" ht="14.25" customHeight="1">
      <c r="A566" s="42" t="s">
        <v>183</v>
      </c>
      <c r="B566" s="42" t="s">
        <v>176</v>
      </c>
      <c r="C566" s="35" t="s">
        <v>42</v>
      </c>
      <c r="D566" s="42">
        <v>6.0</v>
      </c>
      <c r="E566" s="42">
        <v>5.0</v>
      </c>
      <c r="F566" s="269" t="s">
        <v>21</v>
      </c>
      <c r="G566" s="163">
        <v>10.191376105020689</v>
      </c>
      <c r="H566" s="163">
        <v>0.1871598977978229</v>
      </c>
      <c r="I566" s="163">
        <v>276.41961483268625</v>
      </c>
      <c r="J566" s="163">
        <v>5.558563773205064</v>
      </c>
      <c r="K566" s="163">
        <v>3.0537230778967897</v>
      </c>
      <c r="L566" s="163">
        <v>34.980594635009766</v>
      </c>
      <c r="M566" s="163">
        <v>35.10155487060547</v>
      </c>
      <c r="N566" s="163">
        <v>34.980594635009766</v>
      </c>
      <c r="O566" s="163">
        <v>1609.448486328125</v>
      </c>
      <c r="P566" s="163">
        <f t="shared" si="94"/>
        <v>54.45277661</v>
      </c>
      <c r="Q566" s="163">
        <f t="shared" si="2"/>
        <v>3.997333842</v>
      </c>
      <c r="AN566" s="121"/>
    </row>
    <row r="567" ht="14.25" customHeight="1">
      <c r="A567" s="42" t="s">
        <v>168</v>
      </c>
      <c r="B567" s="42" t="s">
        <v>179</v>
      </c>
      <c r="C567" s="35" t="s">
        <v>41</v>
      </c>
      <c r="D567" s="42">
        <v>6.0</v>
      </c>
      <c r="E567" s="42">
        <v>6.0</v>
      </c>
      <c r="F567" s="269" t="s">
        <v>21</v>
      </c>
      <c r="G567" s="163">
        <v>10.234192979174983</v>
      </c>
      <c r="H567" s="163">
        <v>0.19586498097540234</v>
      </c>
      <c r="I567" s="163">
        <v>279.8203679701062</v>
      </c>
      <c r="J567" s="163">
        <v>5.803275074821903</v>
      </c>
      <c r="K567" s="163">
        <v>3.054415279783189</v>
      </c>
      <c r="L567" s="163">
        <v>35.06680679321289</v>
      </c>
      <c r="M567" s="163">
        <v>35.1943473815918</v>
      </c>
      <c r="N567" s="163">
        <v>35.06680679321289</v>
      </c>
      <c r="O567" s="163">
        <v>1633.606201171875</v>
      </c>
      <c r="P567" s="163">
        <f t="shared" si="94"/>
        <v>52.25126477</v>
      </c>
      <c r="Q567" s="163">
        <f t="shared" si="2"/>
        <v>3.956064097</v>
      </c>
      <c r="AN567" s="121"/>
    </row>
    <row r="568" ht="14.25" customHeight="1">
      <c r="A568" s="42" t="s">
        <v>183</v>
      </c>
      <c r="B568" s="42" t="s">
        <v>173</v>
      </c>
      <c r="C568" s="35" t="s">
        <v>40</v>
      </c>
      <c r="D568" s="42">
        <v>6.0</v>
      </c>
      <c r="E568" s="42">
        <v>7.0</v>
      </c>
      <c r="F568" s="269" t="s">
        <v>21</v>
      </c>
      <c r="G568" s="163">
        <v>8.394140041998561</v>
      </c>
      <c r="H568" s="163">
        <v>0.15913117080064162</v>
      </c>
      <c r="I568" s="163">
        <v>282.1298701576646</v>
      </c>
      <c r="J568" s="163">
        <v>4.812523257687348</v>
      </c>
      <c r="K568" s="163">
        <v>3.083280747129809</v>
      </c>
      <c r="L568" s="163">
        <v>34.77765655517578</v>
      </c>
      <c r="M568" s="163">
        <v>34.848289489746094</v>
      </c>
      <c r="N568" s="163">
        <v>34.77765655517578</v>
      </c>
      <c r="O568" s="163">
        <v>1564.053466796875</v>
      </c>
      <c r="P568" s="163">
        <f t="shared" si="94"/>
        <v>52.74981639</v>
      </c>
      <c r="Q568" s="163">
        <f t="shared" si="2"/>
        <v>3.965560292</v>
      </c>
      <c r="AN568" s="121"/>
    </row>
    <row r="569" ht="14.25" customHeight="1">
      <c r="A569" s="42" t="s">
        <v>175</v>
      </c>
      <c r="B569" s="42" t="s">
        <v>179</v>
      </c>
      <c r="C569" s="35" t="s">
        <v>39</v>
      </c>
      <c r="D569" s="42">
        <v>6.0</v>
      </c>
      <c r="E569" s="42">
        <v>8.0</v>
      </c>
      <c r="F569" s="269" t="s">
        <v>21</v>
      </c>
      <c r="G569" s="163">
        <v>8.709147286205443</v>
      </c>
      <c r="H569" s="163">
        <v>0.13725950767926853</v>
      </c>
      <c r="I569" s="163">
        <v>265.285495761524</v>
      </c>
      <c r="J569" s="163">
        <v>4.161860536344706</v>
      </c>
      <c r="K569" s="163">
        <v>3.0715103706259317</v>
      </c>
      <c r="L569" s="163">
        <v>34.47068786621094</v>
      </c>
      <c r="M569" s="163">
        <v>34.56473159790039</v>
      </c>
      <c r="N569" s="163">
        <v>34.47068786621094</v>
      </c>
      <c r="O569" s="163">
        <v>1610.7493896484375</v>
      </c>
      <c r="P569" s="163">
        <f t="shared" si="94"/>
        <v>63.45022967</v>
      </c>
      <c r="Q569" s="163">
        <f t="shared" si="2"/>
        <v>4.150255814</v>
      </c>
      <c r="AN569" s="121"/>
    </row>
    <row r="570" ht="14.25" customHeight="1">
      <c r="A570" s="42" t="s">
        <v>168</v>
      </c>
      <c r="B570" s="42" t="s">
        <v>176</v>
      </c>
      <c r="C570" s="35" t="s">
        <v>38</v>
      </c>
      <c r="D570" s="42">
        <v>6.0</v>
      </c>
      <c r="E570" s="42">
        <v>9.0</v>
      </c>
      <c r="F570" s="269" t="s">
        <v>21</v>
      </c>
      <c r="G570" s="163">
        <v>11.301884809292233</v>
      </c>
      <c r="H570" s="163">
        <v>0.19321005349943549</v>
      </c>
      <c r="I570" s="163">
        <v>269.0666177247434</v>
      </c>
      <c r="J570" s="163">
        <v>5.488197564619906</v>
      </c>
      <c r="K570" s="163">
        <v>2.9290892301046823</v>
      </c>
      <c r="L570" s="163">
        <v>34.49834060668945</v>
      </c>
      <c r="M570" s="163">
        <v>34.63340759277344</v>
      </c>
      <c r="N570" s="163">
        <v>34.49834060668945</v>
      </c>
      <c r="O570" s="163">
        <v>1627.264892578125</v>
      </c>
      <c r="P570" s="163">
        <f t="shared" si="94"/>
        <v>58.49532467</v>
      </c>
      <c r="Q570" s="163">
        <f t="shared" si="2"/>
        <v>4.068946831</v>
      </c>
      <c r="AN570" s="121"/>
    </row>
    <row r="571" ht="14.25" customHeight="1">
      <c r="A571" s="42" t="s">
        <v>183</v>
      </c>
      <c r="B571" s="42" t="s">
        <v>179</v>
      </c>
      <c r="C571" s="35" t="s">
        <v>37</v>
      </c>
      <c r="D571" s="42">
        <v>6.0</v>
      </c>
      <c r="E571" s="42">
        <v>10.0</v>
      </c>
      <c r="F571" s="269" t="s">
        <v>21</v>
      </c>
      <c r="G571" s="163">
        <v>9.584688306639846</v>
      </c>
      <c r="H571" s="163">
        <v>0.19538211557867483</v>
      </c>
      <c r="I571" s="163">
        <v>286.3610466605204</v>
      </c>
      <c r="J571" s="163">
        <v>5.585174660822328</v>
      </c>
      <c r="K571" s="163">
        <v>2.9495010816673597</v>
      </c>
      <c r="L571" s="163">
        <v>34.56406021118164</v>
      </c>
      <c r="M571" s="163">
        <v>34.698551177978516</v>
      </c>
      <c r="N571" s="163">
        <v>34.56406021118164</v>
      </c>
      <c r="O571" s="163">
        <v>1612.1375732421875</v>
      </c>
      <c r="P571" s="163">
        <f t="shared" si="94"/>
        <v>49.05611897</v>
      </c>
      <c r="Q571" s="163">
        <f t="shared" si="2"/>
        <v>3.892964928</v>
      </c>
      <c r="AN571" s="121"/>
    </row>
    <row r="572" ht="14.25" customHeight="1">
      <c r="A572" s="42" t="s">
        <v>178</v>
      </c>
      <c r="B572" s="42" t="s">
        <v>173</v>
      </c>
      <c r="C572" s="35" t="s">
        <v>36</v>
      </c>
      <c r="D572" s="42">
        <v>6.0</v>
      </c>
      <c r="E572" s="42">
        <v>11.0</v>
      </c>
      <c r="F572" s="269" t="s">
        <v>21</v>
      </c>
      <c r="G572" s="163">
        <v>5.239262953972216</v>
      </c>
      <c r="H572" s="163">
        <v>0.08292200983071323</v>
      </c>
      <c r="I572" s="163">
        <v>270.6021770194202</v>
      </c>
      <c r="J572" s="163">
        <v>2.7833949369658386</v>
      </c>
      <c r="K572" s="163">
        <v>3.3402029225861014</v>
      </c>
      <c r="L572" s="163">
        <v>34.719722747802734</v>
      </c>
      <c r="M572" s="163">
        <v>34.87420654296875</v>
      </c>
      <c r="N572" s="163">
        <v>34.719722747802734</v>
      </c>
      <c r="O572" s="163">
        <v>1628.5665283203125</v>
      </c>
      <c r="P572" s="163">
        <f t="shared" si="94"/>
        <v>63.18301938</v>
      </c>
      <c r="Q572" s="163">
        <f t="shared" si="2"/>
        <v>4.146035584</v>
      </c>
      <c r="AN572" s="121"/>
    </row>
    <row r="573" ht="14.25" customHeight="1">
      <c r="A573" s="42" t="s">
        <v>175</v>
      </c>
      <c r="B573" s="42" t="s">
        <v>169</v>
      </c>
      <c r="C573" s="35" t="s">
        <v>34</v>
      </c>
      <c r="D573" s="42">
        <v>6.0</v>
      </c>
      <c r="E573" s="42">
        <v>12.0</v>
      </c>
      <c r="F573" s="269" t="s">
        <v>21</v>
      </c>
      <c r="G573" s="163">
        <v>9.332217687457314</v>
      </c>
      <c r="H573" s="163">
        <v>0.14069873171904165</v>
      </c>
      <c r="I573" s="163">
        <v>259.2217006480513</v>
      </c>
      <c r="J573" s="163">
        <v>4.445740252587548</v>
      </c>
      <c r="K573" s="163">
        <v>3.202478574661811</v>
      </c>
      <c r="L573" s="163">
        <v>34.88679122924805</v>
      </c>
      <c r="M573" s="163">
        <v>35.04798889160156</v>
      </c>
      <c r="N573" s="163">
        <v>34.88679122924805</v>
      </c>
      <c r="O573" s="163">
        <v>1610.1212158203125</v>
      </c>
      <c r="P573" s="163">
        <f t="shared" si="94"/>
        <v>66.32766034</v>
      </c>
      <c r="Q573" s="163">
        <f t="shared" si="2"/>
        <v>4.19460701</v>
      </c>
      <c r="AN573" s="121"/>
    </row>
    <row r="574" ht="14.25" customHeight="1">
      <c r="A574" s="42" t="s">
        <v>178</v>
      </c>
      <c r="B574" s="42" t="s">
        <v>169</v>
      </c>
      <c r="C574" s="35" t="s">
        <v>32</v>
      </c>
      <c r="D574" s="42">
        <v>6.0</v>
      </c>
      <c r="E574" s="42">
        <v>13.0</v>
      </c>
      <c r="F574" s="269" t="s">
        <v>21</v>
      </c>
      <c r="G574" s="163">
        <v>5.3482548566172134</v>
      </c>
      <c r="H574" s="163">
        <v>0.10746270580281436</v>
      </c>
      <c r="I574" s="163">
        <v>290.55560309348516</v>
      </c>
      <c r="J574" s="163">
        <v>3.64808445412248</v>
      </c>
      <c r="K574" s="163">
        <v>3.402224858208953</v>
      </c>
      <c r="L574" s="163">
        <v>35.2000732421875</v>
      </c>
      <c r="M574" s="163">
        <v>35.18267822265625</v>
      </c>
      <c r="N574" s="163">
        <v>35.2000732421875</v>
      </c>
      <c r="O574" s="163">
        <v>1660.9224853515625</v>
      </c>
      <c r="P574" s="163">
        <f t="shared" si="94"/>
        <v>49.76847379</v>
      </c>
      <c r="Q574" s="163">
        <f t="shared" si="2"/>
        <v>3.907381727</v>
      </c>
      <c r="AN574" s="121"/>
    </row>
    <row r="575" ht="14.25" customHeight="1">
      <c r="A575" s="42" t="s">
        <v>183</v>
      </c>
      <c r="B575" s="42" t="s">
        <v>169</v>
      </c>
      <c r="C575" s="35" t="s">
        <v>30</v>
      </c>
      <c r="D575" s="42">
        <v>6.0</v>
      </c>
      <c r="E575" s="42">
        <v>14.0</v>
      </c>
      <c r="F575" s="269" t="s">
        <v>21</v>
      </c>
      <c r="G575" s="163">
        <v>6.031129287523595</v>
      </c>
      <c r="H575" s="163">
        <v>0.10095810139847473</v>
      </c>
      <c r="I575" s="163">
        <v>273.6937924202708</v>
      </c>
      <c r="J575" s="163">
        <v>3.479983746287791</v>
      </c>
      <c r="K575" s="163">
        <v>3.447482176776444</v>
      </c>
      <c r="L575" s="163">
        <v>35.21985626220703</v>
      </c>
      <c r="M575" s="163">
        <v>35.331573486328125</v>
      </c>
      <c r="N575" s="163">
        <v>35.21985626220703</v>
      </c>
      <c r="O575" s="163">
        <v>1648.75146484375</v>
      </c>
      <c r="P575" s="163">
        <f t="shared" si="94"/>
        <v>59.73893332</v>
      </c>
      <c r="Q575" s="163">
        <f t="shared" si="2"/>
        <v>4.089983957</v>
      </c>
      <c r="AN575" s="121"/>
    </row>
    <row r="576" ht="14.25" customHeight="1">
      <c r="A576" s="42" t="s">
        <v>178</v>
      </c>
      <c r="B576" s="42" t="s">
        <v>176</v>
      </c>
      <c r="C576" s="35" t="s">
        <v>29</v>
      </c>
      <c r="D576" s="42">
        <v>6.0</v>
      </c>
      <c r="E576" s="42">
        <v>15.0</v>
      </c>
      <c r="F576" s="269" t="s">
        <v>21</v>
      </c>
      <c r="G576" s="163">
        <v>5.6914596796506585</v>
      </c>
      <c r="H576" s="163">
        <v>0.16582874119861193</v>
      </c>
      <c r="I576" s="163">
        <v>313.9083772512787</v>
      </c>
      <c r="J576" s="163">
        <v>5.340918638617594</v>
      </c>
      <c r="K576" s="163">
        <v>3.2879349618529288</v>
      </c>
      <c r="L576" s="163">
        <v>35.357662200927734</v>
      </c>
      <c r="M576" s="163">
        <v>35.49509811401367</v>
      </c>
      <c r="N576" s="163">
        <v>35.357662200927734</v>
      </c>
      <c r="O576" s="163">
        <v>1649.5205078125</v>
      </c>
      <c r="P576" s="163">
        <f t="shared" si="94"/>
        <v>34.32131028</v>
      </c>
      <c r="Q576" s="163">
        <f t="shared" si="2"/>
        <v>3.535766452</v>
      </c>
      <c r="AN576" s="121"/>
    </row>
    <row r="577" ht="14.25" customHeight="1">
      <c r="A577" s="42" t="s">
        <v>175</v>
      </c>
      <c r="B577" s="42" t="s">
        <v>173</v>
      </c>
      <c r="C577" s="33" t="s">
        <v>28</v>
      </c>
      <c r="D577" s="42">
        <v>6.0</v>
      </c>
      <c r="E577" s="42">
        <v>16.0</v>
      </c>
      <c r="F577" s="269" t="s">
        <v>21</v>
      </c>
      <c r="G577" s="163">
        <v>10.117149601428482</v>
      </c>
      <c r="H577" s="163">
        <v>0.1687963321856809</v>
      </c>
      <c r="I577" s="163">
        <v>266.765256663857</v>
      </c>
      <c r="J577" s="163">
        <v>5.442621820726846</v>
      </c>
      <c r="K577" s="163">
        <v>3.2947249855337954</v>
      </c>
      <c r="L577" s="163">
        <v>35.38391876220703</v>
      </c>
      <c r="M577" s="163">
        <v>35.52641296386719</v>
      </c>
      <c r="N577" s="163">
        <v>35.38391876220703</v>
      </c>
      <c r="O577" s="163">
        <v>1623.8848876953125</v>
      </c>
      <c r="P577" s="163">
        <f t="shared" si="94"/>
        <v>59.93702274</v>
      </c>
      <c r="Q577" s="163">
        <f t="shared" si="2"/>
        <v>4.09329439</v>
      </c>
      <c r="AN577" s="121"/>
    </row>
    <row r="578" ht="14.25" customHeight="1">
      <c r="A578" s="42" t="s">
        <v>168</v>
      </c>
      <c r="B578" s="42" t="s">
        <v>169</v>
      </c>
      <c r="C578" s="35" t="s">
        <v>46</v>
      </c>
      <c r="D578" s="42">
        <v>1.0</v>
      </c>
      <c r="E578" s="42">
        <v>1.0</v>
      </c>
      <c r="F578" s="270" t="s">
        <v>22</v>
      </c>
      <c r="G578" s="163">
        <v>9.540085345318765</v>
      </c>
      <c r="H578" s="163">
        <v>0.16823230751465276</v>
      </c>
      <c r="I578" s="163">
        <v>272.87373505777043</v>
      </c>
      <c r="J578" s="163">
        <v>5.308555412567383</v>
      </c>
      <c r="K578" s="163">
        <v>3.2146898804670623</v>
      </c>
      <c r="L578" s="163">
        <v>35.61851501464844</v>
      </c>
      <c r="M578" s="163">
        <v>35.61824417114258</v>
      </c>
      <c r="N578" s="163">
        <v>35.61851501464844</v>
      </c>
      <c r="O578" s="163">
        <v>1376.0716552734375</v>
      </c>
      <c r="P578" s="163">
        <f t="shared" si="94"/>
        <v>56.70780771</v>
      </c>
      <c r="Q578" s="163">
        <f t="shared" si="2"/>
        <v>4.037911903</v>
      </c>
      <c r="AN578" s="121"/>
    </row>
    <row r="579" ht="14.25" customHeight="1">
      <c r="A579" s="42" t="s">
        <v>168</v>
      </c>
      <c r="B579" s="42" t="s">
        <v>173</v>
      </c>
      <c r="C579" s="35" t="s">
        <v>45</v>
      </c>
      <c r="D579" s="42">
        <v>1.0</v>
      </c>
      <c r="E579" s="42">
        <v>2.0</v>
      </c>
      <c r="F579" s="270" t="s">
        <v>22</v>
      </c>
      <c r="G579" s="163">
        <v>12.716745984400674</v>
      </c>
      <c r="H579" s="163">
        <v>0.23466774041694036</v>
      </c>
      <c r="I579" s="163">
        <v>272.3003536075742</v>
      </c>
      <c r="J579" s="163">
        <v>6.855569110490738</v>
      </c>
      <c r="K579" s="163">
        <v>3.039406701593425</v>
      </c>
      <c r="L579" s="163">
        <v>35.585208892822266</v>
      </c>
      <c r="M579" s="163">
        <v>35.56285095214844</v>
      </c>
      <c r="N579" s="163">
        <v>35.585208892822266</v>
      </c>
      <c r="O579" s="163">
        <v>1426.744384765625</v>
      </c>
      <c r="P579" s="163">
        <f t="shared" si="94"/>
        <v>54.19043095</v>
      </c>
      <c r="Q579" s="163">
        <f t="shared" si="2"/>
        <v>3.992504342</v>
      </c>
      <c r="AN579" s="121"/>
    </row>
    <row r="580" ht="14.25" customHeight="1">
      <c r="A580" s="42" t="s">
        <v>175</v>
      </c>
      <c r="B580" s="42" t="s">
        <v>176</v>
      </c>
      <c r="C580" s="35" t="s">
        <v>44</v>
      </c>
      <c r="D580" s="42">
        <v>1.0</v>
      </c>
      <c r="E580" s="42">
        <v>3.0</v>
      </c>
      <c r="F580" s="270" t="s">
        <v>22</v>
      </c>
      <c r="G580" s="163">
        <v>10.56951677655553</v>
      </c>
      <c r="H580" s="163">
        <v>0.1965814573230952</v>
      </c>
      <c r="I580" s="163">
        <v>275.9101089279634</v>
      </c>
      <c r="J580" s="163">
        <v>6.05221537909078</v>
      </c>
      <c r="K580" s="163">
        <v>3.1639673020635697</v>
      </c>
      <c r="L580" s="163">
        <v>35.72621536254883</v>
      </c>
      <c r="M580" s="163">
        <v>35.51779556274414</v>
      </c>
      <c r="N580" s="163">
        <v>35.72621536254883</v>
      </c>
      <c r="O580" s="163">
        <v>1232.3668212890625</v>
      </c>
      <c r="P580" s="163">
        <f t="shared" si="94"/>
        <v>53.76660098</v>
      </c>
      <c r="Q580" s="163">
        <f t="shared" si="2"/>
        <v>3.984652475</v>
      </c>
      <c r="AN580" s="121"/>
    </row>
    <row r="581" ht="14.25" customHeight="1">
      <c r="A581" s="42" t="s">
        <v>178</v>
      </c>
      <c r="B581" s="42" t="s">
        <v>179</v>
      </c>
      <c r="C581" s="35" t="s">
        <v>43</v>
      </c>
      <c r="D581" s="42">
        <v>1.0</v>
      </c>
      <c r="E581" s="42">
        <v>4.0</v>
      </c>
      <c r="F581" s="270" t="s">
        <v>22</v>
      </c>
      <c r="G581" s="163">
        <v>4.9110896086852005</v>
      </c>
      <c r="H581" s="163">
        <v>0.08897863654219576</v>
      </c>
      <c r="I581" s="163">
        <v>282.6181940209306</v>
      </c>
      <c r="J581" s="163">
        <v>3.094716586868816</v>
      </c>
      <c r="K581" s="163">
        <v>3.454984168040232</v>
      </c>
      <c r="L581" s="163">
        <v>35.53401184082031</v>
      </c>
      <c r="M581" s="163">
        <v>35.59028244018555</v>
      </c>
      <c r="N581" s="163">
        <v>35.53401184082031</v>
      </c>
      <c r="O581" s="163">
        <v>1415.7490234375</v>
      </c>
      <c r="P581" s="163">
        <f t="shared" si="94"/>
        <v>55.19403083</v>
      </c>
      <c r="Q581" s="163">
        <f t="shared" si="2"/>
        <v>4.01085481</v>
      </c>
      <c r="AN581" s="121"/>
    </row>
    <row r="582" ht="14.25" customHeight="1">
      <c r="A582" s="42" t="s">
        <v>183</v>
      </c>
      <c r="B582" s="42" t="s">
        <v>176</v>
      </c>
      <c r="C582" s="35" t="s">
        <v>42</v>
      </c>
      <c r="D582" s="42">
        <v>1.0</v>
      </c>
      <c r="E582" s="42">
        <v>5.0</v>
      </c>
      <c r="F582" s="270" t="s">
        <v>22</v>
      </c>
      <c r="G582" s="163">
        <v>12.973702419575863</v>
      </c>
      <c r="H582" s="163">
        <v>0.25192876184970553</v>
      </c>
      <c r="I582" s="163">
        <v>276.45499802784957</v>
      </c>
      <c r="J582" s="163">
        <v>7.198466436926218</v>
      </c>
      <c r="K582" s="163">
        <v>2.988833217835971</v>
      </c>
      <c r="L582" s="163">
        <v>35.547183990478516</v>
      </c>
      <c r="M582" s="163">
        <v>35.62063217163086</v>
      </c>
      <c r="N582" s="163">
        <v>35.547183990478516</v>
      </c>
      <c r="O582" s="163">
        <v>1432.1573486328125</v>
      </c>
      <c r="P582" s="163">
        <f t="shared" si="94"/>
        <v>51.49750399</v>
      </c>
      <c r="Q582" s="163">
        <f t="shared" si="2"/>
        <v>3.94153334</v>
      </c>
      <c r="AN582" s="121"/>
    </row>
    <row r="583" ht="14.25" customHeight="1">
      <c r="A583" s="42" t="s">
        <v>168</v>
      </c>
      <c r="B583" s="42" t="s">
        <v>179</v>
      </c>
      <c r="C583" s="35" t="s">
        <v>41</v>
      </c>
      <c r="D583" s="42">
        <v>1.0</v>
      </c>
      <c r="E583" s="42">
        <v>6.0</v>
      </c>
      <c r="F583" s="270" t="s">
        <v>22</v>
      </c>
      <c r="G583" s="163">
        <v>8.125731290668957</v>
      </c>
      <c r="H583" s="163">
        <v>0.14124674175666063</v>
      </c>
      <c r="I583" s="163">
        <v>273.3752905493147</v>
      </c>
      <c r="J583" s="163">
        <v>4.759935606215619</v>
      </c>
      <c r="K583" s="163">
        <v>3.401747224042371</v>
      </c>
      <c r="L583" s="163">
        <v>35.925086975097656</v>
      </c>
      <c r="M583" s="163">
        <v>35.5395393371582</v>
      </c>
      <c r="N583" s="163">
        <v>35.925086975097656</v>
      </c>
      <c r="O583" s="163">
        <v>1443.9677734375</v>
      </c>
      <c r="P583" s="163">
        <f t="shared" si="94"/>
        <v>57.5286282</v>
      </c>
      <c r="Q583" s="163">
        <f t="shared" si="2"/>
        <v>4.052282706</v>
      </c>
      <c r="AN583" s="121"/>
    </row>
    <row r="584" ht="14.25" customHeight="1">
      <c r="A584" s="42" t="s">
        <v>183</v>
      </c>
      <c r="B584" s="42" t="s">
        <v>173</v>
      </c>
      <c r="C584" s="35" t="s">
        <v>40</v>
      </c>
      <c r="D584" s="42">
        <v>1.0</v>
      </c>
      <c r="E584" s="42">
        <v>7.0</v>
      </c>
      <c r="F584" s="270" t="s">
        <v>22</v>
      </c>
      <c r="G584" s="163">
        <v>13.993661978949193</v>
      </c>
      <c r="H584" s="163">
        <v>0.27698551939834487</v>
      </c>
      <c r="I584" s="163">
        <v>273.84288899747946</v>
      </c>
      <c r="J584" s="163">
        <v>8.614781684960242</v>
      </c>
      <c r="K584" s="163">
        <v>3.2695645310010493</v>
      </c>
      <c r="L584" s="163">
        <v>36.84749221801758</v>
      </c>
      <c r="M584" s="163">
        <v>35.686824798583984</v>
      </c>
      <c r="N584" s="163">
        <v>36.84749221801758</v>
      </c>
      <c r="O584" s="163">
        <v>1329.458984375</v>
      </c>
      <c r="P584" s="163">
        <f t="shared" si="94"/>
        <v>50.52127638</v>
      </c>
      <c r="Q584" s="163">
        <f t="shared" si="2"/>
        <v>3.922394562</v>
      </c>
      <c r="AN584" s="121"/>
    </row>
    <row r="585" ht="14.25" customHeight="1">
      <c r="A585" s="42" t="s">
        <v>175</v>
      </c>
      <c r="B585" s="42" t="s">
        <v>179</v>
      </c>
      <c r="C585" s="35" t="s">
        <v>39</v>
      </c>
      <c r="D585" s="42">
        <v>1.0</v>
      </c>
      <c r="E585" s="42">
        <v>8.0</v>
      </c>
      <c r="F585" s="270" t="s">
        <v>22</v>
      </c>
      <c r="G585" s="163">
        <v>10.538702521075024</v>
      </c>
      <c r="H585" s="163">
        <v>0.19797377333458688</v>
      </c>
      <c r="I585" s="163">
        <v>277.158818342943</v>
      </c>
      <c r="J585" s="163">
        <v>6.065735517092769</v>
      </c>
      <c r="K585" s="163">
        <v>3.1510528319261644</v>
      </c>
      <c r="L585" s="163">
        <v>35.58067321777344</v>
      </c>
      <c r="M585" s="163">
        <v>35.629661560058594</v>
      </c>
      <c r="N585" s="163">
        <v>35.58067321777344</v>
      </c>
      <c r="O585" s="163">
        <v>1436.6497802734375</v>
      </c>
      <c r="P585" s="163">
        <f t="shared" si="94"/>
        <v>53.23282142</v>
      </c>
      <c r="Q585" s="163">
        <f t="shared" si="2"/>
        <v>3.97467515</v>
      </c>
      <c r="AN585" s="121"/>
    </row>
    <row r="586" ht="14.25" customHeight="1">
      <c r="A586" s="42" t="s">
        <v>168</v>
      </c>
      <c r="B586" s="42" t="s">
        <v>176</v>
      </c>
      <c r="C586" s="35" t="s">
        <v>38</v>
      </c>
      <c r="D586" s="42">
        <v>1.0</v>
      </c>
      <c r="E586" s="42">
        <v>9.0</v>
      </c>
      <c r="F586" s="270" t="s">
        <v>22</v>
      </c>
      <c r="G586" s="163">
        <v>8.215031763801521</v>
      </c>
      <c r="H586" s="163">
        <v>0.1709309209528697</v>
      </c>
      <c r="I586" s="163">
        <v>288.2778584930146</v>
      </c>
      <c r="J586" s="163">
        <v>5.439838927456007</v>
      </c>
      <c r="K586" s="163">
        <v>3.2446258237539833</v>
      </c>
      <c r="L586" s="163">
        <v>35.6447868347168</v>
      </c>
      <c r="M586" s="163">
        <v>35.71977996826172</v>
      </c>
      <c r="N586" s="163">
        <v>35.6447868347168</v>
      </c>
      <c r="O586" s="163">
        <v>1475.9794921875</v>
      </c>
      <c r="P586" s="163">
        <f t="shared" si="94"/>
        <v>48.06053649</v>
      </c>
      <c r="Q586" s="163">
        <f t="shared" si="2"/>
        <v>3.872461393</v>
      </c>
      <c r="AN586" s="121"/>
    </row>
    <row r="587" ht="14.25" customHeight="1">
      <c r="A587" s="42" t="s">
        <v>183</v>
      </c>
      <c r="B587" s="42" t="s">
        <v>179</v>
      </c>
      <c r="C587" s="35" t="s">
        <v>37</v>
      </c>
      <c r="D587" s="42">
        <v>1.0</v>
      </c>
      <c r="E587" s="42">
        <v>10.0</v>
      </c>
      <c r="F587" s="270" t="s">
        <v>22</v>
      </c>
      <c r="G587" s="163">
        <v>11.549224786252582</v>
      </c>
      <c r="H587" s="163">
        <v>0.21840496306848026</v>
      </c>
      <c r="I587" s="163">
        <v>276.1541784973869</v>
      </c>
      <c r="J587" s="163">
        <v>6.636790010287512</v>
      </c>
      <c r="K587" s="163">
        <v>3.1439133196443243</v>
      </c>
      <c r="L587" s="163">
        <v>35.765037536621094</v>
      </c>
      <c r="M587" s="163">
        <v>35.775840759277344</v>
      </c>
      <c r="N587" s="163">
        <v>35.765037536621094</v>
      </c>
      <c r="O587" s="163">
        <v>1387.0989990234375</v>
      </c>
      <c r="P587" s="163">
        <f t="shared" si="94"/>
        <v>52.87986419</v>
      </c>
      <c r="Q587" s="163">
        <f t="shared" si="2"/>
        <v>3.968022627</v>
      </c>
      <c r="AN587" s="121"/>
    </row>
    <row r="588" ht="14.25" customHeight="1">
      <c r="A588" s="42" t="s">
        <v>178</v>
      </c>
      <c r="B588" s="42" t="s">
        <v>173</v>
      </c>
      <c r="C588" s="35" t="s">
        <v>36</v>
      </c>
      <c r="D588" s="42">
        <v>1.0</v>
      </c>
      <c r="E588" s="42">
        <v>11.0</v>
      </c>
      <c r="F588" s="270" t="s">
        <v>22</v>
      </c>
      <c r="G588" s="163">
        <v>9.868980393870762</v>
      </c>
      <c r="H588" s="163">
        <v>0.10807544224260206</v>
      </c>
      <c r="I588" s="163">
        <v>202.732039571204</v>
      </c>
      <c r="J588" s="163">
        <v>6.9639406966165165</v>
      </c>
      <c r="K588" s="163">
        <v>6.31746632219281</v>
      </c>
      <c r="L588" s="163">
        <v>43.89371871948242</v>
      </c>
      <c r="M588" s="163">
        <v>35.90453338623047</v>
      </c>
      <c r="N588" s="163">
        <v>43.89371871948242</v>
      </c>
      <c r="O588" s="163">
        <v>1503.0487060546875</v>
      </c>
      <c r="P588" s="163">
        <f t="shared" si="94"/>
        <v>91.31566052</v>
      </c>
      <c r="Q588" s="163">
        <f t="shared" si="2"/>
        <v>4.514322301</v>
      </c>
      <c r="AN588" s="121"/>
    </row>
    <row r="589" ht="14.25" customHeight="1">
      <c r="A589" s="42" t="s">
        <v>175</v>
      </c>
      <c r="B589" s="42" t="s">
        <v>169</v>
      </c>
      <c r="C589" s="35" t="s">
        <v>34</v>
      </c>
      <c r="D589" s="42">
        <v>1.0</v>
      </c>
      <c r="E589" s="42">
        <v>12.0</v>
      </c>
      <c r="F589" s="270" t="s">
        <v>22</v>
      </c>
      <c r="G589" s="163">
        <v>13.700627452651752</v>
      </c>
      <c r="H589" s="163">
        <v>0.2604922758662313</v>
      </c>
      <c r="I589" s="163">
        <v>272.55513702523376</v>
      </c>
      <c r="J589" s="163">
        <v>7.637219844692802</v>
      </c>
      <c r="K589" s="163">
        <v>3.072641138007149</v>
      </c>
      <c r="L589" s="163">
        <v>35.88703918457031</v>
      </c>
      <c r="M589" s="163">
        <v>35.913761138916016</v>
      </c>
      <c r="N589" s="163">
        <v>35.88703918457031</v>
      </c>
      <c r="O589" s="163">
        <v>1487.634521484375</v>
      </c>
      <c r="P589" s="163">
        <f t="shared" si="94"/>
        <v>52.59513898</v>
      </c>
      <c r="Q589" s="163">
        <f t="shared" si="2"/>
        <v>3.962623701</v>
      </c>
      <c r="AN589" s="121"/>
    </row>
    <row r="590" ht="14.25" customHeight="1">
      <c r="A590" s="42" t="s">
        <v>178</v>
      </c>
      <c r="B590" s="42" t="s">
        <v>169</v>
      </c>
      <c r="C590" s="35" t="s">
        <v>32</v>
      </c>
      <c r="D590" s="42">
        <v>1.0</v>
      </c>
      <c r="E590" s="42">
        <v>13.0</v>
      </c>
      <c r="F590" s="270" t="s">
        <v>22</v>
      </c>
      <c r="G590" s="163">
        <v>7.150880629634452</v>
      </c>
      <c r="H590" s="163">
        <v>0.12342625174006945</v>
      </c>
      <c r="I590" s="163">
        <v>273.9389162972887</v>
      </c>
      <c r="J590" s="163">
        <v>4.287788918107866</v>
      </c>
      <c r="K590" s="163">
        <v>3.486574992620577</v>
      </c>
      <c r="L590" s="163">
        <v>35.94900894165039</v>
      </c>
      <c r="M590" s="163">
        <v>36.009376525878906</v>
      </c>
      <c r="N590" s="163">
        <v>35.94900894165039</v>
      </c>
      <c r="O590" s="163">
        <v>1381.49169921875</v>
      </c>
      <c r="P590" s="163">
        <f t="shared" si="94"/>
        <v>57.93646432</v>
      </c>
      <c r="Q590" s="163">
        <f t="shared" si="2"/>
        <v>4.059346967</v>
      </c>
      <c r="AN590" s="121"/>
    </row>
    <row r="591" ht="14.25" customHeight="1">
      <c r="A591" s="42" t="s">
        <v>183</v>
      </c>
      <c r="B591" s="42" t="s">
        <v>169</v>
      </c>
      <c r="C591" s="35" t="s">
        <v>30</v>
      </c>
      <c r="D591" s="42">
        <v>1.0</v>
      </c>
      <c r="E591" s="42">
        <v>14.0</v>
      </c>
      <c r="F591" s="270" t="s">
        <v>22</v>
      </c>
      <c r="G591" s="163">
        <v>11.653699107194946</v>
      </c>
      <c r="H591" s="163">
        <v>0.22317882949545326</v>
      </c>
      <c r="I591" s="163">
        <v>276.5523584828118</v>
      </c>
      <c r="J591" s="163">
        <v>6.850649366447657</v>
      </c>
      <c r="K591" s="163">
        <v>3.1795701244145946</v>
      </c>
      <c r="L591" s="163">
        <v>35.9229621887207</v>
      </c>
      <c r="M591" s="163">
        <v>36.04365539550781</v>
      </c>
      <c r="N591" s="163">
        <v>35.9229621887207</v>
      </c>
      <c r="O591" s="163">
        <v>1490.228271484375</v>
      </c>
      <c r="P591" s="163">
        <f t="shared" si="94"/>
        <v>52.21686633</v>
      </c>
      <c r="Q591" s="163">
        <f t="shared" si="2"/>
        <v>3.955405552</v>
      </c>
      <c r="AN591" s="121"/>
    </row>
    <row r="592" ht="14.25" customHeight="1">
      <c r="A592" s="42" t="s">
        <v>178</v>
      </c>
      <c r="B592" s="42" t="s">
        <v>176</v>
      </c>
      <c r="C592" s="35" t="s">
        <v>29</v>
      </c>
      <c r="D592" s="42">
        <v>1.0</v>
      </c>
      <c r="E592" s="42">
        <v>15.0</v>
      </c>
      <c r="F592" s="270" t="s">
        <v>22</v>
      </c>
      <c r="G592" s="163">
        <v>8.021907128374977</v>
      </c>
      <c r="H592" s="163">
        <v>0.16487837136238714</v>
      </c>
      <c r="I592" s="163">
        <v>287.084457363072</v>
      </c>
      <c r="J592" s="163">
        <v>5.465740032513037</v>
      </c>
      <c r="K592" s="163">
        <v>3.370527722814243</v>
      </c>
      <c r="L592" s="163">
        <v>36.03152847290039</v>
      </c>
      <c r="M592" s="163">
        <v>36.000770568847656</v>
      </c>
      <c r="N592" s="163">
        <v>36.03152847290039</v>
      </c>
      <c r="O592" s="163">
        <v>1544.846923828125</v>
      </c>
      <c r="P592" s="163">
        <f t="shared" si="94"/>
        <v>48.65348355</v>
      </c>
      <c r="Q592" s="163">
        <f t="shared" si="2"/>
        <v>3.88472341</v>
      </c>
      <c r="AN592" s="121"/>
    </row>
    <row r="593" ht="14.25" customHeight="1">
      <c r="A593" s="42" t="s">
        <v>175</v>
      </c>
      <c r="B593" s="42" t="s">
        <v>173</v>
      </c>
      <c r="C593" s="33" t="s">
        <v>28</v>
      </c>
      <c r="D593" s="42">
        <v>1.0</v>
      </c>
      <c r="E593" s="42">
        <v>16.0</v>
      </c>
      <c r="F593" s="270" t="s">
        <v>22</v>
      </c>
      <c r="G593" s="163">
        <v>14.105712956742295</v>
      </c>
      <c r="H593" s="163">
        <v>0.28375535188489104</v>
      </c>
      <c r="I593" s="163">
        <v>276.94951869201077</v>
      </c>
      <c r="J593" s="163">
        <v>8.102350377342109</v>
      </c>
      <c r="K593" s="163">
        <v>3.013769378219969</v>
      </c>
      <c r="L593" s="163">
        <v>35.902957916259766</v>
      </c>
      <c r="M593" s="163">
        <v>35.95848083496094</v>
      </c>
      <c r="N593" s="163">
        <v>35.902957916259766</v>
      </c>
      <c r="O593" s="163">
        <v>1411.4127197265625</v>
      </c>
      <c r="P593" s="163">
        <f t="shared" si="94"/>
        <v>49.71082611</v>
      </c>
      <c r="Q593" s="163">
        <f t="shared" si="2"/>
        <v>3.906222739</v>
      </c>
      <c r="AN593" s="121"/>
    </row>
    <row r="594" ht="14.25" customHeight="1">
      <c r="A594" s="42" t="s">
        <v>168</v>
      </c>
      <c r="B594" s="42" t="s">
        <v>169</v>
      </c>
      <c r="C594" s="35" t="s">
        <v>46</v>
      </c>
      <c r="D594" s="42">
        <v>3.0</v>
      </c>
      <c r="E594" s="42">
        <v>1.0</v>
      </c>
      <c r="F594" s="270" t="s">
        <v>22</v>
      </c>
      <c r="G594" s="163">
        <v>8.903367421925358</v>
      </c>
      <c r="H594" s="163">
        <v>0.21277591936552262</v>
      </c>
      <c r="I594" s="163">
        <v>288.93426002216955</v>
      </c>
      <c r="J594" s="163">
        <v>6.529165391105892</v>
      </c>
      <c r="K594" s="163">
        <v>3.1668661790367425</v>
      </c>
      <c r="L594" s="163">
        <v>35.980289459228516</v>
      </c>
      <c r="M594" s="163">
        <v>36.08369445800781</v>
      </c>
      <c r="N594" s="163">
        <v>35.980289459228516</v>
      </c>
      <c r="O594" s="163">
        <v>1376.0716552734375</v>
      </c>
      <c r="P594" s="163">
        <f t="shared" si="94"/>
        <v>41.84386771</v>
      </c>
      <c r="Q594" s="163">
        <f t="shared" si="2"/>
        <v>3.733945256</v>
      </c>
      <c r="AN594" s="121"/>
    </row>
    <row r="595" ht="14.25" customHeight="1">
      <c r="A595" s="42" t="s">
        <v>168</v>
      </c>
      <c r="B595" s="42" t="s">
        <v>173</v>
      </c>
      <c r="C595" s="35" t="s">
        <v>45</v>
      </c>
      <c r="D595" s="42">
        <v>3.0</v>
      </c>
      <c r="E595" s="42">
        <v>2.0</v>
      </c>
      <c r="F595" s="270" t="s">
        <v>22</v>
      </c>
      <c r="G595" s="163">
        <v>4.014344066850493</v>
      </c>
      <c r="H595" s="163">
        <v>0.13410845168848057</v>
      </c>
      <c r="I595" s="163">
        <v>301.21011475850446</v>
      </c>
      <c r="J595" s="163">
        <v>4.780973479269151</v>
      </c>
      <c r="K595" s="163">
        <v>3.5828401309142253</v>
      </c>
      <c r="L595" s="163">
        <v>36.74424743652344</v>
      </c>
      <c r="M595" s="163">
        <v>35.917579650878906</v>
      </c>
      <c r="N595" s="163">
        <v>36.74424743652344</v>
      </c>
      <c r="O595" s="163">
        <v>1426.744384765625</v>
      </c>
      <c r="P595" s="163">
        <f t="shared" si="94"/>
        <v>29.93356508</v>
      </c>
      <c r="Q595" s="163">
        <f t="shared" si="2"/>
        <v>3.398980429</v>
      </c>
      <c r="AN595" s="121"/>
    </row>
    <row r="596" ht="14.25" customHeight="1">
      <c r="A596" s="42" t="s">
        <v>175</v>
      </c>
      <c r="B596" s="42" t="s">
        <v>176</v>
      </c>
      <c r="C596" s="35" t="s">
        <v>44</v>
      </c>
      <c r="D596" s="42">
        <v>3.0</v>
      </c>
      <c r="E596" s="42">
        <v>3.0</v>
      </c>
      <c r="F596" s="270" t="s">
        <v>22</v>
      </c>
      <c r="G596" s="163">
        <v>4.405648217251051</v>
      </c>
      <c r="H596" s="163">
        <v>0.19095095285247313</v>
      </c>
      <c r="I596" s="163">
        <v>298.81559227908576</v>
      </c>
      <c r="J596" s="163">
        <v>5.762958910823759</v>
      </c>
      <c r="K596" s="163">
        <v>3.094239111172332</v>
      </c>
      <c r="L596" s="163">
        <v>35.717384338378906</v>
      </c>
      <c r="M596" s="163">
        <v>35.81562805175781</v>
      </c>
      <c r="N596" s="163">
        <v>35.717384338378906</v>
      </c>
      <c r="O596" s="163">
        <v>1232.3668212890625</v>
      </c>
      <c r="P596" s="163">
        <f t="shared" si="94"/>
        <v>23.07214576</v>
      </c>
      <c r="Q596" s="163">
        <f t="shared" si="2"/>
        <v>3.138626079</v>
      </c>
      <c r="AN596" s="121"/>
    </row>
    <row r="597" ht="14.25" customHeight="1">
      <c r="A597" s="42" t="s">
        <v>178</v>
      </c>
      <c r="B597" s="42" t="s">
        <v>179</v>
      </c>
      <c r="C597" s="35" t="s">
        <v>43</v>
      </c>
      <c r="D597" s="42">
        <v>3.0</v>
      </c>
      <c r="E597" s="42">
        <v>4.0</v>
      </c>
      <c r="F597" s="270" t="s">
        <v>22</v>
      </c>
      <c r="G597" s="163">
        <v>11.324816199171718</v>
      </c>
      <c r="H597" s="163">
        <v>0.2531371337566593</v>
      </c>
      <c r="I597" s="163">
        <v>289.34815809978693</v>
      </c>
      <c r="J597" s="163">
        <v>7.33588026681639</v>
      </c>
      <c r="K597" s="163">
        <v>3.0226679773704364</v>
      </c>
      <c r="L597" s="163">
        <v>36.51753616333008</v>
      </c>
      <c r="M597" s="163">
        <v>36.57073974609375</v>
      </c>
      <c r="N597" s="163">
        <v>36.51753616333008</v>
      </c>
      <c r="O597" s="163">
        <v>1415.7490234375</v>
      </c>
      <c r="P597" s="163">
        <f t="shared" si="94"/>
        <v>44.73787007</v>
      </c>
      <c r="Q597" s="163">
        <f t="shared" si="2"/>
        <v>3.800820348</v>
      </c>
      <c r="AN597" s="121"/>
    </row>
    <row r="598" ht="14.25" customHeight="1">
      <c r="A598" s="42" t="s">
        <v>183</v>
      </c>
      <c r="B598" s="42" t="s">
        <v>176</v>
      </c>
      <c r="C598" s="35" t="s">
        <v>42</v>
      </c>
      <c r="D598" s="42">
        <v>3.0</v>
      </c>
      <c r="E598" s="42">
        <v>5.0</v>
      </c>
      <c r="F598" s="270" t="s">
        <v>22</v>
      </c>
      <c r="G598" s="163">
        <v>11.341767069765025</v>
      </c>
      <c r="H598" s="163">
        <v>0.27262321663483724</v>
      </c>
      <c r="I598" s="163">
        <v>293.80495969250205</v>
      </c>
      <c r="J598" s="163">
        <v>7.833805169535931</v>
      </c>
      <c r="K598" s="163">
        <v>3.0145839966069254</v>
      </c>
      <c r="L598" s="163">
        <v>36.64279556274414</v>
      </c>
      <c r="M598" s="163">
        <v>36.670082092285156</v>
      </c>
      <c r="N598" s="163">
        <v>36.64279556274414</v>
      </c>
      <c r="O598" s="163">
        <v>1432.1573486328125</v>
      </c>
      <c r="P598" s="163">
        <f t="shared" si="94"/>
        <v>41.60235218</v>
      </c>
      <c r="Q598" s="163">
        <f t="shared" si="2"/>
        <v>3.728156708</v>
      </c>
      <c r="AN598" s="121"/>
    </row>
    <row r="599" ht="14.25" customHeight="1">
      <c r="A599" s="42" t="s">
        <v>168</v>
      </c>
      <c r="B599" s="42" t="s">
        <v>179</v>
      </c>
      <c r="C599" s="35" t="s">
        <v>41</v>
      </c>
      <c r="D599" s="42">
        <v>3.0</v>
      </c>
      <c r="E599" s="42">
        <v>6.0</v>
      </c>
      <c r="F599" s="270" t="s">
        <v>22</v>
      </c>
      <c r="G599" s="163">
        <v>12.609605291676845</v>
      </c>
      <c r="H599" s="163">
        <v>0.28939947101660546</v>
      </c>
      <c r="I599" s="163">
        <v>289.00585853103655</v>
      </c>
      <c r="J599" s="163">
        <v>8.231828340996058</v>
      </c>
      <c r="K599" s="163">
        <v>2.999372567774104</v>
      </c>
      <c r="L599" s="163">
        <v>36.70098876953125</v>
      </c>
      <c r="M599" s="163">
        <v>36.723655700683594</v>
      </c>
      <c r="N599" s="163">
        <v>36.70098876953125</v>
      </c>
      <c r="O599" s="163">
        <v>1443.9677734375</v>
      </c>
      <c r="P599" s="163">
        <f t="shared" si="94"/>
        <v>43.57162523</v>
      </c>
      <c r="Q599" s="163">
        <f t="shared" si="2"/>
        <v>3.774406141</v>
      </c>
      <c r="AN599" s="121"/>
    </row>
    <row r="600" ht="14.25" customHeight="1">
      <c r="A600" s="42" t="s">
        <v>183</v>
      </c>
      <c r="B600" s="42" t="s">
        <v>173</v>
      </c>
      <c r="C600" s="35" t="s">
        <v>40</v>
      </c>
      <c r="D600" s="42">
        <v>3.0</v>
      </c>
      <c r="E600" s="42">
        <v>7.0</v>
      </c>
      <c r="F600" s="270" t="s">
        <v>22</v>
      </c>
      <c r="G600" s="163">
        <v>12.226332125025035</v>
      </c>
      <c r="H600" s="163">
        <v>0.208789491301358</v>
      </c>
      <c r="I600" s="163">
        <v>265.446403239912</v>
      </c>
      <c r="J600" s="163">
        <v>6.525087037694323</v>
      </c>
      <c r="K600" s="163">
        <v>3.213664700160992</v>
      </c>
      <c r="L600" s="163">
        <v>36.73822784423828</v>
      </c>
      <c r="M600" s="163">
        <v>36.818016052246094</v>
      </c>
      <c r="N600" s="163">
        <v>36.73822784423828</v>
      </c>
      <c r="O600" s="163">
        <v>1329.458984375</v>
      </c>
      <c r="P600" s="163">
        <f t="shared" si="94"/>
        <v>58.55817766</v>
      </c>
      <c r="Q600" s="163">
        <f t="shared" si="2"/>
        <v>4.07002075</v>
      </c>
      <c r="AN600" s="121"/>
    </row>
    <row r="601" ht="14.25" customHeight="1">
      <c r="A601" s="42" t="s">
        <v>175</v>
      </c>
      <c r="B601" s="42" t="s">
        <v>179</v>
      </c>
      <c r="C601" s="35" t="s">
        <v>39</v>
      </c>
      <c r="D601" s="42">
        <v>3.0</v>
      </c>
      <c r="E601" s="42">
        <v>8.0</v>
      </c>
      <c r="F601" s="270" t="s">
        <v>22</v>
      </c>
      <c r="G601" s="163">
        <v>9.023035568538301</v>
      </c>
      <c r="H601" s="163">
        <v>0.1555464920078827</v>
      </c>
      <c r="I601" s="163">
        <v>271.5188545589431</v>
      </c>
      <c r="J601" s="163">
        <v>5.1190809688401195</v>
      </c>
      <c r="K601" s="163">
        <v>3.328858233881704</v>
      </c>
      <c r="L601" s="163">
        <v>36.58473205566406</v>
      </c>
      <c r="M601" s="163">
        <v>36.67964553833008</v>
      </c>
      <c r="N601" s="163">
        <v>36.58473205566406</v>
      </c>
      <c r="O601" s="163">
        <v>1475.9794921875</v>
      </c>
      <c r="P601" s="163">
        <f t="shared" si="94"/>
        <v>58.00860856</v>
      </c>
      <c r="Q601" s="163">
        <f t="shared" si="2"/>
        <v>4.060591423</v>
      </c>
      <c r="AN601" s="121"/>
    </row>
    <row r="602" ht="14.25" customHeight="1">
      <c r="A602" s="42" t="s">
        <v>168</v>
      </c>
      <c r="B602" s="42" t="s">
        <v>176</v>
      </c>
      <c r="C602" s="35" t="s">
        <v>38</v>
      </c>
      <c r="D602" s="42">
        <v>3.0</v>
      </c>
      <c r="E602" s="42">
        <v>9.0</v>
      </c>
      <c r="F602" s="270" t="s">
        <v>22</v>
      </c>
      <c r="G602" s="163">
        <v>7.154740744666335</v>
      </c>
      <c r="H602" s="163">
        <v>0.14755284922187198</v>
      </c>
      <c r="I602" s="163">
        <v>288.8545886439124</v>
      </c>
      <c r="J602" s="163">
        <v>4.958220542858418</v>
      </c>
      <c r="K602" s="163">
        <v>3.3894340056063545</v>
      </c>
      <c r="L602" s="163">
        <v>36.7099609375</v>
      </c>
      <c r="M602" s="163">
        <v>36.82439041137695</v>
      </c>
      <c r="N602" s="163">
        <v>36.7099609375</v>
      </c>
      <c r="O602" s="163">
        <v>1436.6497802734375</v>
      </c>
      <c r="P602" s="163">
        <f t="shared" si="94"/>
        <v>48.48934319</v>
      </c>
      <c r="Q602" s="163">
        <f t="shared" si="2"/>
        <v>3.881344046</v>
      </c>
      <c r="AN602" s="121"/>
    </row>
    <row r="603" ht="14.25" customHeight="1">
      <c r="A603" s="42" t="s">
        <v>183</v>
      </c>
      <c r="B603" s="42" t="s">
        <v>179</v>
      </c>
      <c r="C603" s="35" t="s">
        <v>37</v>
      </c>
      <c r="D603" s="42">
        <v>3.0</v>
      </c>
      <c r="E603" s="42">
        <v>10.0</v>
      </c>
      <c r="F603" s="270" t="s">
        <v>22</v>
      </c>
      <c r="G603" s="163">
        <v>8.915072248769778</v>
      </c>
      <c r="H603" s="163">
        <v>0.19480408352655812</v>
      </c>
      <c r="I603" s="163">
        <v>291.5122476249602</v>
      </c>
      <c r="J603" s="163">
        <v>5.869961184620997</v>
      </c>
      <c r="K603" s="163">
        <v>3.088925867316271</v>
      </c>
      <c r="L603" s="163">
        <v>36.14374923706055</v>
      </c>
      <c r="M603" s="163">
        <v>36.243370056152344</v>
      </c>
      <c r="N603" s="163">
        <v>36.14374923706055</v>
      </c>
      <c r="O603" s="163">
        <v>1503.0487060546875</v>
      </c>
      <c r="P603" s="163">
        <f t="shared" si="94"/>
        <v>45.76429861</v>
      </c>
      <c r="Q603" s="163">
        <f t="shared" si="2"/>
        <v>3.823504281</v>
      </c>
      <c r="AN603" s="121"/>
    </row>
    <row r="604" ht="14.25" customHeight="1">
      <c r="A604" s="42" t="s">
        <v>178</v>
      </c>
      <c r="B604" s="42" t="s">
        <v>173</v>
      </c>
      <c r="C604" s="35" t="s">
        <v>36</v>
      </c>
      <c r="D604" s="42">
        <v>3.0</v>
      </c>
      <c r="E604" s="42">
        <v>11.0</v>
      </c>
      <c r="F604" s="270" t="s">
        <v>22</v>
      </c>
      <c r="G604" s="163">
        <v>7.584946132794213</v>
      </c>
      <c r="H604" s="163">
        <v>0.16720207915180363</v>
      </c>
      <c r="I604" s="163">
        <v>293.76460252191777</v>
      </c>
      <c r="J604" s="163">
        <v>5.310892704665234</v>
      </c>
      <c r="K604" s="163">
        <v>3.2263173218134984</v>
      </c>
      <c r="L604" s="163">
        <v>36.354732513427734</v>
      </c>
      <c r="M604" s="163">
        <v>36.508583068847656</v>
      </c>
      <c r="N604" s="163">
        <v>36.354732513427734</v>
      </c>
      <c r="O604" s="163">
        <v>1387.0989990234375</v>
      </c>
      <c r="P604" s="163">
        <f t="shared" si="94"/>
        <v>45.36394626</v>
      </c>
      <c r="Q604" s="163">
        <f t="shared" si="2"/>
        <v>3.814717654</v>
      </c>
      <c r="AN604" s="121"/>
    </row>
    <row r="605" ht="14.25" customHeight="1">
      <c r="A605" s="42" t="s">
        <v>175</v>
      </c>
      <c r="B605" s="42" t="s">
        <v>169</v>
      </c>
      <c r="C605" s="35" t="s">
        <v>34</v>
      </c>
      <c r="D605" s="42">
        <v>3.0</v>
      </c>
      <c r="E605" s="42">
        <v>12.0</v>
      </c>
      <c r="F605" s="270" t="s">
        <v>22</v>
      </c>
      <c r="G605" s="163">
        <v>7.28929138472729</v>
      </c>
      <c r="H605" s="163">
        <v>0.19364125280161987</v>
      </c>
      <c r="I605" s="163">
        <v>306.75674377752773</v>
      </c>
      <c r="J605" s="163">
        <v>5.841582114914827</v>
      </c>
      <c r="K605" s="163">
        <v>3.0910812956149254</v>
      </c>
      <c r="L605" s="163">
        <v>36.15797805786133</v>
      </c>
      <c r="M605" s="163">
        <v>36.16029357910156</v>
      </c>
      <c r="N605" s="163">
        <v>36.15797805786133</v>
      </c>
      <c r="O605" s="163">
        <v>1487.634521484375</v>
      </c>
      <c r="P605" s="163">
        <f t="shared" si="94"/>
        <v>37.64327735</v>
      </c>
      <c r="Q605" s="163">
        <f t="shared" si="2"/>
        <v>3.628154382</v>
      </c>
      <c r="AN605" s="121"/>
    </row>
    <row r="606" ht="14.25" customHeight="1">
      <c r="A606" s="42" t="s">
        <v>178</v>
      </c>
      <c r="B606" s="42" t="s">
        <v>169</v>
      </c>
      <c r="C606" s="35" t="s">
        <v>32</v>
      </c>
      <c r="D606" s="42">
        <v>3.0</v>
      </c>
      <c r="E606" s="42">
        <v>13.0</v>
      </c>
      <c r="F606" s="270" t="s">
        <v>22</v>
      </c>
      <c r="G606" s="163">
        <v>9.3776543</v>
      </c>
      <c r="H606" s="163">
        <v>0.2563587</v>
      </c>
      <c r="I606" s="163">
        <v>302.3456789</v>
      </c>
      <c r="J606" s="163">
        <v>6.36946464</v>
      </c>
      <c r="K606" s="163">
        <v>2.887675</v>
      </c>
      <c r="L606" s="163">
        <v>35.9898676</v>
      </c>
      <c r="M606" s="163">
        <v>35.9174285888672</v>
      </c>
      <c r="N606" s="163">
        <v>35.9634239196777</v>
      </c>
      <c r="O606" s="163">
        <v>1381.49169921875</v>
      </c>
      <c r="P606" s="163">
        <f t="shared" si="94"/>
        <v>36.58020695</v>
      </c>
      <c r="Q606" s="163">
        <f t="shared" si="2"/>
        <v>3.5995073</v>
      </c>
      <c r="AN606" s="121"/>
    </row>
    <row r="607" ht="14.25" customHeight="1">
      <c r="A607" s="42" t="s">
        <v>183</v>
      </c>
      <c r="B607" s="42" t="s">
        <v>169</v>
      </c>
      <c r="C607" s="35" t="s">
        <v>30</v>
      </c>
      <c r="D607" s="42">
        <v>3.0</v>
      </c>
      <c r="E607" s="42">
        <v>14.0</v>
      </c>
      <c r="F607" s="270" t="s">
        <v>22</v>
      </c>
      <c r="G607" s="163">
        <v>10.129189337085432</v>
      </c>
      <c r="H607" s="163">
        <v>0.2812331152490386</v>
      </c>
      <c r="I607" s="163">
        <v>305.93865617852583</v>
      </c>
      <c r="J607" s="163">
        <v>7.4063504629489225</v>
      </c>
      <c r="K607" s="163">
        <v>2.7755154062098253</v>
      </c>
      <c r="L607" s="163">
        <v>35.76094436645508</v>
      </c>
      <c r="M607" s="163">
        <v>35.81467056274414</v>
      </c>
      <c r="N607" s="163">
        <v>35.76094436645508</v>
      </c>
      <c r="O607" s="163">
        <v>1490.228271484375</v>
      </c>
      <c r="P607" s="163">
        <f t="shared" si="94"/>
        <v>36.01705769</v>
      </c>
      <c r="Q607" s="163">
        <f t="shared" si="2"/>
        <v>3.583992651</v>
      </c>
      <c r="AN607" s="121"/>
    </row>
    <row r="608" ht="14.25" customHeight="1">
      <c r="A608" s="42" t="s">
        <v>178</v>
      </c>
      <c r="B608" s="42" t="s">
        <v>176</v>
      </c>
      <c r="C608" s="35" t="s">
        <v>29</v>
      </c>
      <c r="D608" s="42">
        <v>3.0</v>
      </c>
      <c r="E608" s="42">
        <v>15.0</v>
      </c>
      <c r="F608" s="270" t="s">
        <v>22</v>
      </c>
      <c r="G608" s="163">
        <v>12.241750816883286</v>
      </c>
      <c r="H608" s="163">
        <v>0.2883624849736232</v>
      </c>
      <c r="I608" s="163">
        <v>292.89577742229136</v>
      </c>
      <c r="J608" s="163">
        <v>7.385807260759111</v>
      </c>
      <c r="K608" s="163">
        <v>2.7066268900313752</v>
      </c>
      <c r="L608" s="163">
        <v>35.53715133666992</v>
      </c>
      <c r="M608" s="163">
        <v>35.56290054321289</v>
      </c>
      <c r="N608" s="163">
        <v>35.53715133666992</v>
      </c>
      <c r="O608" s="163">
        <v>1544.846923828125</v>
      </c>
      <c r="P608" s="163">
        <f t="shared" si="94"/>
        <v>42.45264712</v>
      </c>
      <c r="Q608" s="163">
        <f t="shared" si="2"/>
        <v>3.748389269</v>
      </c>
      <c r="AN608" s="121"/>
    </row>
    <row r="609" ht="14.25" customHeight="1">
      <c r="A609" s="42" t="s">
        <v>175</v>
      </c>
      <c r="B609" s="42" t="s">
        <v>173</v>
      </c>
      <c r="C609" s="33" t="s">
        <v>28</v>
      </c>
      <c r="D609" s="42">
        <v>3.0</v>
      </c>
      <c r="E609" s="42">
        <v>16.0</v>
      </c>
      <c r="F609" s="270" t="s">
        <v>22</v>
      </c>
      <c r="G609" s="163">
        <v>12.058735596912918</v>
      </c>
      <c r="H609" s="163">
        <v>0.2938955694482627</v>
      </c>
      <c r="I609" s="163">
        <v>294.7903052887096</v>
      </c>
      <c r="J609" s="163">
        <v>7.729491833458056</v>
      </c>
      <c r="K609" s="163">
        <v>2.782022608927848</v>
      </c>
      <c r="L609" s="163">
        <v>35.881587982177734</v>
      </c>
      <c r="M609" s="163">
        <v>35.37254333496094</v>
      </c>
      <c r="N609" s="163">
        <v>35.881587982177734</v>
      </c>
      <c r="O609" s="163">
        <v>1411.4127197265625</v>
      </c>
      <c r="P609" s="163">
        <f t="shared" si="94"/>
        <v>41.03068182</v>
      </c>
      <c r="Q609" s="163">
        <f t="shared" si="2"/>
        <v>3.714320124</v>
      </c>
      <c r="AN609" s="121"/>
    </row>
    <row r="610" ht="14.25" customHeight="1">
      <c r="A610" s="42" t="s">
        <v>168</v>
      </c>
      <c r="B610" s="42" t="s">
        <v>169</v>
      </c>
      <c r="C610" s="35" t="s">
        <v>46</v>
      </c>
      <c r="D610" s="42">
        <v>5.0</v>
      </c>
      <c r="E610" s="42">
        <v>1.0</v>
      </c>
      <c r="F610" s="270" t="s">
        <v>22</v>
      </c>
      <c r="G610" s="163">
        <v>11.266670433344196</v>
      </c>
      <c r="H610" s="163">
        <v>0.2841919546016047</v>
      </c>
      <c r="I610" s="163">
        <v>300.0086158431268</v>
      </c>
      <c r="J610" s="163">
        <v>7.057355990558546</v>
      </c>
      <c r="K610" s="163">
        <v>2.6233301988922517</v>
      </c>
      <c r="L610" s="163">
        <v>35.12092208862305</v>
      </c>
      <c r="M610" s="163">
        <v>35.077056884765625</v>
      </c>
      <c r="N610" s="163">
        <v>35.12092208862305</v>
      </c>
      <c r="O610" s="163">
        <v>1488.458984375</v>
      </c>
      <c r="P610" s="163">
        <f t="shared" si="94"/>
        <v>39.64457913</v>
      </c>
      <c r="Q610" s="163">
        <f t="shared" si="2"/>
        <v>3.679954221</v>
      </c>
      <c r="AN610" s="121"/>
    </row>
    <row r="611" ht="14.25" customHeight="1">
      <c r="A611" s="42" t="s">
        <v>168</v>
      </c>
      <c r="B611" s="42" t="s">
        <v>173</v>
      </c>
      <c r="C611" s="35" t="s">
        <v>45</v>
      </c>
      <c r="D611" s="42">
        <v>5.0</v>
      </c>
      <c r="E611" s="42">
        <v>2.0</v>
      </c>
      <c r="F611" s="270" t="s">
        <v>22</v>
      </c>
      <c r="G611" s="163">
        <v>8.034778065811693</v>
      </c>
      <c r="H611" s="163">
        <v>0.16511264335041104</v>
      </c>
      <c r="I611" s="163">
        <v>289.1393506747143</v>
      </c>
      <c r="J611" s="163">
        <v>5.037555287707478</v>
      </c>
      <c r="K611" s="163">
        <v>3.1001914959657872</v>
      </c>
      <c r="L611" s="163">
        <v>35.873165130615234</v>
      </c>
      <c r="M611" s="163">
        <v>34.862083435058594</v>
      </c>
      <c r="N611" s="163">
        <v>35.873165130615234</v>
      </c>
      <c r="O611" s="163">
        <v>1448.1744384765625</v>
      </c>
      <c r="P611" s="163">
        <f t="shared" si="94"/>
        <v>48.66240345</v>
      </c>
      <c r="Q611" s="163">
        <f t="shared" si="2"/>
        <v>3.884906729</v>
      </c>
      <c r="AN611" s="121"/>
    </row>
    <row r="612" ht="14.25" customHeight="1">
      <c r="A612" s="42" t="s">
        <v>175</v>
      </c>
      <c r="B612" s="42" t="s">
        <v>176</v>
      </c>
      <c r="C612" s="35" t="s">
        <v>44</v>
      </c>
      <c r="D612" s="42">
        <v>5.0</v>
      </c>
      <c r="E612" s="42">
        <v>3.0</v>
      </c>
      <c r="F612" s="270" t="s">
        <v>22</v>
      </c>
      <c r="G612" s="163">
        <v>13.537291987654873</v>
      </c>
      <c r="H612" s="163">
        <v>0.15961980345031576</v>
      </c>
      <c r="I612" s="163">
        <v>213.71191826417922</v>
      </c>
      <c r="J612" s="163">
        <v>7.768498618499793</v>
      </c>
      <c r="K612" s="163">
        <v>4.874612896933018</v>
      </c>
      <c r="L612" s="163">
        <v>41.471405029296875</v>
      </c>
      <c r="M612" s="163">
        <v>34.91230010986328</v>
      </c>
      <c r="N612" s="163">
        <v>41.471405029296875</v>
      </c>
      <c r="O612" s="163">
        <v>1525.5477294921875</v>
      </c>
      <c r="P612" s="163">
        <f t="shared" si="94"/>
        <v>84.80960191</v>
      </c>
      <c r="Q612" s="163">
        <f t="shared" si="2"/>
        <v>4.440408766</v>
      </c>
      <c r="AN612" s="121"/>
    </row>
    <row r="613" ht="14.25" customHeight="1">
      <c r="A613" s="42" t="s">
        <v>178</v>
      </c>
      <c r="B613" s="42" t="s">
        <v>179</v>
      </c>
      <c r="C613" s="35" t="s">
        <v>43</v>
      </c>
      <c r="D613" s="42">
        <v>5.0</v>
      </c>
      <c r="E613" s="42">
        <v>4.0</v>
      </c>
      <c r="F613" s="270" t="s">
        <v>22</v>
      </c>
      <c r="G613" s="163">
        <v>7.13464687740961</v>
      </c>
      <c r="H613" s="163">
        <v>0.1812809496668009</v>
      </c>
      <c r="I613" s="163">
        <v>306.5305026651833</v>
      </c>
      <c r="J613" s="163">
        <v>4.984131957375512</v>
      </c>
      <c r="K613" s="163">
        <v>2.813412393112626</v>
      </c>
      <c r="L613" s="163">
        <v>34.944759368896484</v>
      </c>
      <c r="M613" s="163">
        <v>34.842708587646484</v>
      </c>
      <c r="N613" s="163">
        <v>34.944759368896484</v>
      </c>
      <c r="O613" s="163">
        <v>1461.1502685546875</v>
      </c>
      <c r="P613" s="163">
        <f t="shared" si="94"/>
        <v>39.35684853</v>
      </c>
      <c r="Q613" s="163">
        <f t="shared" si="2"/>
        <v>3.672670001</v>
      </c>
      <c r="AN613" s="121"/>
    </row>
    <row r="614" ht="14.25" customHeight="1">
      <c r="A614" s="42" t="s">
        <v>183</v>
      </c>
      <c r="B614" s="42" t="s">
        <v>176</v>
      </c>
      <c r="C614" s="35" t="s">
        <v>42</v>
      </c>
      <c r="D614" s="42">
        <v>5.0</v>
      </c>
      <c r="E614" s="42">
        <v>5.0</v>
      </c>
      <c r="F614" s="270" t="s">
        <v>22</v>
      </c>
      <c r="G614" s="163">
        <v>6.758679193831933</v>
      </c>
      <c r="H614" s="163">
        <v>0.1881121261430683</v>
      </c>
      <c r="I614" s="163">
        <v>312.8025841772861</v>
      </c>
      <c r="J614" s="163">
        <v>5.079991898427591</v>
      </c>
      <c r="K614" s="163">
        <v>2.769765833374419</v>
      </c>
      <c r="L614" s="163">
        <v>34.8497314453125</v>
      </c>
      <c r="M614" s="163">
        <v>34.834598541259766</v>
      </c>
      <c r="N614" s="163">
        <v>34.8497314453125</v>
      </c>
      <c r="O614" s="163">
        <v>1621.4766845703125</v>
      </c>
      <c r="P614" s="163">
        <f t="shared" si="94"/>
        <v>35.92899263</v>
      </c>
      <c r="Q614" s="163">
        <f t="shared" si="2"/>
        <v>3.581544564</v>
      </c>
      <c r="AN614" s="121"/>
    </row>
    <row r="615" ht="14.25" customHeight="1">
      <c r="A615" s="42" t="s">
        <v>168</v>
      </c>
      <c r="B615" s="42" t="s">
        <v>179</v>
      </c>
      <c r="C615" s="35" t="s">
        <v>41</v>
      </c>
      <c r="D615" s="42">
        <v>5.0</v>
      </c>
      <c r="E615" s="42">
        <v>6.0</v>
      </c>
      <c r="F615" s="270" t="s">
        <v>22</v>
      </c>
      <c r="G615" s="163">
        <v>5.141029159330718</v>
      </c>
      <c r="H615" s="163">
        <v>0.13201890082643536</v>
      </c>
      <c r="I615" s="163">
        <v>310.23800166651864</v>
      </c>
      <c r="J615" s="163">
        <v>3.7986020106724414</v>
      </c>
      <c r="K615" s="163">
        <v>2.8987940499965332</v>
      </c>
      <c r="L615" s="163">
        <v>34.81032943725586</v>
      </c>
      <c r="M615" s="163">
        <v>34.87378692626953</v>
      </c>
      <c r="N615" s="163">
        <v>34.81032943725586</v>
      </c>
      <c r="O615" s="163">
        <v>1564.5682373046875</v>
      </c>
      <c r="P615" s="163">
        <f t="shared" si="94"/>
        <v>38.94161463</v>
      </c>
      <c r="Q615" s="163">
        <f t="shared" si="2"/>
        <v>3.662063464</v>
      </c>
      <c r="AN615" s="121"/>
    </row>
    <row r="616" ht="14.25" customHeight="1">
      <c r="A616" s="42" t="s">
        <v>183</v>
      </c>
      <c r="B616" s="42" t="s">
        <v>173</v>
      </c>
      <c r="C616" s="35" t="s">
        <v>40</v>
      </c>
      <c r="D616" s="42">
        <v>5.0</v>
      </c>
      <c r="E616" s="42">
        <v>7.0</v>
      </c>
      <c r="F616" s="270" t="s">
        <v>22</v>
      </c>
      <c r="G616" s="163">
        <v>11.283952296636873</v>
      </c>
      <c r="H616" s="163">
        <v>0.2756627255897222</v>
      </c>
      <c r="I616" s="163">
        <v>295.66602169755794</v>
      </c>
      <c r="J616" s="163">
        <v>7.667603212035273</v>
      </c>
      <c r="K616" s="163">
        <v>2.9235989200646557</v>
      </c>
      <c r="L616" s="163">
        <v>36.291404724121094</v>
      </c>
      <c r="M616" s="163">
        <v>34.90464782714844</v>
      </c>
      <c r="N616" s="163">
        <v>36.291404724121094</v>
      </c>
      <c r="O616" s="163">
        <v>1556.258544921875</v>
      </c>
      <c r="P616" s="163">
        <f t="shared" si="94"/>
        <v>40.93390672</v>
      </c>
      <c r="Q616" s="163">
        <f t="shared" si="2"/>
        <v>3.711958735</v>
      </c>
      <c r="AN616" s="121"/>
    </row>
    <row r="617" ht="14.25" customHeight="1">
      <c r="A617" s="42" t="s">
        <v>175</v>
      </c>
      <c r="B617" s="42" t="s">
        <v>179</v>
      </c>
      <c r="C617" s="35" t="s">
        <v>39</v>
      </c>
      <c r="D617" s="42">
        <v>5.0</v>
      </c>
      <c r="E617" s="42">
        <v>8.0</v>
      </c>
      <c r="F617" s="270" t="s">
        <v>22</v>
      </c>
      <c r="G617" s="163">
        <v>9.637502692842395</v>
      </c>
      <c r="H617" s="163">
        <v>0.26118253839497463</v>
      </c>
      <c r="I617" s="163">
        <v>306.6642098370534</v>
      </c>
      <c r="J617" s="163">
        <v>6.539865536603491</v>
      </c>
      <c r="K617" s="163">
        <v>2.627338595705855</v>
      </c>
      <c r="L617" s="163">
        <v>34.94527053833008</v>
      </c>
      <c r="M617" s="163">
        <v>35.11546325683594</v>
      </c>
      <c r="N617" s="163">
        <v>34.94527053833008</v>
      </c>
      <c r="O617" s="163">
        <v>1618.0821533203125</v>
      </c>
      <c r="P617" s="163">
        <f t="shared" si="94"/>
        <v>36.89949088</v>
      </c>
      <c r="Q617" s="163">
        <f t="shared" si="2"/>
        <v>3.608197754</v>
      </c>
      <c r="AN617" s="121"/>
    </row>
    <row r="618" ht="14.25" customHeight="1">
      <c r="A618" s="42" t="s">
        <v>168</v>
      </c>
      <c r="B618" s="42" t="s">
        <v>176</v>
      </c>
      <c r="C618" s="35" t="s">
        <v>38</v>
      </c>
      <c r="D618" s="42">
        <v>5.0</v>
      </c>
      <c r="E618" s="42">
        <v>9.0</v>
      </c>
      <c r="F618" s="270" t="s">
        <v>22</v>
      </c>
      <c r="G618" s="163">
        <v>5.844061048301988</v>
      </c>
      <c r="H618" s="163">
        <v>0.14580683442871412</v>
      </c>
      <c r="I618" s="163">
        <v>306.85374112196087</v>
      </c>
      <c r="J618" s="163">
        <v>4.256599211917219</v>
      </c>
      <c r="K618" s="163">
        <v>2.95257616279221</v>
      </c>
      <c r="L618" s="163">
        <v>35.11666488647461</v>
      </c>
      <c r="M618" s="163">
        <v>35.19230651855469</v>
      </c>
      <c r="N618" s="163">
        <v>35.11666488647461</v>
      </c>
      <c r="O618" s="163">
        <v>1622.58544921875</v>
      </c>
      <c r="P618" s="163">
        <f t="shared" si="94"/>
        <v>40.08084444</v>
      </c>
      <c r="Q618" s="163">
        <f t="shared" si="2"/>
        <v>3.690898525</v>
      </c>
      <c r="AN618" s="121"/>
    </row>
    <row r="619" ht="14.25" customHeight="1">
      <c r="A619" s="42" t="s">
        <v>183</v>
      </c>
      <c r="B619" s="42" t="s">
        <v>179</v>
      </c>
      <c r="C619" s="35" t="s">
        <v>37</v>
      </c>
      <c r="D619" s="42">
        <v>5.0</v>
      </c>
      <c r="E619" s="42">
        <v>10.0</v>
      </c>
      <c r="F619" s="270" t="s">
        <v>22</v>
      </c>
      <c r="G619" s="163">
        <v>8.328043515559505</v>
      </c>
      <c r="H619" s="163">
        <v>0.20225253087197634</v>
      </c>
      <c r="I619" s="163">
        <v>301.6916015606002</v>
      </c>
      <c r="J619" s="163">
        <v>5.486298184828059</v>
      </c>
      <c r="K619" s="163">
        <v>2.7937361306866837</v>
      </c>
      <c r="L619" s="163">
        <v>35.043113708496094</v>
      </c>
      <c r="M619" s="163">
        <v>35.17109680175781</v>
      </c>
      <c r="N619" s="163">
        <v>35.043113708496094</v>
      </c>
      <c r="O619" s="163">
        <v>1561.0399169921875</v>
      </c>
      <c r="P619" s="163">
        <f t="shared" si="94"/>
        <v>41.17646133</v>
      </c>
      <c r="Q619" s="163">
        <f t="shared" si="2"/>
        <v>3.717866766</v>
      </c>
      <c r="AN619" s="121"/>
    </row>
    <row r="620" ht="14.25" customHeight="1">
      <c r="A620" s="42" t="s">
        <v>178</v>
      </c>
      <c r="B620" s="42" t="s">
        <v>173</v>
      </c>
      <c r="C620" s="35" t="s">
        <v>36</v>
      </c>
      <c r="D620" s="42">
        <v>5.0</v>
      </c>
      <c r="E620" s="42">
        <v>11.0</v>
      </c>
      <c r="F620" s="270" t="s">
        <v>22</v>
      </c>
      <c r="G620" s="163">
        <v>6.732572286213205</v>
      </c>
      <c r="H620" s="163">
        <v>0.15420031923171082</v>
      </c>
      <c r="I620" s="163">
        <v>299.72978279072055</v>
      </c>
      <c r="J620" s="163">
        <v>4.525451292717057</v>
      </c>
      <c r="K620" s="163">
        <v>2.975623094605892</v>
      </c>
      <c r="L620" s="163">
        <v>35.24948501586914</v>
      </c>
      <c r="M620" s="163">
        <v>35.17677307128906</v>
      </c>
      <c r="N620" s="163">
        <v>35.24948501586914</v>
      </c>
      <c r="O620" s="163">
        <v>1530.03564453125</v>
      </c>
      <c r="P620" s="163">
        <f t="shared" si="94"/>
        <v>43.66120848</v>
      </c>
      <c r="Q620" s="163">
        <f t="shared" si="2"/>
        <v>3.77646003</v>
      </c>
      <c r="AN620" s="121"/>
    </row>
    <row r="621" ht="14.25" customHeight="1">
      <c r="A621" s="42" t="s">
        <v>175</v>
      </c>
      <c r="B621" s="42" t="s">
        <v>169</v>
      </c>
      <c r="C621" s="35" t="s">
        <v>34</v>
      </c>
      <c r="D621" s="42">
        <v>5.0</v>
      </c>
      <c r="E621" s="42">
        <v>12.0</v>
      </c>
      <c r="F621" s="270" t="s">
        <v>22</v>
      </c>
      <c r="G621" s="163">
        <v>11.82620400174547</v>
      </c>
      <c r="H621" s="163">
        <v>0.29347739930407046</v>
      </c>
      <c r="I621" s="163">
        <v>297.7783423394119</v>
      </c>
      <c r="J621" s="163">
        <v>7.230789086307729</v>
      </c>
      <c r="K621" s="163">
        <v>2.6106896116941476</v>
      </c>
      <c r="L621" s="163">
        <v>35.08763885498047</v>
      </c>
      <c r="M621" s="163">
        <v>35.167633056640625</v>
      </c>
      <c r="N621" s="163">
        <v>35.08763885498047</v>
      </c>
      <c r="O621" s="163">
        <v>1642.87451171875</v>
      </c>
      <c r="P621" s="163">
        <f t="shared" si="94"/>
        <v>40.29681342</v>
      </c>
      <c r="Q621" s="163">
        <f t="shared" si="2"/>
        <v>3.696272394</v>
      </c>
      <c r="AN621" s="121"/>
    </row>
    <row r="622" ht="14.25" customHeight="1">
      <c r="A622" s="42" t="s">
        <v>178</v>
      </c>
      <c r="B622" s="42" t="s">
        <v>169</v>
      </c>
      <c r="C622" s="35" t="s">
        <v>32</v>
      </c>
      <c r="D622" s="42">
        <v>5.0</v>
      </c>
      <c r="E622" s="42">
        <v>13.0</v>
      </c>
      <c r="F622" s="270" t="s">
        <v>22</v>
      </c>
      <c r="G622" s="163">
        <v>7.065341153380765</v>
      </c>
      <c r="H622" s="163">
        <v>0.17050628961036565</v>
      </c>
      <c r="I622" s="163">
        <v>302.76974522858694</v>
      </c>
      <c r="J622" s="163">
        <v>4.96810553836346</v>
      </c>
      <c r="K622" s="163">
        <v>2.968974768442893</v>
      </c>
      <c r="L622" s="163">
        <v>35.36946487426758</v>
      </c>
      <c r="M622" s="163">
        <v>35.206260681152344</v>
      </c>
      <c r="N622" s="163">
        <v>35.36946487426758</v>
      </c>
      <c r="O622" s="163">
        <v>1579.263671875</v>
      </c>
      <c r="P622" s="163">
        <f t="shared" si="94"/>
        <v>41.43742245</v>
      </c>
      <c r="Q622" s="163">
        <f t="shared" si="2"/>
        <v>3.724184397</v>
      </c>
      <c r="AN622" s="121"/>
    </row>
    <row r="623" ht="14.25" customHeight="1">
      <c r="A623" s="42" t="s">
        <v>183</v>
      </c>
      <c r="B623" s="42" t="s">
        <v>169</v>
      </c>
      <c r="C623" s="35" t="s">
        <v>30</v>
      </c>
      <c r="D623" s="42">
        <v>5.0</v>
      </c>
      <c r="E623" s="42">
        <v>14.0</v>
      </c>
      <c r="F623" s="270" t="s">
        <v>22</v>
      </c>
      <c r="G623" s="163">
        <v>6.303909502777996</v>
      </c>
      <c r="H623" s="163">
        <v>0.17385596236053358</v>
      </c>
      <c r="I623" s="163">
        <v>312.29946541619273</v>
      </c>
      <c r="J623" s="163">
        <v>4.905238814845059</v>
      </c>
      <c r="K623" s="163">
        <v>2.8793900919441113</v>
      </c>
      <c r="L623" s="163">
        <v>35.078041076660156</v>
      </c>
      <c r="M623" s="163">
        <v>35.21747970581055</v>
      </c>
      <c r="N623" s="163">
        <v>35.078041076660156</v>
      </c>
      <c r="O623" s="163">
        <v>1634.9659423828125</v>
      </c>
      <c r="P623" s="163">
        <f t="shared" si="94"/>
        <v>36.25938057</v>
      </c>
      <c r="Q623" s="163">
        <f t="shared" si="2"/>
        <v>3.590698122</v>
      </c>
      <c r="AN623" s="121"/>
    </row>
    <row r="624" ht="14.25" customHeight="1">
      <c r="A624" s="42" t="s">
        <v>178</v>
      </c>
      <c r="B624" s="42" t="s">
        <v>176</v>
      </c>
      <c r="C624" s="35" t="s">
        <v>29</v>
      </c>
      <c r="D624" s="42">
        <v>5.0</v>
      </c>
      <c r="E624" s="42">
        <v>15.0</v>
      </c>
      <c r="F624" s="270" t="s">
        <v>22</v>
      </c>
      <c r="G624" s="163">
        <v>6.886013232838976</v>
      </c>
      <c r="H624" s="163">
        <v>0.19574866745217614</v>
      </c>
      <c r="I624" s="163">
        <v>312.97643461523364</v>
      </c>
      <c r="J624" s="163">
        <v>5.450558488483266</v>
      </c>
      <c r="K624" s="163">
        <v>2.860505694219682</v>
      </c>
      <c r="L624" s="163">
        <v>35.229671478271484</v>
      </c>
      <c r="M624" s="163">
        <v>35.194114685058594</v>
      </c>
      <c r="N624" s="163">
        <v>35.229671478271484</v>
      </c>
      <c r="O624" s="163">
        <v>1586.9002685546875</v>
      </c>
      <c r="P624" s="163">
        <f t="shared" si="94"/>
        <v>35.17782942</v>
      </c>
      <c r="Q624" s="163">
        <f t="shared" si="2"/>
        <v>3.560416038</v>
      </c>
      <c r="AN624" s="121"/>
    </row>
    <row r="625" ht="14.25" customHeight="1">
      <c r="A625" s="42" t="s">
        <v>175</v>
      </c>
      <c r="B625" s="42" t="s">
        <v>173</v>
      </c>
      <c r="C625" s="33" t="s">
        <v>28</v>
      </c>
      <c r="D625" s="42">
        <v>5.0</v>
      </c>
      <c r="E625" s="42">
        <v>16.0</v>
      </c>
      <c r="F625" s="270" t="s">
        <v>22</v>
      </c>
      <c r="G625" s="163">
        <v>11.124088614270287</v>
      </c>
      <c r="H625" s="163">
        <v>0.26955851422744986</v>
      </c>
      <c r="I625" s="163">
        <v>295.1841321113058</v>
      </c>
      <c r="J625" s="163">
        <v>7.602062420519683</v>
      </c>
      <c r="K625" s="163">
        <v>2.9584546832896685</v>
      </c>
      <c r="L625" s="163">
        <v>36.294185638427734</v>
      </c>
      <c r="M625" s="163">
        <v>35.287681579589844</v>
      </c>
      <c r="N625" s="163">
        <v>36.294185638427734</v>
      </c>
      <c r="O625" s="163">
        <v>1537.126708984375</v>
      </c>
      <c r="P625" s="163">
        <f t="shared" si="94"/>
        <v>41.26780653</v>
      </c>
      <c r="Q625" s="163">
        <f t="shared" si="2"/>
        <v>3.720082693</v>
      </c>
      <c r="AN625" s="121"/>
    </row>
    <row r="626" ht="14.25" customHeight="1">
      <c r="A626" s="42" t="s">
        <v>168</v>
      </c>
      <c r="B626" s="42" t="s">
        <v>169</v>
      </c>
      <c r="C626" s="35" t="s">
        <v>46</v>
      </c>
      <c r="D626" s="42">
        <v>2.0</v>
      </c>
      <c r="E626" s="42">
        <v>1.0</v>
      </c>
      <c r="F626" s="270" t="s">
        <v>22</v>
      </c>
      <c r="G626" s="163">
        <v>11.470930082311819</v>
      </c>
      <c r="H626" s="163">
        <v>0.19906114328729066</v>
      </c>
      <c r="I626" s="163">
        <v>273.9424441575367</v>
      </c>
      <c r="J626" s="163">
        <v>4.4947034495377975</v>
      </c>
      <c r="K626" s="163">
        <v>2.3484681822858695</v>
      </c>
      <c r="L626" s="163">
        <v>30.94240379333496</v>
      </c>
      <c r="M626" s="163">
        <v>31.017322540283203</v>
      </c>
      <c r="N626" s="163">
        <v>30.94240379333496</v>
      </c>
      <c r="O626" s="163">
        <v>1396.005859375</v>
      </c>
      <c r="P626" s="163">
        <f t="shared" si="94"/>
        <v>57.62515925</v>
      </c>
      <c r="Q626" s="163">
        <f t="shared" si="2"/>
        <v>4.053959265</v>
      </c>
      <c r="AN626" s="121"/>
    </row>
    <row r="627" ht="14.25" customHeight="1">
      <c r="A627" s="42" t="s">
        <v>168</v>
      </c>
      <c r="B627" s="42" t="s">
        <v>173</v>
      </c>
      <c r="C627" s="35" t="s">
        <v>45</v>
      </c>
      <c r="D627" s="42">
        <v>2.0</v>
      </c>
      <c r="E627" s="42">
        <v>2.0</v>
      </c>
      <c r="F627" s="270" t="s">
        <v>22</v>
      </c>
      <c r="G627" s="163">
        <v>8.746626411893635</v>
      </c>
      <c r="H627" s="163">
        <v>0.16419042626302366</v>
      </c>
      <c r="I627" s="163">
        <v>284.5067938222599</v>
      </c>
      <c r="J627" s="163">
        <v>4.0704649555899755</v>
      </c>
      <c r="K627" s="163">
        <v>2.5467000766001804</v>
      </c>
      <c r="L627" s="163">
        <v>31.642675399780273</v>
      </c>
      <c r="M627" s="163">
        <v>31.57054901123047</v>
      </c>
      <c r="N627" s="163">
        <v>31.642675399780273</v>
      </c>
      <c r="O627" s="163">
        <v>1412.34912109375</v>
      </c>
      <c r="P627" s="163">
        <f t="shared" si="94"/>
        <v>53.27123274</v>
      </c>
      <c r="Q627" s="163">
        <f t="shared" si="2"/>
        <v>3.975396462</v>
      </c>
      <c r="AN627" s="121"/>
    </row>
    <row r="628" ht="14.25" customHeight="1">
      <c r="A628" s="42" t="s">
        <v>175</v>
      </c>
      <c r="B628" s="42" t="s">
        <v>176</v>
      </c>
      <c r="C628" s="35" t="s">
        <v>44</v>
      </c>
      <c r="D628" s="42">
        <v>2.0</v>
      </c>
      <c r="E628" s="42">
        <v>3.0</v>
      </c>
      <c r="F628" s="270" t="s">
        <v>22</v>
      </c>
      <c r="G628" s="163">
        <v>12.47285178756152</v>
      </c>
      <c r="H628" s="163">
        <v>0.19957412457106719</v>
      </c>
      <c r="I628" s="163">
        <v>263.75664703221145</v>
      </c>
      <c r="J628" s="163">
        <v>4.749000435393261</v>
      </c>
      <c r="K628" s="163">
        <v>2.471775342315785</v>
      </c>
      <c r="L628" s="163">
        <v>31.713626861572266</v>
      </c>
      <c r="M628" s="163">
        <v>31.79119873046875</v>
      </c>
      <c r="N628" s="163">
        <v>31.713626861572266</v>
      </c>
      <c r="O628" s="163">
        <v>1493.04136657714</v>
      </c>
      <c r="P628" s="163">
        <f t="shared" si="94"/>
        <v>62.49733934</v>
      </c>
      <c r="Q628" s="163">
        <f t="shared" si="2"/>
        <v>4.135123985</v>
      </c>
      <c r="AN628" s="121"/>
    </row>
    <row r="629" ht="14.25" customHeight="1">
      <c r="A629" s="42" t="s">
        <v>178</v>
      </c>
      <c r="B629" s="42" t="s">
        <v>179</v>
      </c>
      <c r="C629" s="35" t="s">
        <v>43</v>
      </c>
      <c r="D629" s="42">
        <v>2.0</v>
      </c>
      <c r="E629" s="42">
        <v>4.0</v>
      </c>
      <c r="F629" s="270" t="s">
        <v>22</v>
      </c>
      <c r="G629" s="163">
        <v>10.491899004431323</v>
      </c>
      <c r="H629" s="163">
        <v>0.21319400365390412</v>
      </c>
      <c r="I629" s="163">
        <v>287.42346682789133</v>
      </c>
      <c r="J629" s="163">
        <v>5.158748061709228</v>
      </c>
      <c r="K629" s="163">
        <v>2.522225036184211</v>
      </c>
      <c r="L629" s="163">
        <v>32.157196044921875</v>
      </c>
      <c r="M629" s="163">
        <v>32.220008850097656</v>
      </c>
      <c r="N629" s="163">
        <v>32.157196044921875</v>
      </c>
      <c r="O629" s="163">
        <v>1414.818603515625</v>
      </c>
      <c r="P629" s="163">
        <f t="shared" si="94"/>
        <v>49.21291793</v>
      </c>
      <c r="Q629" s="163">
        <f t="shared" si="2"/>
        <v>3.896156149</v>
      </c>
      <c r="AN629" s="121"/>
    </row>
    <row r="630" ht="14.25" customHeight="1">
      <c r="A630" s="42" t="s">
        <v>183</v>
      </c>
      <c r="B630" s="42" t="s">
        <v>176</v>
      </c>
      <c r="C630" s="35" t="s">
        <v>42</v>
      </c>
      <c r="D630" s="42">
        <v>2.0</v>
      </c>
      <c r="E630" s="42">
        <v>5.0</v>
      </c>
      <c r="F630" s="270" t="s">
        <v>22</v>
      </c>
      <c r="G630" s="163">
        <v>10.047370250486429</v>
      </c>
      <c r="H630" s="163">
        <v>0.17493776341352377</v>
      </c>
      <c r="I630" s="163">
        <v>274.7612615941437</v>
      </c>
      <c r="J630" s="163">
        <v>4.534568045474989</v>
      </c>
      <c r="K630" s="163">
        <v>2.6677804113813393</v>
      </c>
      <c r="L630" s="163">
        <v>32.45664978027344</v>
      </c>
      <c r="M630" s="163">
        <v>32.48435974121094</v>
      </c>
      <c r="N630" s="163">
        <v>32.45664978027344</v>
      </c>
      <c r="O630" s="163">
        <v>1396.33422851562</v>
      </c>
      <c r="P630" s="163">
        <f t="shared" si="94"/>
        <v>57.43396997</v>
      </c>
      <c r="Q630" s="163">
        <f t="shared" si="2"/>
        <v>4.05063594</v>
      </c>
      <c r="AN630" s="121"/>
    </row>
    <row r="631" ht="14.25" customHeight="1">
      <c r="A631" s="42" t="s">
        <v>168</v>
      </c>
      <c r="B631" s="42" t="s">
        <v>179</v>
      </c>
      <c r="C631" s="35" t="s">
        <v>41</v>
      </c>
      <c r="D631" s="42">
        <v>2.0</v>
      </c>
      <c r="E631" s="42">
        <v>6.0</v>
      </c>
      <c r="F631" s="270" t="s">
        <v>22</v>
      </c>
      <c r="G631" s="163">
        <v>10.643818159698919</v>
      </c>
      <c r="H631" s="163">
        <v>0.21637596365706363</v>
      </c>
      <c r="I631" s="163">
        <v>285.98153483205755</v>
      </c>
      <c r="J631" s="163">
        <v>5.567424598400195</v>
      </c>
      <c r="K631" s="163">
        <v>2.6804693141693074</v>
      </c>
      <c r="L631" s="163">
        <v>33.00138854980469</v>
      </c>
      <c r="M631" s="163">
        <v>33.082603454589844</v>
      </c>
      <c r="N631" s="163">
        <v>33.00138854980469</v>
      </c>
      <c r="O631" s="163">
        <v>1407.09533691406</v>
      </c>
      <c r="P631" s="163">
        <f t="shared" si="94"/>
        <v>49.19131488</v>
      </c>
      <c r="Q631" s="163">
        <f t="shared" si="2"/>
        <v>3.895717081</v>
      </c>
      <c r="AN631" s="121"/>
    </row>
    <row r="632" ht="14.25" customHeight="1">
      <c r="A632" s="42" t="s">
        <v>183</v>
      </c>
      <c r="B632" s="42" t="s">
        <v>173</v>
      </c>
      <c r="C632" s="35" t="s">
        <v>40</v>
      </c>
      <c r="D632" s="42">
        <v>2.0</v>
      </c>
      <c r="E632" s="42">
        <v>7.0</v>
      </c>
      <c r="F632" s="270" t="s">
        <v>22</v>
      </c>
      <c r="G632" s="163">
        <v>13.96688489358008</v>
      </c>
      <c r="H632" s="163">
        <v>0.23699402428803565</v>
      </c>
      <c r="I632" s="163">
        <v>265.44506027479724</v>
      </c>
      <c r="J632" s="163">
        <v>6.028536302036294</v>
      </c>
      <c r="K632" s="163">
        <v>2.6665115256441974</v>
      </c>
      <c r="L632" s="163">
        <v>33.16336441040039</v>
      </c>
      <c r="M632" s="163">
        <v>33.298587799072266</v>
      </c>
      <c r="N632" s="163">
        <v>33.16336441040039</v>
      </c>
      <c r="O632" s="163">
        <v>1416.408447265625</v>
      </c>
      <c r="P632" s="163">
        <f t="shared" si="94"/>
        <v>58.93348972</v>
      </c>
      <c r="Q632" s="163">
        <f t="shared" si="2"/>
        <v>4.076409515</v>
      </c>
      <c r="AN632" s="121"/>
    </row>
    <row r="633" ht="14.25" customHeight="1">
      <c r="A633" s="42" t="s">
        <v>175</v>
      </c>
      <c r="B633" s="42" t="s">
        <v>179</v>
      </c>
      <c r="C633" s="35" t="s">
        <v>39</v>
      </c>
      <c r="D633" s="42">
        <v>2.0</v>
      </c>
      <c r="E633" s="42">
        <v>8.0</v>
      </c>
      <c r="F633" s="270" t="s">
        <v>22</v>
      </c>
      <c r="G633" s="163">
        <v>10.536438518920773</v>
      </c>
      <c r="H633" s="163">
        <v>0.19994404547408906</v>
      </c>
      <c r="I633" s="163">
        <v>280.1473638525171</v>
      </c>
      <c r="J633" s="163">
        <v>5.401817645011054</v>
      </c>
      <c r="K633" s="163">
        <v>2.7978760479933653</v>
      </c>
      <c r="L633" s="163">
        <v>33.394927978515625</v>
      </c>
      <c r="M633" s="163">
        <v>33.511329650878906</v>
      </c>
      <c r="N633" s="163">
        <v>33.394927978515625</v>
      </c>
      <c r="O633" s="163">
        <v>1422.70166015625</v>
      </c>
      <c r="P633" s="163">
        <f t="shared" si="94"/>
        <v>52.69693575</v>
      </c>
      <c r="Q633" s="163">
        <f t="shared" si="2"/>
        <v>3.964557309</v>
      </c>
      <c r="AN633" s="121"/>
    </row>
    <row r="634" ht="14.25" customHeight="1">
      <c r="A634" s="42" t="s">
        <v>168</v>
      </c>
      <c r="B634" s="42" t="s">
        <v>176</v>
      </c>
      <c r="C634" s="35" t="s">
        <v>38</v>
      </c>
      <c r="D634" s="42">
        <v>2.0</v>
      </c>
      <c r="E634" s="42">
        <v>9.0</v>
      </c>
      <c r="F634" s="270" t="s">
        <v>22</v>
      </c>
      <c r="G634" s="163">
        <v>14.559956360953322</v>
      </c>
      <c r="H634" s="163">
        <v>0.2643827331123186</v>
      </c>
      <c r="I634" s="163">
        <v>269.8821525608207</v>
      </c>
      <c r="J634" s="163">
        <v>6.77452456029768</v>
      </c>
      <c r="K634" s="163">
        <v>2.7065206561742063</v>
      </c>
      <c r="L634" s="163">
        <v>33.65098571777344</v>
      </c>
      <c r="M634" s="163">
        <v>33.79745864868164</v>
      </c>
      <c r="N634" s="163">
        <v>33.65098571777344</v>
      </c>
      <c r="O634" s="163">
        <v>1452.157958984375</v>
      </c>
      <c r="P634" s="163">
        <f t="shared" si="94"/>
        <v>55.07151012</v>
      </c>
      <c r="Q634" s="163">
        <f t="shared" si="2"/>
        <v>4.008632525</v>
      </c>
      <c r="AN634" s="121"/>
    </row>
    <row r="635" ht="14.25" customHeight="1">
      <c r="A635" s="42" t="s">
        <v>183</v>
      </c>
      <c r="B635" s="42" t="s">
        <v>179</v>
      </c>
      <c r="C635" s="35" t="s">
        <v>37</v>
      </c>
      <c r="D635" s="42">
        <v>2.0</v>
      </c>
      <c r="E635" s="42">
        <v>10.0</v>
      </c>
      <c r="F635" s="270" t="s">
        <v>22</v>
      </c>
      <c r="G635" s="163">
        <v>15.090965060747104</v>
      </c>
      <c r="H635" s="163">
        <v>0.27718362009944486</v>
      </c>
      <c r="I635" s="163">
        <v>269.6896289487147</v>
      </c>
      <c r="J635" s="163">
        <v>7.12670686485068</v>
      </c>
      <c r="K635" s="163">
        <v>2.7254236298024264</v>
      </c>
      <c r="L635" s="163">
        <v>33.8678092956543</v>
      </c>
      <c r="M635" s="163">
        <v>34.017513275146484</v>
      </c>
      <c r="N635" s="163">
        <v>33.8678092956543</v>
      </c>
      <c r="O635" s="163">
        <v>1359.4871826171875</v>
      </c>
      <c r="P635" s="163">
        <f t="shared" si="94"/>
        <v>54.44392802</v>
      </c>
      <c r="Q635" s="163">
        <f t="shared" si="2"/>
        <v>3.997171328</v>
      </c>
      <c r="AN635" s="121"/>
    </row>
    <row r="636" ht="14.25" customHeight="1">
      <c r="A636" s="42" t="s">
        <v>178</v>
      </c>
      <c r="B636" s="42" t="s">
        <v>173</v>
      </c>
      <c r="C636" s="35" t="s">
        <v>36</v>
      </c>
      <c r="D636" s="42">
        <v>2.0</v>
      </c>
      <c r="E636" s="42">
        <v>11.0</v>
      </c>
      <c r="F636" s="270" t="s">
        <v>22</v>
      </c>
      <c r="G636" s="163">
        <v>5.175601423568124</v>
      </c>
      <c r="H636" s="163">
        <v>0.07036965375040548</v>
      </c>
      <c r="I636" s="163">
        <v>253.37483972568683</v>
      </c>
      <c r="J636" s="163">
        <v>2.5666725195535327</v>
      </c>
      <c r="K636" s="163">
        <v>3.6130387400421995</v>
      </c>
      <c r="L636" s="163">
        <v>35.04206466674805</v>
      </c>
      <c r="M636" s="163">
        <v>34.30780792236328</v>
      </c>
      <c r="N636" s="163">
        <v>35.04206466674805</v>
      </c>
      <c r="O636" s="163">
        <v>1482.31805419921</v>
      </c>
      <c r="P636" s="163">
        <f t="shared" si="94"/>
        <v>73.54876922</v>
      </c>
      <c r="Q636" s="163">
        <f t="shared" si="2"/>
        <v>4.297948713</v>
      </c>
      <c r="AN636" s="121"/>
    </row>
    <row r="637" ht="14.25" customHeight="1">
      <c r="A637" s="42" t="s">
        <v>175</v>
      </c>
      <c r="B637" s="42" t="s">
        <v>169</v>
      </c>
      <c r="C637" s="35" t="s">
        <v>34</v>
      </c>
      <c r="D637" s="42">
        <v>2.0</v>
      </c>
      <c r="E637" s="42">
        <v>12.0</v>
      </c>
      <c r="F637" s="270" t="s">
        <v>22</v>
      </c>
      <c r="G637" s="163">
        <v>14.50870830847333</v>
      </c>
      <c r="H637" s="163">
        <v>0.2593184101949352</v>
      </c>
      <c r="I637" s="163">
        <v>267.6293011980521</v>
      </c>
      <c r="J637" s="163">
        <v>7.063354096394817</v>
      </c>
      <c r="K637" s="163">
        <v>2.8685998896688085</v>
      </c>
      <c r="L637" s="163">
        <v>34.35048294067383</v>
      </c>
      <c r="M637" s="163">
        <v>34.546119689941406</v>
      </c>
      <c r="N637" s="163">
        <v>34.35048294067383</v>
      </c>
      <c r="O637" s="163">
        <v>1401.2626953125</v>
      </c>
      <c r="P637" s="163">
        <f t="shared" si="94"/>
        <v>55.94939556</v>
      </c>
      <c r="Q637" s="163">
        <f t="shared" si="2"/>
        <v>4.024447632</v>
      </c>
      <c r="AN637" s="121"/>
    </row>
    <row r="638" ht="14.25" customHeight="1">
      <c r="A638" s="42" t="s">
        <v>178</v>
      </c>
      <c r="B638" s="42" t="s">
        <v>169</v>
      </c>
      <c r="C638" s="35" t="s">
        <v>32</v>
      </c>
      <c r="D638" s="42">
        <v>2.0</v>
      </c>
      <c r="E638" s="42">
        <v>13.0</v>
      </c>
      <c r="F638" s="270" t="s">
        <v>22</v>
      </c>
      <c r="G638" s="163">
        <v>14.714174952958398</v>
      </c>
      <c r="H638" s="163">
        <v>0.22138228081111105</v>
      </c>
      <c r="I638" s="163">
        <v>250.17196598240452</v>
      </c>
      <c r="J638" s="163">
        <v>6.481892322858355</v>
      </c>
      <c r="K638" s="163">
        <v>3.0450012941468825</v>
      </c>
      <c r="L638" s="163">
        <v>34.720428466796875</v>
      </c>
      <c r="M638" s="163">
        <v>34.79460144042969</v>
      </c>
      <c r="N638" s="163">
        <v>34.720428466796875</v>
      </c>
      <c r="O638" s="163">
        <v>1434.8316650390625</v>
      </c>
      <c r="P638" s="163">
        <f t="shared" si="94"/>
        <v>66.46500749</v>
      </c>
      <c r="Q638" s="163">
        <f t="shared" si="2"/>
        <v>4.196675606</v>
      </c>
      <c r="AN638" s="121"/>
    </row>
    <row r="639" ht="14.25" customHeight="1">
      <c r="A639" s="42" t="s">
        <v>183</v>
      </c>
      <c r="B639" s="42" t="s">
        <v>169</v>
      </c>
      <c r="C639" s="35" t="s">
        <v>30</v>
      </c>
      <c r="D639" s="42">
        <v>2.0</v>
      </c>
      <c r="E639" s="42">
        <v>14.0</v>
      </c>
      <c r="F639" s="270" t="s">
        <v>22</v>
      </c>
      <c r="G639" s="163">
        <v>12.50742335484069</v>
      </c>
      <c r="H639" s="163">
        <v>0.17935013224671223</v>
      </c>
      <c r="I639" s="163">
        <v>248.375775454134</v>
      </c>
      <c r="J639" s="163">
        <v>5.549518035521935</v>
      </c>
      <c r="K639" s="163">
        <v>3.175133155268308</v>
      </c>
      <c r="L639" s="163">
        <v>34.799842834472656</v>
      </c>
      <c r="M639" s="163">
        <v>34.91594314575195</v>
      </c>
      <c r="N639" s="163">
        <v>34.799842834472656</v>
      </c>
      <c r="O639" s="163">
        <v>1338.91845703125</v>
      </c>
      <c r="P639" s="163">
        <f t="shared" si="94"/>
        <v>69.7374638</v>
      </c>
      <c r="Q639" s="163">
        <f t="shared" si="2"/>
        <v>4.244737674</v>
      </c>
      <c r="AN639" s="121"/>
    </row>
    <row r="640" ht="14.25" customHeight="1">
      <c r="A640" s="42" t="s">
        <v>178</v>
      </c>
      <c r="B640" s="42" t="s">
        <v>176</v>
      </c>
      <c r="C640" s="35" t="s">
        <v>29</v>
      </c>
      <c r="D640" s="42">
        <v>2.0</v>
      </c>
      <c r="E640" s="42">
        <v>15.0</v>
      </c>
      <c r="F640" s="270" t="s">
        <v>22</v>
      </c>
      <c r="G640" s="163">
        <v>12.42531614472374</v>
      </c>
      <c r="H640" s="163">
        <v>0.19525095014140345</v>
      </c>
      <c r="I640" s="163">
        <v>257.84657626847326</v>
      </c>
      <c r="J640" s="163">
        <v>6.014926157870003</v>
      </c>
      <c r="K640" s="163">
        <v>3.175870782805689</v>
      </c>
      <c r="L640" s="163">
        <v>34.98844909667969</v>
      </c>
      <c r="M640" s="163">
        <v>35.134979248046875</v>
      </c>
      <c r="N640" s="163">
        <v>34.98844909667969</v>
      </c>
      <c r="O640" s="163">
        <v>1309.23828125</v>
      </c>
      <c r="P640" s="163">
        <f t="shared" si="94"/>
        <v>63.63767314</v>
      </c>
      <c r="Q640" s="163">
        <f t="shared" si="2"/>
        <v>4.15320564</v>
      </c>
      <c r="AN640" s="121"/>
    </row>
    <row r="641" ht="14.25" customHeight="1">
      <c r="A641" s="42" t="s">
        <v>175</v>
      </c>
      <c r="B641" s="42" t="s">
        <v>173</v>
      </c>
      <c r="C641" s="33" t="s">
        <v>28</v>
      </c>
      <c r="D641" s="42">
        <v>2.0</v>
      </c>
      <c r="E641" s="42">
        <v>16.0</v>
      </c>
      <c r="F641" s="270" t="s">
        <v>22</v>
      </c>
      <c r="G641" s="163">
        <v>19.9544824712751</v>
      </c>
      <c r="H641" s="163">
        <v>0.3609874598009875</v>
      </c>
      <c r="I641" s="163">
        <v>259.10643785529646</v>
      </c>
      <c r="J641" s="163">
        <v>9.468294606876288</v>
      </c>
      <c r="K641" s="163">
        <v>2.844552773212368</v>
      </c>
      <c r="L641" s="163">
        <v>35.2264518737793</v>
      </c>
      <c r="M641" s="163">
        <v>35.29509353637695</v>
      </c>
      <c r="N641" s="163">
        <v>35.2264518737793</v>
      </c>
      <c r="O641" s="163">
        <v>1451.793701171875</v>
      </c>
      <c r="P641" s="163">
        <f t="shared" si="94"/>
        <v>55.27749491</v>
      </c>
      <c r="Q641" s="163">
        <f t="shared" si="2"/>
        <v>4.012365862</v>
      </c>
      <c r="AN641" s="121"/>
    </row>
    <row r="642" ht="14.25" customHeight="1">
      <c r="A642" s="42" t="s">
        <v>168</v>
      </c>
      <c r="B642" s="42" t="s">
        <v>169</v>
      </c>
      <c r="C642" s="35" t="s">
        <v>46</v>
      </c>
      <c r="D642" s="42">
        <v>4.0</v>
      </c>
      <c r="E642" s="42">
        <v>1.0</v>
      </c>
      <c r="F642" s="270" t="s">
        <v>22</v>
      </c>
      <c r="G642" s="163">
        <v>17.19745362796697</v>
      </c>
      <c r="H642" s="163">
        <v>0.2601255849899851</v>
      </c>
      <c r="I642" s="163">
        <v>246.5946766175627</v>
      </c>
      <c r="J642" s="163">
        <v>7.562142291790404</v>
      </c>
      <c r="K642" s="163">
        <v>3.056903281450312</v>
      </c>
      <c r="L642" s="163">
        <v>35.225643157958984</v>
      </c>
      <c r="M642" s="163">
        <v>35.359397888183594</v>
      </c>
      <c r="N642" s="163">
        <v>35.225643157958984</v>
      </c>
      <c r="O642" s="163">
        <v>1496.917236328125</v>
      </c>
      <c r="P642" s="163">
        <f t="shared" si="94"/>
        <v>66.11211899</v>
      </c>
      <c r="Q642" s="163">
        <f t="shared" si="2"/>
        <v>4.191352073</v>
      </c>
      <c r="AN642" s="121"/>
    </row>
    <row r="643" ht="14.25" customHeight="1">
      <c r="A643" s="42" t="s">
        <v>168</v>
      </c>
      <c r="B643" s="42" t="s">
        <v>173</v>
      </c>
      <c r="C643" s="35" t="s">
        <v>45</v>
      </c>
      <c r="D643" s="42">
        <v>4.0</v>
      </c>
      <c r="E643" s="42">
        <v>2.0</v>
      </c>
      <c r="F643" s="270" t="s">
        <v>22</v>
      </c>
      <c r="G643" s="163">
        <v>14.876536412988292</v>
      </c>
      <c r="H643" s="163">
        <v>0.20971319578281528</v>
      </c>
      <c r="I643" s="163">
        <v>241.91607634661034</v>
      </c>
      <c r="J643" s="163">
        <v>6.523922445752634</v>
      </c>
      <c r="K643" s="163">
        <v>3.219201382943449</v>
      </c>
      <c r="L643" s="163">
        <v>35.36613845825195</v>
      </c>
      <c r="M643" s="163">
        <v>35.423072814941406</v>
      </c>
      <c r="N643" s="163">
        <v>35.36613845825195</v>
      </c>
      <c r="O643" s="163">
        <v>1457.86114501953</v>
      </c>
      <c r="P643" s="163">
        <f t="shared" si="94"/>
        <v>70.93753141</v>
      </c>
      <c r="Q643" s="163">
        <f t="shared" si="2"/>
        <v>4.26179965</v>
      </c>
      <c r="AN643" s="121"/>
    </row>
    <row r="644" ht="14.25" customHeight="1">
      <c r="A644" s="42" t="s">
        <v>175</v>
      </c>
      <c r="B644" s="42" t="s">
        <v>176</v>
      </c>
      <c r="C644" s="35" t="s">
        <v>44</v>
      </c>
      <c r="D644" s="42">
        <v>4.0</v>
      </c>
      <c r="E644" s="42">
        <v>3.0</v>
      </c>
      <c r="F644" s="270" t="s">
        <v>22</v>
      </c>
      <c r="G644" s="163">
        <v>13.398690013271617</v>
      </c>
      <c r="H644" s="163">
        <v>0.21112709903357574</v>
      </c>
      <c r="I644" s="163">
        <v>255.83770823939204</v>
      </c>
      <c r="J644" s="163">
        <v>6.621649043533816</v>
      </c>
      <c r="K644" s="163">
        <v>3.2460662191488288</v>
      </c>
      <c r="L644" s="163">
        <v>35.49925994873047</v>
      </c>
      <c r="M644" s="163">
        <v>35.61050033569336</v>
      </c>
      <c r="N644" s="163">
        <v>35.49925994873047</v>
      </c>
      <c r="O644" s="163">
        <v>1469.107421875</v>
      </c>
      <c r="P644" s="163">
        <f t="shared" si="94"/>
        <v>63.46267284</v>
      </c>
      <c r="Q644" s="163">
        <f t="shared" si="2"/>
        <v>4.150451904</v>
      </c>
      <c r="AN644" s="121"/>
    </row>
    <row r="645" ht="14.25" customHeight="1">
      <c r="A645" s="42" t="s">
        <v>178</v>
      </c>
      <c r="B645" s="42" t="s">
        <v>179</v>
      </c>
      <c r="C645" s="35" t="s">
        <v>43</v>
      </c>
      <c r="D645" s="42">
        <v>4.0</v>
      </c>
      <c r="E645" s="42">
        <v>4.0</v>
      </c>
      <c r="F645" s="270" t="s">
        <v>22</v>
      </c>
      <c r="G645" s="163">
        <v>12.604429182781944</v>
      </c>
      <c r="H645" s="163">
        <v>0.1633297115114609</v>
      </c>
      <c r="I645" s="163">
        <v>235.67125465425065</v>
      </c>
      <c r="J645" s="163">
        <v>5.44267877047061</v>
      </c>
      <c r="K645" s="163">
        <v>3.397012115190318</v>
      </c>
      <c r="L645" s="163">
        <v>35.550132751464844</v>
      </c>
      <c r="M645" s="163">
        <v>35.67581558227539</v>
      </c>
      <c r="N645" s="163">
        <v>35.550132751464844</v>
      </c>
      <c r="O645" s="163">
        <v>1508.173095703125</v>
      </c>
      <c r="P645" s="163">
        <f t="shared" si="94"/>
        <v>77.17168583</v>
      </c>
      <c r="Q645" s="163">
        <f t="shared" si="2"/>
        <v>4.346032626</v>
      </c>
      <c r="AN645" s="121"/>
    </row>
    <row r="646" ht="14.25" customHeight="1">
      <c r="A646" s="42" t="s">
        <v>183</v>
      </c>
      <c r="B646" s="42" t="s">
        <v>176</v>
      </c>
      <c r="C646" s="35" t="s">
        <v>42</v>
      </c>
      <c r="D646" s="42">
        <v>4.0</v>
      </c>
      <c r="E646" s="42">
        <v>5.0</v>
      </c>
      <c r="F646" s="270" t="s">
        <v>22</v>
      </c>
      <c r="G646" s="163">
        <v>14.149918275904424</v>
      </c>
      <c r="H646" s="163">
        <v>0.22024708044600047</v>
      </c>
      <c r="I646" s="163">
        <v>253.16786608114754</v>
      </c>
      <c r="J646" s="163">
        <v>6.907829743782726</v>
      </c>
      <c r="K646" s="163">
        <v>3.254348150572919</v>
      </c>
      <c r="L646" s="163">
        <v>35.64562225341797</v>
      </c>
      <c r="M646" s="163">
        <v>35.788475036621094</v>
      </c>
      <c r="N646" s="163">
        <v>35.64562225341797</v>
      </c>
      <c r="O646" s="163">
        <v>1408.100341796875</v>
      </c>
      <c r="P646" s="163">
        <f t="shared" si="94"/>
        <v>64.2456565</v>
      </c>
      <c r="Q646" s="163">
        <f t="shared" si="2"/>
        <v>4.162714118</v>
      </c>
      <c r="AN646" s="121"/>
    </row>
    <row r="647" ht="14.25" customHeight="1">
      <c r="A647" s="42" t="s">
        <v>168</v>
      </c>
      <c r="B647" s="42" t="s">
        <v>179</v>
      </c>
      <c r="C647" s="35" t="s">
        <v>41</v>
      </c>
      <c r="D647" s="42">
        <v>4.0</v>
      </c>
      <c r="E647" s="42">
        <v>6.0</v>
      </c>
      <c r="F647" s="270" t="s">
        <v>22</v>
      </c>
      <c r="G647" s="163">
        <v>12.412497094524324</v>
      </c>
      <c r="H647" s="163">
        <v>0.17932499446022282</v>
      </c>
      <c r="I647" s="163">
        <v>248.0202725615138</v>
      </c>
      <c r="J647" s="163">
        <v>5.949603670212194</v>
      </c>
      <c r="K647" s="163">
        <v>3.3978043829670646</v>
      </c>
      <c r="L647" s="163">
        <v>35.752384185791016</v>
      </c>
      <c r="M647" s="163">
        <v>35.822853088378906</v>
      </c>
      <c r="N647" s="163">
        <v>35.752384185791016</v>
      </c>
      <c r="O647" s="163">
        <v>1368.99267578125</v>
      </c>
      <c r="P647" s="163">
        <f t="shared" si="94"/>
        <v>69.2178864</v>
      </c>
      <c r="Q647" s="163">
        <f t="shared" si="2"/>
        <v>4.237259303</v>
      </c>
      <c r="AN647" s="121"/>
    </row>
    <row r="648" ht="14.25" customHeight="1">
      <c r="A648" s="42" t="s">
        <v>183</v>
      </c>
      <c r="B648" s="42" t="s">
        <v>173</v>
      </c>
      <c r="C648" s="35" t="s">
        <v>40</v>
      </c>
      <c r="D648" s="42">
        <v>4.0</v>
      </c>
      <c r="E648" s="42">
        <v>7.0</v>
      </c>
      <c r="F648" s="270" t="s">
        <v>22</v>
      </c>
      <c r="G648" s="163">
        <v>15.492926723520702</v>
      </c>
      <c r="H648" s="163">
        <v>0.3031036770980298</v>
      </c>
      <c r="I648" s="163">
        <v>271.70429861850215</v>
      </c>
      <c r="J648" s="163">
        <v>8.780044855949576</v>
      </c>
      <c r="K648" s="163">
        <v>3.0824989850597952</v>
      </c>
      <c r="L648" s="163">
        <v>35.81414794921875</v>
      </c>
      <c r="M648" s="163">
        <v>35.93336486816406</v>
      </c>
      <c r="N648" s="163">
        <v>35.81414794921875</v>
      </c>
      <c r="O648" s="163">
        <v>1515.8372802734375</v>
      </c>
      <c r="P648" s="163">
        <f t="shared" si="94"/>
        <v>51.11428166</v>
      </c>
      <c r="Q648" s="163">
        <f t="shared" si="2"/>
        <v>3.934063943</v>
      </c>
      <c r="AN648" s="121"/>
    </row>
    <row r="649" ht="14.25" customHeight="1">
      <c r="A649" s="42" t="s">
        <v>175</v>
      </c>
      <c r="B649" s="42" t="s">
        <v>179</v>
      </c>
      <c r="C649" s="35" t="s">
        <v>39</v>
      </c>
      <c r="D649" s="42">
        <v>4.0</v>
      </c>
      <c r="E649" s="42">
        <v>8.0</v>
      </c>
      <c r="F649" s="270" t="s">
        <v>22</v>
      </c>
      <c r="G649" s="163">
        <v>18.17165299519476</v>
      </c>
      <c r="H649" s="163">
        <v>0.32390788614000626</v>
      </c>
      <c r="I649" s="163">
        <v>259.8590762930549</v>
      </c>
      <c r="J649" s="163">
        <v>9.05088375611928</v>
      </c>
      <c r="K649" s="163">
        <v>2.993284719377398</v>
      </c>
      <c r="L649" s="163">
        <v>35.6688232421875</v>
      </c>
      <c r="M649" s="163">
        <v>35.947959899902344</v>
      </c>
      <c r="N649" s="163">
        <v>35.6688232421875</v>
      </c>
      <c r="O649" s="163">
        <v>1517.3084716796875</v>
      </c>
      <c r="P649" s="163">
        <f t="shared" si="94"/>
        <v>56.10129846</v>
      </c>
      <c r="Q649" s="163">
        <f t="shared" si="2"/>
        <v>4.027158958</v>
      </c>
      <c r="AN649" s="121"/>
    </row>
    <row r="650" ht="14.25" customHeight="1">
      <c r="A650" s="42" t="s">
        <v>168</v>
      </c>
      <c r="B650" s="42" t="s">
        <v>176</v>
      </c>
      <c r="C650" s="35" t="s">
        <v>38</v>
      </c>
      <c r="D650" s="42">
        <v>4.0</v>
      </c>
      <c r="E650" s="42">
        <v>9.0</v>
      </c>
      <c r="F650" s="270" t="s">
        <v>22</v>
      </c>
      <c r="G650" s="163">
        <v>16.823046321458058</v>
      </c>
      <c r="H650" s="163">
        <v>0.31316867447491836</v>
      </c>
      <c r="I650" s="163">
        <v>265.42618441369774</v>
      </c>
      <c r="J650" s="163">
        <v>8.993369597081333</v>
      </c>
      <c r="K650" s="163">
        <v>3.0650104078223084</v>
      </c>
      <c r="L650" s="163">
        <v>35.85405349731445</v>
      </c>
      <c r="M650" s="163">
        <v>35.943634033203125</v>
      </c>
      <c r="N650" s="163">
        <v>35.85405349731445</v>
      </c>
      <c r="O650" s="163">
        <v>1454.4691619873</v>
      </c>
      <c r="P650" s="163">
        <f t="shared" si="94"/>
        <v>53.71880297</v>
      </c>
      <c r="Q650" s="163">
        <f t="shared" si="2"/>
        <v>3.983763089</v>
      </c>
      <c r="AN650" s="121"/>
    </row>
    <row r="651" ht="14.25" customHeight="1">
      <c r="A651" s="42" t="s">
        <v>183</v>
      </c>
      <c r="B651" s="42" t="s">
        <v>179</v>
      </c>
      <c r="C651" s="35" t="s">
        <v>37</v>
      </c>
      <c r="D651" s="42">
        <v>4.0</v>
      </c>
      <c r="E651" s="42">
        <v>10.0</v>
      </c>
      <c r="F651" s="270" t="s">
        <v>22</v>
      </c>
      <c r="G651" s="163">
        <v>15.38939759378284</v>
      </c>
      <c r="H651" s="163">
        <v>0.24889233177762554</v>
      </c>
      <c r="I651" s="163">
        <v>254.8435406102016</v>
      </c>
      <c r="J651" s="163">
        <v>7.733168790583714</v>
      </c>
      <c r="K651" s="163">
        <v>3.2497560829011602</v>
      </c>
      <c r="L651" s="163">
        <v>36.03216552734375</v>
      </c>
      <c r="M651" s="163">
        <v>36.121402740478516</v>
      </c>
      <c r="N651" s="163">
        <v>36.03216552734375</v>
      </c>
      <c r="O651" s="163">
        <v>1505.6279296875</v>
      </c>
      <c r="P651" s="163">
        <f t="shared" si="94"/>
        <v>61.83154573</v>
      </c>
      <c r="Q651" s="163">
        <f t="shared" si="2"/>
        <v>4.124413683</v>
      </c>
      <c r="AN651" s="121"/>
    </row>
    <row r="652" ht="14.25" customHeight="1">
      <c r="A652" s="42" t="s">
        <v>178</v>
      </c>
      <c r="B652" s="42" t="s">
        <v>173</v>
      </c>
      <c r="C652" s="35" t="s">
        <v>36</v>
      </c>
      <c r="D652" s="42">
        <v>4.0</v>
      </c>
      <c r="E652" s="42">
        <v>11.0</v>
      </c>
      <c r="F652" s="270" t="s">
        <v>22</v>
      </c>
      <c r="G652" s="163">
        <v>13.167992829174784</v>
      </c>
      <c r="H652" s="163">
        <v>0.24697724788187833</v>
      </c>
      <c r="I652" s="163">
        <v>271.71219409898106</v>
      </c>
      <c r="J652" s="163">
        <v>7.7535369217014365</v>
      </c>
      <c r="K652" s="163">
        <v>3.2811376599403443</v>
      </c>
      <c r="L652" s="163">
        <v>36.10990905761719</v>
      </c>
      <c r="M652" s="163">
        <v>36.041786193847656</v>
      </c>
      <c r="N652" s="163">
        <v>36.10990905761719</v>
      </c>
      <c r="O652" s="163">
        <v>1527.119873046875</v>
      </c>
      <c r="P652" s="163">
        <f t="shared" si="94"/>
        <v>53.31662306</v>
      </c>
      <c r="Q652" s="163">
        <f t="shared" si="2"/>
        <v>3.97624816</v>
      </c>
      <c r="AN652" s="121"/>
    </row>
    <row r="653" ht="14.25" customHeight="1">
      <c r="A653" s="42" t="s">
        <v>175</v>
      </c>
      <c r="B653" s="42" t="s">
        <v>169</v>
      </c>
      <c r="C653" s="35" t="s">
        <v>34</v>
      </c>
      <c r="D653" s="42">
        <v>4.0</v>
      </c>
      <c r="E653" s="42">
        <v>12.0</v>
      </c>
      <c r="F653" s="270" t="s">
        <v>22</v>
      </c>
      <c r="G653" s="163">
        <v>11.082750341351492</v>
      </c>
      <c r="H653" s="163">
        <v>0.1404598695450431</v>
      </c>
      <c r="I653" s="163">
        <v>234.25059671384216</v>
      </c>
      <c r="J653" s="163">
        <v>4.998479343316343</v>
      </c>
      <c r="K653" s="163">
        <v>3.59669502323742</v>
      </c>
      <c r="L653" s="163">
        <v>36.135616302490234</v>
      </c>
      <c r="M653" s="163">
        <v>36.23579406738281</v>
      </c>
      <c r="N653" s="163">
        <v>36.135616302490234</v>
      </c>
      <c r="O653" s="163">
        <v>1487.846435546875</v>
      </c>
      <c r="P653" s="163">
        <f t="shared" si="94"/>
        <v>78.90332219</v>
      </c>
      <c r="Q653" s="163">
        <f t="shared" si="2"/>
        <v>4.368223333</v>
      </c>
      <c r="AN653" s="121"/>
    </row>
    <row r="654" ht="14.25" customHeight="1">
      <c r="A654" s="42" t="s">
        <v>178</v>
      </c>
      <c r="B654" s="42" t="s">
        <v>169</v>
      </c>
      <c r="C654" s="35" t="s">
        <v>32</v>
      </c>
      <c r="D654" s="42">
        <v>4.0</v>
      </c>
      <c r="E654" s="42">
        <v>13.0</v>
      </c>
      <c r="F654" s="270" t="s">
        <v>22</v>
      </c>
      <c r="G654" s="163">
        <v>13.06894705711283</v>
      </c>
      <c r="H654" s="163">
        <v>0.1831573470624875</v>
      </c>
      <c r="I654" s="163">
        <v>243.17256933177552</v>
      </c>
      <c r="J654" s="163">
        <v>6.212567021104783</v>
      </c>
      <c r="K654" s="163">
        <v>3.4741482293587755</v>
      </c>
      <c r="L654" s="163">
        <v>36.217987060546875</v>
      </c>
      <c r="M654" s="163">
        <v>36.32659912109375</v>
      </c>
      <c r="N654" s="163">
        <v>36.217987060546875</v>
      </c>
      <c r="O654" s="163">
        <v>1516.8778076171875</v>
      </c>
      <c r="P654" s="163">
        <f t="shared" si="94"/>
        <v>71.35365994</v>
      </c>
      <c r="Q654" s="163">
        <f t="shared" si="2"/>
        <v>4.267648638</v>
      </c>
      <c r="AN654" s="121"/>
    </row>
    <row r="655" ht="14.25" customHeight="1">
      <c r="A655" s="42" t="s">
        <v>183</v>
      </c>
      <c r="B655" s="42" t="s">
        <v>169</v>
      </c>
      <c r="C655" s="35" t="s">
        <v>30</v>
      </c>
      <c r="D655" s="42">
        <v>4.0</v>
      </c>
      <c r="E655" s="42">
        <v>14.0</v>
      </c>
      <c r="F655" s="270" t="s">
        <v>22</v>
      </c>
      <c r="G655" s="163">
        <v>15.210104201688537</v>
      </c>
      <c r="H655" s="163">
        <v>0.2096462267326123</v>
      </c>
      <c r="I655" s="163">
        <v>237.96484338744614</v>
      </c>
      <c r="J655" s="163">
        <v>6.896883215343912</v>
      </c>
      <c r="K655" s="163">
        <v>3.3972898704054533</v>
      </c>
      <c r="L655" s="163">
        <v>36.253562927246094</v>
      </c>
      <c r="M655" s="163">
        <v>36.37229919433594</v>
      </c>
      <c r="N655" s="163">
        <v>36.253562927246094</v>
      </c>
      <c r="O655" s="163">
        <v>1459.73681640625</v>
      </c>
      <c r="P655" s="163">
        <f t="shared" si="94"/>
        <v>72.55129004</v>
      </c>
      <c r="Q655" s="163">
        <f t="shared" si="2"/>
        <v>4.284293761</v>
      </c>
      <c r="AN655" s="121"/>
    </row>
    <row r="656" ht="14.25" customHeight="1">
      <c r="A656" s="42" t="s">
        <v>178</v>
      </c>
      <c r="B656" s="42" t="s">
        <v>176</v>
      </c>
      <c r="C656" s="35" t="s">
        <v>29</v>
      </c>
      <c r="D656" s="42">
        <v>4.0</v>
      </c>
      <c r="E656" s="42">
        <v>15.0</v>
      </c>
      <c r="F656" s="270" t="s">
        <v>22</v>
      </c>
      <c r="G656" s="163">
        <v>11.373868458808657</v>
      </c>
      <c r="H656" s="163">
        <v>0.1182408595343874</v>
      </c>
      <c r="I656" s="163">
        <v>206.8076304779869</v>
      </c>
      <c r="J656" s="163">
        <v>4.389873261698349</v>
      </c>
      <c r="K656" s="163">
        <v>3.7237972040632745</v>
      </c>
      <c r="L656" s="163">
        <v>36.37724304199219</v>
      </c>
      <c r="M656" s="163">
        <v>36.46831130981445</v>
      </c>
      <c r="N656" s="163">
        <v>36.37724304199219</v>
      </c>
      <c r="O656" s="163">
        <v>1487.7440185546875</v>
      </c>
      <c r="P656" s="163">
        <f t="shared" si="94"/>
        <v>96.19236957</v>
      </c>
      <c r="Q656" s="163">
        <f t="shared" si="2"/>
        <v>4.566350036</v>
      </c>
      <c r="AN656" s="121"/>
    </row>
    <row r="657" ht="14.25" customHeight="1">
      <c r="A657" s="42" t="s">
        <v>175</v>
      </c>
      <c r="B657" s="42" t="s">
        <v>173</v>
      </c>
      <c r="C657" s="33" t="s">
        <v>28</v>
      </c>
      <c r="D657" s="42">
        <v>4.0</v>
      </c>
      <c r="E657" s="42">
        <v>16.0</v>
      </c>
      <c r="F657" s="270" t="s">
        <v>22</v>
      </c>
      <c r="G657" s="163">
        <v>16.415810840747685</v>
      </c>
      <c r="H657" s="163">
        <v>0.24847075647763694</v>
      </c>
      <c r="I657" s="163">
        <v>245.86800983880147</v>
      </c>
      <c r="J657" s="163">
        <v>7.930628722090554</v>
      </c>
      <c r="K657" s="163">
        <v>3.3344272809849307</v>
      </c>
      <c r="L657" s="163">
        <v>36.46781921386719</v>
      </c>
      <c r="M657" s="163">
        <v>36.5476188659668</v>
      </c>
      <c r="N657" s="163">
        <v>36.46781921386719</v>
      </c>
      <c r="O657" s="163">
        <v>1495.318115234375</v>
      </c>
      <c r="P657" s="163">
        <f t="shared" si="94"/>
        <v>66.06737579</v>
      </c>
      <c r="Q657" s="163">
        <f t="shared" si="2"/>
        <v>4.190675067</v>
      </c>
      <c r="AN657" s="121"/>
    </row>
    <row r="658" ht="14.25" customHeight="1">
      <c r="A658" s="42" t="s">
        <v>168</v>
      </c>
      <c r="B658" s="42" t="s">
        <v>169</v>
      </c>
      <c r="C658" s="35" t="s">
        <v>46</v>
      </c>
      <c r="D658" s="42">
        <v>6.0</v>
      </c>
      <c r="E658" s="42">
        <v>1.0</v>
      </c>
      <c r="F658" s="270" t="s">
        <v>22</v>
      </c>
      <c r="G658" s="163">
        <v>12.453858985482125</v>
      </c>
      <c r="H658" s="163">
        <v>0.2695081440660544</v>
      </c>
      <c r="I658" s="163">
        <v>282.92138865378354</v>
      </c>
      <c r="J658" s="163">
        <v>8.591712054304061</v>
      </c>
      <c r="K658" s="163">
        <v>3.3494225605956025</v>
      </c>
      <c r="L658" s="163">
        <v>36.79055404663086</v>
      </c>
      <c r="M658" s="163">
        <v>36.573909759521484</v>
      </c>
      <c r="N658" s="163">
        <v>36.79055404663086</v>
      </c>
      <c r="O658" s="163">
        <v>1547.9840087890625</v>
      </c>
      <c r="P658" s="163">
        <f t="shared" si="94"/>
        <v>46.20958312</v>
      </c>
      <c r="Q658" s="163">
        <f t="shared" si="2"/>
        <v>3.833187203</v>
      </c>
      <c r="AN658" s="121"/>
    </row>
    <row r="659" ht="14.25" customHeight="1">
      <c r="A659" s="42" t="s">
        <v>168</v>
      </c>
      <c r="B659" s="42" t="s">
        <v>173</v>
      </c>
      <c r="C659" s="35" t="s">
        <v>45</v>
      </c>
      <c r="D659" s="42">
        <v>6.0</v>
      </c>
      <c r="E659" s="42">
        <v>2.0</v>
      </c>
      <c r="F659" s="270" t="s">
        <v>22</v>
      </c>
      <c r="G659" s="163">
        <v>9.374147931931851</v>
      </c>
      <c r="H659" s="163">
        <v>0.2174774033162869</v>
      </c>
      <c r="I659" s="163">
        <v>292.5607038418702</v>
      </c>
      <c r="J659" s="163">
        <v>7.239376031614809</v>
      </c>
      <c r="K659" s="163">
        <v>3.4425397082696088</v>
      </c>
      <c r="L659" s="163">
        <v>36.63472366333008</v>
      </c>
      <c r="M659" s="163">
        <v>36.690284729003906</v>
      </c>
      <c r="N659" s="163">
        <v>36.63472366333008</v>
      </c>
      <c r="O659" s="163">
        <v>1476.554931640625</v>
      </c>
      <c r="P659" s="163">
        <f t="shared" si="94"/>
        <v>43.10400892</v>
      </c>
      <c r="Q659" s="163">
        <f t="shared" si="2"/>
        <v>3.763616007</v>
      </c>
      <c r="AN659" s="121"/>
    </row>
    <row r="660" ht="14.25" customHeight="1">
      <c r="A660" s="42" t="s">
        <v>175</v>
      </c>
      <c r="B660" s="42" t="s">
        <v>176</v>
      </c>
      <c r="C660" s="35" t="s">
        <v>44</v>
      </c>
      <c r="D660" s="42">
        <v>6.0</v>
      </c>
      <c r="E660" s="42">
        <v>3.0</v>
      </c>
      <c r="F660" s="270" t="s">
        <v>22</v>
      </c>
      <c r="G660" s="163">
        <v>10.981429477041424</v>
      </c>
      <c r="H660" s="163">
        <v>0.22893750386209205</v>
      </c>
      <c r="I660" s="163">
        <v>282.50898288305643</v>
      </c>
      <c r="J660" s="163">
        <v>7.460853170799915</v>
      </c>
      <c r="K660" s="163">
        <v>3.382948355648634</v>
      </c>
      <c r="L660" s="163">
        <v>36.5451774597168</v>
      </c>
      <c r="M660" s="163">
        <v>36.680213928222656</v>
      </c>
      <c r="N660" s="163">
        <v>36.5451774597168</v>
      </c>
      <c r="O660" s="163">
        <v>1491.26953125</v>
      </c>
      <c r="P660" s="163">
        <f t="shared" si="94"/>
        <v>47.96693111</v>
      </c>
      <c r="Q660" s="163">
        <f t="shared" si="2"/>
        <v>3.870511838</v>
      </c>
      <c r="AN660" s="121"/>
    </row>
    <row r="661" ht="14.25" customHeight="1">
      <c r="A661" s="42" t="s">
        <v>178</v>
      </c>
      <c r="B661" s="42" t="s">
        <v>179</v>
      </c>
      <c r="C661" s="35" t="s">
        <v>43</v>
      </c>
      <c r="D661" s="42">
        <v>6.0</v>
      </c>
      <c r="E661" s="42">
        <v>4.0</v>
      </c>
      <c r="F661" s="270" t="s">
        <v>22</v>
      </c>
      <c r="G661" s="163">
        <v>11.05611968932654</v>
      </c>
      <c r="H661" s="163">
        <v>0.2329452903248434</v>
      </c>
      <c r="I661" s="163">
        <v>283.2418082764377</v>
      </c>
      <c r="J661" s="163">
        <v>7.619712264099536</v>
      </c>
      <c r="K661" s="163">
        <v>3.398976437540971</v>
      </c>
      <c r="L661" s="163">
        <v>36.65298843383789</v>
      </c>
      <c r="M661" s="163">
        <v>36.722564697265625</v>
      </c>
      <c r="N661" s="163">
        <v>36.65298843383789</v>
      </c>
      <c r="O661" s="163">
        <v>1533.709228515625</v>
      </c>
      <c r="P661" s="163">
        <f t="shared" si="94"/>
        <v>47.46230187</v>
      </c>
      <c r="Q661" s="163">
        <f t="shared" si="2"/>
        <v>3.859935751</v>
      </c>
      <c r="AN661" s="121"/>
    </row>
    <row r="662" ht="14.25" customHeight="1">
      <c r="A662" s="42" t="s">
        <v>183</v>
      </c>
      <c r="B662" s="42" t="s">
        <v>176</v>
      </c>
      <c r="C662" s="35" t="s">
        <v>42</v>
      </c>
      <c r="D662" s="42">
        <v>6.0</v>
      </c>
      <c r="E662" s="42">
        <v>5.0</v>
      </c>
      <c r="F662" s="270" t="s">
        <v>22</v>
      </c>
      <c r="G662" s="163">
        <v>15.246956316547339</v>
      </c>
      <c r="H662" s="163">
        <v>0.3163103095974335</v>
      </c>
      <c r="I662" s="163">
        <v>275.63184278761094</v>
      </c>
      <c r="J662" s="163">
        <v>9.479609380563355</v>
      </c>
      <c r="K662" s="163">
        <v>3.1947563129656658</v>
      </c>
      <c r="L662" s="163">
        <v>36.691307067871094</v>
      </c>
      <c r="M662" s="163">
        <v>36.79745864868164</v>
      </c>
      <c r="N662" s="163">
        <v>36.691307067871094</v>
      </c>
      <c r="O662" s="163">
        <v>1499.5357666015625</v>
      </c>
      <c r="P662" s="163">
        <f t="shared" si="94"/>
        <v>48.20252725</v>
      </c>
      <c r="Q662" s="163">
        <f t="shared" si="2"/>
        <v>3.875411452</v>
      </c>
      <c r="AN662" s="121"/>
    </row>
    <row r="663" ht="14.25" customHeight="1">
      <c r="A663" s="42" t="s">
        <v>168</v>
      </c>
      <c r="B663" s="42" t="s">
        <v>179</v>
      </c>
      <c r="C663" s="35" t="s">
        <v>41</v>
      </c>
      <c r="D663" s="42">
        <v>6.0</v>
      </c>
      <c r="E663" s="42">
        <v>6.0</v>
      </c>
      <c r="F663" s="270" t="s">
        <v>22</v>
      </c>
      <c r="G663" s="163">
        <v>10.028798524813194</v>
      </c>
      <c r="H663" s="163">
        <v>0.1854021161470814</v>
      </c>
      <c r="I663" s="163">
        <v>274.00798309462533</v>
      </c>
      <c r="J663" s="163">
        <v>6.46952805540559</v>
      </c>
      <c r="K663" s="163">
        <v>3.5714876759653422</v>
      </c>
      <c r="L663" s="163">
        <v>36.77433395385742</v>
      </c>
      <c r="M663" s="163">
        <v>36.870506286621094</v>
      </c>
      <c r="N663" s="163">
        <v>36.77433395385742</v>
      </c>
      <c r="O663" s="163">
        <v>1543.2506103515625</v>
      </c>
      <c r="P663" s="163">
        <f t="shared" si="94"/>
        <v>54.09214702</v>
      </c>
      <c r="Q663" s="163">
        <f t="shared" si="2"/>
        <v>3.990689019</v>
      </c>
      <c r="AN663" s="121"/>
    </row>
    <row r="664" ht="14.25" customHeight="1">
      <c r="A664" s="42" t="s">
        <v>183</v>
      </c>
      <c r="B664" s="42" t="s">
        <v>173</v>
      </c>
      <c r="C664" s="35" t="s">
        <v>40</v>
      </c>
      <c r="D664" s="42">
        <v>6.0</v>
      </c>
      <c r="E664" s="42">
        <v>7.0</v>
      </c>
      <c r="F664" s="270" t="s">
        <v>22</v>
      </c>
      <c r="G664" s="163">
        <v>8.148693450162064</v>
      </c>
      <c r="H664" s="163">
        <v>0.1594150100352003</v>
      </c>
      <c r="I664" s="163">
        <v>281.547806558213</v>
      </c>
      <c r="J664" s="163">
        <v>5.751842685729146</v>
      </c>
      <c r="K664" s="163">
        <v>3.6625907569135063</v>
      </c>
      <c r="L664" s="163">
        <v>36.79697036743164</v>
      </c>
      <c r="M664" s="163">
        <v>36.93968200683594</v>
      </c>
      <c r="N664" s="163">
        <v>36.79697036743164</v>
      </c>
      <c r="O664" s="163">
        <v>1476.8367919921875</v>
      </c>
      <c r="P664" s="163">
        <f t="shared" si="94"/>
        <v>51.11622455</v>
      </c>
      <c r="Q664" s="163">
        <f t="shared" si="2"/>
        <v>3.934101953</v>
      </c>
      <c r="AN664" s="121"/>
    </row>
    <row r="665" ht="14.25" customHeight="1">
      <c r="A665" s="42" t="s">
        <v>175</v>
      </c>
      <c r="B665" s="42" t="s">
        <v>179</v>
      </c>
      <c r="C665" s="35" t="s">
        <v>39</v>
      </c>
      <c r="D665" s="42">
        <v>6.0</v>
      </c>
      <c r="E665" s="42">
        <v>8.0</v>
      </c>
      <c r="F665" s="270" t="s">
        <v>22</v>
      </c>
      <c r="G665" s="163">
        <v>12.61157896223398</v>
      </c>
      <c r="H665" s="163">
        <v>0.22831369157636597</v>
      </c>
      <c r="I665" s="163">
        <v>267.1647816754617</v>
      </c>
      <c r="J665" s="163">
        <v>7.962981587640602</v>
      </c>
      <c r="K665" s="163">
        <v>3.6128527311782754</v>
      </c>
      <c r="L665" s="163">
        <v>37.40104293823242</v>
      </c>
      <c r="M665" s="163">
        <v>36.990535736083984</v>
      </c>
      <c r="N665" s="163">
        <v>37.40104293823242</v>
      </c>
      <c r="O665" s="163">
        <v>1501.7413330078125</v>
      </c>
      <c r="P665" s="163">
        <f t="shared" si="94"/>
        <v>55.23794423</v>
      </c>
      <c r="Q665" s="163">
        <f t="shared" si="2"/>
        <v>4.011650113</v>
      </c>
      <c r="AN665" s="121"/>
    </row>
    <row r="666" ht="14.25" customHeight="1">
      <c r="A666" s="42" t="s">
        <v>168</v>
      </c>
      <c r="B666" s="42" t="s">
        <v>176</v>
      </c>
      <c r="C666" s="35" t="s">
        <v>38</v>
      </c>
      <c r="D666" s="42">
        <v>6.0</v>
      </c>
      <c r="E666" s="42">
        <v>9.0</v>
      </c>
      <c r="F666" s="270" t="s">
        <v>22</v>
      </c>
      <c r="G666" s="163">
        <v>8.497532688714267</v>
      </c>
      <c r="H666" s="163">
        <v>0.14792029954168034</v>
      </c>
      <c r="I666" s="163">
        <v>270.9896968000087</v>
      </c>
      <c r="J666" s="163">
        <v>5.464568059030386</v>
      </c>
      <c r="K666" s="163">
        <v>3.735358410039745</v>
      </c>
      <c r="L666" s="163">
        <v>36.92107009887695</v>
      </c>
      <c r="M666" s="163">
        <v>37.046791076660156</v>
      </c>
      <c r="N666" s="163">
        <v>36.92107009887695</v>
      </c>
      <c r="O666" s="163">
        <v>1516.28607177734</v>
      </c>
      <c r="P666" s="163">
        <f t="shared" si="94"/>
        <v>57.44669741</v>
      </c>
      <c r="Q666" s="163">
        <f t="shared" si="2"/>
        <v>4.050857516</v>
      </c>
      <c r="AN666" s="121"/>
    </row>
    <row r="667" ht="14.25" customHeight="1">
      <c r="A667" s="42" t="s">
        <v>183</v>
      </c>
      <c r="B667" s="42" t="s">
        <v>179</v>
      </c>
      <c r="C667" s="35" t="s">
        <v>37</v>
      </c>
      <c r="D667" s="42">
        <v>6.0</v>
      </c>
      <c r="E667" s="42">
        <v>10.0</v>
      </c>
      <c r="F667" s="270" t="s">
        <v>22</v>
      </c>
      <c r="G667" s="163">
        <v>12.116819921576033</v>
      </c>
      <c r="H667" s="163">
        <v>0.24000854200018948</v>
      </c>
      <c r="I667" s="163">
        <v>276.8292439120208</v>
      </c>
      <c r="J667" s="163">
        <v>7.950095848922567</v>
      </c>
      <c r="K667" s="163">
        <v>3.4471733915799625</v>
      </c>
      <c r="L667" s="163">
        <v>36.930870056152344</v>
      </c>
      <c r="M667" s="163">
        <v>37.041046142578125</v>
      </c>
      <c r="N667" s="163">
        <v>36.930870056152344</v>
      </c>
      <c r="O667" s="163">
        <v>1431.9622802734375</v>
      </c>
      <c r="P667" s="163">
        <f t="shared" si="94"/>
        <v>50.48495283</v>
      </c>
      <c r="Q667" s="163">
        <f t="shared" si="2"/>
        <v>3.921675328</v>
      </c>
      <c r="AN667" s="121"/>
    </row>
    <row r="668" ht="14.25" customHeight="1">
      <c r="A668" s="42" t="s">
        <v>178</v>
      </c>
      <c r="B668" s="42" t="s">
        <v>173</v>
      </c>
      <c r="C668" s="35" t="s">
        <v>36</v>
      </c>
      <c r="D668" s="42">
        <v>6.0</v>
      </c>
      <c r="E668" s="42">
        <v>11.0</v>
      </c>
      <c r="F668" s="270" t="s">
        <v>22</v>
      </c>
      <c r="G668" s="163">
        <v>9.84689023488485</v>
      </c>
      <c r="H668" s="163">
        <v>0.19095217656316557</v>
      </c>
      <c r="I668" s="163">
        <v>278.4485642019819</v>
      </c>
      <c r="J668" s="163">
        <v>6.553147625277891</v>
      </c>
      <c r="K668" s="163">
        <v>3.519111819041605</v>
      </c>
      <c r="L668" s="163">
        <v>36.67268753051758</v>
      </c>
      <c r="M668" s="163">
        <v>36.79084396362305</v>
      </c>
      <c r="N668" s="163">
        <v>36.67268753051758</v>
      </c>
      <c r="O668" s="163">
        <v>1456.929443359375</v>
      </c>
      <c r="P668" s="163">
        <f t="shared" si="94"/>
        <v>51.56731079</v>
      </c>
      <c r="Q668" s="163">
        <f t="shared" si="2"/>
        <v>3.94288796</v>
      </c>
      <c r="AN668" s="121"/>
    </row>
    <row r="669" ht="14.25" customHeight="1">
      <c r="A669" s="42" t="s">
        <v>175</v>
      </c>
      <c r="B669" s="42" t="s">
        <v>169</v>
      </c>
      <c r="C669" s="35" t="s">
        <v>34</v>
      </c>
      <c r="D669" s="42">
        <v>6.0</v>
      </c>
      <c r="E669" s="42">
        <v>12.0</v>
      </c>
      <c r="F669" s="270" t="s">
        <v>22</v>
      </c>
      <c r="G669" s="163">
        <v>11.663771698172894</v>
      </c>
      <c r="H669" s="163">
        <v>0.20686962117262697</v>
      </c>
      <c r="I669" s="163">
        <v>268.70031180998546</v>
      </c>
      <c r="J669" s="163">
        <v>6.896747095338362</v>
      </c>
      <c r="K669" s="163">
        <v>3.4366338076409932</v>
      </c>
      <c r="L669" s="163">
        <v>36.54775619506836</v>
      </c>
      <c r="M669" s="163">
        <v>36.67561340332031</v>
      </c>
      <c r="N669" s="163">
        <v>36.54775619506836</v>
      </c>
      <c r="O669" s="163">
        <v>1568.0003662109375</v>
      </c>
      <c r="P669" s="163">
        <f t="shared" si="94"/>
        <v>56.3822355</v>
      </c>
      <c r="Q669" s="163">
        <f t="shared" si="2"/>
        <v>4.032154135</v>
      </c>
      <c r="AN669" s="121"/>
    </row>
    <row r="670" ht="14.25" customHeight="1">
      <c r="A670" s="42" t="s">
        <v>178</v>
      </c>
      <c r="B670" s="42" t="s">
        <v>169</v>
      </c>
      <c r="C670" s="35" t="s">
        <v>32</v>
      </c>
      <c r="D670" s="42">
        <v>6.0</v>
      </c>
      <c r="E670" s="42">
        <v>13.0</v>
      </c>
      <c r="F670" s="270" t="s">
        <v>22</v>
      </c>
      <c r="G670" s="163">
        <v>7.69044221412654</v>
      </c>
      <c r="H670" s="163">
        <v>0.14729650591191823</v>
      </c>
      <c r="I670" s="163">
        <v>281.08879280778586</v>
      </c>
      <c r="J670" s="163">
        <v>5.29043084096085</v>
      </c>
      <c r="K670" s="163">
        <v>3.6332993705050045</v>
      </c>
      <c r="L670" s="163">
        <v>36.565372467041016</v>
      </c>
      <c r="M670" s="163">
        <v>36.721534729003906</v>
      </c>
      <c r="N670" s="163">
        <v>36.565372467041016</v>
      </c>
      <c r="O670" s="163">
        <v>1542.9642333984375</v>
      </c>
      <c r="P670" s="163">
        <f t="shared" si="94"/>
        <v>52.21062215</v>
      </c>
      <c r="Q670" s="163">
        <f t="shared" si="2"/>
        <v>3.955285964</v>
      </c>
      <c r="AN670" s="121"/>
    </row>
    <row r="671" ht="14.25" customHeight="1">
      <c r="A671" s="42" t="s">
        <v>183</v>
      </c>
      <c r="B671" s="42" t="s">
        <v>169</v>
      </c>
      <c r="C671" s="35" t="s">
        <v>30</v>
      </c>
      <c r="D671" s="42">
        <v>6.0</v>
      </c>
      <c r="E671" s="42">
        <v>14.0</v>
      </c>
      <c r="F671" s="270" t="s">
        <v>22</v>
      </c>
      <c r="G671" s="163">
        <v>12.911926755147036</v>
      </c>
      <c r="H671" s="163">
        <v>0.25517933848815805</v>
      </c>
      <c r="I671" s="163">
        <v>275.57104565220936</v>
      </c>
      <c r="J671" s="163">
        <v>8.12555180678123</v>
      </c>
      <c r="K671" s="163">
        <v>3.331265806104525</v>
      </c>
      <c r="L671" s="163">
        <v>36.65073013305664</v>
      </c>
      <c r="M671" s="163">
        <v>36.78778076171875</v>
      </c>
      <c r="N671" s="163">
        <v>36.65073013305664</v>
      </c>
      <c r="O671" s="163">
        <v>1544.791259765625</v>
      </c>
      <c r="P671" s="163">
        <f t="shared" si="94"/>
        <v>50.59942091</v>
      </c>
      <c r="Q671" s="163">
        <f t="shared" si="2"/>
        <v>3.923940132</v>
      </c>
      <c r="AN671" s="121"/>
    </row>
    <row r="672" ht="14.25" customHeight="1">
      <c r="A672" s="42" t="s">
        <v>178</v>
      </c>
      <c r="B672" s="42" t="s">
        <v>176</v>
      </c>
      <c r="C672" s="35" t="s">
        <v>29</v>
      </c>
      <c r="D672" s="42">
        <v>6.0</v>
      </c>
      <c r="E672" s="42">
        <v>15.0</v>
      </c>
      <c r="F672" s="270" t="s">
        <v>22</v>
      </c>
      <c r="G672" s="163">
        <v>6.643914958411224</v>
      </c>
      <c r="H672" s="163">
        <v>0.12493915138289242</v>
      </c>
      <c r="I672" s="163">
        <v>280.9098644159307</v>
      </c>
      <c r="J672" s="163">
        <v>4.647500521108553</v>
      </c>
      <c r="K672" s="163">
        <v>3.735586060803593</v>
      </c>
      <c r="L672" s="163">
        <v>36.65169906616211</v>
      </c>
      <c r="M672" s="163">
        <v>36.8295783996582</v>
      </c>
      <c r="N672" s="163">
        <v>36.65169906616211</v>
      </c>
      <c r="O672" s="163">
        <v>1493.5352783203125</v>
      </c>
      <c r="P672" s="163">
        <f t="shared" si="94"/>
        <v>53.17720574</v>
      </c>
      <c r="Q672" s="163">
        <f t="shared" si="2"/>
        <v>3.973629841</v>
      </c>
      <c r="AN672" s="121"/>
    </row>
    <row r="673" ht="14.25" customHeight="1">
      <c r="A673" s="42" t="s">
        <v>175</v>
      </c>
      <c r="B673" s="42" t="s">
        <v>173</v>
      </c>
      <c r="C673" s="33" t="s">
        <v>28</v>
      </c>
      <c r="D673" s="42">
        <v>6.0</v>
      </c>
      <c r="E673" s="42">
        <v>16.0</v>
      </c>
      <c r="F673" s="270" t="s">
        <v>22</v>
      </c>
      <c r="G673" s="163">
        <v>9.457914008574168</v>
      </c>
      <c r="H673" s="163">
        <v>0.1638966123490147</v>
      </c>
      <c r="I673" s="163">
        <v>269.44202948330155</v>
      </c>
      <c r="J673" s="163">
        <v>5.842912234000375</v>
      </c>
      <c r="K673" s="163">
        <v>3.6239613446906964</v>
      </c>
      <c r="L673" s="163">
        <v>36.73580551147461</v>
      </c>
      <c r="M673" s="163">
        <v>36.83633041381836</v>
      </c>
      <c r="N673" s="163">
        <v>36.73580551147461</v>
      </c>
      <c r="O673" s="163">
        <v>1315.1048583984375</v>
      </c>
      <c r="P673" s="163">
        <f t="shared" si="94"/>
        <v>57.70658632</v>
      </c>
      <c r="Q673" s="163">
        <f t="shared" si="2"/>
        <v>4.055371315</v>
      </c>
      <c r="AN673" s="121"/>
    </row>
  </sheetData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5 G27 G29:G73 G75 G77:G121 G123 G125:G169 G171 G173:G217 G219 G221:G265 G267 G269:G313 G315 G317:G361 G363 G365:G38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:G28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0:G38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6:G48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1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6:G409 G411 G413:G43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2:G57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8:G67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5 H27 H29:H73 H75 H77:H121 H123 H125:H169 H171 H173:H217 H219 H221:H265 H267 H269:H313 H315 H317:H361 H363 H365:H38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6:H48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6:H409 H411 H413:H43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82:H57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8:H67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8:U4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5:U4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6:U5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3:U6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:AA35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V1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8:V41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5:V4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6:V5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3:V6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:W18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8:W4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5:W48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6:W59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3:W66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X18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8:X4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5:X4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6:X59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3:X66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Y18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8:Y41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5:Y48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6:Y59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3:Y6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Z18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8:Z41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5:Z48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6:Z59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63:Z6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A18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8:AA41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5:AA48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6:AA5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3:AA66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:AE18 AE20:AK3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8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8:AE4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8:AE41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5:AE48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6:AE59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63:AE66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0:AK35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:AF18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8:AF40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8:AF41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5:AF48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6:AF59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3:AF66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:AG18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8:AG4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8:AG41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5:AG48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6:AG59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3:AG66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:AH18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8:AH40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8:AH41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5:AH48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6:AH59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63:AH66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18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8:AI40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8:AI41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5:AI48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6:AI59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3:AI66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18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8:AJ4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8:AJ41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5:AJ48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56:AJ59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63:AJ66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:AK18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8:AK40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8:AK41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5:AK48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56:AK59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3:AK66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O18 AO20:AU35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8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8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8:AO40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8:AO41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45:AO48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56:AO59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63:AO66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0:AU35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3:AP18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38:AP40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38:AP41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5:AP48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56:AP59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63:AP66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3:AQ18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38:AQ40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38:AQ41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45:AQ48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56:AQ59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63:AQ66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3:AR18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8:AR40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8:AR41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5:AR48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6:AR59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63:AR66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3:AS18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8:AS40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8:AS41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5:AS48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56:AS59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63:AS66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3:AT18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8:AT40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8:AT41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5:AT48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56:AT59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63:AT66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3:AU18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8:AU40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8:AU41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5:AU48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56:AU59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63:AU66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3:AZ18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3:AZ18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3:AZ18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38:AZ40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38:AZ41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45:AZ48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56:AZ59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63:AZ66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0:BF35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0:BF35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3:BA18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38:BA40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38:BA41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45:BA48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56:BA59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63:BA66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3:BB18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38:BB40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38:BB41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45:BB48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56:BB59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63:BB66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3:BC18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38:BC40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38:BC41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45:BC48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56:BC59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63:BC66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:BD18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38:BD40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38:BD41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45:BD48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56:BD59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63:BD66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:BE18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38:BE40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38:BE41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5:BE48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56:BE59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63:BE66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3:BF18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8:BF40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8:BF41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45:BF48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56:BF59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63:BF66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3:BK18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3:BK18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3:BK18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3:BL18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3:BM18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3:BN18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3:BO18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3:BP18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3:BQ18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4.25" customHeight="1">
      <c r="A1" s="42" t="s">
        <v>148</v>
      </c>
      <c r="B1" s="42" t="s">
        <v>149</v>
      </c>
      <c r="C1" s="42" t="s">
        <v>87</v>
      </c>
      <c r="D1" s="25" t="s">
        <v>150</v>
      </c>
      <c r="E1" s="25" t="s">
        <v>151</v>
      </c>
      <c r="F1" s="42" t="s">
        <v>423</v>
      </c>
      <c r="G1" s="42" t="s">
        <v>424</v>
      </c>
      <c r="H1" s="42" t="s">
        <v>425</v>
      </c>
      <c r="I1" s="42" t="s">
        <v>426</v>
      </c>
    </row>
    <row r="2" ht="14.25" customHeight="1">
      <c r="A2" s="42" t="s">
        <v>168</v>
      </c>
      <c r="B2" s="42" t="s">
        <v>169</v>
      </c>
      <c r="C2" s="35" t="s">
        <v>46</v>
      </c>
      <c r="D2" s="42">
        <v>1.0</v>
      </c>
      <c r="E2" s="42">
        <v>1.0</v>
      </c>
      <c r="F2" s="163">
        <v>10.419550044716077</v>
      </c>
      <c r="G2" s="163">
        <v>0.16268080928505915</v>
      </c>
      <c r="H2" s="163">
        <v>9.540085345318765</v>
      </c>
      <c r="I2" s="163">
        <v>0.16823230751465276</v>
      </c>
    </row>
    <row r="3" ht="14.25" customHeight="1">
      <c r="A3" s="42" t="s">
        <v>168</v>
      </c>
      <c r="B3" s="42" t="s">
        <v>173</v>
      </c>
      <c r="C3" s="35" t="s">
        <v>45</v>
      </c>
      <c r="D3" s="42">
        <v>1.0</v>
      </c>
      <c r="E3" s="42">
        <v>2.0</v>
      </c>
      <c r="F3" s="163">
        <v>8.985032391451632</v>
      </c>
      <c r="G3" s="163">
        <v>0.1355109034742552</v>
      </c>
      <c r="H3" s="163">
        <v>12.716745984400674</v>
      </c>
      <c r="I3" s="163">
        <v>0.23466774041694036</v>
      </c>
    </row>
    <row r="4" ht="14.25" customHeight="1">
      <c r="A4" s="42" t="s">
        <v>175</v>
      </c>
      <c r="B4" s="42" t="s">
        <v>176</v>
      </c>
      <c r="C4" s="35" t="s">
        <v>44</v>
      </c>
      <c r="D4" s="42">
        <v>1.0</v>
      </c>
      <c r="E4" s="42">
        <v>3.0</v>
      </c>
      <c r="F4" s="163">
        <v>10.752173883659367</v>
      </c>
      <c r="G4" s="163">
        <v>0.18603251500965307</v>
      </c>
      <c r="H4" s="163">
        <v>10.56951677655553</v>
      </c>
      <c r="I4" s="163">
        <v>0.1965814573230952</v>
      </c>
    </row>
    <row r="5" ht="14.25" customHeight="1">
      <c r="A5" s="42" t="s">
        <v>178</v>
      </c>
      <c r="B5" s="42" t="s">
        <v>179</v>
      </c>
      <c r="C5" s="35" t="s">
        <v>43</v>
      </c>
      <c r="D5" s="42">
        <v>1.0</v>
      </c>
      <c r="E5" s="42">
        <v>4.0</v>
      </c>
      <c r="F5" s="163">
        <v>8.024125846134003</v>
      </c>
      <c r="G5" s="163">
        <v>0.11393454383236229</v>
      </c>
      <c r="H5" s="163">
        <v>4.9110896086852005</v>
      </c>
      <c r="I5" s="163">
        <v>0.08897863654219576</v>
      </c>
    </row>
    <row r="6" ht="14.25" customHeight="1">
      <c r="A6" s="42" t="s">
        <v>183</v>
      </c>
      <c r="B6" s="42" t="s">
        <v>176</v>
      </c>
      <c r="C6" s="35" t="s">
        <v>42</v>
      </c>
      <c r="D6" s="42">
        <v>1.0</v>
      </c>
      <c r="E6" s="42">
        <v>5.0</v>
      </c>
      <c r="F6" s="163">
        <v>8.684510680952462</v>
      </c>
      <c r="G6" s="163">
        <v>0.10601580336857659</v>
      </c>
      <c r="H6" s="163">
        <v>12.973702419575863</v>
      </c>
      <c r="I6" s="163">
        <v>0.25192876184970553</v>
      </c>
    </row>
    <row r="7" ht="14.25" customHeight="1">
      <c r="A7" s="42" t="s">
        <v>168</v>
      </c>
      <c r="B7" s="42" t="s">
        <v>179</v>
      </c>
      <c r="C7" s="35" t="s">
        <v>41</v>
      </c>
      <c r="D7" s="42">
        <v>1.0</v>
      </c>
      <c r="E7" s="42">
        <v>6.0</v>
      </c>
      <c r="F7" s="163">
        <v>8.255587772532074</v>
      </c>
      <c r="G7" s="163">
        <v>0.13953844261501838</v>
      </c>
      <c r="H7" s="163">
        <v>8.125731290668957</v>
      </c>
      <c r="I7" s="163">
        <v>0.14124674175666063</v>
      </c>
    </row>
    <row r="8" ht="14.25" customHeight="1">
      <c r="A8" s="42" t="s">
        <v>183</v>
      </c>
      <c r="B8" s="42" t="s">
        <v>173</v>
      </c>
      <c r="C8" s="35" t="s">
        <v>40</v>
      </c>
      <c r="D8" s="42">
        <v>1.0</v>
      </c>
      <c r="E8" s="42">
        <v>7.0</v>
      </c>
      <c r="F8" s="163">
        <v>18.012911223976193</v>
      </c>
      <c r="G8" s="163">
        <v>0.3120433360693484</v>
      </c>
      <c r="H8" s="163">
        <v>13.993661978949193</v>
      </c>
      <c r="I8" s="163">
        <v>0.27698551939834487</v>
      </c>
    </row>
    <row r="9" ht="14.25" customHeight="1">
      <c r="A9" s="42" t="s">
        <v>175</v>
      </c>
      <c r="B9" s="42" t="s">
        <v>179</v>
      </c>
      <c r="C9" s="35" t="s">
        <v>39</v>
      </c>
      <c r="D9" s="42">
        <v>1.0</v>
      </c>
      <c r="E9" s="42">
        <v>8.0</v>
      </c>
      <c r="F9" s="163">
        <v>13.767138513881067</v>
      </c>
      <c r="G9" s="163">
        <v>0.20439453850026718</v>
      </c>
      <c r="H9" s="163">
        <v>10.538702521075024</v>
      </c>
      <c r="I9" s="163">
        <v>0.19797377333458688</v>
      </c>
    </row>
    <row r="10" ht="14.25" customHeight="1">
      <c r="A10" s="42" t="s">
        <v>168</v>
      </c>
      <c r="B10" s="42" t="s">
        <v>176</v>
      </c>
      <c r="C10" s="35" t="s">
        <v>38</v>
      </c>
      <c r="D10" s="42">
        <v>1.0</v>
      </c>
      <c r="E10" s="42">
        <v>9.0</v>
      </c>
      <c r="F10" s="163">
        <v>10.3171667721258</v>
      </c>
      <c r="G10" s="163">
        <v>0.16121012550554073</v>
      </c>
      <c r="H10" s="163">
        <v>8.215031763801521</v>
      </c>
      <c r="I10" s="163">
        <v>0.1709309209528697</v>
      </c>
    </row>
    <row r="11" ht="14.25" customHeight="1">
      <c r="A11" s="42" t="s">
        <v>183</v>
      </c>
      <c r="B11" s="42" t="s">
        <v>179</v>
      </c>
      <c r="C11" s="35" t="s">
        <v>37</v>
      </c>
      <c r="D11" s="42">
        <v>1.0</v>
      </c>
      <c r="E11" s="42">
        <v>10.0</v>
      </c>
      <c r="F11" s="163">
        <v>15.515805101691953</v>
      </c>
      <c r="G11" s="163">
        <v>0.23728025622566973</v>
      </c>
      <c r="H11" s="163">
        <v>11.549224786252582</v>
      </c>
      <c r="I11" s="163">
        <v>0.21840496306848026</v>
      </c>
    </row>
    <row r="12" ht="14.25" customHeight="1">
      <c r="A12" s="42" t="s">
        <v>178</v>
      </c>
      <c r="B12" s="42" t="s">
        <v>173</v>
      </c>
      <c r="C12" s="35" t="s">
        <v>36</v>
      </c>
      <c r="D12" s="42">
        <v>1.0</v>
      </c>
      <c r="E12" s="42">
        <v>11.0</v>
      </c>
      <c r="F12" s="163">
        <v>13.357956379653352</v>
      </c>
      <c r="G12" s="163">
        <v>0.2073432757943044</v>
      </c>
      <c r="H12" s="163">
        <v>9.868980393870762</v>
      </c>
      <c r="I12" s="163">
        <v>0.10807544224260206</v>
      </c>
    </row>
    <row r="13" ht="14.25" customHeight="1">
      <c r="A13" s="42" t="s">
        <v>178</v>
      </c>
      <c r="B13" s="42" t="s">
        <v>169</v>
      </c>
      <c r="C13" s="35" t="s">
        <v>32</v>
      </c>
      <c r="D13" s="42">
        <v>1.0</v>
      </c>
      <c r="E13" s="42">
        <v>13.0</v>
      </c>
      <c r="F13" s="163">
        <v>16.193561243890237</v>
      </c>
      <c r="G13" s="163">
        <v>0.2477245606079621</v>
      </c>
      <c r="H13" s="163">
        <v>13.700627452651752</v>
      </c>
      <c r="I13" s="163">
        <v>0.2604922758662313</v>
      </c>
    </row>
    <row r="14" ht="14.25" customHeight="1">
      <c r="A14" s="42" t="s">
        <v>183</v>
      </c>
      <c r="B14" s="42" t="s">
        <v>169</v>
      </c>
      <c r="C14" s="35" t="s">
        <v>30</v>
      </c>
      <c r="D14" s="42">
        <v>1.0</v>
      </c>
      <c r="E14" s="42">
        <v>14.0</v>
      </c>
      <c r="F14" s="163">
        <v>11.447626996767587</v>
      </c>
      <c r="G14" s="163">
        <v>0.1468480715274485</v>
      </c>
      <c r="H14" s="163">
        <v>7.150880629634452</v>
      </c>
      <c r="I14" s="163">
        <v>0.12342625174006945</v>
      </c>
    </row>
    <row r="15" ht="14.25" customHeight="1">
      <c r="A15" s="42" t="s">
        <v>178</v>
      </c>
      <c r="B15" s="42" t="s">
        <v>176</v>
      </c>
      <c r="C15" s="35" t="s">
        <v>29</v>
      </c>
      <c r="D15" s="42">
        <v>1.0</v>
      </c>
      <c r="E15" s="42">
        <v>15.0</v>
      </c>
      <c r="F15" s="163">
        <v>16.135819511152956</v>
      </c>
      <c r="G15" s="163">
        <v>0.22959129467090134</v>
      </c>
      <c r="H15" s="163">
        <v>11.653699107194946</v>
      </c>
      <c r="I15" s="163">
        <v>0.22317882949545326</v>
      </c>
    </row>
    <row r="16" ht="14.25" customHeight="1">
      <c r="A16" s="42" t="s">
        <v>168</v>
      </c>
      <c r="B16" s="42" t="s">
        <v>169</v>
      </c>
      <c r="C16" s="35" t="s">
        <v>46</v>
      </c>
      <c r="D16" s="42">
        <v>3.0</v>
      </c>
      <c r="E16" s="42">
        <v>1.0</v>
      </c>
      <c r="F16" s="163">
        <v>11.205753185769773</v>
      </c>
      <c r="G16" s="163">
        <v>0.1298318889151714</v>
      </c>
      <c r="H16" s="163">
        <v>8.021907128374977</v>
      </c>
      <c r="I16" s="163">
        <v>0.16487837136238714</v>
      </c>
    </row>
    <row r="17" ht="14.25" customHeight="1">
      <c r="A17" s="42" t="s">
        <v>168</v>
      </c>
      <c r="B17" s="42" t="s">
        <v>173</v>
      </c>
      <c r="C17" s="35" t="s">
        <v>45</v>
      </c>
      <c r="D17" s="42">
        <v>3.0</v>
      </c>
      <c r="E17" s="42">
        <v>2.0</v>
      </c>
      <c r="F17" s="163">
        <v>16.735627733344575</v>
      </c>
      <c r="G17" s="163">
        <v>0.2541916574322351</v>
      </c>
      <c r="H17" s="163">
        <v>14.105712956742295</v>
      </c>
      <c r="I17" s="163">
        <v>0.28375535188489104</v>
      </c>
    </row>
    <row r="18" ht="14.25" customHeight="1">
      <c r="A18" s="42" t="s">
        <v>175</v>
      </c>
      <c r="B18" s="42" t="s">
        <v>176</v>
      </c>
      <c r="C18" s="35" t="s">
        <v>44</v>
      </c>
      <c r="D18" s="42">
        <v>3.0</v>
      </c>
      <c r="E18" s="42">
        <v>3.0</v>
      </c>
      <c r="F18" s="163">
        <v>10.813983975548018</v>
      </c>
      <c r="G18" s="163">
        <v>0.22983770761682973</v>
      </c>
      <c r="H18" s="163">
        <v>8.903367421925358</v>
      </c>
      <c r="I18" s="163">
        <v>0.21277591936552262</v>
      </c>
    </row>
    <row r="19" ht="14.25" customHeight="1">
      <c r="A19" s="42" t="s">
        <v>178</v>
      </c>
      <c r="B19" s="42" t="s">
        <v>179</v>
      </c>
      <c r="C19" s="35" t="s">
        <v>43</v>
      </c>
      <c r="D19" s="42">
        <v>3.0</v>
      </c>
      <c r="E19" s="42">
        <v>4.0</v>
      </c>
      <c r="F19" s="163">
        <v>8.905502137267762</v>
      </c>
      <c r="G19" s="163">
        <v>0.18687536787964712</v>
      </c>
      <c r="H19" s="163">
        <v>4.014344066850493</v>
      </c>
      <c r="I19" s="163">
        <v>0.13410845168848057</v>
      </c>
    </row>
    <row r="20" ht="14.25" customHeight="1">
      <c r="A20" s="42" t="s">
        <v>183</v>
      </c>
      <c r="B20" s="42" t="s">
        <v>176</v>
      </c>
      <c r="C20" s="35" t="s">
        <v>42</v>
      </c>
      <c r="D20" s="42">
        <v>3.0</v>
      </c>
      <c r="E20" s="42">
        <v>5.0</v>
      </c>
      <c r="F20" s="163">
        <v>9.535131957533252</v>
      </c>
      <c r="G20" s="163">
        <v>0.1727165317875647</v>
      </c>
      <c r="H20" s="163">
        <v>4.405648217251051</v>
      </c>
      <c r="I20" s="163">
        <v>0.19095095285247313</v>
      </c>
    </row>
    <row r="21" ht="14.25" customHeight="1">
      <c r="A21" s="42" t="s">
        <v>168</v>
      </c>
      <c r="B21" s="42" t="s">
        <v>179</v>
      </c>
      <c r="C21" s="35" t="s">
        <v>41</v>
      </c>
      <c r="D21" s="42">
        <v>3.0</v>
      </c>
      <c r="E21" s="42">
        <v>6.0</v>
      </c>
      <c r="F21" s="163">
        <v>6.353834170438327</v>
      </c>
      <c r="G21" s="163">
        <v>0.1269430539029172</v>
      </c>
      <c r="H21" s="163">
        <v>11.324816199171718</v>
      </c>
      <c r="I21" s="163">
        <v>0.2531371337566593</v>
      </c>
    </row>
    <row r="22" ht="14.25" customHeight="1">
      <c r="A22" s="42" t="s">
        <v>175</v>
      </c>
      <c r="B22" s="42" t="s">
        <v>179</v>
      </c>
      <c r="C22" s="35" t="s">
        <v>39</v>
      </c>
      <c r="D22" s="42">
        <v>3.0</v>
      </c>
      <c r="E22" s="42">
        <v>8.0</v>
      </c>
      <c r="F22" s="163">
        <v>10.527427064198697</v>
      </c>
      <c r="G22" s="163">
        <v>0.20421388261063952</v>
      </c>
      <c r="H22" s="163">
        <v>11.341767069765025</v>
      </c>
      <c r="I22" s="163">
        <v>0.27262321663483724</v>
      </c>
    </row>
    <row r="23" ht="14.25" customHeight="1">
      <c r="A23" s="42" t="s">
        <v>168</v>
      </c>
      <c r="B23" s="42" t="s">
        <v>176</v>
      </c>
      <c r="C23" s="35" t="s">
        <v>38</v>
      </c>
      <c r="D23" s="42">
        <v>3.0</v>
      </c>
      <c r="E23" s="42">
        <v>9.0</v>
      </c>
      <c r="F23" s="163">
        <v>7.4929752376775225</v>
      </c>
      <c r="G23" s="163">
        <v>0.128123624475812</v>
      </c>
      <c r="H23" s="163">
        <v>12.609605291676845</v>
      </c>
      <c r="I23" s="163">
        <v>0.28939947101660546</v>
      </c>
    </row>
    <row r="24" ht="14.25" customHeight="1">
      <c r="A24" s="42" t="s">
        <v>175</v>
      </c>
      <c r="B24" s="42" t="s">
        <v>169</v>
      </c>
      <c r="C24" s="35" t="s">
        <v>34</v>
      </c>
      <c r="D24" s="42">
        <v>3.0</v>
      </c>
      <c r="E24" s="42">
        <v>12.0</v>
      </c>
      <c r="F24" s="163">
        <v>5.983973651797327</v>
      </c>
      <c r="G24" s="163">
        <v>0.06978788287811792</v>
      </c>
      <c r="H24" s="163">
        <v>12.226332125025035</v>
      </c>
      <c r="I24" s="163">
        <v>0.208789491301358</v>
      </c>
    </row>
    <row r="25" ht="14.25" customHeight="1">
      <c r="A25" s="42" t="s">
        <v>178</v>
      </c>
      <c r="B25" s="42" t="s">
        <v>169</v>
      </c>
      <c r="C25" s="35" t="s">
        <v>32</v>
      </c>
      <c r="D25" s="42">
        <v>3.0</v>
      </c>
      <c r="E25" s="42">
        <v>13.0</v>
      </c>
      <c r="F25" s="163">
        <v>10.290053304086873</v>
      </c>
      <c r="G25" s="163">
        <v>0.16991085108881968</v>
      </c>
      <c r="H25" s="163">
        <v>9.023035568538301</v>
      </c>
      <c r="I25" s="163">
        <v>0.1555464920078827</v>
      </c>
    </row>
    <row r="26" ht="14.25" customHeight="1">
      <c r="A26" s="42" t="s">
        <v>183</v>
      </c>
      <c r="B26" s="42" t="s">
        <v>169</v>
      </c>
      <c r="C26" s="35" t="s">
        <v>30</v>
      </c>
      <c r="D26" s="42">
        <v>3.0</v>
      </c>
      <c r="E26" s="42">
        <v>14.0</v>
      </c>
      <c r="F26" s="163">
        <v>6.639914503781713</v>
      </c>
      <c r="G26" s="163">
        <v>0.08963456519131685</v>
      </c>
      <c r="H26" s="163">
        <v>7.154740744666335</v>
      </c>
      <c r="I26" s="163">
        <v>0.14755284922187198</v>
      </c>
    </row>
    <row r="27" ht="14.25" customHeight="1">
      <c r="A27" s="42" t="s">
        <v>178</v>
      </c>
      <c r="B27" s="42" t="s">
        <v>176</v>
      </c>
      <c r="C27" s="35" t="s">
        <v>29</v>
      </c>
      <c r="D27" s="42">
        <v>3.0</v>
      </c>
      <c r="E27" s="42">
        <v>15.0</v>
      </c>
      <c r="F27" s="163">
        <v>9.823803742847751</v>
      </c>
      <c r="G27" s="163">
        <v>0.17008343584967783</v>
      </c>
      <c r="H27" s="163">
        <v>8.915072248769778</v>
      </c>
      <c r="I27" s="163">
        <v>0.19480408352655812</v>
      </c>
    </row>
    <row r="28" ht="14.25" customHeight="1">
      <c r="A28" s="42" t="s">
        <v>175</v>
      </c>
      <c r="B28" s="42" t="s">
        <v>173</v>
      </c>
      <c r="C28" s="33" t="s">
        <v>28</v>
      </c>
      <c r="D28" s="42">
        <v>3.0</v>
      </c>
      <c r="E28" s="42">
        <v>16.0</v>
      </c>
      <c r="F28" s="163">
        <v>9.818207718961274</v>
      </c>
      <c r="G28" s="163">
        <v>0.1695266928687781</v>
      </c>
      <c r="H28" s="163">
        <v>7.584946132794213</v>
      </c>
      <c r="I28" s="163">
        <v>0.16720207915180363</v>
      </c>
    </row>
    <row r="29" ht="14.25" customHeight="1">
      <c r="A29" s="42" t="s">
        <v>168</v>
      </c>
      <c r="B29" s="42" t="s">
        <v>173</v>
      </c>
      <c r="C29" s="35" t="s">
        <v>45</v>
      </c>
      <c r="D29" s="42">
        <v>5.0</v>
      </c>
      <c r="E29" s="42">
        <v>2.0</v>
      </c>
      <c r="F29" s="163">
        <v>11.657678174610277</v>
      </c>
      <c r="G29" s="163">
        <v>0.18115552637931673</v>
      </c>
      <c r="H29" s="163">
        <v>7.28929138472729</v>
      </c>
      <c r="I29" s="163">
        <v>0.19364125280161987</v>
      </c>
    </row>
    <row r="30" ht="14.25" customHeight="1">
      <c r="A30" s="42" t="s">
        <v>183</v>
      </c>
      <c r="B30" s="42" t="s">
        <v>173</v>
      </c>
      <c r="C30" s="35" t="s">
        <v>40</v>
      </c>
      <c r="D30" s="42">
        <v>5.0</v>
      </c>
      <c r="E30" s="42">
        <v>7.0</v>
      </c>
      <c r="F30" s="163">
        <v>10.380861035186747</v>
      </c>
      <c r="G30" s="163">
        <v>0.15953830205937167</v>
      </c>
      <c r="H30" s="163">
        <v>9.3776543</v>
      </c>
      <c r="I30" s="163">
        <v>0.2563587</v>
      </c>
    </row>
    <row r="31" ht="14.25" customHeight="1">
      <c r="A31" s="42" t="s">
        <v>168</v>
      </c>
      <c r="B31" s="42" t="s">
        <v>176</v>
      </c>
      <c r="C31" s="35" t="s">
        <v>38</v>
      </c>
      <c r="D31" s="42">
        <v>5.0</v>
      </c>
      <c r="E31" s="42">
        <v>9.0</v>
      </c>
      <c r="F31" s="163">
        <v>10.330580438151905</v>
      </c>
      <c r="G31" s="163">
        <v>0.20976148354849644</v>
      </c>
      <c r="H31" s="163">
        <v>10.129189337085432</v>
      </c>
      <c r="I31" s="163">
        <v>0.2812331152490386</v>
      </c>
    </row>
    <row r="32" ht="14.25" customHeight="1">
      <c r="A32" s="42" t="s">
        <v>183</v>
      </c>
      <c r="B32" s="42" t="s">
        <v>179</v>
      </c>
      <c r="C32" s="35" t="s">
        <v>37</v>
      </c>
      <c r="D32" s="42">
        <v>5.0</v>
      </c>
      <c r="E32" s="42">
        <v>10.0</v>
      </c>
      <c r="F32" s="163">
        <v>10.931170488510938</v>
      </c>
      <c r="G32" s="163">
        <v>0.15503211073643144</v>
      </c>
      <c r="H32" s="163">
        <v>12.241750816883286</v>
      </c>
      <c r="I32" s="163">
        <v>0.2883624849736232</v>
      </c>
    </row>
    <row r="33" ht="14.25" customHeight="1">
      <c r="A33" s="42" t="s">
        <v>178</v>
      </c>
      <c r="B33" s="42" t="s">
        <v>173</v>
      </c>
      <c r="C33" s="35" t="s">
        <v>36</v>
      </c>
      <c r="D33" s="42">
        <v>5.0</v>
      </c>
      <c r="E33" s="42">
        <v>11.0</v>
      </c>
      <c r="F33" s="163">
        <v>13.142888399049289</v>
      </c>
      <c r="G33" s="163">
        <v>0.21463035344160353</v>
      </c>
      <c r="H33" s="163">
        <v>12.058735596912918</v>
      </c>
      <c r="I33" s="163">
        <v>0.2938955694482627</v>
      </c>
    </row>
    <row r="34" ht="14.25" customHeight="1">
      <c r="A34" s="42" t="s">
        <v>178</v>
      </c>
      <c r="B34" s="42" t="s">
        <v>169</v>
      </c>
      <c r="C34" s="35" t="s">
        <v>32</v>
      </c>
      <c r="D34" s="42">
        <v>5.0</v>
      </c>
      <c r="E34" s="42">
        <v>13.0</v>
      </c>
      <c r="F34" s="163">
        <v>9.507530721947747</v>
      </c>
      <c r="G34" s="163">
        <v>0.23715310164272546</v>
      </c>
      <c r="H34" s="163">
        <v>11.266670433344196</v>
      </c>
      <c r="I34" s="163">
        <v>0.2841919546016047</v>
      </c>
    </row>
    <row r="35" ht="14.25" customHeight="1">
      <c r="A35" s="42" t="s">
        <v>183</v>
      </c>
      <c r="B35" s="42" t="s">
        <v>169</v>
      </c>
      <c r="C35" s="35" t="s">
        <v>30</v>
      </c>
      <c r="D35" s="42">
        <v>5.0</v>
      </c>
      <c r="E35" s="42">
        <v>14.0</v>
      </c>
      <c r="F35" s="163">
        <v>11.349578752648446</v>
      </c>
      <c r="G35" s="163">
        <v>0.31491605883325663</v>
      </c>
      <c r="H35" s="163">
        <v>8.034778065811693</v>
      </c>
      <c r="I35" s="163">
        <v>0.16511264335041104</v>
      </c>
    </row>
    <row r="36" ht="14.25" customHeight="1">
      <c r="A36" s="42" t="s">
        <v>178</v>
      </c>
      <c r="B36" s="42" t="s">
        <v>176</v>
      </c>
      <c r="C36" s="35" t="s">
        <v>29</v>
      </c>
      <c r="D36" s="42">
        <v>5.0</v>
      </c>
      <c r="E36" s="42">
        <v>15.0</v>
      </c>
      <c r="F36" s="163">
        <v>9.707400470523648</v>
      </c>
      <c r="G36" s="163">
        <v>0.285573497904627</v>
      </c>
      <c r="H36" s="163">
        <v>13.537291987654873</v>
      </c>
      <c r="I36" s="163">
        <v>0.15961980345031576</v>
      </c>
    </row>
    <row r="37" ht="14.25" customHeight="1">
      <c r="A37" s="42" t="s">
        <v>168</v>
      </c>
      <c r="B37" s="42" t="s">
        <v>169</v>
      </c>
      <c r="C37" s="35" t="s">
        <v>46</v>
      </c>
      <c r="D37" s="42">
        <v>2.0</v>
      </c>
      <c r="E37" s="42">
        <v>1.0</v>
      </c>
      <c r="F37" s="163">
        <v>5.862237229446656</v>
      </c>
      <c r="G37" s="163">
        <v>0.08356263039436483</v>
      </c>
      <c r="H37" s="163">
        <v>7.13464687740961</v>
      </c>
      <c r="I37" s="163">
        <v>0.1812809496668009</v>
      </c>
    </row>
    <row r="38" ht="14.25" customHeight="1">
      <c r="A38" s="42" t="s">
        <v>168</v>
      </c>
      <c r="B38" s="42" t="s">
        <v>173</v>
      </c>
      <c r="C38" s="35" t="s">
        <v>45</v>
      </c>
      <c r="D38" s="42">
        <v>2.0</v>
      </c>
      <c r="E38" s="42">
        <v>2.0</v>
      </c>
      <c r="F38" s="163">
        <v>9.062848376820721</v>
      </c>
      <c r="G38" s="163">
        <v>0.16503529981746157</v>
      </c>
      <c r="H38" s="163">
        <v>6.758679193831933</v>
      </c>
      <c r="I38" s="163">
        <v>0.1881121261430683</v>
      </c>
    </row>
    <row r="39" ht="14.25" customHeight="1">
      <c r="A39" s="42" t="s">
        <v>175</v>
      </c>
      <c r="B39" s="42" t="s">
        <v>179</v>
      </c>
      <c r="C39" s="35" t="s">
        <v>39</v>
      </c>
      <c r="D39" s="42">
        <v>2.0</v>
      </c>
      <c r="E39" s="42">
        <v>8.0</v>
      </c>
      <c r="F39" s="163">
        <v>7.543900980038199</v>
      </c>
      <c r="G39" s="163">
        <v>0.11317073951502268</v>
      </c>
      <c r="H39" s="163">
        <v>5.141029159330718</v>
      </c>
      <c r="I39" s="163">
        <v>0.13201890082643536</v>
      </c>
    </row>
    <row r="40" ht="14.25" customHeight="1">
      <c r="A40" s="42" t="s">
        <v>168</v>
      </c>
      <c r="B40" s="42" t="s">
        <v>176</v>
      </c>
      <c r="C40" s="35" t="s">
        <v>38</v>
      </c>
      <c r="D40" s="42">
        <v>2.0</v>
      </c>
      <c r="E40" s="42">
        <v>9.0</v>
      </c>
      <c r="F40" s="163">
        <v>4.984275047882239</v>
      </c>
      <c r="G40" s="163">
        <v>0.07322907804024144</v>
      </c>
      <c r="H40" s="163">
        <v>11.283952296636873</v>
      </c>
      <c r="I40" s="163">
        <v>0.2756627255897222</v>
      </c>
    </row>
    <row r="41" ht="14.25" customHeight="1">
      <c r="A41" s="42" t="s">
        <v>183</v>
      </c>
      <c r="B41" s="42" t="s">
        <v>179</v>
      </c>
      <c r="C41" s="35" t="s">
        <v>37</v>
      </c>
      <c r="D41" s="42">
        <v>2.0</v>
      </c>
      <c r="E41" s="42">
        <v>10.0</v>
      </c>
      <c r="F41" s="163">
        <v>8.867721319003</v>
      </c>
      <c r="G41" s="163">
        <v>0.15655345987149333</v>
      </c>
      <c r="H41" s="163">
        <v>9.637502692842395</v>
      </c>
      <c r="I41" s="163">
        <v>0.26118253839497463</v>
      </c>
    </row>
    <row r="42" ht="14.25" customHeight="1">
      <c r="A42" s="42" t="s">
        <v>178</v>
      </c>
      <c r="B42" s="42" t="s">
        <v>173</v>
      </c>
      <c r="C42" s="35" t="s">
        <v>36</v>
      </c>
      <c r="D42" s="42">
        <v>2.0</v>
      </c>
      <c r="E42" s="42">
        <v>11.0</v>
      </c>
      <c r="F42" s="163">
        <v>8.870796792915947</v>
      </c>
      <c r="G42" s="163">
        <v>0.15718547384803264</v>
      </c>
      <c r="H42" s="163">
        <v>5.844061048301988</v>
      </c>
      <c r="I42" s="163">
        <v>0.14580683442871412</v>
      </c>
    </row>
    <row r="43" ht="14.25" customHeight="1">
      <c r="A43" s="42" t="s">
        <v>175</v>
      </c>
      <c r="B43" s="42" t="s">
        <v>169</v>
      </c>
      <c r="C43" s="35" t="s">
        <v>34</v>
      </c>
      <c r="D43" s="42">
        <v>2.0</v>
      </c>
      <c r="E43" s="42">
        <v>12.0</v>
      </c>
      <c r="F43" s="163">
        <v>9.405777147193437</v>
      </c>
      <c r="G43" s="163">
        <v>0.1618981878193967</v>
      </c>
      <c r="H43" s="163">
        <v>8.328043515559505</v>
      </c>
      <c r="I43" s="163">
        <v>0.20225253087197634</v>
      </c>
    </row>
    <row r="44" ht="14.25" customHeight="1">
      <c r="A44" s="42" t="s">
        <v>178</v>
      </c>
      <c r="B44" s="42" t="s">
        <v>169</v>
      </c>
      <c r="C44" s="35" t="s">
        <v>32</v>
      </c>
      <c r="D44" s="42">
        <v>2.0</v>
      </c>
      <c r="E44" s="42">
        <v>13.0</v>
      </c>
      <c r="F44" s="163">
        <v>12.387424996480725</v>
      </c>
      <c r="G44" s="163">
        <v>0.23279120206690715</v>
      </c>
      <c r="H44" s="163">
        <v>6.732572286213205</v>
      </c>
      <c r="I44" s="163">
        <v>0.15420031923171082</v>
      </c>
    </row>
    <row r="45" ht="14.25" customHeight="1">
      <c r="A45" s="42" t="s">
        <v>183</v>
      </c>
      <c r="B45" s="42" t="s">
        <v>169</v>
      </c>
      <c r="C45" s="35" t="s">
        <v>30</v>
      </c>
      <c r="D45" s="42">
        <v>2.0</v>
      </c>
      <c r="E45" s="42">
        <v>14.0</v>
      </c>
      <c r="F45" s="163">
        <v>13.518552503663374</v>
      </c>
      <c r="G45" s="163">
        <v>0.2747467219409996</v>
      </c>
      <c r="H45" s="163">
        <v>11.82620400174547</v>
      </c>
      <c r="I45" s="163">
        <v>0.29347739930407046</v>
      </c>
    </row>
    <row r="46" ht="14.25" customHeight="1">
      <c r="A46" s="42" t="s">
        <v>178</v>
      </c>
      <c r="B46" s="42" t="s">
        <v>176</v>
      </c>
      <c r="C46" s="35" t="s">
        <v>29</v>
      </c>
      <c r="D46" s="42">
        <v>2.0</v>
      </c>
      <c r="E46" s="42">
        <v>15.0</v>
      </c>
      <c r="F46" s="163">
        <v>6.921727579053232</v>
      </c>
      <c r="G46" s="163">
        <v>0.128541332283862</v>
      </c>
      <c r="H46" s="163">
        <v>7.065341153380765</v>
      </c>
      <c r="I46" s="163">
        <v>0.17050628961036565</v>
      </c>
    </row>
    <row r="47" ht="14.25" customHeight="1">
      <c r="A47" s="42" t="s">
        <v>168</v>
      </c>
      <c r="B47" s="42" t="s">
        <v>169</v>
      </c>
      <c r="C47" s="35" t="s">
        <v>46</v>
      </c>
      <c r="D47" s="42">
        <v>4.0</v>
      </c>
      <c r="E47" s="42">
        <v>1.0</v>
      </c>
      <c r="F47" s="163">
        <v>8.968102835846002</v>
      </c>
      <c r="G47" s="163">
        <v>0.1655581466093032</v>
      </c>
      <c r="H47" s="163">
        <v>6.303909502777996</v>
      </c>
      <c r="I47" s="163">
        <v>0.17385596236053358</v>
      </c>
    </row>
    <row r="48" ht="14.25" customHeight="1">
      <c r="A48" s="42" t="s">
        <v>168</v>
      </c>
      <c r="B48" s="42" t="s">
        <v>173</v>
      </c>
      <c r="C48" s="35" t="s">
        <v>45</v>
      </c>
      <c r="D48" s="42">
        <v>4.0</v>
      </c>
      <c r="E48" s="42">
        <v>2.0</v>
      </c>
      <c r="F48" s="163">
        <v>8.316777149115316</v>
      </c>
      <c r="G48" s="163">
        <v>0.16762694251615246</v>
      </c>
      <c r="H48" s="163">
        <v>6.886013232838976</v>
      </c>
      <c r="I48" s="163">
        <v>0.19574866745217614</v>
      </c>
    </row>
    <row r="49" ht="14.25" customHeight="1">
      <c r="A49" s="42" t="s">
        <v>175</v>
      </c>
      <c r="B49" s="42" t="s">
        <v>176</v>
      </c>
      <c r="C49" s="35" t="s">
        <v>44</v>
      </c>
      <c r="D49" s="42">
        <v>4.0</v>
      </c>
      <c r="E49" s="42">
        <v>3.0</v>
      </c>
      <c r="F49" s="163">
        <v>4.6143066584954155</v>
      </c>
      <c r="G49" s="163">
        <v>0.06569774039921314</v>
      </c>
      <c r="H49" s="163">
        <v>11.124088614270287</v>
      </c>
      <c r="I49" s="163">
        <v>0.26955851422744986</v>
      </c>
    </row>
    <row r="50" ht="14.25" customHeight="1">
      <c r="A50" s="42" t="s">
        <v>178</v>
      </c>
      <c r="B50" s="42" t="s">
        <v>179</v>
      </c>
      <c r="C50" s="35" t="s">
        <v>43</v>
      </c>
      <c r="D50" s="42">
        <v>4.0</v>
      </c>
      <c r="E50" s="42">
        <v>4.0</v>
      </c>
      <c r="F50" s="163">
        <v>11.47040452474978</v>
      </c>
      <c r="G50" s="163">
        <v>0.17868386597225994</v>
      </c>
      <c r="H50" s="163">
        <v>11.470930082311819</v>
      </c>
      <c r="I50" s="163">
        <v>0.19906114328729066</v>
      </c>
    </row>
    <row r="51" ht="14.25" customHeight="1">
      <c r="A51" s="42" t="s">
        <v>183</v>
      </c>
      <c r="B51" s="42" t="s">
        <v>176</v>
      </c>
      <c r="C51" s="35" t="s">
        <v>42</v>
      </c>
      <c r="D51" s="42">
        <v>4.0</v>
      </c>
      <c r="E51" s="42">
        <v>5.0</v>
      </c>
      <c r="F51" s="163">
        <v>8.79689224914342</v>
      </c>
      <c r="G51" s="163">
        <v>0.14739670370956523</v>
      </c>
      <c r="H51" s="163">
        <v>8.746626411893635</v>
      </c>
      <c r="I51" s="163">
        <v>0.16419042626302366</v>
      </c>
    </row>
    <row r="52" ht="14.25" customHeight="1">
      <c r="A52" s="42" t="s">
        <v>168</v>
      </c>
      <c r="B52" s="42" t="s">
        <v>179</v>
      </c>
      <c r="C52" s="35" t="s">
        <v>41</v>
      </c>
      <c r="D52" s="42">
        <v>4.0</v>
      </c>
      <c r="E52" s="42">
        <v>6.0</v>
      </c>
      <c r="F52" s="163">
        <v>12.38250562369034</v>
      </c>
      <c r="G52" s="163">
        <v>0.22105499167451995</v>
      </c>
      <c r="H52" s="163">
        <v>12.47285178756152</v>
      </c>
      <c r="I52" s="163">
        <v>0.19957412457106719</v>
      </c>
    </row>
    <row r="53" ht="14.25" customHeight="1">
      <c r="A53" s="42" t="s">
        <v>183</v>
      </c>
      <c r="B53" s="42" t="s">
        <v>173</v>
      </c>
      <c r="C53" s="35" t="s">
        <v>40</v>
      </c>
      <c r="D53" s="42">
        <v>4.0</v>
      </c>
      <c r="E53" s="42">
        <v>7.0</v>
      </c>
      <c r="F53" s="163">
        <v>9.90508323759641</v>
      </c>
      <c r="G53" s="163">
        <v>0.18516423482633057</v>
      </c>
      <c r="H53" s="163">
        <v>10.491899004431323</v>
      </c>
      <c r="I53" s="163">
        <v>0.21319400365390412</v>
      </c>
    </row>
    <row r="54" ht="14.25" customHeight="1">
      <c r="A54" s="42" t="s">
        <v>175</v>
      </c>
      <c r="B54" s="42" t="s">
        <v>179</v>
      </c>
      <c r="C54" s="35" t="s">
        <v>39</v>
      </c>
      <c r="D54" s="42">
        <v>4.0</v>
      </c>
      <c r="E54" s="42">
        <v>8.0</v>
      </c>
      <c r="F54" s="163">
        <v>11.404761280777974</v>
      </c>
      <c r="G54" s="163">
        <v>0.20238741707992564</v>
      </c>
      <c r="H54" s="163">
        <v>10.047370250486429</v>
      </c>
      <c r="I54" s="163">
        <v>0.17493776341352377</v>
      </c>
    </row>
    <row r="55" ht="14.25" customHeight="1">
      <c r="A55" s="42" t="s">
        <v>168</v>
      </c>
      <c r="B55" s="42" t="s">
        <v>176</v>
      </c>
      <c r="C55" s="35" t="s">
        <v>38</v>
      </c>
      <c r="D55" s="42">
        <v>4.0</v>
      </c>
      <c r="E55" s="42">
        <v>9.0</v>
      </c>
      <c r="F55" s="163">
        <v>10.31611764464419</v>
      </c>
      <c r="G55" s="163">
        <v>0.1696298856362259</v>
      </c>
      <c r="H55" s="163">
        <v>10.643818159698919</v>
      </c>
      <c r="I55" s="163">
        <v>0.21637596365706363</v>
      </c>
    </row>
    <row r="56" ht="14.25" customHeight="1">
      <c r="A56" s="42" t="s">
        <v>183</v>
      </c>
      <c r="B56" s="42" t="s">
        <v>179</v>
      </c>
      <c r="C56" s="35" t="s">
        <v>37</v>
      </c>
      <c r="D56" s="42">
        <v>4.0</v>
      </c>
      <c r="E56" s="42">
        <v>10.0</v>
      </c>
      <c r="F56" s="163">
        <v>13.48273568814525</v>
      </c>
      <c r="G56" s="163">
        <v>0.24889245724674136</v>
      </c>
      <c r="H56" s="163">
        <v>13.96688489358008</v>
      </c>
      <c r="I56" s="163">
        <v>0.23699402428803565</v>
      </c>
    </row>
    <row r="57" ht="14.25" customHeight="1">
      <c r="A57" s="42" t="s">
        <v>178</v>
      </c>
      <c r="B57" s="42" t="s">
        <v>173</v>
      </c>
      <c r="C57" s="35" t="s">
        <v>36</v>
      </c>
      <c r="D57" s="42">
        <v>4.0</v>
      </c>
      <c r="E57" s="42">
        <v>11.0</v>
      </c>
      <c r="F57" s="163">
        <v>8.195397689059636</v>
      </c>
      <c r="G57" s="163">
        <v>0.14451050760733225</v>
      </c>
      <c r="H57" s="163">
        <v>10.536438518920773</v>
      </c>
      <c r="I57" s="163">
        <v>0.19994404547408906</v>
      </c>
    </row>
    <row r="58" ht="14.25" customHeight="1">
      <c r="A58" s="42" t="s">
        <v>175</v>
      </c>
      <c r="B58" s="42" t="s">
        <v>169</v>
      </c>
      <c r="C58" s="35" t="s">
        <v>34</v>
      </c>
      <c r="D58" s="42">
        <v>4.0</v>
      </c>
      <c r="E58" s="42">
        <v>12.0</v>
      </c>
      <c r="F58" s="163">
        <v>15.805953477411443</v>
      </c>
      <c r="G58" s="163">
        <v>0.2546773845950098</v>
      </c>
      <c r="H58" s="163">
        <v>14.559956360953322</v>
      </c>
      <c r="I58" s="163">
        <v>0.2643827331123186</v>
      </c>
    </row>
    <row r="59" ht="14.25" customHeight="1">
      <c r="A59" s="42" t="s">
        <v>178</v>
      </c>
      <c r="B59" s="42" t="s">
        <v>169</v>
      </c>
      <c r="C59" s="35" t="s">
        <v>32</v>
      </c>
      <c r="D59" s="42">
        <v>4.0</v>
      </c>
      <c r="E59" s="42">
        <v>13.0</v>
      </c>
      <c r="F59" s="163">
        <v>9.084496324191177</v>
      </c>
      <c r="G59" s="163">
        <v>0.12967584468011628</v>
      </c>
      <c r="H59" s="163">
        <v>15.090965060747104</v>
      </c>
      <c r="I59" s="163">
        <v>0.27718362009944486</v>
      </c>
    </row>
    <row r="60" ht="14.25" customHeight="1">
      <c r="A60" s="42" t="s">
        <v>183</v>
      </c>
      <c r="B60" s="42" t="s">
        <v>169</v>
      </c>
      <c r="C60" s="35" t="s">
        <v>30</v>
      </c>
      <c r="D60" s="42">
        <v>4.0</v>
      </c>
      <c r="E60" s="42">
        <v>14.0</v>
      </c>
      <c r="F60" s="163">
        <v>8.398636102063778</v>
      </c>
      <c r="G60" s="163">
        <v>0.13291576629365032</v>
      </c>
      <c r="H60" s="163">
        <v>5.175601423568124</v>
      </c>
      <c r="I60" s="163">
        <v>0.07036965375040548</v>
      </c>
    </row>
    <row r="61" ht="14.25" customHeight="1">
      <c r="A61" s="42" t="s">
        <v>178</v>
      </c>
      <c r="B61" s="42" t="s">
        <v>176</v>
      </c>
      <c r="C61" s="35" t="s">
        <v>29</v>
      </c>
      <c r="D61" s="42">
        <v>4.0</v>
      </c>
      <c r="E61" s="42">
        <v>15.0</v>
      </c>
      <c r="F61" s="163">
        <v>14.172167200069506</v>
      </c>
      <c r="G61" s="163">
        <v>0.23758936053505386</v>
      </c>
      <c r="H61" s="163">
        <v>14.50870830847333</v>
      </c>
      <c r="I61" s="163">
        <v>0.2593184101949352</v>
      </c>
    </row>
    <row r="62" ht="14.25" customHeight="1">
      <c r="A62" s="42" t="s">
        <v>175</v>
      </c>
      <c r="B62" s="42" t="s">
        <v>173</v>
      </c>
      <c r="C62" s="33" t="s">
        <v>28</v>
      </c>
      <c r="D62" s="42">
        <v>4.0</v>
      </c>
      <c r="E62" s="42">
        <v>16.0</v>
      </c>
      <c r="F62" s="163">
        <v>13.343635864879499</v>
      </c>
      <c r="G62" s="163">
        <v>0.17007715754826377</v>
      </c>
      <c r="H62" s="163">
        <v>14.714174952958398</v>
      </c>
      <c r="I62" s="163">
        <v>0.22138228081111105</v>
      </c>
    </row>
    <row r="63" ht="14.25" customHeight="1">
      <c r="A63" s="42" t="s">
        <v>168</v>
      </c>
      <c r="B63" s="42" t="s">
        <v>169</v>
      </c>
      <c r="C63" s="35" t="s">
        <v>46</v>
      </c>
      <c r="D63" s="42">
        <v>6.0</v>
      </c>
      <c r="E63" s="42">
        <v>1.0</v>
      </c>
      <c r="F63" s="163">
        <v>11.817091762676357</v>
      </c>
      <c r="G63" s="163">
        <v>0.12434187583482831</v>
      </c>
      <c r="H63" s="163">
        <v>12.50742335484069</v>
      </c>
      <c r="I63" s="163">
        <v>0.17935013224671223</v>
      </c>
    </row>
    <row r="64" ht="14.25" customHeight="1">
      <c r="A64" s="42" t="s">
        <v>168</v>
      </c>
      <c r="B64" s="42" t="s">
        <v>173</v>
      </c>
      <c r="C64" s="35" t="s">
        <v>45</v>
      </c>
      <c r="D64" s="42">
        <v>6.0</v>
      </c>
      <c r="E64" s="42">
        <v>2.0</v>
      </c>
      <c r="F64" s="163">
        <v>15.898546520780048</v>
      </c>
      <c r="G64" s="163">
        <v>0.21854469844822155</v>
      </c>
      <c r="H64" s="163">
        <v>12.42531614472374</v>
      </c>
      <c r="I64" s="163">
        <v>0.19525095014140345</v>
      </c>
    </row>
    <row r="65" ht="14.25" customHeight="1">
      <c r="A65" s="42" t="s">
        <v>175</v>
      </c>
      <c r="B65" s="42" t="s">
        <v>176</v>
      </c>
      <c r="C65" s="35" t="s">
        <v>44</v>
      </c>
      <c r="D65" s="42">
        <v>6.0</v>
      </c>
      <c r="E65" s="42">
        <v>3.0</v>
      </c>
      <c r="F65" s="163">
        <v>18.42015064157513</v>
      </c>
      <c r="G65" s="163">
        <v>0.2673534860205335</v>
      </c>
      <c r="H65" s="163">
        <v>19.9544824712751</v>
      </c>
      <c r="I65" s="163">
        <v>0.3609874598009875</v>
      </c>
    </row>
    <row r="66" ht="14.25" customHeight="1">
      <c r="A66" s="42" t="s">
        <v>178</v>
      </c>
      <c r="B66" s="42" t="s">
        <v>179</v>
      </c>
      <c r="C66" s="35" t="s">
        <v>43</v>
      </c>
      <c r="D66" s="42">
        <v>6.0</v>
      </c>
      <c r="E66" s="42">
        <v>4.0</v>
      </c>
      <c r="F66" s="163">
        <v>17.84550253916351</v>
      </c>
      <c r="G66" s="163">
        <v>0.2642098007591393</v>
      </c>
      <c r="H66" s="163">
        <v>17.19745362796697</v>
      </c>
      <c r="I66" s="163">
        <v>0.2601255849899851</v>
      </c>
    </row>
    <row r="67" ht="14.25" customHeight="1">
      <c r="A67" s="42" t="s">
        <v>183</v>
      </c>
      <c r="B67" s="42" t="s">
        <v>176</v>
      </c>
      <c r="C67" s="35" t="s">
        <v>42</v>
      </c>
      <c r="D67" s="42">
        <v>6.0</v>
      </c>
      <c r="E67" s="42">
        <v>5.0</v>
      </c>
      <c r="F67" s="163">
        <v>14.87246058636936</v>
      </c>
      <c r="G67" s="163">
        <v>0.20070818780910776</v>
      </c>
      <c r="H67" s="163">
        <v>14.876536412988292</v>
      </c>
      <c r="I67" s="163">
        <v>0.20971319578281528</v>
      </c>
    </row>
    <row r="68" ht="14.25" customHeight="1">
      <c r="A68" s="42" t="s">
        <v>168</v>
      </c>
      <c r="B68" s="42" t="s">
        <v>179</v>
      </c>
      <c r="C68" s="35" t="s">
        <v>41</v>
      </c>
      <c r="D68" s="42">
        <v>6.0</v>
      </c>
      <c r="E68" s="42">
        <v>6.0</v>
      </c>
      <c r="F68" s="163">
        <v>12.792075545127394</v>
      </c>
      <c r="G68" s="163">
        <v>0.1577208014677518</v>
      </c>
      <c r="H68" s="163">
        <v>13.398690013271617</v>
      </c>
      <c r="I68" s="163">
        <v>0.21112709903357574</v>
      </c>
    </row>
    <row r="69" ht="14.25" customHeight="1">
      <c r="A69" s="42" t="s">
        <v>183</v>
      </c>
      <c r="B69" s="42" t="s">
        <v>173</v>
      </c>
      <c r="C69" s="35" t="s">
        <v>40</v>
      </c>
      <c r="D69" s="42">
        <v>6.0</v>
      </c>
      <c r="E69" s="42">
        <v>7.0</v>
      </c>
      <c r="F69" s="163">
        <v>13.793685323951317</v>
      </c>
      <c r="G69" s="163">
        <v>0.15657664526720003</v>
      </c>
      <c r="H69" s="163">
        <v>12.604429182781944</v>
      </c>
      <c r="I69" s="163">
        <v>0.1633297115114609</v>
      </c>
    </row>
    <row r="70" ht="14.25" customHeight="1">
      <c r="A70" s="42" t="s">
        <v>175</v>
      </c>
      <c r="B70" s="42" t="s">
        <v>179</v>
      </c>
      <c r="C70" s="35" t="s">
        <v>39</v>
      </c>
      <c r="D70" s="42">
        <v>6.0</v>
      </c>
      <c r="E70" s="42">
        <v>8.0</v>
      </c>
      <c r="F70" s="163">
        <v>14.430294619623288</v>
      </c>
      <c r="G70" s="163">
        <v>0.1765832001501666</v>
      </c>
      <c r="H70" s="163">
        <v>14.149918275904424</v>
      </c>
      <c r="I70" s="163">
        <v>0.22024708044600047</v>
      </c>
    </row>
    <row r="71" ht="14.25" customHeight="1">
      <c r="A71" s="42" t="s">
        <v>168</v>
      </c>
      <c r="B71" s="42" t="s">
        <v>176</v>
      </c>
      <c r="C71" s="35" t="s">
        <v>38</v>
      </c>
      <c r="D71" s="42">
        <v>6.0</v>
      </c>
      <c r="E71" s="42">
        <v>9.0</v>
      </c>
      <c r="F71" s="163">
        <v>14.897598468117302</v>
      </c>
      <c r="G71" s="163">
        <v>0.18095674290870478</v>
      </c>
      <c r="H71" s="163">
        <v>12.412497094524324</v>
      </c>
      <c r="I71" s="163">
        <v>0.17932499446022282</v>
      </c>
    </row>
    <row r="72" ht="14.25" customHeight="1">
      <c r="A72" s="42" t="s">
        <v>183</v>
      </c>
      <c r="B72" s="42" t="s">
        <v>179</v>
      </c>
      <c r="C72" s="35" t="s">
        <v>37</v>
      </c>
      <c r="D72" s="42">
        <v>6.0</v>
      </c>
      <c r="E72" s="42">
        <v>10.0</v>
      </c>
      <c r="F72" s="163">
        <v>17.39353740120464</v>
      </c>
      <c r="G72" s="163">
        <v>0.23896913365547423</v>
      </c>
      <c r="H72" s="163">
        <v>15.492926723520702</v>
      </c>
      <c r="I72" s="163">
        <v>0.3031036770980298</v>
      </c>
    </row>
    <row r="73" ht="14.25" customHeight="1">
      <c r="A73" s="42" t="s">
        <v>178</v>
      </c>
      <c r="B73" s="42" t="s">
        <v>173</v>
      </c>
      <c r="C73" s="35" t="s">
        <v>36</v>
      </c>
      <c r="D73" s="42">
        <v>6.0</v>
      </c>
      <c r="E73" s="42">
        <v>11.0</v>
      </c>
      <c r="F73" s="163">
        <v>18.530888848179313</v>
      </c>
      <c r="G73" s="163">
        <v>0.27598691744488724</v>
      </c>
      <c r="H73" s="163">
        <v>18.17165299519476</v>
      </c>
      <c r="I73" s="163">
        <v>0.32390788614000626</v>
      </c>
    </row>
    <row r="74" ht="14.25" customHeight="1">
      <c r="A74" s="42" t="s">
        <v>175</v>
      </c>
      <c r="B74" s="42" t="s">
        <v>169</v>
      </c>
      <c r="C74" s="35" t="s">
        <v>34</v>
      </c>
      <c r="D74" s="42">
        <v>6.0</v>
      </c>
      <c r="E74" s="42">
        <v>12.0</v>
      </c>
      <c r="F74" s="163">
        <v>14.698458022660828</v>
      </c>
      <c r="G74" s="163">
        <v>0.1896791179800518</v>
      </c>
      <c r="H74" s="163">
        <v>16.823046321458058</v>
      </c>
      <c r="I74" s="163">
        <v>0.31316867447491836</v>
      </c>
    </row>
    <row r="75" ht="14.25" customHeight="1">
      <c r="A75" s="42" t="s">
        <v>178</v>
      </c>
      <c r="B75" s="42" t="s">
        <v>169</v>
      </c>
      <c r="C75" s="35" t="s">
        <v>32</v>
      </c>
      <c r="D75" s="42">
        <v>6.0</v>
      </c>
      <c r="E75" s="42">
        <v>13.0</v>
      </c>
      <c r="F75" s="163">
        <v>14.943724797884862</v>
      </c>
      <c r="G75" s="163">
        <v>0.18445849049673335</v>
      </c>
      <c r="H75" s="163">
        <v>15.38939759378284</v>
      </c>
      <c r="I75" s="163">
        <v>0.24889233177762554</v>
      </c>
    </row>
    <row r="76" ht="14.25" customHeight="1">
      <c r="A76" s="42" t="s">
        <v>183</v>
      </c>
      <c r="B76" s="42" t="s">
        <v>169</v>
      </c>
      <c r="C76" s="35" t="s">
        <v>30</v>
      </c>
      <c r="D76" s="42">
        <v>6.0</v>
      </c>
      <c r="E76" s="42">
        <v>14.0</v>
      </c>
      <c r="F76" s="163">
        <v>18.05849762191573</v>
      </c>
      <c r="G76" s="163">
        <v>0.27058939190567116</v>
      </c>
      <c r="H76" s="163">
        <v>13.167992829174784</v>
      </c>
      <c r="I76" s="163">
        <v>0.24697724788187833</v>
      </c>
    </row>
    <row r="77" ht="14.25" customHeight="1">
      <c r="A77" s="42" t="s">
        <v>178</v>
      </c>
      <c r="B77" s="42" t="s">
        <v>176</v>
      </c>
      <c r="C77" s="35" t="s">
        <v>29</v>
      </c>
      <c r="D77" s="42">
        <v>6.0</v>
      </c>
      <c r="E77" s="42">
        <v>15.0</v>
      </c>
      <c r="F77" s="163">
        <v>12.35247348714681</v>
      </c>
      <c r="G77" s="163">
        <v>0.11097720957846287</v>
      </c>
      <c r="H77" s="163">
        <v>11.082750341351492</v>
      </c>
      <c r="I77" s="163">
        <v>0.1404598695450431</v>
      </c>
    </row>
    <row r="78" ht="14.25" customHeight="1">
      <c r="F78" s="163">
        <v>13.888564681439272</v>
      </c>
      <c r="G78" s="163">
        <v>0.14818110844755947</v>
      </c>
      <c r="H78" s="163">
        <v>13.06894705711283</v>
      </c>
      <c r="I78" s="163">
        <v>0.1831573470624875</v>
      </c>
    </row>
    <row r="79" ht="14.25" customHeight="1">
      <c r="F79" s="163">
        <v>14.46121663389457</v>
      </c>
      <c r="G79" s="163">
        <v>0.1235362734004196</v>
      </c>
      <c r="H79" s="163">
        <v>15.210104201688537</v>
      </c>
      <c r="I79" s="163">
        <v>0.2096462267326123</v>
      </c>
    </row>
    <row r="80" ht="14.25" customHeight="1">
      <c r="F80" s="163">
        <v>14.333210413237332</v>
      </c>
      <c r="G80" s="163">
        <v>0.1255909571471703</v>
      </c>
      <c r="H80" s="163">
        <v>11.373868458808657</v>
      </c>
      <c r="I80" s="163">
        <v>0.1182408595343874</v>
      </c>
    </row>
    <row r="81" ht="14.25" customHeight="1">
      <c r="F81" s="163">
        <v>17.946727926063147</v>
      </c>
      <c r="G81" s="163">
        <v>0.21932900963563617</v>
      </c>
      <c r="H81" s="163">
        <v>16.415810840747685</v>
      </c>
      <c r="I81" s="163">
        <v>0.24847075647763694</v>
      </c>
    </row>
    <row r="82" ht="14.25" customHeight="1">
      <c r="F82" s="163">
        <v>12.642371639415039</v>
      </c>
      <c r="G82" s="163">
        <v>0.32472826892094775</v>
      </c>
      <c r="H82" s="163">
        <v>12.453858985482125</v>
      </c>
      <c r="I82" s="163">
        <v>0.2695081440660544</v>
      </c>
    </row>
    <row r="83" ht="14.25" customHeight="1">
      <c r="F83" s="163">
        <v>10.85846133451952</v>
      </c>
      <c r="G83" s="163">
        <v>0.20678914505429913</v>
      </c>
      <c r="H83" s="163">
        <v>9.374147931931851</v>
      </c>
      <c r="I83" s="163">
        <v>0.2174774033162869</v>
      </c>
    </row>
    <row r="84" ht="14.25" customHeight="1">
      <c r="F84" s="163">
        <v>12.252767253239321</v>
      </c>
      <c r="G84" s="163">
        <v>0.2322394471136143</v>
      </c>
      <c r="H84" s="163">
        <v>10.981429477041424</v>
      </c>
      <c r="I84" s="163">
        <v>0.22893750386209205</v>
      </c>
    </row>
    <row r="85" ht="14.25" customHeight="1">
      <c r="F85" s="163">
        <v>7.69209602227695</v>
      </c>
      <c r="G85" s="163">
        <v>0.11873274666735245</v>
      </c>
      <c r="H85" s="163">
        <v>11.05611968932654</v>
      </c>
      <c r="I85" s="163">
        <v>0.2329452903248434</v>
      </c>
    </row>
    <row r="86" ht="14.25" customHeight="1">
      <c r="F86" s="163">
        <v>10.191376105020689</v>
      </c>
      <c r="G86" s="163">
        <v>0.1871598977978229</v>
      </c>
      <c r="H86" s="163">
        <v>15.246956316547339</v>
      </c>
      <c r="I86" s="163">
        <v>0.3163103095974335</v>
      </c>
    </row>
    <row r="87" ht="14.25" customHeight="1">
      <c r="F87" s="163">
        <v>10.234192979174983</v>
      </c>
      <c r="G87" s="163">
        <v>0.19586498097540234</v>
      </c>
      <c r="H87" s="163">
        <v>10.028798524813194</v>
      </c>
      <c r="I87" s="163">
        <v>0.1854021161470814</v>
      </c>
    </row>
    <row r="88" ht="14.25" customHeight="1">
      <c r="F88" s="163">
        <v>8.394140041998561</v>
      </c>
      <c r="G88" s="163">
        <v>0.15913117080064162</v>
      </c>
      <c r="H88" s="163">
        <v>8.148693450162064</v>
      </c>
      <c r="I88" s="163">
        <v>0.1594150100352003</v>
      </c>
    </row>
    <row r="89" ht="14.25" customHeight="1">
      <c r="F89" s="163">
        <v>8.709147286205443</v>
      </c>
      <c r="G89" s="163">
        <v>0.13725950767926853</v>
      </c>
      <c r="H89" s="163">
        <v>12.61157896223398</v>
      </c>
      <c r="I89" s="163">
        <v>0.22831369157636597</v>
      </c>
    </row>
    <row r="90" ht="14.25" customHeight="1">
      <c r="F90" s="163">
        <v>11.301884809292233</v>
      </c>
      <c r="G90" s="163">
        <v>0.19321005349943549</v>
      </c>
      <c r="H90" s="163">
        <v>8.497532688714267</v>
      </c>
      <c r="I90" s="163">
        <v>0.14792029954168034</v>
      </c>
    </row>
    <row r="91" ht="14.25" customHeight="1">
      <c r="F91" s="163">
        <v>9.584688306639846</v>
      </c>
      <c r="G91" s="163">
        <v>0.19538211557867483</v>
      </c>
      <c r="H91" s="163">
        <v>12.116819921576033</v>
      </c>
      <c r="I91" s="163">
        <v>0.24000854200018948</v>
      </c>
    </row>
    <row r="92" ht="14.25" customHeight="1">
      <c r="F92" s="163">
        <v>5.239262953972216</v>
      </c>
      <c r="G92" s="163">
        <v>0.08292200983071323</v>
      </c>
      <c r="H92" s="163">
        <v>9.84689023488485</v>
      </c>
      <c r="I92" s="163">
        <v>0.19095217656316557</v>
      </c>
    </row>
    <row r="93" ht="14.25" customHeight="1">
      <c r="F93" s="163">
        <v>9.332217687457314</v>
      </c>
      <c r="G93" s="163">
        <v>0.14069873171904165</v>
      </c>
      <c r="H93" s="163">
        <v>11.663771698172894</v>
      </c>
      <c r="I93" s="163">
        <v>0.20686962117262697</v>
      </c>
    </row>
    <row r="94" ht="14.25" customHeight="1">
      <c r="F94" s="163">
        <v>5.3482548566172134</v>
      </c>
      <c r="G94" s="163">
        <v>0.10746270580281436</v>
      </c>
      <c r="H94" s="163">
        <v>7.69044221412654</v>
      </c>
      <c r="I94" s="163">
        <v>0.14729650591191823</v>
      </c>
    </row>
    <row r="95" ht="14.25" customHeight="1">
      <c r="F95" s="163">
        <v>6.031129287523595</v>
      </c>
      <c r="G95" s="163">
        <v>0.10095810139847473</v>
      </c>
      <c r="H95" s="163">
        <v>12.911926755147036</v>
      </c>
      <c r="I95" s="163">
        <v>0.25517933848815805</v>
      </c>
    </row>
    <row r="96" ht="14.25" customHeight="1">
      <c r="F96" s="163">
        <v>5.6914596796506585</v>
      </c>
      <c r="G96" s="163">
        <v>0.16582874119861193</v>
      </c>
      <c r="H96" s="163">
        <v>6.643914958411224</v>
      </c>
      <c r="I96" s="163">
        <v>0.12493915138289242</v>
      </c>
    </row>
    <row r="97" ht="14.25" customHeight="1">
      <c r="F97" s="163">
        <v>10.117149601428482</v>
      </c>
      <c r="G97" s="163">
        <v>0.1687963321856809</v>
      </c>
      <c r="H97" s="163">
        <v>9.457914008574168</v>
      </c>
      <c r="I97" s="163">
        <v>0.1638966123490147</v>
      </c>
    </row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F2:F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38"/>
    <col customWidth="1" min="2" max="17" width="10.63"/>
    <col customWidth="1" min="18" max="18" width="14.13"/>
    <col customWidth="1" min="19" max="31" width="10.63"/>
  </cols>
  <sheetData>
    <row r="1" ht="14.25" customHeight="1">
      <c r="A1" s="250" t="s">
        <v>427</v>
      </c>
      <c r="J1" s="250" t="s">
        <v>275</v>
      </c>
      <c r="R1" s="42" t="s">
        <v>428</v>
      </c>
      <c r="Y1" s="42" t="s">
        <v>429</v>
      </c>
    </row>
    <row r="2" ht="14.25" customHeight="1">
      <c r="A2" s="271" t="s">
        <v>87</v>
      </c>
      <c r="B2" s="51" t="s">
        <v>6</v>
      </c>
      <c r="C2" s="51" t="s">
        <v>9</v>
      </c>
      <c r="D2" s="51" t="s">
        <v>12</v>
      </c>
      <c r="E2" s="51" t="s">
        <v>15</v>
      </c>
      <c r="F2" s="51" t="s">
        <v>18</v>
      </c>
      <c r="G2" s="51" t="s">
        <v>21</v>
      </c>
      <c r="H2" s="51" t="s">
        <v>22</v>
      </c>
      <c r="I2" s="25"/>
      <c r="J2" s="254" t="s">
        <v>87</v>
      </c>
      <c r="K2" s="26" t="s">
        <v>6</v>
      </c>
      <c r="L2" s="27" t="s">
        <v>9</v>
      </c>
      <c r="M2" s="27" t="s">
        <v>12</v>
      </c>
      <c r="N2" s="27" t="s">
        <v>15</v>
      </c>
      <c r="O2" s="27" t="s">
        <v>18</v>
      </c>
      <c r="P2" s="27" t="s">
        <v>21</v>
      </c>
      <c r="Q2" s="29" t="s">
        <v>22</v>
      </c>
      <c r="R2" s="42" t="s">
        <v>430</v>
      </c>
      <c r="S2" s="42" t="s">
        <v>9</v>
      </c>
      <c r="T2" s="42" t="s">
        <v>12</v>
      </c>
      <c r="U2" s="42" t="s">
        <v>15</v>
      </c>
      <c r="V2" s="42" t="s">
        <v>18</v>
      </c>
      <c r="W2" s="42" t="s">
        <v>21</v>
      </c>
      <c r="X2" s="42" t="s">
        <v>22</v>
      </c>
      <c r="Y2" s="42" t="s">
        <v>431</v>
      </c>
      <c r="Z2" s="42" t="s">
        <v>287</v>
      </c>
      <c r="AA2" s="42" t="s">
        <v>288</v>
      </c>
      <c r="AB2" s="42" t="s">
        <v>289</v>
      </c>
      <c r="AC2" s="42" t="s">
        <v>290</v>
      </c>
      <c r="AD2" s="42" t="s">
        <v>291</v>
      </c>
      <c r="AE2" s="42" t="s">
        <v>292</v>
      </c>
    </row>
    <row r="3" ht="14.25" customHeight="1">
      <c r="A3" s="272" t="s">
        <v>46</v>
      </c>
      <c r="B3" s="139">
        <f t="shared" ref="B3:H3" si="1">(K3/(Y3-R3))</f>
        <v>14.8392066</v>
      </c>
      <c r="C3" s="139">
        <f t="shared" si="1"/>
        <v>16.66086629</v>
      </c>
      <c r="D3" s="139">
        <f t="shared" si="1"/>
        <v>9.003747801</v>
      </c>
      <c r="E3" s="139">
        <f t="shared" si="1"/>
        <v>5.602909478</v>
      </c>
      <c r="F3" s="139">
        <f t="shared" si="1"/>
        <v>2.934832603</v>
      </c>
      <c r="G3" s="139">
        <f t="shared" si="1"/>
        <v>11.17574352</v>
      </c>
      <c r="H3" s="139">
        <f t="shared" si="1"/>
        <v>14.96731059</v>
      </c>
      <c r="J3" s="35" t="s">
        <v>46</v>
      </c>
      <c r="K3" s="130">
        <v>5.052749846688352</v>
      </c>
      <c r="L3" s="130">
        <v>4.590068661724417</v>
      </c>
      <c r="M3" s="130">
        <v>4.036680263992866</v>
      </c>
      <c r="N3" s="130">
        <v>3.56158279153793</v>
      </c>
      <c r="O3" s="130">
        <v>1.823020185252646</v>
      </c>
      <c r="P3" s="130">
        <v>5.312203421573634</v>
      </c>
      <c r="Q3" s="132">
        <v>6.590605764977347</v>
      </c>
      <c r="R3" s="42">
        <v>-0.3968333333333333</v>
      </c>
      <c r="S3" s="42">
        <v>-0.3851666666666666</v>
      </c>
      <c r="T3" s="42">
        <v>-0.8210000000000001</v>
      </c>
      <c r="U3" s="42">
        <v>-0.9356666666666668</v>
      </c>
      <c r="V3" s="42">
        <v>-1.3118333333333332</v>
      </c>
      <c r="W3" s="42">
        <v>-0.6463333333333333</v>
      </c>
      <c r="X3" s="42">
        <v>-0.6013333333333333</v>
      </c>
      <c r="Y3" s="42">
        <v>-0.056333333333333326</v>
      </c>
      <c r="Z3" s="42">
        <v>-0.10966666666666665</v>
      </c>
      <c r="AA3" s="42">
        <v>-0.37266666666666665</v>
      </c>
      <c r="AB3" s="42">
        <v>-0.3</v>
      </c>
      <c r="AC3" s="42">
        <v>-0.6906666666666667</v>
      </c>
      <c r="AD3" s="42">
        <v>-0.171</v>
      </c>
      <c r="AE3" s="42">
        <v>-0.161</v>
      </c>
    </row>
    <row r="4" ht="14.25" customHeight="1">
      <c r="A4" s="272" t="s">
        <v>45</v>
      </c>
      <c r="B4" s="139">
        <f t="shared" ref="B4:H4" si="2">(K4/(Y4-R4))</f>
        <v>13.43119913</v>
      </c>
      <c r="C4" s="139">
        <f t="shared" si="2"/>
        <v>16.14860999</v>
      </c>
      <c r="D4" s="139">
        <f t="shared" si="2"/>
        <v>7.963657447</v>
      </c>
      <c r="E4" s="139">
        <f t="shared" si="2"/>
        <v>5.964911137</v>
      </c>
      <c r="F4" s="139">
        <f t="shared" si="2"/>
        <v>4.951619553</v>
      </c>
      <c r="G4" s="139">
        <f t="shared" si="2"/>
        <v>10.45889568</v>
      </c>
      <c r="H4" s="139">
        <f t="shared" si="2"/>
        <v>12.6541479</v>
      </c>
      <c r="J4" s="35" t="s">
        <v>45</v>
      </c>
      <c r="K4" s="130">
        <v>5.110571270465251</v>
      </c>
      <c r="L4" s="130">
        <v>4.5431422779189266</v>
      </c>
      <c r="M4" s="130">
        <v>4.4025752919732</v>
      </c>
      <c r="N4" s="130">
        <v>4.459765226980653</v>
      </c>
      <c r="O4" s="130">
        <v>2.3767773855384737</v>
      </c>
      <c r="P4" s="130">
        <v>4.765770132399434</v>
      </c>
      <c r="Q4" s="132">
        <v>5.751310218404131</v>
      </c>
      <c r="R4" s="42">
        <v>-0.4411666666666667</v>
      </c>
      <c r="S4" s="42">
        <v>-0.4103333333333334</v>
      </c>
      <c r="T4" s="42">
        <v>-0.8528333333333332</v>
      </c>
      <c r="U4" s="42">
        <v>-1.0263333333333333</v>
      </c>
      <c r="V4" s="42">
        <v>-1.2043333333333333</v>
      </c>
      <c r="W4" s="42">
        <v>-0.6836666666666668</v>
      </c>
      <c r="X4" s="42">
        <v>-0.6358333333333333</v>
      </c>
      <c r="Y4" s="42">
        <v>-0.06066666666666667</v>
      </c>
      <c r="Z4" s="42">
        <v>-0.129</v>
      </c>
      <c r="AA4" s="42">
        <v>-0.3</v>
      </c>
      <c r="AB4" s="42">
        <v>-0.2786666666666667</v>
      </c>
      <c r="AC4" s="42">
        <v>-0.7243333333333334</v>
      </c>
      <c r="AD4" s="42">
        <v>-0.228</v>
      </c>
      <c r="AE4" s="42">
        <v>-0.18133333333333332</v>
      </c>
    </row>
    <row r="5" ht="14.25" customHeight="1">
      <c r="A5" s="272" t="s">
        <v>44</v>
      </c>
      <c r="B5" s="139">
        <f t="shared" ref="B5:H5" si="3">(K5/(Y5-R5))</f>
        <v>12.65423442</v>
      </c>
      <c r="C5" s="139">
        <f t="shared" si="3"/>
        <v>16.18732441</v>
      </c>
      <c r="D5" s="139">
        <f t="shared" si="3"/>
        <v>5.426627614</v>
      </c>
      <c r="E5" s="139">
        <f t="shared" si="3"/>
        <v>5.575814218</v>
      </c>
      <c r="F5" s="139">
        <f t="shared" si="3"/>
        <v>1.922213726</v>
      </c>
      <c r="G5" s="139">
        <f t="shared" si="3"/>
        <v>10.25199779</v>
      </c>
      <c r="H5" s="139">
        <f t="shared" si="3"/>
        <v>11.52224822</v>
      </c>
      <c r="J5" s="35" t="s">
        <v>44</v>
      </c>
      <c r="K5" s="130">
        <v>5.40968521520369</v>
      </c>
      <c r="L5" s="130">
        <v>4.745583938465101</v>
      </c>
      <c r="M5" s="130">
        <v>3.185430409177306</v>
      </c>
      <c r="N5" s="130">
        <v>4.136324847235281</v>
      </c>
      <c r="O5" s="130">
        <v>1.1997817342308759</v>
      </c>
      <c r="P5" s="130">
        <v>4.965384262949209</v>
      </c>
      <c r="Q5" s="132">
        <v>6.40252925969022</v>
      </c>
      <c r="R5" s="42">
        <v>-0.47950000000000004</v>
      </c>
      <c r="S5" s="42">
        <v>-0.41616666666666663</v>
      </c>
      <c r="T5" s="42">
        <v>-0.8226666666666667</v>
      </c>
      <c r="U5" s="42">
        <v>-1.0025</v>
      </c>
      <c r="V5" s="42">
        <v>-1.3588333333333333</v>
      </c>
      <c r="W5" s="42">
        <v>-0.6359999999999999</v>
      </c>
      <c r="X5" s="42">
        <v>-0.6513333333333333</v>
      </c>
      <c r="Y5" s="42">
        <v>-0.052</v>
      </c>
      <c r="Z5" s="42">
        <v>-0.123</v>
      </c>
      <c r="AA5" s="42">
        <v>-0.2356666666666667</v>
      </c>
      <c r="AB5" s="42">
        <v>-0.26066666666666666</v>
      </c>
      <c r="AC5" s="42">
        <v>-0.7346666666666666</v>
      </c>
      <c r="AD5" s="42">
        <v>-0.15166666666666664</v>
      </c>
      <c r="AE5" s="42">
        <v>-0.09566666666666666</v>
      </c>
    </row>
    <row r="6" ht="14.25" customHeight="1">
      <c r="A6" s="272" t="s">
        <v>43</v>
      </c>
      <c r="B6" s="139">
        <f t="shared" ref="B6:H6" si="4">(K6/(Y6-R6))</f>
        <v>11.54854754</v>
      </c>
      <c r="C6" s="139">
        <f t="shared" si="4"/>
        <v>15.2440031</v>
      </c>
      <c r="D6" s="139">
        <f t="shared" si="4"/>
        <v>6.627845601</v>
      </c>
      <c r="E6" s="139">
        <f t="shared" si="4"/>
        <v>7.915173124</v>
      </c>
      <c r="F6" s="139">
        <f t="shared" si="4"/>
        <v>3.124362527</v>
      </c>
      <c r="G6" s="139">
        <f t="shared" si="4"/>
        <v>7.163961547</v>
      </c>
      <c r="H6" s="139">
        <f t="shared" si="4"/>
        <v>12.4301064</v>
      </c>
      <c r="J6" s="35" t="s">
        <v>43</v>
      </c>
      <c r="K6" s="130">
        <v>4.717581671370444</v>
      </c>
      <c r="L6" s="130">
        <v>4.588444931867459</v>
      </c>
      <c r="M6" s="130">
        <v>3.513862809275811</v>
      </c>
      <c r="N6" s="130">
        <v>4.751742265453945</v>
      </c>
      <c r="O6" s="130">
        <v>1.7012153956833163</v>
      </c>
      <c r="P6" s="130">
        <v>3.395717773363345</v>
      </c>
      <c r="Q6" s="132">
        <v>5.605977984556682</v>
      </c>
      <c r="R6" s="42">
        <v>-0.46283333333333326</v>
      </c>
      <c r="S6" s="42">
        <v>-0.44199999999999995</v>
      </c>
      <c r="T6" s="42">
        <v>-0.7811666666666666</v>
      </c>
      <c r="U6" s="42">
        <v>-0.9173333333333332</v>
      </c>
      <c r="V6" s="42">
        <v>-1.0828333333333333</v>
      </c>
      <c r="W6" s="42">
        <v>-0.64</v>
      </c>
      <c r="X6" s="42">
        <v>-0.6336666666666667</v>
      </c>
      <c r="Y6" s="42">
        <v>-0.05433333333333334</v>
      </c>
      <c r="Z6" s="42">
        <v>-0.14100000000000001</v>
      </c>
      <c r="AA6" s="42">
        <v>-0.251</v>
      </c>
      <c r="AB6" s="42">
        <v>-0.317</v>
      </c>
      <c r="AC6" s="42">
        <v>-0.5383333333333332</v>
      </c>
      <c r="AD6" s="42">
        <v>-0.166</v>
      </c>
      <c r="AE6" s="42">
        <v>-0.18266666666666667</v>
      </c>
    </row>
    <row r="7" ht="14.25" customHeight="1">
      <c r="A7" s="272" t="s">
        <v>42</v>
      </c>
      <c r="B7" s="139">
        <f t="shared" ref="B7:H7" si="5">(K7/(Y7-R7))</f>
        <v>14.32097054</v>
      </c>
      <c r="C7" s="139">
        <f t="shared" si="5"/>
        <v>19.46694641</v>
      </c>
      <c r="D7" s="139">
        <f t="shared" si="5"/>
        <v>6.152689332</v>
      </c>
      <c r="E7" s="139">
        <f t="shared" si="5"/>
        <v>4.957005983</v>
      </c>
      <c r="F7" s="139">
        <f t="shared" si="5"/>
        <v>2.773273658</v>
      </c>
      <c r="G7" s="139">
        <f t="shared" si="5"/>
        <v>10.51600114</v>
      </c>
      <c r="H7" s="139">
        <f t="shared" si="5"/>
        <v>11.87334221</v>
      </c>
      <c r="J7" s="35" t="s">
        <v>42</v>
      </c>
      <c r="K7" s="130">
        <v>5.728388215982911</v>
      </c>
      <c r="L7" s="130">
        <v>4.980293788957003</v>
      </c>
      <c r="M7" s="130">
        <v>2.808702680174892</v>
      </c>
      <c r="N7" s="130">
        <v>3.855724486913722</v>
      </c>
      <c r="O7" s="130">
        <v>1.4712216753260956</v>
      </c>
      <c r="P7" s="130">
        <v>4.457031814788455</v>
      </c>
      <c r="Q7" s="132">
        <v>6.839045112451802</v>
      </c>
      <c r="R7" s="42">
        <v>-0.458</v>
      </c>
      <c r="S7" s="42">
        <v>-0.38716666666666666</v>
      </c>
      <c r="T7" s="42">
        <v>-0.8215</v>
      </c>
      <c r="U7" s="42">
        <v>-1.0441666666666665</v>
      </c>
      <c r="V7" s="42">
        <v>-1.3325</v>
      </c>
      <c r="W7" s="42">
        <v>-0.5928333333333332</v>
      </c>
      <c r="X7" s="42">
        <v>-0.672</v>
      </c>
      <c r="Y7" s="42">
        <v>-0.058</v>
      </c>
      <c r="Z7" s="42">
        <v>-0.13133333333333333</v>
      </c>
      <c r="AA7" s="42">
        <v>-0.365</v>
      </c>
      <c r="AB7" s="42">
        <v>-0.2663333333333333</v>
      </c>
      <c r="AC7" s="42">
        <v>-0.802</v>
      </c>
      <c r="AD7" s="42">
        <v>-0.16899999999999996</v>
      </c>
      <c r="AE7" s="42">
        <v>-0.09600000000000002</v>
      </c>
    </row>
    <row r="8" ht="14.25" customHeight="1">
      <c r="A8" s="272" t="s">
        <v>41</v>
      </c>
      <c r="B8" s="139">
        <f t="shared" ref="B8:H8" si="6">(K8/(Y8-R8))</f>
        <v>12.62255614</v>
      </c>
      <c r="C8" s="139">
        <f t="shared" si="6"/>
        <v>17.62582116</v>
      </c>
      <c r="D8" s="139">
        <f t="shared" si="6"/>
        <v>8.310097751</v>
      </c>
      <c r="E8" s="139">
        <f t="shared" si="6"/>
        <v>5.859792802</v>
      </c>
      <c r="F8" s="139">
        <f t="shared" si="6"/>
        <v>3.592766756</v>
      </c>
      <c r="G8" s="139">
        <f t="shared" si="6"/>
        <v>9.30045087</v>
      </c>
      <c r="H8" s="139">
        <f t="shared" si="6"/>
        <v>11.48511304</v>
      </c>
      <c r="J8" s="35" t="s">
        <v>41</v>
      </c>
      <c r="K8" s="130">
        <v>5.579169814292787</v>
      </c>
      <c r="L8" s="130">
        <v>4.78541044437369</v>
      </c>
      <c r="M8" s="130">
        <v>3.810179818995751</v>
      </c>
      <c r="N8" s="130">
        <v>3.9368041306368737</v>
      </c>
      <c r="O8" s="130">
        <v>1.578422194822459</v>
      </c>
      <c r="P8" s="130">
        <v>4.0751475563222845</v>
      </c>
      <c r="Q8" s="132">
        <v>5.796153713650351</v>
      </c>
      <c r="R8" s="42">
        <v>-0.4933333333333334</v>
      </c>
      <c r="S8" s="42">
        <v>-0.4061666666666666</v>
      </c>
      <c r="T8" s="42">
        <v>-0.7611666666666667</v>
      </c>
      <c r="U8" s="42">
        <v>-0.9721666666666667</v>
      </c>
      <c r="V8" s="42">
        <v>-1.2063333333333335</v>
      </c>
      <c r="W8" s="42">
        <v>-0.5995</v>
      </c>
      <c r="X8" s="42">
        <v>-0.5953333333333334</v>
      </c>
      <c r="Y8" s="42">
        <v>-0.051333333333333335</v>
      </c>
      <c r="Z8" s="42">
        <v>-0.13466666666666668</v>
      </c>
      <c r="AA8" s="42">
        <v>-0.3026666666666667</v>
      </c>
      <c r="AB8" s="42">
        <v>-0.30033333333333334</v>
      </c>
      <c r="AC8" s="42">
        <v>-0.767</v>
      </c>
      <c r="AD8" s="42">
        <v>-0.16133333333333333</v>
      </c>
      <c r="AE8" s="42">
        <v>-0.09066666666666666</v>
      </c>
    </row>
    <row r="9" ht="14.25" customHeight="1">
      <c r="A9" s="272" t="s">
        <v>40</v>
      </c>
      <c r="B9" s="139">
        <f t="shared" ref="B9:H9" si="7">(K9/(Y9-R9))</f>
        <v>15.83988521</v>
      </c>
      <c r="C9" s="139">
        <f t="shared" si="7"/>
        <v>25.31085094</v>
      </c>
      <c r="D9" s="139">
        <f t="shared" si="7"/>
        <v>8.527244938</v>
      </c>
      <c r="E9" s="139">
        <f t="shared" si="7"/>
        <v>7.146694936</v>
      </c>
      <c r="F9" s="139">
        <f t="shared" si="7"/>
        <v>2.821482682</v>
      </c>
      <c r="G9" s="139">
        <f t="shared" si="7"/>
        <v>10.92005397</v>
      </c>
      <c r="H9" s="139">
        <f t="shared" si="7"/>
        <v>13.63341584</v>
      </c>
      <c r="J9" s="35" t="s">
        <v>40</v>
      </c>
      <c r="K9" s="130">
        <v>5.881877376392938</v>
      </c>
      <c r="L9" s="130">
        <v>5.087481039702076</v>
      </c>
      <c r="M9" s="130">
        <v>4.903165839411678</v>
      </c>
      <c r="N9" s="130">
        <v>4.885957104322066</v>
      </c>
      <c r="O9" s="130">
        <v>1.7417953090051657</v>
      </c>
      <c r="P9" s="130">
        <v>4.440821945948273</v>
      </c>
      <c r="Q9" s="132">
        <v>7.227982629734142</v>
      </c>
      <c r="R9" s="42">
        <v>-0.42566666666666664</v>
      </c>
      <c r="S9" s="42">
        <v>-0.3253333333333333</v>
      </c>
      <c r="T9" s="42">
        <v>-0.8146666666666667</v>
      </c>
      <c r="U9" s="42">
        <v>-0.9913333333333333</v>
      </c>
      <c r="V9" s="42">
        <v>-1.289</v>
      </c>
      <c r="W9" s="42">
        <v>-0.557</v>
      </c>
      <c r="X9" s="42">
        <v>-0.6358333333333334</v>
      </c>
      <c r="Y9" s="42">
        <v>-0.05433333333333334</v>
      </c>
      <c r="Z9" s="42">
        <v>-0.12433333333333334</v>
      </c>
      <c r="AA9" s="42">
        <v>-0.23966666666666667</v>
      </c>
      <c r="AB9" s="42">
        <v>-0.3076666666666667</v>
      </c>
      <c r="AC9" s="42">
        <v>-0.6716666666666667</v>
      </c>
      <c r="AD9" s="42">
        <v>-0.15033333333333335</v>
      </c>
      <c r="AE9" s="42">
        <v>-0.10566666666666667</v>
      </c>
    </row>
    <row r="10" ht="14.25" customHeight="1">
      <c r="A10" s="272" t="s">
        <v>39</v>
      </c>
      <c r="B10" s="139">
        <f t="shared" ref="B10:H10" si="8">(K10/(Y10-R10))</f>
        <v>12.35494033</v>
      </c>
      <c r="C10" s="139">
        <f t="shared" si="8"/>
        <v>16.38576233</v>
      </c>
      <c r="D10" s="139">
        <f t="shared" si="8"/>
        <v>7.656859326</v>
      </c>
      <c r="E10" s="139">
        <f t="shared" si="8"/>
        <v>4.635102301</v>
      </c>
      <c r="F10" s="139">
        <f t="shared" si="8"/>
        <v>1.469253575</v>
      </c>
      <c r="G10" s="139">
        <f t="shared" si="8"/>
        <v>11.26366388</v>
      </c>
      <c r="H10" s="139">
        <f t="shared" si="8"/>
        <v>11.37120822</v>
      </c>
      <c r="J10" s="35" t="s">
        <v>39</v>
      </c>
      <c r="K10" s="130">
        <v>4.886378902458501</v>
      </c>
      <c r="L10" s="130">
        <v>5.019505194860621</v>
      </c>
      <c r="M10" s="130">
        <v>3.944558696025479</v>
      </c>
      <c r="N10" s="130">
        <v>3.3086905255377848</v>
      </c>
      <c r="O10" s="130">
        <v>1.061290832217823</v>
      </c>
      <c r="P10" s="130">
        <v>4.708211503601767</v>
      </c>
      <c r="Q10" s="132">
        <v>6.690060835217885</v>
      </c>
      <c r="R10" s="42">
        <v>-0.4481666666666666</v>
      </c>
      <c r="S10" s="42">
        <v>-0.41533333333333333</v>
      </c>
      <c r="T10" s="42">
        <v>-0.7741666666666668</v>
      </c>
      <c r="U10" s="42">
        <v>-1.0281666666666667</v>
      </c>
      <c r="V10" s="42">
        <v>-1.3076666666666668</v>
      </c>
      <c r="W10" s="42">
        <v>-0.612</v>
      </c>
      <c r="X10" s="42">
        <v>-0.6826666666666666</v>
      </c>
      <c r="Y10" s="42">
        <v>-0.052666666666666674</v>
      </c>
      <c r="Z10" s="42">
        <v>-0.109</v>
      </c>
      <c r="AA10" s="42">
        <v>-0.25900000000000006</v>
      </c>
      <c r="AB10" s="42">
        <v>-0.31433333333333335</v>
      </c>
      <c r="AC10" s="42">
        <v>-0.5853333333333334</v>
      </c>
      <c r="AD10" s="42">
        <v>-0.19399999999999998</v>
      </c>
      <c r="AE10" s="42">
        <v>-0.09433333333333334</v>
      </c>
    </row>
    <row r="11" ht="14.25" customHeight="1">
      <c r="A11" s="272" t="s">
        <v>38</v>
      </c>
      <c r="B11" s="139">
        <f t="shared" ref="B11:H11" si="9">(K11/(Y11-R11))</f>
        <v>9.46942425</v>
      </c>
      <c r="C11" s="139">
        <f t="shared" si="9"/>
        <v>12.59645984</v>
      </c>
      <c r="D11" s="139">
        <f t="shared" si="9"/>
        <v>7.944117249</v>
      </c>
      <c r="E11" s="139">
        <f t="shared" si="9"/>
        <v>7.114178196</v>
      </c>
      <c r="F11" s="139">
        <f t="shared" si="9"/>
        <v>2.972228896</v>
      </c>
      <c r="G11" s="139">
        <f t="shared" si="9"/>
        <v>10.10534646</v>
      </c>
      <c r="H11" s="139">
        <f t="shared" si="9"/>
        <v>11.88708874</v>
      </c>
      <c r="J11" s="35" t="s">
        <v>38</v>
      </c>
      <c r="K11" s="130">
        <v>4.720507988517156</v>
      </c>
      <c r="L11" s="130">
        <v>4.77825709805436</v>
      </c>
      <c r="M11" s="130">
        <v>4.3983929170806375</v>
      </c>
      <c r="N11" s="130">
        <v>4.862540796828047</v>
      </c>
      <c r="O11" s="130">
        <v>1.7615409920831568</v>
      </c>
      <c r="P11" s="130">
        <v>4.49182650136925</v>
      </c>
      <c r="Q11" s="132">
        <v>5.981186816440174</v>
      </c>
      <c r="R11" s="42">
        <v>-0.5515</v>
      </c>
      <c r="S11" s="42">
        <v>-0.49633333333333335</v>
      </c>
      <c r="T11" s="42">
        <v>-0.8170000000000001</v>
      </c>
      <c r="U11" s="42">
        <v>-0.9681666666666667</v>
      </c>
      <c r="V11" s="42">
        <v>-1.227</v>
      </c>
      <c r="W11" s="42">
        <v>-0.5981666666666666</v>
      </c>
      <c r="X11" s="42">
        <v>-0.6008333333333334</v>
      </c>
      <c r="Y11" s="42">
        <v>-0.053</v>
      </c>
      <c r="Z11" s="42">
        <v>-0.11699999999999999</v>
      </c>
      <c r="AA11" s="42">
        <v>-0.26333333333333336</v>
      </c>
      <c r="AB11" s="42">
        <v>-0.2846666666666667</v>
      </c>
      <c r="AC11" s="42">
        <v>-0.6343333333333333</v>
      </c>
      <c r="AD11" s="42">
        <v>-0.15366666666666665</v>
      </c>
      <c r="AE11" s="42">
        <v>-0.09766666666666667</v>
      </c>
    </row>
    <row r="12" ht="14.25" customHeight="1">
      <c r="A12" s="272" t="s">
        <v>37</v>
      </c>
      <c r="B12" s="139">
        <f t="shared" ref="B12:H12" si="10">(K12/(Y12-R12))</f>
        <v>13.45731313</v>
      </c>
      <c r="C12" s="139">
        <f t="shared" si="10"/>
        <v>20.0405314</v>
      </c>
      <c r="D12" s="139">
        <f t="shared" si="10"/>
        <v>5.25934613</v>
      </c>
      <c r="E12" s="139">
        <f t="shared" si="10"/>
        <v>4.506255336</v>
      </c>
      <c r="F12" s="139">
        <f t="shared" si="10"/>
        <v>1.597028201</v>
      </c>
      <c r="G12" s="139">
        <f t="shared" si="10"/>
        <v>12.17336172</v>
      </c>
      <c r="H12" s="139">
        <f t="shared" si="10"/>
        <v>14.77299815</v>
      </c>
      <c r="J12" s="35" t="s">
        <v>37</v>
      </c>
      <c r="K12" s="130">
        <v>4.860332926446976</v>
      </c>
      <c r="L12" s="130">
        <v>4.8264279797159615</v>
      </c>
      <c r="M12" s="130">
        <v>2.9206902177779144</v>
      </c>
      <c r="N12" s="130">
        <v>3.4810822471357703</v>
      </c>
      <c r="O12" s="130">
        <v>0.7798821050339058</v>
      </c>
      <c r="P12" s="130">
        <v>4.8287668146503515</v>
      </c>
      <c r="Q12" s="132">
        <v>6.800503480682255</v>
      </c>
      <c r="R12" s="42">
        <v>-0.4128333333333334</v>
      </c>
      <c r="S12" s="42">
        <v>-0.3525</v>
      </c>
      <c r="T12" s="42">
        <v>-0.7899999999999999</v>
      </c>
      <c r="U12" s="42">
        <v>-1.0188333333333333</v>
      </c>
      <c r="V12" s="42">
        <v>-1.254</v>
      </c>
      <c r="W12" s="42">
        <v>-0.5806666666666668</v>
      </c>
      <c r="X12" s="42">
        <v>-0.553</v>
      </c>
      <c r="Y12" s="42">
        <v>-0.051666666666666666</v>
      </c>
      <c r="Z12" s="42">
        <v>-0.11166666666666668</v>
      </c>
      <c r="AA12" s="42">
        <v>-0.2346666666666667</v>
      </c>
      <c r="AB12" s="42">
        <v>-0.24633333333333338</v>
      </c>
      <c r="AC12" s="42">
        <v>-0.7656666666666667</v>
      </c>
      <c r="AD12" s="42">
        <v>-0.18399999999999997</v>
      </c>
      <c r="AE12" s="42">
        <v>-0.09266666666666666</v>
      </c>
    </row>
    <row r="13" ht="14.25" customHeight="1">
      <c r="A13" s="272" t="s">
        <v>36</v>
      </c>
      <c r="B13" s="139">
        <f t="shared" ref="B13:H13" si="11">(K13/(Y13-R13))</f>
        <v>11.15614125</v>
      </c>
      <c r="C13" s="139">
        <f t="shared" si="11"/>
        <v>15.62283134</v>
      </c>
      <c r="D13" s="139">
        <f t="shared" si="11"/>
        <v>8.649383273</v>
      </c>
      <c r="E13" s="139">
        <f t="shared" si="11"/>
        <v>8.638911918</v>
      </c>
      <c r="F13" s="139">
        <f t="shared" si="11"/>
        <v>2.997260665</v>
      </c>
      <c r="G13" s="139">
        <f t="shared" si="11"/>
        <v>9.085702731</v>
      </c>
      <c r="H13" s="139">
        <f t="shared" si="11"/>
        <v>11.73297622</v>
      </c>
      <c r="J13" s="35" t="s">
        <v>36</v>
      </c>
      <c r="K13" s="130">
        <v>4.666985756275101</v>
      </c>
      <c r="L13" s="130">
        <v>4.788397805255898</v>
      </c>
      <c r="M13" s="130">
        <v>5.286214743928096</v>
      </c>
      <c r="N13" s="130">
        <v>5.8557424617687035</v>
      </c>
      <c r="O13" s="130">
        <v>2.1135683122543214</v>
      </c>
      <c r="P13" s="130">
        <v>4.838136704492441</v>
      </c>
      <c r="Q13" s="132">
        <v>5.612273626755278</v>
      </c>
      <c r="R13" s="42">
        <v>-0.49566666666666664</v>
      </c>
      <c r="S13" s="42">
        <v>-0.46283333333333326</v>
      </c>
      <c r="T13" s="42">
        <v>-0.8498333333333333</v>
      </c>
      <c r="U13" s="42">
        <v>-0.9768333333333333</v>
      </c>
      <c r="V13" s="42">
        <v>-1.1871666666666665</v>
      </c>
      <c r="W13" s="42">
        <v>-0.6631666666666666</v>
      </c>
      <c r="X13" s="42">
        <v>-0.602</v>
      </c>
      <c r="Y13" s="42">
        <v>-0.07733333333333334</v>
      </c>
      <c r="Z13" s="42">
        <v>-0.15633333333333332</v>
      </c>
      <c r="AA13" s="42">
        <v>-0.23866666666666667</v>
      </c>
      <c r="AB13" s="42">
        <v>-0.299</v>
      </c>
      <c r="AC13" s="42">
        <v>-0.48199999999999993</v>
      </c>
      <c r="AD13" s="42">
        <v>-0.13066666666666668</v>
      </c>
      <c r="AE13" s="42">
        <v>-0.12366666666666666</v>
      </c>
    </row>
    <row r="14" ht="14.25" customHeight="1">
      <c r="A14" s="272" t="s">
        <v>34</v>
      </c>
      <c r="B14" s="139">
        <f t="shared" ref="B14:H14" si="12">(K14/(Y14-R14))</f>
        <v>15.15692885</v>
      </c>
      <c r="C14" s="139">
        <f t="shared" si="12"/>
        <v>17.52492546</v>
      </c>
      <c r="D14" s="139">
        <f t="shared" si="12"/>
        <v>7.251243435</v>
      </c>
      <c r="E14" s="139">
        <f t="shared" si="12"/>
        <v>7.721464609</v>
      </c>
      <c r="F14" s="139">
        <f t="shared" si="12"/>
        <v>4.437928602</v>
      </c>
      <c r="G14" s="139">
        <f t="shared" si="12"/>
        <v>11.09855516</v>
      </c>
      <c r="H14" s="139">
        <f t="shared" si="12"/>
        <v>13.63636012</v>
      </c>
      <c r="J14" s="35" t="s">
        <v>34</v>
      </c>
      <c r="K14" s="130">
        <v>5.029574223593222</v>
      </c>
      <c r="L14" s="130">
        <v>4.638263606215659</v>
      </c>
      <c r="M14" s="130">
        <v>3.2497655992754435</v>
      </c>
      <c r="N14" s="130">
        <v>4.9031300269945595</v>
      </c>
      <c r="O14" s="130">
        <v>1.3543078782938673</v>
      </c>
      <c r="P14" s="130">
        <v>5.210771649231023</v>
      </c>
      <c r="Q14" s="132">
        <v>6.611361930160814</v>
      </c>
      <c r="R14" s="42">
        <v>-0.4045</v>
      </c>
      <c r="S14" s="42">
        <v>-0.39733333333333337</v>
      </c>
      <c r="T14" s="42">
        <v>-0.7201666666666666</v>
      </c>
      <c r="U14" s="42">
        <v>-0.915</v>
      </c>
      <c r="V14" s="42">
        <v>-1.1621666666666666</v>
      </c>
      <c r="W14" s="42">
        <v>-0.5935</v>
      </c>
      <c r="X14" s="42">
        <v>-0.5771666666666667</v>
      </c>
      <c r="Y14" s="42">
        <v>-0.07266666666666666</v>
      </c>
      <c r="Z14" s="42">
        <v>-0.13266666666666668</v>
      </c>
      <c r="AA14" s="42">
        <v>-0.272</v>
      </c>
      <c r="AB14" s="42">
        <v>-0.27999999999999997</v>
      </c>
      <c r="AC14" s="42">
        <v>-0.8569999999999999</v>
      </c>
      <c r="AD14" s="42">
        <v>-0.124</v>
      </c>
      <c r="AE14" s="42">
        <v>-0.09233333333333332</v>
      </c>
    </row>
    <row r="15" ht="14.25" customHeight="1">
      <c r="A15" s="272" t="s">
        <v>32</v>
      </c>
      <c r="B15" s="139">
        <f t="shared" ref="B15:H15" si="13">(K15/(Y15-R15))</f>
        <v>13.72740148</v>
      </c>
      <c r="C15" s="139">
        <f t="shared" si="13"/>
        <v>17.08889828</v>
      </c>
      <c r="D15" s="139">
        <f t="shared" si="13"/>
        <v>8.404827344</v>
      </c>
      <c r="E15" s="139">
        <f t="shared" si="13"/>
        <v>6.599381947</v>
      </c>
      <c r="F15" s="139">
        <f t="shared" si="13"/>
        <v>2.903876494</v>
      </c>
      <c r="G15" s="139">
        <f t="shared" si="13"/>
        <v>8.160267972</v>
      </c>
      <c r="H15" s="139">
        <f t="shared" si="13"/>
        <v>11.77241656</v>
      </c>
      <c r="J15" s="35" t="s">
        <v>32</v>
      </c>
      <c r="K15" s="130">
        <v>5.218700462982768</v>
      </c>
      <c r="L15" s="130">
        <v>4.625395135658277</v>
      </c>
      <c r="M15" s="130">
        <v>4.589035729720443</v>
      </c>
      <c r="N15" s="130">
        <v>4.431484977216511</v>
      </c>
      <c r="O15" s="130">
        <v>1.2728658630337752</v>
      </c>
      <c r="P15" s="130">
        <v>4.1467761746527625</v>
      </c>
      <c r="Q15" s="132">
        <v>5.601708213565885</v>
      </c>
      <c r="R15" s="42">
        <v>-0.43783333333333335</v>
      </c>
      <c r="S15" s="42">
        <v>-0.401</v>
      </c>
      <c r="T15" s="42">
        <v>-0.8266666666666667</v>
      </c>
      <c r="U15" s="42">
        <v>-1.0085</v>
      </c>
      <c r="V15" s="42">
        <v>-1.2893333333333332</v>
      </c>
      <c r="W15" s="42">
        <v>-0.6631666666666667</v>
      </c>
      <c r="X15" s="42">
        <v>-0.6251666666666666</v>
      </c>
      <c r="Y15" s="42">
        <v>-0.05766666666666667</v>
      </c>
      <c r="Z15" s="42">
        <v>-0.13033333333333333</v>
      </c>
      <c r="AA15" s="42">
        <v>-0.2806666666666667</v>
      </c>
      <c r="AB15" s="42">
        <v>-0.337</v>
      </c>
      <c r="AC15" s="42">
        <v>-0.8510000000000001</v>
      </c>
      <c r="AD15" s="42">
        <v>-0.155</v>
      </c>
      <c r="AE15" s="42">
        <v>-0.14933333333333332</v>
      </c>
    </row>
    <row r="16" ht="14.25" customHeight="1">
      <c r="A16" s="272" t="s">
        <v>30</v>
      </c>
      <c r="B16" s="139">
        <f t="shared" ref="B16:H16" si="14">(K16/(Y16-R16))</f>
        <v>14.57568393</v>
      </c>
      <c r="C16" s="139">
        <f t="shared" si="14"/>
        <v>16.68992697</v>
      </c>
      <c r="D16" s="139">
        <f t="shared" si="14"/>
        <v>10.17019337</v>
      </c>
      <c r="E16" s="139">
        <f t="shared" si="14"/>
        <v>7.84094068</v>
      </c>
      <c r="F16" s="139">
        <f t="shared" si="14"/>
        <v>3.126555745</v>
      </c>
      <c r="G16" s="139">
        <f t="shared" si="14"/>
        <v>8.460927223</v>
      </c>
      <c r="H16" s="139">
        <f t="shared" si="14"/>
        <v>14.91523713</v>
      </c>
      <c r="J16" s="35" t="s">
        <v>30</v>
      </c>
      <c r="K16" s="130">
        <v>5.536330613244633</v>
      </c>
      <c r="L16" s="130">
        <v>4.631454733553929</v>
      </c>
      <c r="M16" s="130">
        <v>4.893558041578193</v>
      </c>
      <c r="N16" s="130">
        <v>5.574908823477927</v>
      </c>
      <c r="O16" s="130">
        <v>1.195907572518267</v>
      </c>
      <c r="P16" s="130">
        <v>4.436346173782796</v>
      </c>
      <c r="Q16" s="132">
        <v>6.6223652836481195</v>
      </c>
      <c r="R16" s="42">
        <v>-0.43783333333333335</v>
      </c>
      <c r="S16" s="42">
        <v>-0.39483333333333337</v>
      </c>
      <c r="T16" s="42">
        <v>-0.8038333333333333</v>
      </c>
      <c r="U16" s="42">
        <v>-0.9953333333333334</v>
      </c>
      <c r="V16" s="42">
        <v>-1.3698333333333332</v>
      </c>
      <c r="W16" s="42">
        <v>-0.6669999999999999</v>
      </c>
      <c r="X16" s="42">
        <v>-0.544</v>
      </c>
      <c r="Y16" s="42">
        <v>-0.058</v>
      </c>
      <c r="Z16" s="42">
        <v>-0.11733333333333333</v>
      </c>
      <c r="AA16" s="42">
        <v>-0.32266666666666666</v>
      </c>
      <c r="AB16" s="42">
        <v>-0.2843333333333333</v>
      </c>
      <c r="AC16" s="42">
        <v>-0.9873333333333333</v>
      </c>
      <c r="AD16" s="42">
        <v>-0.1426666666666667</v>
      </c>
      <c r="AE16" s="42">
        <v>-0.09999999999999999</v>
      </c>
    </row>
    <row r="17" ht="14.25" customHeight="1">
      <c r="A17" s="272" t="s">
        <v>29</v>
      </c>
      <c r="B17" s="139">
        <f t="shared" ref="B17:H17" si="15">(K17/(Y17-R17))</f>
        <v>8.877921235</v>
      </c>
      <c r="C17" s="139">
        <f t="shared" si="15"/>
        <v>12.29944761</v>
      </c>
      <c r="D17" s="139">
        <f t="shared" si="15"/>
        <v>7.350438893</v>
      </c>
      <c r="E17" s="139">
        <f t="shared" si="15"/>
        <v>6.615364691</v>
      </c>
      <c r="F17" s="139">
        <f t="shared" si="15"/>
        <v>2.831556319</v>
      </c>
      <c r="G17" s="139">
        <f t="shared" si="15"/>
        <v>9.175706972</v>
      </c>
      <c r="H17" s="139">
        <f t="shared" si="15"/>
        <v>10.48880683</v>
      </c>
      <c r="J17" s="35" t="s">
        <v>29</v>
      </c>
      <c r="K17" s="130">
        <v>5.129958820256172</v>
      </c>
      <c r="L17" s="130">
        <v>4.587693957855766</v>
      </c>
      <c r="M17" s="130">
        <v>4.304907044976582</v>
      </c>
      <c r="N17" s="130">
        <v>4.219500111963046</v>
      </c>
      <c r="O17" s="130">
        <v>1.5243211515416946</v>
      </c>
      <c r="P17" s="130">
        <v>4.590912054871497</v>
      </c>
      <c r="Q17" s="132">
        <v>5.559067620405386</v>
      </c>
      <c r="R17" s="42">
        <v>-0.6341666666666667</v>
      </c>
      <c r="S17" s="42">
        <v>-0.506</v>
      </c>
      <c r="T17" s="42">
        <v>-0.8656666666666667</v>
      </c>
      <c r="U17" s="42">
        <v>-1.0185000000000002</v>
      </c>
      <c r="V17" s="42">
        <v>-1.26</v>
      </c>
      <c r="W17" s="42">
        <v>-0.637</v>
      </c>
      <c r="X17" s="42">
        <v>-0.6756666666666667</v>
      </c>
      <c r="Y17" s="42">
        <v>-0.05633333333333334</v>
      </c>
      <c r="Z17" s="42">
        <v>-0.133</v>
      </c>
      <c r="AA17" s="42">
        <v>-0.28</v>
      </c>
      <c r="AB17" s="42">
        <v>-0.3806666666666667</v>
      </c>
      <c r="AC17" s="42">
        <v>-0.7216666666666667</v>
      </c>
      <c r="AD17" s="42">
        <v>-0.1366666666666667</v>
      </c>
      <c r="AE17" s="42">
        <v>-0.14566666666666664</v>
      </c>
    </row>
    <row r="18" ht="14.25" customHeight="1">
      <c r="A18" s="273" t="s">
        <v>28</v>
      </c>
      <c r="B18" s="154">
        <f t="shared" ref="B18:H18" si="16">(K18/(Y18-R18))</f>
        <v>14.08941872</v>
      </c>
      <c r="C18" s="154">
        <f t="shared" si="16"/>
        <v>19.3410832</v>
      </c>
      <c r="D18" s="154">
        <f t="shared" si="16"/>
        <v>5.774130608</v>
      </c>
      <c r="E18" s="154">
        <f t="shared" si="16"/>
        <v>6.417326414</v>
      </c>
      <c r="F18" s="154">
        <f t="shared" si="16"/>
        <v>2.637028926</v>
      </c>
      <c r="G18" s="154">
        <f t="shared" si="16"/>
        <v>11.81495741</v>
      </c>
      <c r="H18" s="154">
        <f t="shared" si="16"/>
        <v>13.00522156</v>
      </c>
      <c r="J18" s="33" t="s">
        <v>28</v>
      </c>
      <c r="K18" s="149">
        <v>5.7578757855640115</v>
      </c>
      <c r="L18" s="149">
        <v>5.170516242961636</v>
      </c>
      <c r="M18" s="149">
        <v>2.6936319286189914</v>
      </c>
      <c r="N18" s="149">
        <v>4.299608697655283</v>
      </c>
      <c r="O18" s="149">
        <v>1.0530535509234333</v>
      </c>
      <c r="P18" s="149">
        <v>5.235995292476521</v>
      </c>
      <c r="Q18" s="150">
        <v>7.7792900323811764</v>
      </c>
      <c r="R18" s="42">
        <v>-0.45733333333333337</v>
      </c>
      <c r="S18" s="42">
        <v>-0.3673333333333333</v>
      </c>
      <c r="T18" s="42">
        <v>-0.7864999999999999</v>
      </c>
      <c r="U18" s="42">
        <v>-1.0136666666666665</v>
      </c>
      <c r="V18" s="42">
        <v>-1.3566666666666667</v>
      </c>
      <c r="W18" s="42">
        <v>-0.6101666666666666</v>
      </c>
      <c r="X18" s="42">
        <v>-0.6958333333333333</v>
      </c>
      <c r="Y18" s="42">
        <v>-0.048666666666666664</v>
      </c>
      <c r="Z18" s="42">
        <v>-0.09999999999999999</v>
      </c>
      <c r="AA18" s="42">
        <v>-0.32</v>
      </c>
      <c r="AB18" s="42">
        <v>-0.34366666666666673</v>
      </c>
      <c r="AC18" s="42">
        <v>-0.9573333333333333</v>
      </c>
      <c r="AD18" s="42">
        <v>-0.167</v>
      </c>
      <c r="AE18" s="42">
        <v>-0.09766666666666667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K3:K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3" width="12.13"/>
    <col customWidth="1" min="4" max="4" width="8.75"/>
    <col customWidth="1" min="5" max="5" width="14.38"/>
    <col customWidth="1" min="6" max="6" width="14.5"/>
    <col customWidth="1" min="7" max="7" width="16.25"/>
    <col customWidth="1" min="8" max="8" width="14.0"/>
    <col customWidth="1" min="9" max="9" width="13.13"/>
    <col customWidth="1" min="10" max="10" width="13.25"/>
    <col customWidth="1" min="11" max="11" width="15.0"/>
    <col customWidth="1" min="12" max="12" width="12.88"/>
    <col customWidth="1" min="13" max="14" width="6.13"/>
    <col customWidth="1" min="15" max="15" width="7.88"/>
    <col customWidth="1" min="16" max="26" width="8.75"/>
  </cols>
  <sheetData>
    <row r="1" ht="14.25" customHeight="1">
      <c r="A1" s="42" t="s">
        <v>149</v>
      </c>
      <c r="B1" s="42" t="s">
        <v>87</v>
      </c>
      <c r="C1" s="25" t="s">
        <v>150</v>
      </c>
      <c r="D1" s="25" t="s">
        <v>151</v>
      </c>
      <c r="E1" s="42" t="s">
        <v>152</v>
      </c>
      <c r="F1" s="42" t="s">
        <v>153</v>
      </c>
      <c r="G1" s="42" t="s">
        <v>154</v>
      </c>
      <c r="H1" s="42" t="s">
        <v>155</v>
      </c>
      <c r="I1" s="42" t="s">
        <v>156</v>
      </c>
      <c r="J1" s="42" t="s">
        <v>157</v>
      </c>
      <c r="K1" s="42" t="s">
        <v>158</v>
      </c>
      <c r="L1" s="42" t="s">
        <v>159</v>
      </c>
      <c r="M1" s="42" t="s">
        <v>432</v>
      </c>
      <c r="N1" s="42" t="s">
        <v>433</v>
      </c>
      <c r="O1" s="42" t="s">
        <v>434</v>
      </c>
      <c r="P1" s="42" t="s">
        <v>435</v>
      </c>
    </row>
    <row r="2" ht="14.25" customHeight="1">
      <c r="A2" s="42" t="s">
        <v>169</v>
      </c>
      <c r="B2" s="35" t="s">
        <v>46</v>
      </c>
      <c r="C2" s="42">
        <v>2.0</v>
      </c>
      <c r="D2" s="42">
        <v>1.0</v>
      </c>
      <c r="E2" s="42">
        <v>4.489</v>
      </c>
      <c r="F2" s="42">
        <v>4.942</v>
      </c>
      <c r="G2" s="42">
        <v>8.503</v>
      </c>
      <c r="H2" s="42">
        <v>1.382</v>
      </c>
      <c r="I2" s="42">
        <v>1.504</v>
      </c>
      <c r="J2" s="42">
        <v>2.047</v>
      </c>
      <c r="K2" s="42">
        <v>4.714</v>
      </c>
      <c r="L2" s="42">
        <v>0.5155</v>
      </c>
      <c r="M2" s="42">
        <f t="shared" ref="M2:P2" si="1">100-(I2*100/E2)</f>
        <v>66.49587881</v>
      </c>
      <c r="N2" s="42">
        <f t="shared" si="1"/>
        <v>58.57952246</v>
      </c>
      <c r="O2" s="42">
        <f t="shared" si="1"/>
        <v>44.56074327</v>
      </c>
      <c r="P2" s="42">
        <f t="shared" si="1"/>
        <v>62.69898698</v>
      </c>
    </row>
    <row r="3" ht="14.25" customHeight="1">
      <c r="A3" s="42" t="s">
        <v>173</v>
      </c>
      <c r="B3" s="35" t="s">
        <v>45</v>
      </c>
      <c r="C3" s="42">
        <v>2.0</v>
      </c>
      <c r="D3" s="42">
        <v>2.0</v>
      </c>
      <c r="E3" s="42">
        <v>9.05</v>
      </c>
      <c r="F3" s="42">
        <v>9.55</v>
      </c>
      <c r="G3" s="42">
        <v>19.957</v>
      </c>
      <c r="H3" s="42">
        <v>2.427</v>
      </c>
      <c r="I3" s="42">
        <v>2.975</v>
      </c>
      <c r="J3" s="42">
        <v>2.557</v>
      </c>
      <c r="K3" s="42">
        <v>9.995</v>
      </c>
      <c r="L3" s="42">
        <v>0.7395</v>
      </c>
      <c r="M3" s="42">
        <f t="shared" ref="M3:P3" si="2">100-(I3*100/E3)</f>
        <v>67.12707182</v>
      </c>
      <c r="N3" s="42">
        <f t="shared" si="2"/>
        <v>73.22513089</v>
      </c>
      <c r="O3" s="42">
        <f t="shared" si="2"/>
        <v>49.91732224</v>
      </c>
      <c r="P3" s="42">
        <f t="shared" si="2"/>
        <v>69.5302843</v>
      </c>
    </row>
    <row r="4" ht="14.25" customHeight="1">
      <c r="A4" s="42" t="s">
        <v>176</v>
      </c>
      <c r="B4" s="35" t="s">
        <v>44</v>
      </c>
      <c r="C4" s="42">
        <v>2.0</v>
      </c>
      <c r="D4" s="42">
        <v>3.0</v>
      </c>
      <c r="E4" s="42">
        <v>7.961</v>
      </c>
      <c r="F4" s="42">
        <v>5.617</v>
      </c>
      <c r="G4" s="42">
        <v>9.646</v>
      </c>
      <c r="H4" s="42">
        <v>0.932</v>
      </c>
      <c r="I4" s="42">
        <v>2.424</v>
      </c>
      <c r="J4" s="42">
        <v>2.295</v>
      </c>
      <c r="K4" s="42">
        <v>5.445</v>
      </c>
      <c r="L4" s="42">
        <v>0.3112</v>
      </c>
      <c r="M4" s="42">
        <f t="shared" ref="M4:P4" si="3">100-(I4*100/E4)</f>
        <v>69.55156387</v>
      </c>
      <c r="N4" s="42">
        <f t="shared" si="3"/>
        <v>59.14189069</v>
      </c>
      <c r="O4" s="42">
        <f t="shared" si="3"/>
        <v>43.55173129</v>
      </c>
      <c r="P4" s="42">
        <f t="shared" si="3"/>
        <v>66.60944206</v>
      </c>
    </row>
    <row r="5" ht="14.25" customHeight="1">
      <c r="A5" s="42" t="s">
        <v>179</v>
      </c>
      <c r="B5" s="35" t="s">
        <v>43</v>
      </c>
      <c r="C5" s="42">
        <v>2.0</v>
      </c>
      <c r="D5" s="42">
        <v>4.0</v>
      </c>
      <c r="E5" s="42">
        <v>11.595</v>
      </c>
      <c r="F5" s="42">
        <v>3.6</v>
      </c>
      <c r="G5" s="42">
        <v>5.65</v>
      </c>
      <c r="H5" s="42">
        <v>1.256</v>
      </c>
      <c r="I5" s="42">
        <v>3.802</v>
      </c>
      <c r="J5" s="42">
        <v>1.109</v>
      </c>
      <c r="K5" s="42">
        <v>3.275</v>
      </c>
      <c r="L5" s="42">
        <v>0.447</v>
      </c>
      <c r="M5" s="42">
        <f t="shared" ref="M5:P5" si="4">100-(I5*100/E5)</f>
        <v>67.21000431</v>
      </c>
      <c r="N5" s="42">
        <f t="shared" si="4"/>
        <v>69.19444444</v>
      </c>
      <c r="O5" s="42">
        <f t="shared" si="4"/>
        <v>42.03539823</v>
      </c>
      <c r="P5" s="42">
        <f t="shared" si="4"/>
        <v>64.41082803</v>
      </c>
    </row>
    <row r="6" ht="14.25" customHeight="1">
      <c r="A6" s="42" t="s">
        <v>176</v>
      </c>
      <c r="B6" s="35" t="s">
        <v>42</v>
      </c>
      <c r="C6" s="42">
        <v>2.0</v>
      </c>
      <c r="D6" s="42">
        <v>5.0</v>
      </c>
      <c r="E6" s="42">
        <v>7.462</v>
      </c>
      <c r="F6" s="42">
        <v>6.839</v>
      </c>
      <c r="G6" s="42">
        <v>13.333</v>
      </c>
      <c r="H6" s="42">
        <v>1.965</v>
      </c>
      <c r="I6" s="42">
        <v>2.312</v>
      </c>
      <c r="J6" s="42">
        <v>2.642</v>
      </c>
      <c r="K6" s="42">
        <v>7.68</v>
      </c>
      <c r="L6" s="42">
        <v>0.7541</v>
      </c>
      <c r="M6" s="42">
        <f t="shared" ref="M6:P6" si="5">100-(I6*100/E6)</f>
        <v>69.0163495</v>
      </c>
      <c r="N6" s="42">
        <f t="shared" si="5"/>
        <v>61.36862114</v>
      </c>
      <c r="O6" s="42">
        <f t="shared" si="5"/>
        <v>42.39855996</v>
      </c>
      <c r="P6" s="42">
        <f t="shared" si="5"/>
        <v>61.62340967</v>
      </c>
    </row>
    <row r="7" ht="14.25" customHeight="1">
      <c r="A7" s="42" t="s">
        <v>179</v>
      </c>
      <c r="B7" s="35" t="s">
        <v>41</v>
      </c>
      <c r="C7" s="42">
        <v>2.0</v>
      </c>
      <c r="D7" s="42">
        <v>6.0</v>
      </c>
      <c r="E7" s="42">
        <v>3.613</v>
      </c>
      <c r="F7" s="42">
        <v>3.928</v>
      </c>
      <c r="G7" s="42">
        <v>5.411</v>
      </c>
      <c r="H7" s="42">
        <v>1.432</v>
      </c>
      <c r="I7" s="42">
        <v>1.12</v>
      </c>
      <c r="J7" s="42">
        <v>1.792</v>
      </c>
      <c r="K7" s="42">
        <v>3.193</v>
      </c>
      <c r="L7" s="42">
        <v>0.4254</v>
      </c>
      <c r="M7" s="42">
        <f t="shared" ref="M7:P7" si="6">100-(I7*100/E7)</f>
        <v>69.00083033</v>
      </c>
      <c r="N7" s="42">
        <f t="shared" si="6"/>
        <v>54.37881874</v>
      </c>
      <c r="O7" s="42">
        <f t="shared" si="6"/>
        <v>40.99057476</v>
      </c>
      <c r="P7" s="42">
        <f t="shared" si="6"/>
        <v>70.29329609</v>
      </c>
    </row>
    <row r="8" ht="14.25" customHeight="1">
      <c r="A8" s="42" t="s">
        <v>173</v>
      </c>
      <c r="B8" s="35" t="s">
        <v>40</v>
      </c>
      <c r="C8" s="42">
        <v>2.0</v>
      </c>
      <c r="D8" s="42">
        <v>7.0</v>
      </c>
      <c r="E8" s="42">
        <v>9.61</v>
      </c>
      <c r="F8" s="42">
        <v>5.3921</v>
      </c>
      <c r="G8" s="42">
        <v>9.712</v>
      </c>
      <c r="H8" s="42">
        <v>1.82</v>
      </c>
      <c r="I8" s="42">
        <v>3.02</v>
      </c>
      <c r="J8" s="42">
        <v>2.188</v>
      </c>
      <c r="K8" s="42">
        <v>5.423</v>
      </c>
      <c r="L8" s="42">
        <v>0.5222</v>
      </c>
      <c r="M8" s="42">
        <f t="shared" ref="M8:P8" si="7">100-(I8*100/E8)</f>
        <v>68.57440166</v>
      </c>
      <c r="N8" s="42">
        <f t="shared" si="7"/>
        <v>59.42211754</v>
      </c>
      <c r="O8" s="42">
        <f t="shared" si="7"/>
        <v>44.16186161</v>
      </c>
      <c r="P8" s="42">
        <f t="shared" si="7"/>
        <v>71.30769231</v>
      </c>
    </row>
    <row r="9" ht="14.25" customHeight="1">
      <c r="A9" s="42" t="s">
        <v>179</v>
      </c>
      <c r="B9" s="35" t="s">
        <v>39</v>
      </c>
      <c r="C9" s="42">
        <v>2.0</v>
      </c>
      <c r="D9" s="42">
        <v>8.0</v>
      </c>
      <c r="E9" s="42">
        <v>8.886</v>
      </c>
      <c r="F9" s="42">
        <v>6.915</v>
      </c>
      <c r="G9" s="42">
        <v>5.894</v>
      </c>
      <c r="H9" s="42">
        <v>3.655</v>
      </c>
      <c r="I9" s="42">
        <v>2.928</v>
      </c>
      <c r="J9" s="42">
        <v>2.832</v>
      </c>
      <c r="K9" s="42">
        <v>3.447</v>
      </c>
      <c r="L9" s="42">
        <v>1.3263</v>
      </c>
      <c r="M9" s="42">
        <f t="shared" ref="M9:P9" si="8">100-(I9*100/E9)</f>
        <v>67.04929102</v>
      </c>
      <c r="N9" s="42">
        <f t="shared" si="8"/>
        <v>59.04555315</v>
      </c>
      <c r="O9" s="42">
        <f t="shared" si="8"/>
        <v>41.51679674</v>
      </c>
      <c r="P9" s="42">
        <f t="shared" si="8"/>
        <v>63.7127223</v>
      </c>
    </row>
    <row r="10" ht="14.25" customHeight="1">
      <c r="A10" s="42" t="s">
        <v>176</v>
      </c>
      <c r="B10" s="35" t="s">
        <v>38</v>
      </c>
      <c r="C10" s="42">
        <v>2.0</v>
      </c>
      <c r="D10" s="42">
        <v>9.0</v>
      </c>
      <c r="E10" s="42">
        <v>11.767</v>
      </c>
      <c r="F10" s="42">
        <v>4.765</v>
      </c>
      <c r="G10" s="42">
        <v>8.157</v>
      </c>
      <c r="H10" s="42">
        <v>1.99</v>
      </c>
      <c r="I10" s="42">
        <v>4.2029</v>
      </c>
      <c r="J10" s="42">
        <v>1.9957</v>
      </c>
      <c r="K10" s="42">
        <v>4.6442</v>
      </c>
      <c r="L10" s="42">
        <v>0.5522</v>
      </c>
      <c r="M10" s="42">
        <f t="shared" ref="M10:P10" si="9">100-(I10*100/E10)</f>
        <v>64.28231495</v>
      </c>
      <c r="N10" s="42">
        <f t="shared" si="9"/>
        <v>58.11752361</v>
      </c>
      <c r="O10" s="42">
        <f t="shared" si="9"/>
        <v>43.06485227</v>
      </c>
      <c r="P10" s="42">
        <f t="shared" si="9"/>
        <v>72.25125628</v>
      </c>
    </row>
    <row r="11" ht="14.25" customHeight="1">
      <c r="A11" s="42" t="s">
        <v>179</v>
      </c>
      <c r="B11" s="35" t="s">
        <v>37</v>
      </c>
      <c r="C11" s="42">
        <v>2.0</v>
      </c>
      <c r="D11" s="42">
        <v>10.0</v>
      </c>
      <c r="E11" s="42">
        <v>11.391</v>
      </c>
      <c r="F11" s="42">
        <v>7.212</v>
      </c>
      <c r="G11" s="42">
        <v>6.151</v>
      </c>
      <c r="H11" s="42">
        <v>2.443</v>
      </c>
      <c r="I11" s="42">
        <v>4.0071</v>
      </c>
      <c r="J11" s="42">
        <v>2.7455</v>
      </c>
      <c r="K11" s="42">
        <v>3.6341</v>
      </c>
      <c r="L11" s="42">
        <v>0.9245</v>
      </c>
      <c r="M11" s="42">
        <f t="shared" ref="M11:P11" si="10">100-(I11*100/E11)</f>
        <v>64.82222807</v>
      </c>
      <c r="N11" s="42">
        <f t="shared" si="10"/>
        <v>61.93150305</v>
      </c>
      <c r="O11" s="42">
        <f t="shared" si="10"/>
        <v>40.91854983</v>
      </c>
      <c r="P11" s="42">
        <f t="shared" si="10"/>
        <v>62.15718379</v>
      </c>
    </row>
    <row r="12" ht="14.25" customHeight="1">
      <c r="A12" s="42" t="s">
        <v>173</v>
      </c>
      <c r="B12" s="35" t="s">
        <v>36</v>
      </c>
      <c r="C12" s="42">
        <v>2.0</v>
      </c>
      <c r="D12" s="42">
        <v>11.0</v>
      </c>
      <c r="E12" s="42">
        <v>2.396</v>
      </c>
      <c r="F12" s="42">
        <v>2.528</v>
      </c>
      <c r="G12" s="42">
        <v>6.472</v>
      </c>
      <c r="H12" s="42">
        <v>4.15</v>
      </c>
      <c r="I12" s="42">
        <v>0.9194</v>
      </c>
      <c r="J12" s="42">
        <v>0.6799</v>
      </c>
      <c r="K12" s="42">
        <v>3.1335</v>
      </c>
      <c r="L12" s="42">
        <v>0.3091</v>
      </c>
      <c r="M12" s="42">
        <f t="shared" ref="M12:P12" si="11">100-(I12*100/E12)</f>
        <v>61.62771285</v>
      </c>
      <c r="N12" s="42">
        <f t="shared" si="11"/>
        <v>73.10522152</v>
      </c>
      <c r="O12" s="42">
        <f t="shared" si="11"/>
        <v>51.58374536</v>
      </c>
      <c r="P12" s="42">
        <f t="shared" si="11"/>
        <v>92.55180723</v>
      </c>
    </row>
    <row r="13" ht="14.25" customHeight="1">
      <c r="A13" s="42" t="s">
        <v>169</v>
      </c>
      <c r="B13" s="35" t="s">
        <v>34</v>
      </c>
      <c r="C13" s="42">
        <v>2.0</v>
      </c>
      <c r="D13" s="42">
        <v>12.0</v>
      </c>
      <c r="E13" s="42">
        <v>3.128</v>
      </c>
      <c r="F13" s="42">
        <v>2.434</v>
      </c>
      <c r="G13" s="42">
        <v>4.612</v>
      </c>
      <c r="H13" s="42">
        <v>0.951</v>
      </c>
      <c r="I13" s="42">
        <v>1.0663</v>
      </c>
      <c r="J13" s="42">
        <v>0.7557</v>
      </c>
      <c r="K13" s="42">
        <v>2.3238</v>
      </c>
      <c r="L13" s="42">
        <v>0.2598</v>
      </c>
      <c r="M13" s="42">
        <f t="shared" ref="M13:P13" si="12">100-(I13*100/E13)</f>
        <v>65.91112532</v>
      </c>
      <c r="N13" s="42">
        <f t="shared" si="12"/>
        <v>68.95234182</v>
      </c>
      <c r="O13" s="42">
        <f t="shared" si="12"/>
        <v>49.6140503</v>
      </c>
      <c r="P13" s="42">
        <f t="shared" si="12"/>
        <v>72.68138801</v>
      </c>
    </row>
    <row r="14" ht="14.25" customHeight="1">
      <c r="A14" s="42" t="s">
        <v>169</v>
      </c>
      <c r="B14" s="35" t="s">
        <v>32</v>
      </c>
      <c r="C14" s="42">
        <v>2.0</v>
      </c>
      <c r="D14" s="42">
        <v>13.0</v>
      </c>
      <c r="E14" s="42">
        <v>3.101</v>
      </c>
      <c r="F14" s="42">
        <v>4.657</v>
      </c>
      <c r="G14" s="42">
        <v>8.033</v>
      </c>
      <c r="H14" s="42">
        <v>2.445</v>
      </c>
      <c r="I14" s="42">
        <v>1.0836</v>
      </c>
      <c r="J14" s="42">
        <v>1.9686</v>
      </c>
      <c r="K14" s="42">
        <v>4.4538</v>
      </c>
      <c r="L14" s="42">
        <v>0.9409</v>
      </c>
      <c r="M14" s="42">
        <f t="shared" ref="M14:P14" si="13">100-(I14*100/E14)</f>
        <v>65.05643341</v>
      </c>
      <c r="N14" s="42">
        <f t="shared" si="13"/>
        <v>57.72815117</v>
      </c>
      <c r="O14" s="42">
        <f t="shared" si="13"/>
        <v>44.55620565</v>
      </c>
      <c r="P14" s="42">
        <f t="shared" si="13"/>
        <v>61.51738241</v>
      </c>
    </row>
    <row r="15" ht="14.25" customHeight="1">
      <c r="A15" s="42" t="s">
        <v>169</v>
      </c>
      <c r="B15" s="35" t="s">
        <v>30</v>
      </c>
      <c r="C15" s="42">
        <v>2.0</v>
      </c>
      <c r="D15" s="42">
        <v>14.0</v>
      </c>
      <c r="E15" s="42">
        <v>8.455</v>
      </c>
      <c r="F15" s="42">
        <v>4.195</v>
      </c>
      <c r="G15" s="42">
        <v>14.359</v>
      </c>
      <c r="H15" s="42">
        <v>1.253</v>
      </c>
      <c r="I15" s="42">
        <v>2.4786</v>
      </c>
      <c r="J15" s="42">
        <v>1.65</v>
      </c>
      <c r="K15" s="42">
        <v>8.3466</v>
      </c>
      <c r="L15" s="42">
        <v>0.3191</v>
      </c>
      <c r="M15" s="42">
        <f t="shared" ref="M15:P15" si="14">100-(I15*100/E15)</f>
        <v>70.68480189</v>
      </c>
      <c r="N15" s="42">
        <f t="shared" si="14"/>
        <v>60.66746126</v>
      </c>
      <c r="O15" s="42">
        <f t="shared" si="14"/>
        <v>41.87199666</v>
      </c>
      <c r="P15" s="42">
        <f t="shared" si="14"/>
        <v>74.53312051</v>
      </c>
    </row>
    <row r="16" ht="14.25" customHeight="1">
      <c r="A16" s="42" t="s">
        <v>176</v>
      </c>
      <c r="B16" s="35" t="s">
        <v>29</v>
      </c>
      <c r="C16" s="42">
        <v>2.0</v>
      </c>
      <c r="D16" s="42">
        <v>15.0</v>
      </c>
      <c r="E16" s="42">
        <v>5.55</v>
      </c>
      <c r="F16" s="42">
        <v>2.813</v>
      </c>
      <c r="G16" s="42">
        <v>7.045</v>
      </c>
      <c r="H16" s="42">
        <v>2.321</v>
      </c>
      <c r="I16" s="42">
        <v>1.7775</v>
      </c>
      <c r="J16" s="42">
        <v>1.0947</v>
      </c>
      <c r="K16" s="42">
        <v>3.8721</v>
      </c>
      <c r="L16" s="42">
        <v>0.772</v>
      </c>
      <c r="M16" s="42">
        <f t="shared" ref="M16:P16" si="15">100-(I16*100/E16)</f>
        <v>67.97297297</v>
      </c>
      <c r="N16" s="42">
        <f t="shared" si="15"/>
        <v>61.08425169</v>
      </c>
      <c r="O16" s="42">
        <f t="shared" si="15"/>
        <v>45.03761533</v>
      </c>
      <c r="P16" s="42">
        <f t="shared" si="15"/>
        <v>66.7384748</v>
      </c>
    </row>
    <row r="17" ht="14.25" customHeight="1">
      <c r="A17" s="42" t="s">
        <v>173</v>
      </c>
      <c r="B17" s="33" t="s">
        <v>28</v>
      </c>
      <c r="C17" s="42">
        <v>2.0</v>
      </c>
      <c r="D17" s="42">
        <v>16.0</v>
      </c>
      <c r="E17" s="42">
        <v>5.51</v>
      </c>
      <c r="F17" s="42">
        <v>3.995</v>
      </c>
      <c r="G17" s="42">
        <v>15.08</v>
      </c>
      <c r="H17" s="42">
        <v>1.404</v>
      </c>
      <c r="I17" s="42">
        <v>1.5499</v>
      </c>
      <c r="J17" s="42">
        <v>1.4998</v>
      </c>
      <c r="K17" s="42">
        <v>8.225</v>
      </c>
      <c r="L17" s="42">
        <v>0.613</v>
      </c>
      <c r="M17" s="42">
        <f t="shared" ref="M17:P17" si="16">100-(I17*100/E17)</f>
        <v>71.87114338</v>
      </c>
      <c r="N17" s="42">
        <f t="shared" si="16"/>
        <v>62.45807259</v>
      </c>
      <c r="O17" s="42">
        <f t="shared" si="16"/>
        <v>45.45755968</v>
      </c>
      <c r="P17" s="42">
        <f t="shared" si="16"/>
        <v>56.33903134</v>
      </c>
    </row>
    <row r="18" ht="14.25" customHeight="1">
      <c r="A18" s="42" t="s">
        <v>169</v>
      </c>
      <c r="B18" s="35" t="s">
        <v>46</v>
      </c>
      <c r="C18" s="42">
        <v>4.0</v>
      </c>
      <c r="D18" s="42">
        <v>1.0</v>
      </c>
      <c r="E18" s="42">
        <v>4.4</v>
      </c>
      <c r="F18" s="42">
        <v>3.552</v>
      </c>
      <c r="G18" s="42">
        <v>11.322</v>
      </c>
      <c r="H18" s="42">
        <v>1.319</v>
      </c>
      <c r="I18" s="42">
        <v>1.701</v>
      </c>
      <c r="J18" s="42">
        <v>1.7</v>
      </c>
      <c r="K18" s="42">
        <v>6.581</v>
      </c>
      <c r="L18" s="42">
        <v>0.5716</v>
      </c>
      <c r="M18" s="42">
        <f t="shared" ref="M18:P18" si="17">100-(I18*100/E18)</f>
        <v>61.34090909</v>
      </c>
      <c r="N18" s="42">
        <f t="shared" si="17"/>
        <v>52.13963964</v>
      </c>
      <c r="O18" s="42">
        <f t="shared" si="17"/>
        <v>41.87422717</v>
      </c>
      <c r="P18" s="42">
        <f t="shared" si="17"/>
        <v>56.6641395</v>
      </c>
    </row>
    <row r="19" ht="14.25" customHeight="1">
      <c r="A19" s="42" t="s">
        <v>173</v>
      </c>
      <c r="B19" s="35" t="s">
        <v>45</v>
      </c>
      <c r="C19" s="42">
        <v>4.0</v>
      </c>
      <c r="D19" s="42">
        <v>2.0</v>
      </c>
      <c r="E19" s="42">
        <v>4.994</v>
      </c>
      <c r="F19" s="42">
        <v>2.585</v>
      </c>
      <c r="G19" s="42">
        <v>7.105</v>
      </c>
      <c r="H19" s="42">
        <v>1.428</v>
      </c>
      <c r="I19" s="42">
        <v>1.85</v>
      </c>
      <c r="J19" s="42">
        <v>1.132</v>
      </c>
      <c r="K19" s="42">
        <v>3.809</v>
      </c>
      <c r="L19" s="42">
        <v>0.4955</v>
      </c>
      <c r="M19" s="42">
        <f t="shared" ref="M19:P19" si="18">100-(I19*100/E19)</f>
        <v>62.95554666</v>
      </c>
      <c r="N19" s="42">
        <f t="shared" si="18"/>
        <v>56.20889749</v>
      </c>
      <c r="O19" s="42">
        <f t="shared" si="18"/>
        <v>46.38986629</v>
      </c>
      <c r="P19" s="42">
        <f t="shared" si="18"/>
        <v>65.30112045</v>
      </c>
    </row>
    <row r="20" ht="14.25" customHeight="1">
      <c r="A20" s="42" t="s">
        <v>176</v>
      </c>
      <c r="B20" s="35" t="s">
        <v>44</v>
      </c>
      <c r="C20" s="42">
        <v>4.0</v>
      </c>
      <c r="D20" s="42">
        <v>3.0</v>
      </c>
      <c r="E20" s="42">
        <v>4.82</v>
      </c>
      <c r="F20" s="42">
        <v>4.513</v>
      </c>
      <c r="G20" s="42">
        <v>6.701</v>
      </c>
      <c r="H20" s="42">
        <v>0.719</v>
      </c>
      <c r="I20" s="42">
        <v>1.57</v>
      </c>
      <c r="J20" s="42">
        <v>1.939</v>
      </c>
      <c r="K20" s="42">
        <v>3.92</v>
      </c>
      <c r="L20" s="42">
        <v>0.1908</v>
      </c>
      <c r="M20" s="42">
        <f t="shared" ref="M20:P20" si="19">100-(I20*100/E20)</f>
        <v>67.42738589</v>
      </c>
      <c r="N20" s="42">
        <f t="shared" si="19"/>
        <v>57.03523155</v>
      </c>
      <c r="O20" s="42">
        <f t="shared" si="19"/>
        <v>41.50126847</v>
      </c>
      <c r="P20" s="42">
        <f t="shared" si="19"/>
        <v>73.46314325</v>
      </c>
    </row>
    <row r="21" ht="14.25" customHeight="1">
      <c r="A21" s="42" t="s">
        <v>179</v>
      </c>
      <c r="B21" s="35" t="s">
        <v>43</v>
      </c>
      <c r="C21" s="42">
        <v>4.0</v>
      </c>
      <c r="D21" s="42">
        <v>4.0</v>
      </c>
      <c r="E21" s="42">
        <v>3.376</v>
      </c>
      <c r="F21" s="42">
        <v>2.699</v>
      </c>
      <c r="G21" s="42">
        <v>6.32</v>
      </c>
      <c r="H21" s="42">
        <v>0.724</v>
      </c>
      <c r="I21" s="42">
        <v>1.3</v>
      </c>
      <c r="J21" s="42">
        <v>1.156</v>
      </c>
      <c r="K21" s="42">
        <v>3.639</v>
      </c>
      <c r="L21" s="42">
        <v>0.245</v>
      </c>
      <c r="M21" s="42">
        <f t="shared" ref="M21:P21" si="20">100-(I21*100/E21)</f>
        <v>61.492891</v>
      </c>
      <c r="N21" s="42">
        <f t="shared" si="20"/>
        <v>57.16932197</v>
      </c>
      <c r="O21" s="42">
        <f t="shared" si="20"/>
        <v>42.42088608</v>
      </c>
      <c r="P21" s="42">
        <f t="shared" si="20"/>
        <v>66.16022099</v>
      </c>
    </row>
    <row r="22" ht="14.25" customHeight="1">
      <c r="A22" s="42" t="s">
        <v>176</v>
      </c>
      <c r="B22" s="35" t="s">
        <v>42</v>
      </c>
      <c r="C22" s="42">
        <v>4.0</v>
      </c>
      <c r="D22" s="42">
        <v>5.0</v>
      </c>
      <c r="E22" s="42">
        <v>5.802</v>
      </c>
      <c r="F22" s="42">
        <v>3.568</v>
      </c>
      <c r="G22" s="42">
        <v>13.482</v>
      </c>
      <c r="H22" s="42">
        <v>1.471</v>
      </c>
      <c r="I22" s="42">
        <v>1.705</v>
      </c>
      <c r="J22" s="42">
        <v>1.556</v>
      </c>
      <c r="K22" s="42">
        <v>7.649</v>
      </c>
      <c r="L22" s="42">
        <v>0.483</v>
      </c>
      <c r="M22" s="42">
        <f t="shared" ref="M22:P22" si="21">100-(I22*100/E22)</f>
        <v>70.61358152</v>
      </c>
      <c r="N22" s="42">
        <f t="shared" si="21"/>
        <v>56.39013453</v>
      </c>
      <c r="O22" s="42">
        <f t="shared" si="21"/>
        <v>43.2650942</v>
      </c>
      <c r="P22" s="42">
        <f t="shared" si="21"/>
        <v>67.16519375</v>
      </c>
    </row>
    <row r="23" ht="14.25" customHeight="1">
      <c r="A23" s="42" t="s">
        <v>179</v>
      </c>
      <c r="B23" s="35" t="s">
        <v>41</v>
      </c>
      <c r="C23" s="42">
        <v>4.0</v>
      </c>
      <c r="D23" s="42">
        <v>6.0</v>
      </c>
      <c r="E23" s="42">
        <v>6.363</v>
      </c>
      <c r="F23" s="42">
        <v>4.332</v>
      </c>
      <c r="G23" s="42">
        <v>6.769</v>
      </c>
      <c r="H23" s="42">
        <v>2.913</v>
      </c>
      <c r="I23" s="42">
        <v>2.381</v>
      </c>
      <c r="J23" s="42">
        <v>1.923</v>
      </c>
      <c r="K23" s="42">
        <v>3.988</v>
      </c>
      <c r="L23" s="42">
        <v>1.1686</v>
      </c>
      <c r="M23" s="42">
        <f t="shared" ref="M23:P23" si="22">100-(I23*100/E23)</f>
        <v>62.58054377</v>
      </c>
      <c r="N23" s="42">
        <f t="shared" si="22"/>
        <v>55.60941828</v>
      </c>
      <c r="O23" s="42">
        <f t="shared" si="22"/>
        <v>41.08435515</v>
      </c>
      <c r="P23" s="42">
        <f t="shared" si="22"/>
        <v>59.88328184</v>
      </c>
    </row>
    <row r="24" ht="14.25" customHeight="1">
      <c r="A24" s="42" t="s">
        <v>173</v>
      </c>
      <c r="B24" s="35" t="s">
        <v>40</v>
      </c>
      <c r="C24" s="42">
        <v>4.0</v>
      </c>
      <c r="D24" s="42">
        <v>7.0</v>
      </c>
      <c r="E24" s="42">
        <v>4.456</v>
      </c>
      <c r="F24" s="42">
        <v>2.883</v>
      </c>
      <c r="G24" s="42">
        <v>9.805</v>
      </c>
      <c r="H24" s="42">
        <v>3.037</v>
      </c>
      <c r="I24" s="42">
        <v>2.318</v>
      </c>
      <c r="J24" s="42">
        <v>2.648</v>
      </c>
      <c r="K24" s="42">
        <v>4.275</v>
      </c>
      <c r="L24" s="42">
        <v>0.8956</v>
      </c>
      <c r="M24" s="42">
        <f t="shared" ref="M24:P24" si="23">100-(I24*100/E24)</f>
        <v>47.98025135</v>
      </c>
      <c r="N24" s="42">
        <f t="shared" si="23"/>
        <v>8.151231356</v>
      </c>
      <c r="O24" s="42">
        <f t="shared" si="23"/>
        <v>56.39979602</v>
      </c>
      <c r="P24" s="42">
        <f t="shared" si="23"/>
        <v>70.51037208</v>
      </c>
    </row>
    <row r="25" ht="14.25" customHeight="1">
      <c r="A25" s="42" t="s">
        <v>179</v>
      </c>
      <c r="B25" s="35" t="s">
        <v>39</v>
      </c>
      <c r="C25" s="42">
        <v>4.0</v>
      </c>
      <c r="D25" s="42">
        <v>8.0</v>
      </c>
      <c r="E25" s="42">
        <v>5.228</v>
      </c>
      <c r="F25" s="42">
        <v>2.859</v>
      </c>
      <c r="G25" s="42">
        <v>4.314</v>
      </c>
      <c r="H25" s="42">
        <v>2.593</v>
      </c>
      <c r="I25" s="42">
        <v>1.386</v>
      </c>
      <c r="J25" s="42">
        <v>1.199</v>
      </c>
      <c r="K25" s="42">
        <v>5.564</v>
      </c>
      <c r="L25" s="42">
        <v>1.2485</v>
      </c>
      <c r="M25" s="42">
        <f t="shared" ref="M25:P25" si="24">100-(I25*100/E25)</f>
        <v>73.48890589</v>
      </c>
      <c r="N25" s="42">
        <f t="shared" si="24"/>
        <v>58.06225953</v>
      </c>
      <c r="O25" s="42">
        <f t="shared" si="24"/>
        <v>-28.97542884</v>
      </c>
      <c r="P25" s="42">
        <f t="shared" si="24"/>
        <v>51.85113768</v>
      </c>
    </row>
    <row r="26" ht="14.25" customHeight="1">
      <c r="A26" s="42" t="s">
        <v>176</v>
      </c>
      <c r="B26" s="35" t="s">
        <v>38</v>
      </c>
      <c r="C26" s="42">
        <v>4.0</v>
      </c>
      <c r="D26" s="42">
        <v>9.0</v>
      </c>
      <c r="E26" s="42">
        <v>6.096</v>
      </c>
      <c r="F26" s="42">
        <v>5.564</v>
      </c>
      <c r="G26" s="42">
        <v>7.081</v>
      </c>
      <c r="H26" s="42">
        <v>2.315</v>
      </c>
      <c r="I26" s="42">
        <v>1.544</v>
      </c>
      <c r="J26" s="42">
        <v>1.266</v>
      </c>
      <c r="K26" s="42">
        <v>2.639</v>
      </c>
      <c r="L26" s="42">
        <v>0.9428</v>
      </c>
      <c r="M26" s="42">
        <f t="shared" ref="M26:P26" si="25">100-(I26*100/E26)</f>
        <v>74.67191601</v>
      </c>
      <c r="N26" s="42">
        <f t="shared" si="25"/>
        <v>77.24658519</v>
      </c>
      <c r="O26" s="42">
        <f t="shared" si="25"/>
        <v>62.73125265</v>
      </c>
      <c r="P26" s="42">
        <f t="shared" si="25"/>
        <v>59.27429806</v>
      </c>
    </row>
    <row r="27" ht="14.25" customHeight="1">
      <c r="A27" s="42" t="s">
        <v>179</v>
      </c>
      <c r="B27" s="35" t="s">
        <v>37</v>
      </c>
      <c r="C27" s="42">
        <v>4.0</v>
      </c>
      <c r="D27" s="42">
        <v>10.0</v>
      </c>
      <c r="E27" s="42">
        <v>6.452</v>
      </c>
      <c r="F27" s="42">
        <v>2.759</v>
      </c>
      <c r="G27" s="42">
        <v>4.302</v>
      </c>
      <c r="H27" s="42">
        <v>2.621</v>
      </c>
      <c r="I27" s="42">
        <v>2.047</v>
      </c>
      <c r="J27" s="42">
        <v>1.09</v>
      </c>
      <c r="K27" s="42">
        <v>2.499</v>
      </c>
      <c r="L27" s="42">
        <v>0.9254</v>
      </c>
      <c r="M27" s="42">
        <f t="shared" ref="M27:P27" si="26">100-(I27*100/E27)</f>
        <v>68.2734036</v>
      </c>
      <c r="N27" s="42">
        <f t="shared" si="26"/>
        <v>60.49293222</v>
      </c>
      <c r="O27" s="42">
        <f t="shared" si="26"/>
        <v>41.91073919</v>
      </c>
      <c r="P27" s="42">
        <f t="shared" si="26"/>
        <v>64.69286532</v>
      </c>
    </row>
    <row r="28" ht="14.25" customHeight="1">
      <c r="A28" s="42" t="s">
        <v>173</v>
      </c>
      <c r="B28" s="35" t="s">
        <v>36</v>
      </c>
      <c r="C28" s="42">
        <v>4.0</v>
      </c>
      <c r="D28" s="42">
        <v>11.0</v>
      </c>
      <c r="E28" s="42">
        <v>4.04</v>
      </c>
      <c r="F28" s="42">
        <v>4.112</v>
      </c>
      <c r="G28" s="42">
        <v>7.749</v>
      </c>
      <c r="H28" s="42">
        <v>1.55</v>
      </c>
      <c r="I28" s="42">
        <v>1.468</v>
      </c>
      <c r="J28" s="42">
        <v>1.721</v>
      </c>
      <c r="K28" s="42">
        <v>4.454</v>
      </c>
      <c r="L28" s="42">
        <v>0.5172</v>
      </c>
      <c r="M28" s="42">
        <f t="shared" ref="M28:P28" si="27">100-(I28*100/E28)</f>
        <v>63.66336634</v>
      </c>
      <c r="N28" s="42">
        <f t="shared" si="27"/>
        <v>58.14688716</v>
      </c>
      <c r="O28" s="42">
        <f t="shared" si="27"/>
        <v>42.52161569</v>
      </c>
      <c r="P28" s="42">
        <f t="shared" si="27"/>
        <v>66.63225806</v>
      </c>
    </row>
    <row r="29" ht="14.25" customHeight="1">
      <c r="A29" s="42" t="s">
        <v>169</v>
      </c>
      <c r="B29" s="35" t="s">
        <v>34</v>
      </c>
      <c r="C29" s="42">
        <v>4.0</v>
      </c>
      <c r="D29" s="42">
        <v>12.0</v>
      </c>
      <c r="E29" s="42">
        <v>6.559</v>
      </c>
      <c r="F29" s="42">
        <v>2.678</v>
      </c>
      <c r="G29" s="42">
        <v>6.266</v>
      </c>
      <c r="H29" s="42">
        <v>1.89</v>
      </c>
      <c r="I29" s="42">
        <v>2.5</v>
      </c>
      <c r="J29" s="42">
        <v>1.51</v>
      </c>
      <c r="K29" s="42">
        <v>4.5</v>
      </c>
      <c r="L29" s="42">
        <v>0.399</v>
      </c>
      <c r="M29" s="42">
        <f t="shared" ref="M29:P29" si="28">100-(I29*100/E29)</f>
        <v>61.8844336</v>
      </c>
      <c r="N29" s="42">
        <f t="shared" si="28"/>
        <v>43.61463779</v>
      </c>
      <c r="O29" s="42">
        <f t="shared" si="28"/>
        <v>28.18384935</v>
      </c>
      <c r="P29" s="42">
        <f t="shared" si="28"/>
        <v>78.88888889</v>
      </c>
    </row>
    <row r="30" ht="14.25" customHeight="1">
      <c r="A30" s="42" t="s">
        <v>169</v>
      </c>
      <c r="B30" s="35" t="s">
        <v>32</v>
      </c>
      <c r="C30" s="42">
        <v>4.0</v>
      </c>
      <c r="D30" s="42">
        <v>13.0</v>
      </c>
      <c r="E30" s="42">
        <v>6.196</v>
      </c>
      <c r="F30" s="42">
        <v>3.216</v>
      </c>
      <c r="G30" s="42">
        <v>7.713</v>
      </c>
      <c r="H30" s="42">
        <v>2.746</v>
      </c>
      <c r="I30" s="42">
        <v>2.078</v>
      </c>
      <c r="J30" s="42">
        <v>1.112</v>
      </c>
      <c r="K30" s="42">
        <v>3.83</v>
      </c>
      <c r="L30" s="42">
        <v>0.6733</v>
      </c>
      <c r="M30" s="42">
        <f t="shared" ref="M30:P30" si="29">100-(I30*100/E30)</f>
        <v>66.4622337</v>
      </c>
      <c r="N30" s="42">
        <f t="shared" si="29"/>
        <v>65.42288557</v>
      </c>
      <c r="O30" s="42">
        <f t="shared" si="29"/>
        <v>50.34357578</v>
      </c>
      <c r="P30" s="42">
        <f t="shared" si="29"/>
        <v>75.4806992</v>
      </c>
    </row>
    <row r="31" ht="14.25" customHeight="1">
      <c r="A31" s="42" t="s">
        <v>169</v>
      </c>
      <c r="B31" s="35" t="s">
        <v>30</v>
      </c>
      <c r="C31" s="42">
        <v>4.0</v>
      </c>
      <c r="D31" s="42">
        <v>14.0</v>
      </c>
      <c r="E31" s="42">
        <v>4.412</v>
      </c>
      <c r="F31" s="42">
        <v>3.43</v>
      </c>
      <c r="G31" s="42">
        <v>7.267</v>
      </c>
      <c r="H31" s="42">
        <v>3.086</v>
      </c>
      <c r="I31" s="42">
        <v>1.492</v>
      </c>
      <c r="J31" s="42">
        <v>1.52</v>
      </c>
      <c r="K31" s="42">
        <v>4.4</v>
      </c>
      <c r="L31" s="42">
        <v>0.9109</v>
      </c>
      <c r="M31" s="42">
        <f t="shared" ref="M31:P31" si="30">100-(I31*100/E31)</f>
        <v>66.1831369</v>
      </c>
      <c r="N31" s="42">
        <f t="shared" si="30"/>
        <v>55.6851312</v>
      </c>
      <c r="O31" s="42">
        <f t="shared" si="30"/>
        <v>39.4523187</v>
      </c>
      <c r="P31" s="42">
        <f t="shared" si="30"/>
        <v>70.48282566</v>
      </c>
    </row>
    <row r="32" ht="14.25" customHeight="1">
      <c r="A32" s="42" t="s">
        <v>176</v>
      </c>
      <c r="B32" s="35" t="s">
        <v>29</v>
      </c>
      <c r="C32" s="42">
        <v>4.0</v>
      </c>
      <c r="D32" s="42">
        <v>15.0</v>
      </c>
      <c r="E32" s="42">
        <v>4.58</v>
      </c>
      <c r="F32" s="42">
        <v>3.59</v>
      </c>
      <c r="G32" s="42">
        <v>6.001</v>
      </c>
      <c r="H32" s="42">
        <v>2.5258</v>
      </c>
      <c r="I32" s="42">
        <v>1.689</v>
      </c>
      <c r="J32" s="42">
        <v>1.71</v>
      </c>
      <c r="K32" s="42">
        <v>3.5</v>
      </c>
      <c r="L32" s="42">
        <v>0.7699</v>
      </c>
      <c r="M32" s="42">
        <f t="shared" ref="M32:P32" si="31">100-(I32*100/E32)</f>
        <v>63.12227074</v>
      </c>
      <c r="N32" s="42">
        <f t="shared" si="31"/>
        <v>52.36768802</v>
      </c>
      <c r="O32" s="42">
        <f t="shared" si="31"/>
        <v>41.67638727</v>
      </c>
      <c r="P32" s="42">
        <f t="shared" si="31"/>
        <v>69.51856837</v>
      </c>
    </row>
    <row r="33" ht="14.25" customHeight="1">
      <c r="A33" s="42" t="s">
        <v>173</v>
      </c>
      <c r="B33" s="33" t="s">
        <v>28</v>
      </c>
      <c r="C33" s="42">
        <v>4.0</v>
      </c>
      <c r="D33" s="42">
        <v>16.0</v>
      </c>
      <c r="E33" s="42">
        <v>4.922</v>
      </c>
      <c r="F33" s="42">
        <v>4.658</v>
      </c>
      <c r="G33" s="42">
        <v>5.523</v>
      </c>
      <c r="H33" s="42">
        <v>1.641</v>
      </c>
      <c r="I33" s="42">
        <v>1.539</v>
      </c>
      <c r="J33" s="42">
        <v>2.007</v>
      </c>
      <c r="K33" s="42">
        <v>3.12</v>
      </c>
      <c r="L33" s="42">
        <v>0.5614</v>
      </c>
      <c r="M33" s="42">
        <f t="shared" ref="M33:P33" si="32">100-(I33*100/E33)</f>
        <v>68.73222267</v>
      </c>
      <c r="N33" s="42">
        <f t="shared" si="32"/>
        <v>56.91283813</v>
      </c>
      <c r="O33" s="42">
        <f t="shared" si="32"/>
        <v>43.50896252</v>
      </c>
      <c r="P33" s="42">
        <f t="shared" si="32"/>
        <v>65.78915296</v>
      </c>
    </row>
    <row r="34" ht="14.25" customHeight="1">
      <c r="A34" s="42" t="s">
        <v>169</v>
      </c>
      <c r="B34" s="35" t="s">
        <v>46</v>
      </c>
      <c r="C34" s="42">
        <v>6.0</v>
      </c>
      <c r="D34" s="42">
        <v>1.0</v>
      </c>
      <c r="E34" s="42">
        <v>3.823</v>
      </c>
      <c r="F34" s="42">
        <v>3.185</v>
      </c>
      <c r="G34" s="42">
        <v>8.308</v>
      </c>
      <c r="H34" s="42">
        <v>1.647</v>
      </c>
      <c r="I34" s="42">
        <v>1.363</v>
      </c>
      <c r="J34" s="42">
        <v>0.893</v>
      </c>
      <c r="K34" s="42">
        <v>4.17</v>
      </c>
      <c r="L34" s="42">
        <v>0.5277</v>
      </c>
      <c r="M34" s="42">
        <f t="shared" ref="M34:P34" si="33">100-(I34*100/E34)</f>
        <v>64.34737117</v>
      </c>
      <c r="N34" s="42">
        <f t="shared" si="33"/>
        <v>71.96232339</v>
      </c>
      <c r="O34" s="42">
        <f t="shared" si="33"/>
        <v>49.80741454</v>
      </c>
      <c r="P34" s="42">
        <f t="shared" si="33"/>
        <v>67.95992714</v>
      </c>
    </row>
    <row r="35" ht="14.25" customHeight="1">
      <c r="A35" s="42" t="s">
        <v>173</v>
      </c>
      <c r="B35" s="35" t="s">
        <v>45</v>
      </c>
      <c r="C35" s="42">
        <v>6.0</v>
      </c>
      <c r="D35" s="42">
        <v>2.0</v>
      </c>
      <c r="E35" s="42">
        <v>4.27</v>
      </c>
      <c r="F35" s="42">
        <v>2.264</v>
      </c>
      <c r="G35" s="42">
        <v>6.2831</v>
      </c>
      <c r="H35" s="42">
        <v>1.615</v>
      </c>
      <c r="I35" s="42">
        <v>1.538</v>
      </c>
      <c r="J35" s="42">
        <v>0.716</v>
      </c>
      <c r="K35" s="42">
        <v>3.19</v>
      </c>
      <c r="L35" s="42">
        <v>0.4847</v>
      </c>
      <c r="M35" s="42">
        <f t="shared" ref="M35:P35" si="34">100-(I35*100/E35)</f>
        <v>63.98126464</v>
      </c>
      <c r="N35" s="42">
        <f t="shared" si="34"/>
        <v>68.3745583</v>
      </c>
      <c r="O35" s="42">
        <f t="shared" si="34"/>
        <v>49.22888383</v>
      </c>
      <c r="P35" s="42">
        <f t="shared" si="34"/>
        <v>69.9876161</v>
      </c>
    </row>
    <row r="36" ht="14.25" customHeight="1">
      <c r="A36" s="42" t="s">
        <v>176</v>
      </c>
      <c r="B36" s="35" t="s">
        <v>44</v>
      </c>
      <c r="C36" s="42">
        <v>6.0</v>
      </c>
      <c r="D36" s="42">
        <v>3.0</v>
      </c>
      <c r="E36" s="42">
        <v>7.044</v>
      </c>
      <c r="F36" s="42">
        <v>5.894</v>
      </c>
      <c r="G36" s="42">
        <v>6.441</v>
      </c>
      <c r="H36" s="42">
        <v>2.947</v>
      </c>
      <c r="I36" s="42">
        <v>2.08</v>
      </c>
      <c r="J36" s="42">
        <v>2.37</v>
      </c>
      <c r="K36" s="42">
        <v>3.531</v>
      </c>
      <c r="L36" s="42">
        <v>0.8394</v>
      </c>
      <c r="M36" s="42">
        <f t="shared" ref="M36:P36" si="35">100-(I36*100/E36)</f>
        <v>70.47132311</v>
      </c>
      <c r="N36" s="42">
        <f t="shared" si="35"/>
        <v>59.78961656</v>
      </c>
      <c r="O36" s="42">
        <f t="shared" si="35"/>
        <v>45.17931998</v>
      </c>
      <c r="P36" s="42">
        <f t="shared" si="35"/>
        <v>71.51679674</v>
      </c>
    </row>
    <row r="37" ht="14.25" customHeight="1">
      <c r="A37" s="42" t="s">
        <v>179</v>
      </c>
      <c r="B37" s="35" t="s">
        <v>43</v>
      </c>
      <c r="C37" s="42">
        <v>6.0</v>
      </c>
      <c r="D37" s="42">
        <v>4.0</v>
      </c>
      <c r="E37" s="42">
        <v>5.817</v>
      </c>
      <c r="F37" s="42">
        <v>3.465</v>
      </c>
      <c r="G37" s="42">
        <v>4.019</v>
      </c>
      <c r="H37" s="42">
        <v>2.648</v>
      </c>
      <c r="I37" s="42">
        <v>2.21</v>
      </c>
      <c r="J37" s="42">
        <v>1.407</v>
      </c>
      <c r="K37" s="42">
        <v>2.366</v>
      </c>
      <c r="L37" s="42">
        <v>0.9543</v>
      </c>
      <c r="M37" s="42">
        <f t="shared" ref="M37:P37" si="36">100-(I37*100/E37)</f>
        <v>62.00790786</v>
      </c>
      <c r="N37" s="42">
        <f t="shared" si="36"/>
        <v>59.39393939</v>
      </c>
      <c r="O37" s="42">
        <f t="shared" si="36"/>
        <v>41.12963424</v>
      </c>
      <c r="P37" s="42">
        <f t="shared" si="36"/>
        <v>63.96148036</v>
      </c>
    </row>
    <row r="38" ht="14.25" customHeight="1">
      <c r="A38" s="42" t="s">
        <v>176</v>
      </c>
      <c r="B38" s="35" t="s">
        <v>42</v>
      </c>
      <c r="C38" s="42">
        <v>6.0</v>
      </c>
      <c r="D38" s="42">
        <v>5.0</v>
      </c>
      <c r="E38" s="42">
        <v>8.265</v>
      </c>
      <c r="F38" s="42">
        <v>4.871</v>
      </c>
      <c r="G38" s="42">
        <v>6.687</v>
      </c>
      <c r="H38" s="42">
        <v>1.653</v>
      </c>
      <c r="I38" s="42">
        <v>2.46</v>
      </c>
      <c r="J38" s="42">
        <v>1.8</v>
      </c>
      <c r="K38" s="42">
        <v>3.84</v>
      </c>
      <c r="L38" s="42">
        <v>0.6156</v>
      </c>
      <c r="M38" s="42">
        <f t="shared" ref="M38:P38" si="37">100-(I38*100/E38)</f>
        <v>70.23593466</v>
      </c>
      <c r="N38" s="42">
        <f t="shared" si="37"/>
        <v>63.04660234</v>
      </c>
      <c r="O38" s="42">
        <f t="shared" si="37"/>
        <v>42.57514581</v>
      </c>
      <c r="P38" s="42">
        <f t="shared" si="37"/>
        <v>62.75862069</v>
      </c>
    </row>
    <row r="39" ht="14.25" customHeight="1">
      <c r="A39" s="42" t="s">
        <v>179</v>
      </c>
      <c r="B39" s="35" t="s">
        <v>41</v>
      </c>
      <c r="C39" s="42">
        <v>6.0</v>
      </c>
      <c r="D39" s="42">
        <v>6.0</v>
      </c>
      <c r="E39" s="42">
        <v>9.057</v>
      </c>
      <c r="F39" s="42">
        <v>4.059</v>
      </c>
      <c r="G39" s="42">
        <v>3.784</v>
      </c>
      <c r="H39" s="42">
        <v>2.785</v>
      </c>
      <c r="I39" s="42">
        <v>3.41</v>
      </c>
      <c r="J39" s="42">
        <v>1.77</v>
      </c>
      <c r="K39" s="42">
        <v>2.223</v>
      </c>
      <c r="L39" s="42">
        <v>0.677</v>
      </c>
      <c r="M39" s="42">
        <f t="shared" ref="M39:P39" si="38">100-(I39*100/E39)</f>
        <v>62.34956387</v>
      </c>
      <c r="N39" s="42">
        <f t="shared" si="38"/>
        <v>56.3932003</v>
      </c>
      <c r="O39" s="42">
        <f t="shared" si="38"/>
        <v>41.25264271</v>
      </c>
      <c r="P39" s="42">
        <f t="shared" si="38"/>
        <v>75.69120287</v>
      </c>
    </row>
    <row r="40" ht="14.25" customHeight="1">
      <c r="A40" s="42" t="s">
        <v>173</v>
      </c>
      <c r="B40" s="35" t="s">
        <v>40</v>
      </c>
      <c r="C40" s="42">
        <v>6.0</v>
      </c>
      <c r="D40" s="42">
        <v>7.0</v>
      </c>
      <c r="E40" s="42">
        <v>5.246</v>
      </c>
      <c r="F40" s="42">
        <v>6.339</v>
      </c>
      <c r="G40" s="42">
        <v>5.694</v>
      </c>
      <c r="H40" s="42">
        <v>1.227</v>
      </c>
      <c r="I40" s="42">
        <v>1.75</v>
      </c>
      <c r="J40" s="42">
        <v>2.328</v>
      </c>
      <c r="K40" s="42">
        <v>2.99</v>
      </c>
      <c r="L40" s="42">
        <v>0.4796</v>
      </c>
      <c r="M40" s="42">
        <f t="shared" ref="M40:P40" si="39">100-(I40*100/E40)</f>
        <v>66.64125048</v>
      </c>
      <c r="N40" s="42">
        <f t="shared" si="39"/>
        <v>63.27496451</v>
      </c>
      <c r="O40" s="42">
        <f t="shared" si="39"/>
        <v>47.48858447</v>
      </c>
      <c r="P40" s="42">
        <f t="shared" si="39"/>
        <v>60.91279544</v>
      </c>
    </row>
    <row r="41" ht="14.25" customHeight="1">
      <c r="A41" s="42" t="s">
        <v>179</v>
      </c>
      <c r="B41" s="35" t="s">
        <v>39</v>
      </c>
      <c r="C41" s="42">
        <v>6.0</v>
      </c>
      <c r="D41" s="42">
        <v>8.0</v>
      </c>
      <c r="E41" s="42">
        <v>7.799</v>
      </c>
      <c r="F41" s="42">
        <v>5.739</v>
      </c>
      <c r="G41" s="42">
        <v>5.321</v>
      </c>
      <c r="H41" s="42">
        <v>3.584</v>
      </c>
      <c r="I41" s="42">
        <v>1.136</v>
      </c>
      <c r="J41" s="42">
        <v>2.077</v>
      </c>
      <c r="K41" s="42">
        <v>4.026</v>
      </c>
      <c r="L41" s="42">
        <v>0.6571</v>
      </c>
      <c r="M41" s="42">
        <f t="shared" ref="M41:P41" si="40">100-(I41*100/E41)</f>
        <v>85.43403</v>
      </c>
      <c r="N41" s="42">
        <f t="shared" si="40"/>
        <v>63.80902596</v>
      </c>
      <c r="O41" s="42">
        <f t="shared" si="40"/>
        <v>24.33753054</v>
      </c>
      <c r="P41" s="42">
        <f t="shared" si="40"/>
        <v>81.66573661</v>
      </c>
    </row>
    <row r="42" ht="14.25" customHeight="1">
      <c r="A42" s="42" t="s">
        <v>176</v>
      </c>
      <c r="B42" s="35" t="s">
        <v>38</v>
      </c>
      <c r="C42" s="42">
        <v>6.0</v>
      </c>
      <c r="D42" s="42">
        <v>9.0</v>
      </c>
      <c r="E42" s="42">
        <v>5.692</v>
      </c>
      <c r="F42" s="42">
        <v>3.004</v>
      </c>
      <c r="G42" s="42">
        <v>6.829</v>
      </c>
      <c r="H42" s="42">
        <v>1.809</v>
      </c>
      <c r="I42" s="42">
        <v>2.309</v>
      </c>
      <c r="J42" s="42">
        <v>2.47</v>
      </c>
      <c r="K42" s="42">
        <v>3.103</v>
      </c>
      <c r="L42" s="42">
        <v>0.5081</v>
      </c>
      <c r="M42" s="42">
        <f t="shared" ref="M42:P42" si="41">100-(I42*100/E42)</f>
        <v>59.43429375</v>
      </c>
      <c r="N42" s="42">
        <f t="shared" si="41"/>
        <v>17.77629827</v>
      </c>
      <c r="O42" s="42">
        <f t="shared" si="41"/>
        <v>54.5614292</v>
      </c>
      <c r="P42" s="42">
        <f t="shared" si="41"/>
        <v>71.91265893</v>
      </c>
    </row>
    <row r="43" ht="14.25" customHeight="1">
      <c r="A43" s="42" t="s">
        <v>179</v>
      </c>
      <c r="B43" s="35" t="s">
        <v>37</v>
      </c>
      <c r="C43" s="42">
        <v>6.0</v>
      </c>
      <c r="D43" s="42">
        <v>10.0</v>
      </c>
      <c r="E43" s="42">
        <v>9.572</v>
      </c>
      <c r="F43" s="42">
        <v>6.89</v>
      </c>
      <c r="G43" s="42">
        <v>6.082</v>
      </c>
      <c r="H43" s="42">
        <v>0.954</v>
      </c>
      <c r="I43" s="42">
        <v>2.69</v>
      </c>
      <c r="J43" s="42">
        <v>2.913</v>
      </c>
      <c r="K43" s="42">
        <v>3.625</v>
      </c>
      <c r="L43" s="42">
        <v>0.2999</v>
      </c>
      <c r="M43" s="42">
        <f t="shared" ref="M43:P43" si="42">100-(I43*100/E43)</f>
        <v>71.89720017</v>
      </c>
      <c r="N43" s="42">
        <f t="shared" si="42"/>
        <v>57.72133527</v>
      </c>
      <c r="O43" s="42">
        <f t="shared" si="42"/>
        <v>40.39789543</v>
      </c>
      <c r="P43" s="42">
        <f t="shared" si="42"/>
        <v>68.5639413</v>
      </c>
    </row>
    <row r="44" ht="14.25" customHeight="1">
      <c r="A44" s="42" t="s">
        <v>173</v>
      </c>
      <c r="B44" s="35" t="s">
        <v>36</v>
      </c>
      <c r="C44" s="42">
        <v>6.0</v>
      </c>
      <c r="D44" s="42">
        <v>11.0</v>
      </c>
      <c r="E44" s="42">
        <v>6.04</v>
      </c>
      <c r="F44" s="42">
        <v>3.995</v>
      </c>
      <c r="G44" s="42">
        <v>5.502</v>
      </c>
      <c r="H44" s="42">
        <v>0.2193</v>
      </c>
      <c r="I44" s="42">
        <v>1.626</v>
      </c>
      <c r="J44" s="42">
        <v>2.256</v>
      </c>
      <c r="K44" s="42">
        <v>3.909</v>
      </c>
      <c r="L44" s="42">
        <v>0.0807</v>
      </c>
      <c r="M44" s="42">
        <f t="shared" ref="M44:P44" si="43">100-(I44*100/E44)</f>
        <v>73.0794702</v>
      </c>
      <c r="N44" s="42">
        <f t="shared" si="43"/>
        <v>43.52941176</v>
      </c>
      <c r="O44" s="42">
        <f t="shared" si="43"/>
        <v>28.95310796</v>
      </c>
      <c r="P44" s="42">
        <f t="shared" si="43"/>
        <v>63.20109439</v>
      </c>
    </row>
    <row r="45" ht="14.25" customHeight="1">
      <c r="A45" s="42" t="s">
        <v>169</v>
      </c>
      <c r="B45" s="35" t="s">
        <v>34</v>
      </c>
      <c r="C45" s="42">
        <v>6.0</v>
      </c>
      <c r="D45" s="42">
        <v>12.0</v>
      </c>
      <c r="E45" s="42">
        <v>6.63</v>
      </c>
      <c r="F45" s="42">
        <v>6.622</v>
      </c>
      <c r="G45" s="42">
        <v>6.786</v>
      </c>
      <c r="H45" s="42">
        <v>1.423</v>
      </c>
      <c r="I45" s="42">
        <v>2.59</v>
      </c>
      <c r="J45" s="42">
        <v>2.133</v>
      </c>
      <c r="K45" s="42">
        <v>4.003</v>
      </c>
      <c r="L45" s="42">
        <v>0.6474</v>
      </c>
      <c r="M45" s="42">
        <f t="shared" ref="M45:P45" si="44">100-(I45*100/E45)</f>
        <v>60.93514329</v>
      </c>
      <c r="N45" s="42">
        <f t="shared" si="44"/>
        <v>67.78918756</v>
      </c>
      <c r="O45" s="42">
        <f t="shared" si="44"/>
        <v>41.0109048</v>
      </c>
      <c r="P45" s="42">
        <f t="shared" si="44"/>
        <v>54.50456781</v>
      </c>
    </row>
    <row r="46" ht="14.25" customHeight="1">
      <c r="A46" s="42" t="s">
        <v>169</v>
      </c>
      <c r="B46" s="35" t="s">
        <v>32</v>
      </c>
      <c r="C46" s="42">
        <v>6.0</v>
      </c>
      <c r="D46" s="42">
        <v>13.0</v>
      </c>
      <c r="E46" s="42">
        <v>4.735</v>
      </c>
      <c r="F46" s="42">
        <v>3.784</v>
      </c>
      <c r="G46" s="42">
        <v>4.822</v>
      </c>
      <c r="H46" s="42">
        <v>1.893</v>
      </c>
      <c r="I46" s="42">
        <v>1.74</v>
      </c>
      <c r="J46" s="42">
        <v>1.377</v>
      </c>
      <c r="K46" s="42">
        <v>2.657</v>
      </c>
      <c r="L46" s="42">
        <v>0.4577</v>
      </c>
      <c r="M46" s="42">
        <f t="shared" ref="M46:P46" si="45">100-(I46*100/E46)</f>
        <v>63.25237592</v>
      </c>
      <c r="N46" s="42">
        <f t="shared" si="45"/>
        <v>63.60993658</v>
      </c>
      <c r="O46" s="42">
        <f t="shared" si="45"/>
        <v>44.89838241</v>
      </c>
      <c r="P46" s="42">
        <f t="shared" si="45"/>
        <v>75.82144744</v>
      </c>
    </row>
    <row r="47" ht="14.25" customHeight="1">
      <c r="A47" s="42" t="s">
        <v>169</v>
      </c>
      <c r="B47" s="35" t="s">
        <v>30</v>
      </c>
      <c r="C47" s="42">
        <v>6.0</v>
      </c>
      <c r="D47" s="42">
        <v>14.0</v>
      </c>
      <c r="E47" s="42">
        <v>5.801</v>
      </c>
      <c r="F47" s="42">
        <v>4.781</v>
      </c>
      <c r="G47" s="42">
        <v>5.983</v>
      </c>
      <c r="H47" s="42">
        <v>0.939</v>
      </c>
      <c r="I47" s="42">
        <v>1.73</v>
      </c>
      <c r="J47" s="42">
        <v>1.96</v>
      </c>
      <c r="K47" s="42">
        <v>3.4</v>
      </c>
      <c r="L47" s="42">
        <v>0.2792</v>
      </c>
      <c r="M47" s="42">
        <f t="shared" ref="M47:P47" si="46">100-(I47*100/E47)</f>
        <v>70.17755559</v>
      </c>
      <c r="N47" s="42">
        <f t="shared" si="46"/>
        <v>59.00439239</v>
      </c>
      <c r="O47" s="42">
        <f t="shared" si="46"/>
        <v>43.17232158</v>
      </c>
      <c r="P47" s="42">
        <f t="shared" si="46"/>
        <v>70.26624068</v>
      </c>
    </row>
    <row r="48" ht="14.25" customHeight="1">
      <c r="A48" s="42" t="s">
        <v>176</v>
      </c>
      <c r="B48" s="35" t="s">
        <v>29</v>
      </c>
      <c r="C48" s="42">
        <v>6.0</v>
      </c>
      <c r="D48" s="42">
        <v>15.0</v>
      </c>
      <c r="E48" s="42">
        <v>4.225</v>
      </c>
      <c r="F48" s="42">
        <v>6.295</v>
      </c>
      <c r="G48" s="42">
        <v>6.383</v>
      </c>
      <c r="H48" s="42">
        <v>1.527</v>
      </c>
      <c r="I48" s="42">
        <v>1.47</v>
      </c>
      <c r="J48" s="42">
        <v>2.24</v>
      </c>
      <c r="K48" s="42">
        <v>3.44</v>
      </c>
      <c r="L48" s="42">
        <v>0.4581</v>
      </c>
      <c r="M48" s="42">
        <f t="shared" ref="M48:P48" si="47">100-(I48*100/E48)</f>
        <v>65.20710059</v>
      </c>
      <c r="N48" s="42">
        <f t="shared" si="47"/>
        <v>64.41620334</v>
      </c>
      <c r="O48" s="42">
        <f t="shared" si="47"/>
        <v>46.10684631</v>
      </c>
      <c r="P48" s="42">
        <f t="shared" si="47"/>
        <v>70</v>
      </c>
    </row>
    <row r="49" ht="14.25" customHeight="1">
      <c r="A49" s="42" t="s">
        <v>173</v>
      </c>
      <c r="B49" s="33" t="s">
        <v>28</v>
      </c>
      <c r="C49" s="42">
        <v>6.0</v>
      </c>
      <c r="D49" s="42">
        <v>16.0</v>
      </c>
      <c r="E49" s="42">
        <v>8.553</v>
      </c>
      <c r="F49" s="42">
        <v>6.82</v>
      </c>
      <c r="G49" s="42">
        <v>8.458</v>
      </c>
      <c r="H49" s="42">
        <v>1.362</v>
      </c>
      <c r="I49" s="42">
        <v>2.579</v>
      </c>
      <c r="J49" s="42">
        <v>2.62</v>
      </c>
      <c r="K49" s="42">
        <v>4.506</v>
      </c>
      <c r="L49" s="42">
        <v>0.3305</v>
      </c>
      <c r="M49" s="42">
        <f t="shared" ref="M49:P49" si="48">100-(I49*100/E49)</f>
        <v>69.84683737</v>
      </c>
      <c r="N49" s="42">
        <f t="shared" si="48"/>
        <v>61.58357771</v>
      </c>
      <c r="O49" s="42">
        <f t="shared" si="48"/>
        <v>46.72499409</v>
      </c>
      <c r="P49" s="42">
        <f t="shared" si="48"/>
        <v>75.73421439</v>
      </c>
    </row>
    <row r="50" ht="14.25" customHeight="1"/>
    <row r="51" ht="14.25" customHeight="1"/>
    <row r="52" ht="14.25" customHeight="1">
      <c r="A52" s="191" t="s">
        <v>247</v>
      </c>
      <c r="B52" s="25" t="s">
        <v>151</v>
      </c>
      <c r="C52" s="42" t="s">
        <v>87</v>
      </c>
      <c r="D52" s="42" t="s">
        <v>436</v>
      </c>
      <c r="E52" s="42" t="s">
        <v>437</v>
      </c>
      <c r="F52" s="42" t="s">
        <v>438</v>
      </c>
      <c r="G52" s="42" t="s">
        <v>435</v>
      </c>
    </row>
    <row r="53" ht="14.25" customHeight="1">
      <c r="B53" s="42">
        <v>1.0</v>
      </c>
      <c r="C53" s="35" t="s">
        <v>46</v>
      </c>
      <c r="D53" s="130">
        <f t="shared" ref="D53:G53" si="49">AVERAGE(M2,M18,M34)</f>
        <v>64.06138636</v>
      </c>
      <c r="E53" s="130">
        <f t="shared" si="49"/>
        <v>60.8938285</v>
      </c>
      <c r="F53" s="130">
        <f t="shared" si="49"/>
        <v>45.41412833</v>
      </c>
      <c r="G53" s="130">
        <f t="shared" si="49"/>
        <v>62.44101787</v>
      </c>
    </row>
    <row r="54" ht="14.25" customHeight="1">
      <c r="B54" s="42">
        <v>2.0</v>
      </c>
      <c r="C54" s="35" t="s">
        <v>45</v>
      </c>
      <c r="D54" s="130">
        <f t="shared" ref="D54:G54" si="50">AVERAGE(M3,M19,M35)</f>
        <v>64.68796104</v>
      </c>
      <c r="E54" s="130">
        <f t="shared" si="50"/>
        <v>65.93619556</v>
      </c>
      <c r="F54" s="130">
        <f t="shared" si="50"/>
        <v>48.51202412</v>
      </c>
      <c r="G54" s="130">
        <f t="shared" si="50"/>
        <v>68.27300695</v>
      </c>
    </row>
    <row r="55" ht="14.25" customHeight="1">
      <c r="B55" s="42">
        <v>3.0</v>
      </c>
      <c r="C55" s="35" t="s">
        <v>44</v>
      </c>
      <c r="D55" s="130">
        <f t="shared" ref="D55:G55" si="51">AVERAGE(M4,M20,M36)</f>
        <v>69.15009096</v>
      </c>
      <c r="E55" s="130">
        <f t="shared" si="51"/>
        <v>58.6555796</v>
      </c>
      <c r="F55" s="130">
        <f t="shared" si="51"/>
        <v>43.41077325</v>
      </c>
      <c r="G55" s="130">
        <f t="shared" si="51"/>
        <v>70.52979402</v>
      </c>
    </row>
    <row r="56" ht="14.25" customHeight="1">
      <c r="B56" s="42">
        <v>4.0</v>
      </c>
      <c r="C56" s="35" t="s">
        <v>43</v>
      </c>
      <c r="D56" s="130">
        <f t="shared" ref="D56:G56" si="52">AVERAGE(M5,M21,M37)</f>
        <v>63.57026772</v>
      </c>
      <c r="E56" s="130">
        <f t="shared" si="52"/>
        <v>61.91923527</v>
      </c>
      <c r="F56" s="130">
        <f t="shared" si="52"/>
        <v>41.86197285</v>
      </c>
      <c r="G56" s="130">
        <f t="shared" si="52"/>
        <v>64.84417646</v>
      </c>
    </row>
    <row r="57" ht="14.25" customHeight="1">
      <c r="B57" s="42">
        <v>5.0</v>
      </c>
      <c r="C57" s="35" t="s">
        <v>42</v>
      </c>
      <c r="D57" s="130">
        <f t="shared" ref="D57:G57" si="53">AVERAGE(M6,M22,M38)</f>
        <v>69.95528856</v>
      </c>
      <c r="E57" s="130">
        <f t="shared" si="53"/>
        <v>60.26845267</v>
      </c>
      <c r="F57" s="130">
        <f t="shared" si="53"/>
        <v>42.74626666</v>
      </c>
      <c r="G57" s="130">
        <f t="shared" si="53"/>
        <v>63.8490747</v>
      </c>
    </row>
    <row r="58" ht="14.25" customHeight="1">
      <c r="B58" s="42">
        <v>6.0</v>
      </c>
      <c r="C58" s="35" t="s">
        <v>41</v>
      </c>
      <c r="D58" s="130">
        <f t="shared" ref="D58:G58" si="54">AVERAGE(M7,M23,M39)</f>
        <v>64.64364599</v>
      </c>
      <c r="E58" s="130">
        <f t="shared" si="54"/>
        <v>55.46047911</v>
      </c>
      <c r="F58" s="130">
        <f t="shared" si="54"/>
        <v>41.10919087</v>
      </c>
      <c r="G58" s="130">
        <f t="shared" si="54"/>
        <v>68.6225936</v>
      </c>
    </row>
    <row r="59" ht="14.25" customHeight="1">
      <c r="B59" s="42">
        <v>7.0</v>
      </c>
      <c r="C59" s="35" t="s">
        <v>40</v>
      </c>
      <c r="D59" s="130">
        <f t="shared" ref="D59:G59" si="55">AVERAGE(M8,M24,M40)</f>
        <v>61.06530116</v>
      </c>
      <c r="E59" s="130">
        <f t="shared" si="55"/>
        <v>43.61610447</v>
      </c>
      <c r="F59" s="130">
        <f t="shared" si="55"/>
        <v>49.3500807</v>
      </c>
      <c r="G59" s="130">
        <f t="shared" si="55"/>
        <v>67.57695327</v>
      </c>
    </row>
    <row r="60" ht="14.25" customHeight="1">
      <c r="B60" s="42">
        <v>8.0</v>
      </c>
      <c r="C60" s="35" t="s">
        <v>39</v>
      </c>
      <c r="D60" s="130">
        <f t="shared" ref="D60:G60" si="56">AVERAGE(M9,M25,M41)</f>
        <v>75.32407564</v>
      </c>
      <c r="E60" s="130">
        <f t="shared" si="56"/>
        <v>60.30561288</v>
      </c>
      <c r="F60" s="130">
        <f t="shared" si="56"/>
        <v>12.29296615</v>
      </c>
      <c r="G60" s="130">
        <f t="shared" si="56"/>
        <v>65.74319886</v>
      </c>
    </row>
    <row r="61" ht="14.25" customHeight="1">
      <c r="B61" s="42">
        <v>9.0</v>
      </c>
      <c r="C61" s="35" t="s">
        <v>38</v>
      </c>
      <c r="D61" s="130">
        <f t="shared" ref="D61:G61" si="57">AVERAGE(M10,M26,M42)</f>
        <v>66.12950823</v>
      </c>
      <c r="E61" s="130">
        <f t="shared" si="57"/>
        <v>51.04680236</v>
      </c>
      <c r="F61" s="130">
        <f t="shared" si="57"/>
        <v>53.45251137</v>
      </c>
      <c r="G61" s="130">
        <f t="shared" si="57"/>
        <v>67.81273776</v>
      </c>
    </row>
    <row r="62" ht="14.25" customHeight="1">
      <c r="B62" s="42">
        <v>10.0</v>
      </c>
      <c r="C62" s="35" t="s">
        <v>37</v>
      </c>
      <c r="D62" s="130">
        <f t="shared" ref="D62:G62" si="58">AVERAGE(M11,M27,M43)</f>
        <v>68.33094395</v>
      </c>
      <c r="E62" s="130">
        <f t="shared" si="58"/>
        <v>60.04859018</v>
      </c>
      <c r="F62" s="130">
        <f t="shared" si="58"/>
        <v>41.07572815</v>
      </c>
      <c r="G62" s="130">
        <f t="shared" si="58"/>
        <v>65.1379968</v>
      </c>
    </row>
    <row r="63" ht="14.25" customHeight="1">
      <c r="B63" s="42">
        <v>11.0</v>
      </c>
      <c r="C63" s="35" t="s">
        <v>36</v>
      </c>
      <c r="D63" s="130">
        <f t="shared" ref="D63:G63" si="59">AVERAGE(M12,M28,M44)</f>
        <v>66.12351646</v>
      </c>
      <c r="E63" s="130">
        <f t="shared" si="59"/>
        <v>58.26050681</v>
      </c>
      <c r="F63" s="130">
        <f t="shared" si="59"/>
        <v>41.01948967</v>
      </c>
      <c r="G63" s="130">
        <f t="shared" si="59"/>
        <v>74.12838656</v>
      </c>
    </row>
    <row r="64" ht="14.25" customHeight="1">
      <c r="B64" s="42">
        <v>12.0</v>
      </c>
      <c r="C64" s="35" t="s">
        <v>34</v>
      </c>
      <c r="D64" s="130">
        <f t="shared" ref="D64:G64" si="60">AVERAGE(M13,M29,M45)</f>
        <v>62.91023407</v>
      </c>
      <c r="E64" s="130">
        <f t="shared" si="60"/>
        <v>60.11872239</v>
      </c>
      <c r="F64" s="130">
        <f t="shared" si="60"/>
        <v>39.60293482</v>
      </c>
      <c r="G64" s="130">
        <f t="shared" si="60"/>
        <v>68.69161491</v>
      </c>
    </row>
    <row r="65" ht="14.25" customHeight="1">
      <c r="B65" s="42">
        <v>13.0</v>
      </c>
      <c r="C65" s="35" t="s">
        <v>32</v>
      </c>
      <c r="D65" s="130">
        <f t="shared" ref="D65:G65" si="61">AVERAGE(M14,M30,M46)</f>
        <v>64.92368101</v>
      </c>
      <c r="E65" s="130">
        <f t="shared" si="61"/>
        <v>62.25365777</v>
      </c>
      <c r="F65" s="130">
        <f t="shared" si="61"/>
        <v>46.59938795</v>
      </c>
      <c r="G65" s="130">
        <f t="shared" si="61"/>
        <v>70.93984302</v>
      </c>
    </row>
    <row r="66" ht="14.25" customHeight="1">
      <c r="B66" s="42">
        <v>14.0</v>
      </c>
      <c r="C66" s="35" t="s">
        <v>30</v>
      </c>
      <c r="D66" s="130">
        <f t="shared" ref="D66:G66" si="62">AVERAGE(M15,M31,M47)</f>
        <v>69.0151648</v>
      </c>
      <c r="E66" s="130">
        <f t="shared" si="62"/>
        <v>58.45232828</v>
      </c>
      <c r="F66" s="130">
        <f t="shared" si="62"/>
        <v>41.49887898</v>
      </c>
      <c r="G66" s="130">
        <f t="shared" si="62"/>
        <v>71.76072895</v>
      </c>
    </row>
    <row r="67" ht="14.25" customHeight="1">
      <c r="B67" s="42">
        <v>15.0</v>
      </c>
      <c r="C67" s="35" t="s">
        <v>29</v>
      </c>
      <c r="D67" s="130">
        <f t="shared" ref="D67:G67" si="63">AVERAGE(M16,M32,M48)</f>
        <v>65.43411477</v>
      </c>
      <c r="E67" s="130">
        <f t="shared" si="63"/>
        <v>59.28938102</v>
      </c>
      <c r="F67" s="130">
        <f t="shared" si="63"/>
        <v>44.2736163</v>
      </c>
      <c r="G67" s="130">
        <f t="shared" si="63"/>
        <v>68.75234772</v>
      </c>
    </row>
    <row r="68" ht="14.25" customHeight="1">
      <c r="B68" s="42">
        <v>16.0</v>
      </c>
      <c r="C68" s="33" t="s">
        <v>28</v>
      </c>
      <c r="D68" s="130">
        <f t="shared" ref="D68:G68" si="64">AVERAGE(M17,M33,M49)</f>
        <v>70.15006781</v>
      </c>
      <c r="E68" s="130">
        <f t="shared" si="64"/>
        <v>60.31816281</v>
      </c>
      <c r="F68" s="130">
        <f t="shared" si="64"/>
        <v>45.23050543</v>
      </c>
      <c r="G68" s="130">
        <f t="shared" si="64"/>
        <v>65.9541329</v>
      </c>
    </row>
    <row r="69" ht="14.25" customHeight="1"/>
    <row r="70" ht="14.25" customHeight="1">
      <c r="A70" s="191" t="s">
        <v>254</v>
      </c>
      <c r="B70" s="25" t="s">
        <v>151</v>
      </c>
      <c r="C70" s="42" t="s">
        <v>87</v>
      </c>
      <c r="D70" s="42" t="s">
        <v>436</v>
      </c>
      <c r="E70" s="42" t="s">
        <v>437</v>
      </c>
      <c r="F70" s="42" t="s">
        <v>438</v>
      </c>
      <c r="G70" s="42" t="s">
        <v>435</v>
      </c>
    </row>
    <row r="71" ht="14.25" customHeight="1">
      <c r="B71" s="42">
        <v>1.0</v>
      </c>
      <c r="C71" s="35" t="s">
        <v>46</v>
      </c>
      <c r="D71" s="130">
        <f t="shared" ref="D71:G71" si="65">STDEV(M2,M18,M34)/SQRT(COUNT(M2,M18,M34))</f>
        <v>1.494965852</v>
      </c>
      <c r="E71" s="130">
        <f t="shared" si="65"/>
        <v>5.83814203</v>
      </c>
      <c r="F71" s="130">
        <f t="shared" si="65"/>
        <v>2.329525346</v>
      </c>
      <c r="G71" s="130">
        <f t="shared" si="65"/>
        <v>3.263363074</v>
      </c>
    </row>
    <row r="72" ht="14.25" customHeight="1">
      <c r="B72" s="42">
        <v>2.0</v>
      </c>
      <c r="C72" s="35" t="s">
        <v>45</v>
      </c>
      <c r="D72" s="130">
        <f t="shared" ref="D72:G72" si="66">STDEV(M3,M19,M35)/SQRT(COUNT(M3,M19,M35))</f>
        <v>1.25498611</v>
      </c>
      <c r="E72" s="130">
        <f t="shared" si="66"/>
        <v>5.061200762</v>
      </c>
      <c r="F72" s="130">
        <f t="shared" si="66"/>
        <v>1.079529566</v>
      </c>
      <c r="G72" s="130">
        <f t="shared" si="66"/>
        <v>1.49179647</v>
      </c>
    </row>
    <row r="73" ht="14.25" customHeight="1">
      <c r="B73" s="42">
        <v>3.0</v>
      </c>
      <c r="C73" s="35" t="s">
        <v>44</v>
      </c>
      <c r="D73" s="130">
        <f t="shared" ref="D73:G73" si="67">STDEV(M4,M20,M36)/SQRT(COUNT(M4,M20,M36))</f>
        <v>0.9013459982</v>
      </c>
      <c r="E73" s="130">
        <f t="shared" si="67"/>
        <v>0.8314711954</v>
      </c>
      <c r="F73" s="130">
        <f t="shared" si="67"/>
        <v>1.064098619</v>
      </c>
      <c r="G73" s="130">
        <f t="shared" si="67"/>
        <v>2.039112209</v>
      </c>
    </row>
    <row r="74" ht="14.25" customHeight="1">
      <c r="B74" s="42">
        <v>4.0</v>
      </c>
      <c r="C74" s="35" t="s">
        <v>43</v>
      </c>
      <c r="D74" s="130">
        <f t="shared" ref="D74:G74" si="68">STDEV(M5,M21,M37)/SQRT(COUNT(M5,M21,M37))</f>
        <v>1.825931035</v>
      </c>
      <c r="E74" s="130">
        <f t="shared" si="68"/>
        <v>3.693856705</v>
      </c>
      <c r="F74" s="130">
        <f t="shared" si="68"/>
        <v>0.3827053262</v>
      </c>
      <c r="G74" s="130">
        <f t="shared" si="68"/>
        <v>0.6706857787</v>
      </c>
    </row>
    <row r="75" ht="14.25" customHeight="1">
      <c r="B75" s="42">
        <v>5.0</v>
      </c>
      <c r="C75" s="35" t="s">
        <v>42</v>
      </c>
      <c r="D75" s="130">
        <f t="shared" ref="D75:G75" si="69">STDEV(M6,M22,M38)/SQRT(COUNT(M6,M22,M38))</f>
        <v>0.4819609964</v>
      </c>
      <c r="E75" s="130">
        <f t="shared" si="69"/>
        <v>1.998742849</v>
      </c>
      <c r="F75" s="130">
        <f t="shared" si="69"/>
        <v>0.2643748315</v>
      </c>
      <c r="G75" s="130">
        <f t="shared" si="69"/>
        <v>1.690134132</v>
      </c>
    </row>
    <row r="76" ht="14.25" customHeight="1">
      <c r="B76" s="42">
        <v>6.0</v>
      </c>
      <c r="C76" s="35" t="s">
        <v>41</v>
      </c>
      <c r="D76" s="130">
        <f t="shared" ref="D76:G76" si="70">STDEV(M7,M23,M39)/SQRT(COUNT(M7,M23,M39))</f>
        <v>2.179612311</v>
      </c>
      <c r="E76" s="130">
        <f t="shared" si="70"/>
        <v>0.5862509203</v>
      </c>
      <c r="F76" s="130">
        <f t="shared" si="70"/>
        <v>0.07666488229</v>
      </c>
      <c r="G76" s="130">
        <f t="shared" si="70"/>
        <v>4.63918193</v>
      </c>
    </row>
    <row r="77" ht="14.25" customHeight="1">
      <c r="B77" s="42">
        <v>7.0</v>
      </c>
      <c r="C77" s="35" t="s">
        <v>40</v>
      </c>
      <c r="D77" s="130">
        <f t="shared" ref="D77:G77" si="71">STDEV(M8,M24,M40)/SQRT(COUNT(M8,M24,M40))</f>
        <v>6.56628167</v>
      </c>
      <c r="E77" s="130">
        <f t="shared" si="71"/>
        <v>17.76728291</v>
      </c>
      <c r="F77" s="130">
        <f t="shared" si="71"/>
        <v>3.653338008</v>
      </c>
      <c r="G77" s="130">
        <f t="shared" si="71"/>
        <v>3.340018945</v>
      </c>
    </row>
    <row r="78" ht="14.25" customHeight="1">
      <c r="B78" s="42">
        <v>8.0</v>
      </c>
      <c r="C78" s="35" t="s">
        <v>39</v>
      </c>
      <c r="D78" s="130">
        <f t="shared" ref="D78:G78" si="72">STDEV(M9,M25,M41)/SQRT(COUNT(M9,M25,M41))</f>
        <v>5.385955281</v>
      </c>
      <c r="E78" s="130">
        <f t="shared" si="72"/>
        <v>1.77455572</v>
      </c>
      <c r="F78" s="130">
        <f t="shared" si="72"/>
        <v>21.22178217</v>
      </c>
      <c r="G78" s="130">
        <f t="shared" si="72"/>
        <v>8.666404553</v>
      </c>
    </row>
    <row r="79" ht="14.25" customHeight="1">
      <c r="B79" s="42">
        <v>9.0</v>
      </c>
      <c r="C79" s="35" t="s">
        <v>38</v>
      </c>
      <c r="D79" s="130">
        <f t="shared" ref="D79:G79" si="73">STDEV(M10,M26,M42)/SQRT(COUNT(M10,M26,M42))</f>
        <v>4.49464034</v>
      </c>
      <c r="E79" s="130">
        <f t="shared" si="73"/>
        <v>17.52783578</v>
      </c>
      <c r="F79" s="130">
        <f t="shared" si="73"/>
        <v>5.704211893</v>
      </c>
      <c r="G79" s="130">
        <f t="shared" si="73"/>
        <v>4.270338644</v>
      </c>
    </row>
    <row r="80" ht="14.25" customHeight="1">
      <c r="B80" s="42">
        <v>10.0</v>
      </c>
      <c r="C80" s="35" t="s">
        <v>37</v>
      </c>
      <c r="D80" s="130">
        <f t="shared" ref="D80:G80" si="74">STDEV(M11,M27,M43)/SQRT(COUNT(M11,M27,M43))</f>
        <v>2.042571149</v>
      </c>
      <c r="E80" s="130">
        <f t="shared" si="74"/>
        <v>1.235510431</v>
      </c>
      <c r="F80" s="130">
        <f t="shared" si="74"/>
        <v>0.4437352177</v>
      </c>
      <c r="G80" s="130">
        <f t="shared" si="74"/>
        <v>1.862815251</v>
      </c>
    </row>
    <row r="81" ht="14.25" customHeight="1">
      <c r="B81" s="42">
        <v>11.0</v>
      </c>
      <c r="C81" s="35" t="s">
        <v>36</v>
      </c>
      <c r="D81" s="130">
        <f t="shared" ref="D81:G81" si="75">STDEV(M12,M28,M44)/SQRT(COUNT(M12,M28,M44))</f>
        <v>3.527271871</v>
      </c>
      <c r="E81" s="130">
        <f t="shared" si="75"/>
        <v>8.537989863</v>
      </c>
      <c r="F81" s="130">
        <f t="shared" si="75"/>
        <v>6.575934009</v>
      </c>
      <c r="G81" s="130">
        <f t="shared" si="75"/>
        <v>9.264808738</v>
      </c>
    </row>
    <row r="82" ht="14.25" customHeight="1">
      <c r="B82" s="42">
        <v>12.0</v>
      </c>
      <c r="C82" s="35" t="s">
        <v>34</v>
      </c>
      <c r="D82" s="130">
        <f t="shared" ref="D82:G82" si="76">STDEV(M13,M29,M45)/SQRT(COUNT(M13,M29,M45))</f>
        <v>1.525264922</v>
      </c>
      <c r="E82" s="130">
        <f t="shared" si="76"/>
        <v>8.258870753</v>
      </c>
      <c r="F82" s="130">
        <f t="shared" si="76"/>
        <v>6.226292714</v>
      </c>
      <c r="G82" s="130">
        <f t="shared" si="76"/>
        <v>7.316362841</v>
      </c>
    </row>
    <row r="83" ht="14.25" customHeight="1">
      <c r="B83" s="42">
        <v>13.0</v>
      </c>
      <c r="C83" s="35" t="s">
        <v>32</v>
      </c>
      <c r="D83" s="130">
        <f t="shared" ref="D83:G83" si="77">STDEV(M14,M30,M46)/SQRT(COUNT(M14,M30,M46))</f>
        <v>0.9289804687</v>
      </c>
      <c r="E83" s="130">
        <f t="shared" si="77"/>
        <v>2.322488143</v>
      </c>
      <c r="F83" s="130">
        <f t="shared" si="77"/>
        <v>1.874698031</v>
      </c>
      <c r="G83" s="130">
        <f t="shared" si="77"/>
        <v>4.712257075</v>
      </c>
    </row>
    <row r="84" ht="14.25" customHeight="1">
      <c r="B84" s="42">
        <v>14.0</v>
      </c>
      <c r="C84" s="35" t="s">
        <v>30</v>
      </c>
      <c r="D84" s="130">
        <f t="shared" ref="D84:G84" si="78">STDEV(M15,M31,M47)/SQRT(COUNT(M15,M31,M47))</f>
        <v>1.423564915</v>
      </c>
      <c r="E84" s="130">
        <f t="shared" si="78"/>
        <v>1.464523166</v>
      </c>
      <c r="F84" s="130">
        <f t="shared" si="78"/>
        <v>1.089956873</v>
      </c>
      <c r="G84" s="130">
        <f t="shared" si="78"/>
        <v>1.387605069</v>
      </c>
    </row>
    <row r="85" ht="14.25" customHeight="1">
      <c r="B85" s="42">
        <v>15.0</v>
      </c>
      <c r="C85" s="35" t="s">
        <v>29</v>
      </c>
      <c r="D85" s="130">
        <f t="shared" ref="D85:G85" si="79">STDEV(M16,M32,M48)/SQRT(COUNT(M16,M32,M48))</f>
        <v>1.404870054</v>
      </c>
      <c r="E85" s="130">
        <f t="shared" si="79"/>
        <v>3.592021291</v>
      </c>
      <c r="F85" s="130">
        <f t="shared" si="79"/>
        <v>1.334792458</v>
      </c>
      <c r="G85" s="130">
        <f t="shared" si="79"/>
        <v>1.016482043</v>
      </c>
    </row>
    <row r="86" ht="14.25" customHeight="1">
      <c r="B86" s="42">
        <v>16.0</v>
      </c>
      <c r="C86" s="33" t="s">
        <v>28</v>
      </c>
      <c r="D86" s="130">
        <f t="shared" ref="D86:G86" si="80">STDEV(M17,M33,M49)/SQRT(COUNT(M17,M33,M49))</f>
        <v>0.9187250799</v>
      </c>
      <c r="E86" s="130">
        <f t="shared" si="80"/>
        <v>1.72127496</v>
      </c>
      <c r="F86" s="130">
        <f t="shared" si="80"/>
        <v>0.9353038698</v>
      </c>
      <c r="G86" s="130">
        <f t="shared" si="80"/>
        <v>5.599514717</v>
      </c>
    </row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D53:D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:D86 G71:G8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3:E6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:E8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:F8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G6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5"/>
    <col customWidth="1" min="2" max="8" width="11.5"/>
    <col customWidth="1" min="9" max="9" width="11.88"/>
    <col customWidth="1" min="10" max="10" width="27.63"/>
    <col customWidth="1" min="11" max="26" width="11.5"/>
  </cols>
  <sheetData>
    <row r="1" ht="15.75" customHeight="1">
      <c r="A1" s="42" t="s">
        <v>439</v>
      </c>
      <c r="B1" s="252" t="s">
        <v>151</v>
      </c>
      <c r="C1" s="252" t="s">
        <v>440</v>
      </c>
      <c r="D1" s="252" t="s">
        <v>441</v>
      </c>
      <c r="E1" s="252" t="s">
        <v>442</v>
      </c>
      <c r="F1" s="252" t="s">
        <v>443</v>
      </c>
      <c r="G1" s="252" t="s">
        <v>444</v>
      </c>
      <c r="H1" s="194" t="s">
        <v>445</v>
      </c>
      <c r="I1" s="274" t="s">
        <v>446</v>
      </c>
    </row>
    <row r="2" ht="15.75" customHeight="1">
      <c r="B2" s="252" t="s">
        <v>447</v>
      </c>
      <c r="C2" s="252" t="s">
        <v>448</v>
      </c>
      <c r="D2" s="252" t="s">
        <v>448</v>
      </c>
      <c r="E2" s="252" t="s">
        <v>448</v>
      </c>
      <c r="F2" s="252" t="s">
        <v>448</v>
      </c>
      <c r="G2" s="252" t="s">
        <v>448</v>
      </c>
      <c r="H2" s="194" t="s">
        <v>448</v>
      </c>
      <c r="I2" s="275" t="s">
        <v>2</v>
      </c>
      <c r="J2" s="25" t="s">
        <v>449</v>
      </c>
    </row>
    <row r="3" ht="15.75" customHeight="1">
      <c r="A3" s="276" t="s">
        <v>28</v>
      </c>
      <c r="B3" s="254">
        <v>16.0</v>
      </c>
      <c r="C3" s="277">
        <v>45362.0</v>
      </c>
      <c r="D3" s="277">
        <v>45366.0</v>
      </c>
      <c r="E3" s="277">
        <v>45366.0</v>
      </c>
      <c r="F3" s="277">
        <v>45369.0</v>
      </c>
      <c r="G3" s="277">
        <v>45366.0</v>
      </c>
      <c r="H3" s="278">
        <v>45369.0</v>
      </c>
      <c r="I3" s="279">
        <f t="shared" ref="I3:I18" si="1">AVERAGE(C3:H3)</f>
        <v>45366.33333</v>
      </c>
    </row>
    <row r="4" ht="15.75" customHeight="1">
      <c r="A4" s="252" t="s">
        <v>29</v>
      </c>
      <c r="B4" s="254">
        <v>15.0</v>
      </c>
      <c r="C4" s="277">
        <v>45373.0</v>
      </c>
      <c r="D4" s="277">
        <v>45369.0</v>
      </c>
      <c r="E4" s="277">
        <v>45373.0</v>
      </c>
      <c r="F4" s="277">
        <v>45362.0</v>
      </c>
      <c r="G4" s="277">
        <v>45366.0</v>
      </c>
      <c r="H4" s="278">
        <v>45373.0</v>
      </c>
      <c r="I4" s="280">
        <f t="shared" si="1"/>
        <v>45369.33333</v>
      </c>
    </row>
    <row r="5" ht="15.75" customHeight="1">
      <c r="A5" s="281" t="s">
        <v>30</v>
      </c>
      <c r="B5" s="254">
        <v>14.0</v>
      </c>
      <c r="C5" s="277">
        <v>45369.0</v>
      </c>
      <c r="D5" s="277">
        <v>45366.0</v>
      </c>
      <c r="E5" s="277">
        <v>45357.0</v>
      </c>
      <c r="F5" s="277">
        <v>45357.0</v>
      </c>
      <c r="G5" s="277">
        <v>45366.0</v>
      </c>
      <c r="H5" s="278">
        <v>45366.0</v>
      </c>
      <c r="I5" s="280">
        <f t="shared" si="1"/>
        <v>45363.5</v>
      </c>
    </row>
    <row r="6" ht="15.75" customHeight="1">
      <c r="A6" s="252" t="s">
        <v>32</v>
      </c>
      <c r="B6" s="254">
        <v>13.0</v>
      </c>
      <c r="C6" s="277">
        <v>45373.0</v>
      </c>
      <c r="D6" s="277">
        <v>45373.0</v>
      </c>
      <c r="E6" s="277">
        <v>45369.0</v>
      </c>
      <c r="F6" s="277">
        <v>45369.0</v>
      </c>
      <c r="G6" s="277">
        <v>45366.0</v>
      </c>
      <c r="H6" s="278">
        <v>45373.0</v>
      </c>
      <c r="I6" s="280">
        <f t="shared" si="1"/>
        <v>45370.5</v>
      </c>
    </row>
    <row r="7" ht="15.75" customHeight="1">
      <c r="A7" s="281" t="s">
        <v>34</v>
      </c>
      <c r="B7" s="254">
        <v>12.0</v>
      </c>
      <c r="C7" s="277">
        <v>45362.0</v>
      </c>
      <c r="D7" s="277">
        <v>45366.0</v>
      </c>
      <c r="E7" s="277">
        <v>45362.0</v>
      </c>
      <c r="F7" s="277">
        <v>45366.0</v>
      </c>
      <c r="G7" s="277">
        <v>45362.0</v>
      </c>
      <c r="H7" s="278">
        <v>45362.0</v>
      </c>
      <c r="I7" s="280">
        <f t="shared" si="1"/>
        <v>45363.33333</v>
      </c>
    </row>
    <row r="8" ht="15.75" customHeight="1">
      <c r="A8" s="252" t="s">
        <v>36</v>
      </c>
      <c r="B8" s="254">
        <v>11.0</v>
      </c>
      <c r="C8" s="277">
        <v>45369.0</v>
      </c>
      <c r="D8" s="277">
        <v>45369.0</v>
      </c>
      <c r="E8" s="277">
        <v>45366.0</v>
      </c>
      <c r="F8" s="277">
        <v>45362.0</v>
      </c>
      <c r="G8" s="277">
        <v>45366.0</v>
      </c>
      <c r="H8" s="278">
        <v>45366.0</v>
      </c>
      <c r="I8" s="280">
        <f t="shared" si="1"/>
        <v>45366.33333</v>
      </c>
    </row>
    <row r="9" ht="15.75" customHeight="1">
      <c r="A9" s="281" t="s">
        <v>37</v>
      </c>
      <c r="B9" s="254">
        <v>10.0</v>
      </c>
      <c r="C9" s="277">
        <v>45357.0</v>
      </c>
      <c r="D9" s="277">
        <v>45366.0</v>
      </c>
      <c r="E9" s="277">
        <v>45369.0</v>
      </c>
      <c r="F9" s="277">
        <v>45369.0</v>
      </c>
      <c r="G9" s="277">
        <v>45362.0</v>
      </c>
      <c r="H9" s="278">
        <v>45366.0</v>
      </c>
      <c r="I9" s="280">
        <f t="shared" si="1"/>
        <v>45364.83333</v>
      </c>
    </row>
    <row r="10" ht="15.75" customHeight="1">
      <c r="A10" s="252" t="s">
        <v>38</v>
      </c>
      <c r="B10" s="254">
        <v>9.0</v>
      </c>
      <c r="C10" s="277">
        <v>45376.0</v>
      </c>
      <c r="D10" s="277">
        <v>45373.0</v>
      </c>
      <c r="E10" s="277">
        <v>45366.0</v>
      </c>
      <c r="F10" s="277">
        <v>45362.0</v>
      </c>
      <c r="G10" s="277">
        <v>45366.0</v>
      </c>
      <c r="H10" s="278">
        <v>45373.0</v>
      </c>
      <c r="I10" s="280">
        <f t="shared" si="1"/>
        <v>45369.33333</v>
      </c>
    </row>
    <row r="11" ht="15.75" customHeight="1">
      <c r="A11" s="281" t="s">
        <v>39</v>
      </c>
      <c r="B11" s="254">
        <v>8.0</v>
      </c>
      <c r="C11" s="277">
        <v>45366.0</v>
      </c>
      <c r="D11" s="277">
        <v>45362.0</v>
      </c>
      <c r="E11" s="277">
        <v>45366.0</v>
      </c>
      <c r="F11" s="277">
        <v>45366.0</v>
      </c>
      <c r="G11" s="277">
        <v>45357.0</v>
      </c>
      <c r="H11" s="278">
        <v>45357.0</v>
      </c>
      <c r="I11" s="280">
        <f t="shared" si="1"/>
        <v>45362.33333</v>
      </c>
    </row>
    <row r="12" ht="15.75" customHeight="1">
      <c r="A12" s="281" t="s">
        <v>40</v>
      </c>
      <c r="B12" s="254">
        <v>7.0</v>
      </c>
      <c r="C12" s="277">
        <v>45362.0</v>
      </c>
      <c r="D12" s="277">
        <v>45362.0</v>
      </c>
      <c r="E12" s="277">
        <v>45357.0</v>
      </c>
      <c r="F12" s="277">
        <v>45366.0</v>
      </c>
      <c r="G12" s="277">
        <v>45362.0</v>
      </c>
      <c r="H12" s="278">
        <v>45357.0</v>
      </c>
      <c r="I12" s="280">
        <f t="shared" si="1"/>
        <v>45361</v>
      </c>
    </row>
    <row r="13" ht="15.75" customHeight="1">
      <c r="A13" s="252" t="s">
        <v>41</v>
      </c>
      <c r="B13" s="254">
        <v>6.0</v>
      </c>
      <c r="C13" s="277">
        <v>45369.0</v>
      </c>
      <c r="D13" s="277">
        <v>45369.0</v>
      </c>
      <c r="E13" s="277">
        <v>45373.0</v>
      </c>
      <c r="F13" s="277">
        <v>45369.0</v>
      </c>
      <c r="G13" s="277">
        <v>45373.0</v>
      </c>
      <c r="H13" s="278">
        <v>45373.0</v>
      </c>
      <c r="I13" s="280">
        <f t="shared" si="1"/>
        <v>45371</v>
      </c>
    </row>
    <row r="14" ht="15.75" customHeight="1">
      <c r="A14" s="281" t="s">
        <v>42</v>
      </c>
      <c r="B14" s="254">
        <v>5.0</v>
      </c>
      <c r="C14" s="277">
        <v>45366.0</v>
      </c>
      <c r="D14" s="277">
        <v>45362.0</v>
      </c>
      <c r="E14" s="277">
        <v>45366.0</v>
      </c>
      <c r="F14" s="277">
        <v>45369.0</v>
      </c>
      <c r="G14" s="277">
        <v>45362.0</v>
      </c>
      <c r="H14" s="278">
        <v>45366.0</v>
      </c>
      <c r="I14" s="280">
        <f t="shared" si="1"/>
        <v>45365.16667</v>
      </c>
    </row>
    <row r="15" ht="15.75" customHeight="1">
      <c r="A15" s="252" t="s">
        <v>43</v>
      </c>
      <c r="B15" s="254">
        <v>4.0</v>
      </c>
      <c r="C15" s="282">
        <v>45369.0</v>
      </c>
      <c r="D15" s="277">
        <v>45376.0</v>
      </c>
      <c r="E15" s="277">
        <v>45373.0</v>
      </c>
      <c r="F15" s="277">
        <v>45373.0</v>
      </c>
      <c r="G15" s="277">
        <v>45373.0</v>
      </c>
      <c r="H15" s="278">
        <v>45383.0</v>
      </c>
      <c r="I15" s="280">
        <f t="shared" si="1"/>
        <v>45374.5</v>
      </c>
    </row>
    <row r="16" ht="15.75" customHeight="1">
      <c r="A16" s="281" t="s">
        <v>44</v>
      </c>
      <c r="B16" s="254">
        <v>3.0</v>
      </c>
      <c r="C16" s="277">
        <v>45362.0</v>
      </c>
      <c r="D16" s="277">
        <v>45362.0</v>
      </c>
      <c r="E16" s="277">
        <v>45369.0</v>
      </c>
      <c r="F16" s="277">
        <v>45362.0</v>
      </c>
      <c r="G16" s="277">
        <v>45362.0</v>
      </c>
      <c r="H16" s="278">
        <v>45369.0</v>
      </c>
      <c r="I16" s="280">
        <f t="shared" si="1"/>
        <v>45364.33333</v>
      </c>
    </row>
    <row r="17" ht="15.75" customHeight="1">
      <c r="A17" s="252" t="s">
        <v>45</v>
      </c>
      <c r="B17" s="254">
        <v>2.0</v>
      </c>
      <c r="C17" s="277">
        <v>45366.0</v>
      </c>
      <c r="D17" s="277">
        <v>45373.0</v>
      </c>
      <c r="E17" s="277">
        <v>45369.0</v>
      </c>
      <c r="F17" s="277">
        <v>45369.0</v>
      </c>
      <c r="G17" s="277">
        <v>45366.0</v>
      </c>
      <c r="H17" s="278">
        <v>45369.0</v>
      </c>
      <c r="I17" s="280">
        <f t="shared" si="1"/>
        <v>45368.66667</v>
      </c>
    </row>
    <row r="18" ht="15.75" customHeight="1">
      <c r="A18" s="252" t="s">
        <v>46</v>
      </c>
      <c r="B18" s="254">
        <v>1.0</v>
      </c>
      <c r="C18" s="277">
        <v>45373.0</v>
      </c>
      <c r="D18" s="277">
        <v>45362.0</v>
      </c>
      <c r="E18" s="277">
        <v>45369.0</v>
      </c>
      <c r="F18" s="277">
        <v>45369.0</v>
      </c>
      <c r="G18" s="277">
        <v>45369.0</v>
      </c>
      <c r="H18" s="278">
        <v>45366.0</v>
      </c>
      <c r="I18" s="283">
        <f t="shared" si="1"/>
        <v>45368</v>
      </c>
    </row>
    <row r="19" ht="15.75" customHeight="1">
      <c r="I19" s="284"/>
    </row>
    <row r="20" ht="15.75" customHeight="1">
      <c r="I20" s="284"/>
    </row>
    <row r="21" ht="15.75" customHeight="1">
      <c r="I21" s="284"/>
    </row>
    <row r="22" ht="15.75" customHeight="1">
      <c r="I22" s="284"/>
    </row>
    <row r="23" ht="15.75" customHeight="1">
      <c r="I23" s="284"/>
    </row>
    <row r="24" ht="15.75" customHeight="1">
      <c r="I24" s="284"/>
    </row>
    <row r="25" ht="15.75" customHeight="1">
      <c r="I25" s="284"/>
    </row>
    <row r="26" ht="15.75" customHeight="1">
      <c r="I26" s="284"/>
    </row>
    <row r="27" ht="15.75" customHeight="1">
      <c r="I27" s="284"/>
    </row>
    <row r="28" ht="15.75" customHeight="1">
      <c r="I28" s="284"/>
    </row>
    <row r="29" ht="15.75" customHeight="1">
      <c r="I29" s="284"/>
    </row>
    <row r="30" ht="15.75" customHeight="1">
      <c r="I30" s="284"/>
    </row>
    <row r="31" ht="15.75" customHeight="1">
      <c r="I31" s="284"/>
    </row>
    <row r="32" ht="15.75" customHeight="1">
      <c r="I32" s="284"/>
    </row>
    <row r="33" ht="15.75" customHeight="1">
      <c r="I33" s="284"/>
    </row>
    <row r="34" ht="15.75" customHeight="1">
      <c r="I34" s="284"/>
    </row>
    <row r="35" ht="15.75" customHeight="1">
      <c r="I35" s="284"/>
    </row>
    <row r="36" ht="15.75" customHeight="1">
      <c r="I36" s="284"/>
    </row>
    <row r="37" ht="15.75" customHeight="1">
      <c r="I37" s="284"/>
    </row>
    <row r="38" ht="15.75" customHeight="1">
      <c r="I38" s="284"/>
    </row>
    <row r="39" ht="15.75" customHeight="1">
      <c r="I39" s="284"/>
    </row>
    <row r="40" ht="15.75" customHeight="1">
      <c r="I40" s="284"/>
    </row>
    <row r="41" ht="15.75" customHeight="1">
      <c r="I41" s="284"/>
    </row>
    <row r="42" ht="15.75" customHeight="1">
      <c r="I42" s="284"/>
    </row>
    <row r="43" ht="15.75" customHeight="1">
      <c r="I43" s="284"/>
    </row>
    <row r="44" ht="15.75" customHeight="1">
      <c r="I44" s="284"/>
    </row>
    <row r="45" ht="15.75" customHeight="1">
      <c r="I45" s="284"/>
    </row>
    <row r="46" ht="15.75" customHeight="1">
      <c r="I46" s="284"/>
    </row>
    <row r="47" ht="15.75" customHeight="1">
      <c r="I47" s="284"/>
    </row>
    <row r="48" ht="15.75" customHeight="1">
      <c r="I48" s="284"/>
    </row>
    <row r="49" ht="15.75" customHeight="1">
      <c r="I49" s="284"/>
    </row>
    <row r="50" ht="15.75" customHeight="1">
      <c r="I50" s="284"/>
    </row>
    <row r="51" ht="15.75" customHeight="1">
      <c r="I51" s="284"/>
    </row>
    <row r="52" ht="15.75" customHeight="1">
      <c r="I52" s="284"/>
    </row>
    <row r="53" ht="15.75" customHeight="1">
      <c r="I53" s="284"/>
    </row>
    <row r="54" ht="15.75" customHeight="1">
      <c r="I54" s="284"/>
    </row>
    <row r="55" ht="15.75" customHeight="1">
      <c r="I55" s="284"/>
    </row>
    <row r="56" ht="15.75" customHeight="1">
      <c r="I56" s="284"/>
    </row>
    <row r="57" ht="15.75" customHeight="1">
      <c r="I57" s="284"/>
    </row>
    <row r="58" ht="15.75" customHeight="1">
      <c r="I58" s="284"/>
    </row>
    <row r="59" ht="15.75" customHeight="1">
      <c r="I59" s="284"/>
    </row>
    <row r="60" ht="15.75" customHeight="1">
      <c r="I60" s="284"/>
    </row>
    <row r="61" ht="15.75" customHeight="1">
      <c r="I61" s="284"/>
    </row>
    <row r="62" ht="15.75" customHeight="1">
      <c r="I62" s="284"/>
    </row>
    <row r="63" ht="15.75" customHeight="1">
      <c r="I63" s="284"/>
    </row>
    <row r="64" ht="15.75" customHeight="1">
      <c r="I64" s="284"/>
    </row>
    <row r="65" ht="15.75" customHeight="1">
      <c r="I65" s="284"/>
    </row>
    <row r="66" ht="15.75" customHeight="1">
      <c r="I66" s="284"/>
    </row>
    <row r="67" ht="15.75" customHeight="1">
      <c r="I67" s="284"/>
    </row>
    <row r="68" ht="15.75" customHeight="1">
      <c r="I68" s="284"/>
    </row>
    <row r="69" ht="15.75" customHeight="1">
      <c r="I69" s="284"/>
    </row>
    <row r="70" ht="15.75" customHeight="1">
      <c r="I70" s="284"/>
    </row>
    <row r="71" ht="15.75" customHeight="1">
      <c r="I71" s="284"/>
    </row>
    <row r="72" ht="15.75" customHeight="1">
      <c r="I72" s="284"/>
    </row>
    <row r="73" ht="15.75" customHeight="1">
      <c r="I73" s="284"/>
    </row>
    <row r="74" ht="15.75" customHeight="1">
      <c r="I74" s="284"/>
    </row>
    <row r="75" ht="15.75" customHeight="1">
      <c r="I75" s="284"/>
    </row>
    <row r="76" ht="15.75" customHeight="1">
      <c r="I76" s="284"/>
    </row>
    <row r="77" ht="15.75" customHeight="1">
      <c r="I77" s="284"/>
    </row>
    <row r="78" ht="15.75" customHeight="1">
      <c r="I78" s="284"/>
    </row>
    <row r="79" ht="15.75" customHeight="1">
      <c r="I79" s="284"/>
    </row>
    <row r="80" ht="15.75" customHeight="1">
      <c r="I80" s="284"/>
    </row>
    <row r="81" ht="15.75" customHeight="1">
      <c r="I81" s="284"/>
    </row>
    <row r="82" ht="15.75" customHeight="1">
      <c r="I82" s="284"/>
    </row>
    <row r="83" ht="15.75" customHeight="1">
      <c r="I83" s="284"/>
    </row>
    <row r="84" ht="15.75" customHeight="1">
      <c r="I84" s="284"/>
    </row>
    <row r="85" ht="15.75" customHeight="1">
      <c r="I85" s="284"/>
    </row>
    <row r="86" ht="15.75" customHeight="1">
      <c r="I86" s="284"/>
    </row>
    <row r="87" ht="15.75" customHeight="1">
      <c r="I87" s="284"/>
    </row>
    <row r="88" ht="15.75" customHeight="1">
      <c r="I88" s="284"/>
    </row>
    <row r="89" ht="15.75" customHeight="1">
      <c r="I89" s="284"/>
    </row>
    <row r="90" ht="15.75" customHeight="1">
      <c r="I90" s="284"/>
    </row>
    <row r="91" ht="15.75" customHeight="1">
      <c r="I91" s="284"/>
    </row>
    <row r="92" ht="15.75" customHeight="1">
      <c r="I92" s="284"/>
    </row>
    <row r="93" ht="15.75" customHeight="1">
      <c r="I93" s="284"/>
    </row>
    <row r="94" ht="15.75" customHeight="1">
      <c r="I94" s="284"/>
    </row>
    <row r="95" ht="15.75" customHeight="1">
      <c r="I95" s="284"/>
    </row>
    <row r="96" ht="15.75" customHeight="1">
      <c r="I96" s="284"/>
    </row>
    <row r="97" ht="15.75" customHeight="1">
      <c r="I97" s="284"/>
    </row>
    <row r="98" ht="15.75" customHeight="1">
      <c r="I98" s="284"/>
    </row>
    <row r="99" ht="15.75" customHeight="1">
      <c r="I99" s="284"/>
    </row>
    <row r="100" ht="15.75" customHeight="1">
      <c r="I100" s="284"/>
    </row>
    <row r="101" ht="15.75" customHeight="1">
      <c r="I101" s="284"/>
    </row>
    <row r="102" ht="15.75" customHeight="1">
      <c r="I102" s="284"/>
    </row>
    <row r="103" ht="15.75" customHeight="1">
      <c r="I103" s="284"/>
    </row>
    <row r="104" ht="15.75" customHeight="1">
      <c r="I104" s="284"/>
    </row>
    <row r="105" ht="15.75" customHeight="1">
      <c r="I105" s="284"/>
    </row>
    <row r="106" ht="15.75" customHeight="1">
      <c r="I106" s="284"/>
    </row>
    <row r="107" ht="15.75" customHeight="1">
      <c r="I107" s="284"/>
    </row>
    <row r="108" ht="15.75" customHeight="1">
      <c r="I108" s="284"/>
    </row>
    <row r="109" ht="15.75" customHeight="1">
      <c r="I109" s="284"/>
    </row>
    <row r="110" ht="15.75" customHeight="1">
      <c r="I110" s="284"/>
    </row>
    <row r="111" ht="15.75" customHeight="1">
      <c r="I111" s="284"/>
    </row>
    <row r="112" ht="15.75" customHeight="1">
      <c r="I112" s="284"/>
    </row>
    <row r="113" ht="15.75" customHeight="1">
      <c r="I113" s="284"/>
    </row>
    <row r="114" ht="15.75" customHeight="1">
      <c r="I114" s="284"/>
    </row>
    <row r="115" ht="15.75" customHeight="1">
      <c r="I115" s="284"/>
    </row>
    <row r="116" ht="15.75" customHeight="1">
      <c r="I116" s="284"/>
    </row>
    <row r="117" ht="15.75" customHeight="1">
      <c r="I117" s="284"/>
    </row>
    <row r="118" ht="15.75" customHeight="1">
      <c r="I118" s="284"/>
    </row>
    <row r="119" ht="15.75" customHeight="1">
      <c r="I119" s="284"/>
    </row>
    <row r="120" ht="15.75" customHeight="1">
      <c r="I120" s="284"/>
    </row>
    <row r="121" ht="15.75" customHeight="1">
      <c r="I121" s="284"/>
    </row>
    <row r="122" ht="15.75" customHeight="1">
      <c r="I122" s="284"/>
    </row>
    <row r="123" ht="15.75" customHeight="1">
      <c r="I123" s="284"/>
    </row>
    <row r="124" ht="15.75" customHeight="1">
      <c r="I124" s="284"/>
    </row>
    <row r="125" ht="15.75" customHeight="1">
      <c r="I125" s="284"/>
    </row>
    <row r="126" ht="15.75" customHeight="1">
      <c r="I126" s="284"/>
    </row>
    <row r="127" ht="15.75" customHeight="1">
      <c r="I127" s="284"/>
    </row>
    <row r="128" ht="15.75" customHeight="1">
      <c r="I128" s="284"/>
    </row>
    <row r="129" ht="15.75" customHeight="1">
      <c r="I129" s="284"/>
    </row>
    <row r="130" ht="15.75" customHeight="1">
      <c r="I130" s="284"/>
    </row>
    <row r="131" ht="15.75" customHeight="1">
      <c r="I131" s="284"/>
    </row>
    <row r="132" ht="15.75" customHeight="1">
      <c r="I132" s="284"/>
    </row>
    <row r="133" ht="15.75" customHeight="1">
      <c r="I133" s="284"/>
    </row>
    <row r="134" ht="15.75" customHeight="1">
      <c r="I134" s="284"/>
    </row>
    <row r="135" ht="15.75" customHeight="1">
      <c r="I135" s="284"/>
    </row>
    <row r="136" ht="15.75" customHeight="1">
      <c r="I136" s="284"/>
    </row>
    <row r="137" ht="15.75" customHeight="1">
      <c r="I137" s="284"/>
    </row>
    <row r="138" ht="15.75" customHeight="1">
      <c r="I138" s="284"/>
    </row>
    <row r="139" ht="15.75" customHeight="1">
      <c r="I139" s="284"/>
    </row>
    <row r="140" ht="15.75" customHeight="1">
      <c r="I140" s="284"/>
    </row>
    <row r="141" ht="15.75" customHeight="1">
      <c r="I141" s="284"/>
    </row>
    <row r="142" ht="15.75" customHeight="1">
      <c r="I142" s="284"/>
    </row>
    <row r="143" ht="15.75" customHeight="1">
      <c r="I143" s="284"/>
    </row>
    <row r="144" ht="15.75" customHeight="1">
      <c r="I144" s="284"/>
    </row>
    <row r="145" ht="15.75" customHeight="1">
      <c r="I145" s="284"/>
    </row>
    <row r="146" ht="15.75" customHeight="1">
      <c r="I146" s="284"/>
    </row>
    <row r="147" ht="15.75" customHeight="1">
      <c r="I147" s="284"/>
    </row>
    <row r="148" ht="15.75" customHeight="1">
      <c r="I148" s="284"/>
    </row>
    <row r="149" ht="15.75" customHeight="1">
      <c r="I149" s="284"/>
    </row>
    <row r="150" ht="15.75" customHeight="1">
      <c r="I150" s="284"/>
    </row>
    <row r="151" ht="15.75" customHeight="1">
      <c r="I151" s="284"/>
    </row>
    <row r="152" ht="15.75" customHeight="1">
      <c r="I152" s="284"/>
    </row>
    <row r="153" ht="15.75" customHeight="1">
      <c r="I153" s="284"/>
    </row>
    <row r="154" ht="15.75" customHeight="1">
      <c r="I154" s="284"/>
    </row>
    <row r="155" ht="15.75" customHeight="1">
      <c r="I155" s="284"/>
    </row>
    <row r="156" ht="15.75" customHeight="1">
      <c r="I156" s="284"/>
    </row>
    <row r="157" ht="15.75" customHeight="1">
      <c r="I157" s="284"/>
    </row>
    <row r="158" ht="15.75" customHeight="1">
      <c r="I158" s="284"/>
    </row>
    <row r="159" ht="15.75" customHeight="1">
      <c r="I159" s="284"/>
    </row>
    <row r="160" ht="15.75" customHeight="1">
      <c r="I160" s="284"/>
    </row>
    <row r="161" ht="15.75" customHeight="1">
      <c r="I161" s="284"/>
    </row>
    <row r="162" ht="15.75" customHeight="1">
      <c r="I162" s="284"/>
    </row>
    <row r="163" ht="15.75" customHeight="1">
      <c r="I163" s="284"/>
    </row>
    <row r="164" ht="15.75" customHeight="1">
      <c r="I164" s="284"/>
    </row>
    <row r="165" ht="15.75" customHeight="1">
      <c r="I165" s="284"/>
    </row>
    <row r="166" ht="15.75" customHeight="1">
      <c r="I166" s="284"/>
    </row>
    <row r="167" ht="15.75" customHeight="1">
      <c r="I167" s="284"/>
    </row>
    <row r="168" ht="15.75" customHeight="1">
      <c r="I168" s="284"/>
    </row>
    <row r="169" ht="15.75" customHeight="1">
      <c r="I169" s="284"/>
    </row>
    <row r="170" ht="15.75" customHeight="1">
      <c r="I170" s="284"/>
    </row>
    <row r="171" ht="15.75" customHeight="1">
      <c r="I171" s="284"/>
    </row>
    <row r="172" ht="15.75" customHeight="1">
      <c r="I172" s="284"/>
    </row>
    <row r="173" ht="15.75" customHeight="1">
      <c r="I173" s="284"/>
    </row>
    <row r="174" ht="15.75" customHeight="1">
      <c r="I174" s="284"/>
    </row>
    <row r="175" ht="15.75" customHeight="1">
      <c r="I175" s="284"/>
    </row>
    <row r="176" ht="15.75" customHeight="1">
      <c r="I176" s="284"/>
    </row>
    <row r="177" ht="15.75" customHeight="1">
      <c r="I177" s="284"/>
    </row>
    <row r="178" ht="15.75" customHeight="1">
      <c r="I178" s="284"/>
    </row>
    <row r="179" ht="15.75" customHeight="1">
      <c r="I179" s="284"/>
    </row>
    <row r="180" ht="15.75" customHeight="1">
      <c r="I180" s="284"/>
    </row>
    <row r="181" ht="15.75" customHeight="1">
      <c r="I181" s="284"/>
    </row>
    <row r="182" ht="15.75" customHeight="1">
      <c r="I182" s="284"/>
    </row>
    <row r="183" ht="15.75" customHeight="1">
      <c r="I183" s="284"/>
    </row>
    <row r="184" ht="15.75" customHeight="1">
      <c r="I184" s="284"/>
    </row>
    <row r="185" ht="15.75" customHeight="1">
      <c r="I185" s="284"/>
    </row>
    <row r="186" ht="15.75" customHeight="1">
      <c r="I186" s="284"/>
    </row>
    <row r="187" ht="15.75" customHeight="1">
      <c r="I187" s="284"/>
    </row>
    <row r="188" ht="15.75" customHeight="1">
      <c r="I188" s="284"/>
    </row>
    <row r="189" ht="15.75" customHeight="1">
      <c r="I189" s="284"/>
    </row>
    <row r="190" ht="15.75" customHeight="1">
      <c r="I190" s="284"/>
    </row>
    <row r="191" ht="15.75" customHeight="1">
      <c r="I191" s="284"/>
    </row>
    <row r="192" ht="15.75" customHeight="1">
      <c r="I192" s="284"/>
    </row>
    <row r="193" ht="15.75" customHeight="1">
      <c r="I193" s="284"/>
    </row>
    <row r="194" ht="15.75" customHeight="1">
      <c r="I194" s="284"/>
    </row>
    <row r="195" ht="15.75" customHeight="1">
      <c r="I195" s="284"/>
    </row>
    <row r="196" ht="15.75" customHeight="1">
      <c r="I196" s="284"/>
    </row>
    <row r="197" ht="15.75" customHeight="1">
      <c r="I197" s="284"/>
    </row>
    <row r="198" ht="15.75" customHeight="1">
      <c r="I198" s="284"/>
    </row>
    <row r="199" ht="15.75" customHeight="1">
      <c r="I199" s="284"/>
    </row>
    <row r="200" ht="15.75" customHeight="1">
      <c r="I200" s="284"/>
    </row>
    <row r="201" ht="15.75" customHeight="1">
      <c r="I201" s="284"/>
    </row>
    <row r="202" ht="15.75" customHeight="1">
      <c r="I202" s="284"/>
    </row>
    <row r="203" ht="15.75" customHeight="1">
      <c r="I203" s="284"/>
    </row>
    <row r="204" ht="15.75" customHeight="1">
      <c r="I204" s="284"/>
    </row>
    <row r="205" ht="15.75" customHeight="1">
      <c r="I205" s="284"/>
    </row>
    <row r="206" ht="15.75" customHeight="1">
      <c r="I206" s="284"/>
    </row>
    <row r="207" ht="15.75" customHeight="1">
      <c r="I207" s="284"/>
    </row>
    <row r="208" ht="15.75" customHeight="1">
      <c r="I208" s="284"/>
    </row>
    <row r="209" ht="15.75" customHeight="1">
      <c r="I209" s="284"/>
    </row>
    <row r="210" ht="15.75" customHeight="1">
      <c r="I210" s="284"/>
    </row>
    <row r="211" ht="15.75" customHeight="1">
      <c r="I211" s="284"/>
    </row>
    <row r="212" ht="15.75" customHeight="1">
      <c r="I212" s="284"/>
    </row>
    <row r="213" ht="15.75" customHeight="1">
      <c r="I213" s="284"/>
    </row>
    <row r="214" ht="15.75" customHeight="1">
      <c r="I214" s="284"/>
    </row>
    <row r="215" ht="15.75" customHeight="1">
      <c r="I215" s="284"/>
    </row>
    <row r="216" ht="15.75" customHeight="1">
      <c r="I216" s="284"/>
    </row>
    <row r="217" ht="15.75" customHeight="1">
      <c r="I217" s="284"/>
    </row>
    <row r="218" ht="15.75" customHeight="1">
      <c r="I218" s="284"/>
    </row>
    <row r="219" ht="15.75" customHeight="1">
      <c r="I219" s="284"/>
    </row>
    <row r="220" ht="15.75" customHeight="1">
      <c r="I220" s="284"/>
    </row>
    <row r="221" ht="15.75" customHeight="1">
      <c r="I221" s="284"/>
    </row>
    <row r="222" ht="15.75" customHeight="1">
      <c r="I222" s="284"/>
    </row>
    <row r="223" ht="15.75" customHeight="1">
      <c r="I223" s="284"/>
    </row>
    <row r="224" ht="15.75" customHeight="1">
      <c r="I224" s="284"/>
    </row>
    <row r="225" ht="15.75" customHeight="1">
      <c r="I225" s="284"/>
    </row>
    <row r="226" ht="15.75" customHeight="1">
      <c r="I226" s="284"/>
    </row>
    <row r="227" ht="15.75" customHeight="1">
      <c r="I227" s="284"/>
    </row>
    <row r="228" ht="15.75" customHeight="1">
      <c r="I228" s="284"/>
    </row>
    <row r="229" ht="15.75" customHeight="1">
      <c r="I229" s="284"/>
    </row>
    <row r="230" ht="15.75" customHeight="1">
      <c r="I230" s="284"/>
    </row>
    <row r="231" ht="15.75" customHeight="1">
      <c r="I231" s="284"/>
    </row>
    <row r="232" ht="15.75" customHeight="1">
      <c r="I232" s="284"/>
    </row>
    <row r="233" ht="15.75" customHeight="1">
      <c r="I233" s="284"/>
    </row>
    <row r="234" ht="15.75" customHeight="1">
      <c r="I234" s="284"/>
    </row>
    <row r="235" ht="15.75" customHeight="1">
      <c r="I235" s="284"/>
    </row>
    <row r="236" ht="15.75" customHeight="1">
      <c r="I236" s="284"/>
    </row>
    <row r="237" ht="15.75" customHeight="1">
      <c r="I237" s="284"/>
    </row>
    <row r="238" ht="15.75" customHeight="1">
      <c r="I238" s="284"/>
    </row>
    <row r="239" ht="15.75" customHeight="1">
      <c r="I239" s="284"/>
    </row>
    <row r="240" ht="15.75" customHeight="1">
      <c r="I240" s="284"/>
    </row>
    <row r="241" ht="15.75" customHeight="1">
      <c r="I241" s="284"/>
    </row>
    <row r="242" ht="15.75" customHeight="1">
      <c r="I242" s="284"/>
    </row>
    <row r="243" ht="15.75" customHeight="1">
      <c r="I243" s="284"/>
    </row>
    <row r="244" ht="15.75" customHeight="1">
      <c r="I244" s="284"/>
    </row>
    <row r="245" ht="15.75" customHeight="1">
      <c r="I245" s="284"/>
    </row>
    <row r="246" ht="15.75" customHeight="1">
      <c r="I246" s="284"/>
    </row>
    <row r="247" ht="15.75" customHeight="1">
      <c r="I247" s="284"/>
    </row>
    <row r="248" ht="15.75" customHeight="1">
      <c r="I248" s="284"/>
    </row>
    <row r="249" ht="15.75" customHeight="1">
      <c r="I249" s="284"/>
    </row>
    <row r="250" ht="15.75" customHeight="1">
      <c r="I250" s="284"/>
    </row>
    <row r="251" ht="15.75" customHeight="1">
      <c r="I251" s="284"/>
    </row>
    <row r="252" ht="15.75" customHeight="1">
      <c r="I252" s="284"/>
    </row>
    <row r="253" ht="15.75" customHeight="1">
      <c r="I253" s="284"/>
    </row>
    <row r="254" ht="15.75" customHeight="1">
      <c r="I254" s="284"/>
    </row>
    <row r="255" ht="15.75" customHeight="1">
      <c r="I255" s="284"/>
    </row>
    <row r="256" ht="15.75" customHeight="1">
      <c r="I256" s="284"/>
    </row>
    <row r="257" ht="15.75" customHeight="1">
      <c r="I257" s="284"/>
    </row>
    <row r="258" ht="15.75" customHeight="1">
      <c r="I258" s="284"/>
    </row>
    <row r="259" ht="15.75" customHeight="1">
      <c r="I259" s="284"/>
    </row>
    <row r="260" ht="15.75" customHeight="1">
      <c r="I260" s="284"/>
    </row>
    <row r="261" ht="15.75" customHeight="1">
      <c r="I261" s="284"/>
    </row>
    <row r="262" ht="15.75" customHeight="1">
      <c r="I262" s="284"/>
    </row>
    <row r="263" ht="15.75" customHeight="1">
      <c r="I263" s="284"/>
    </row>
    <row r="264" ht="15.75" customHeight="1">
      <c r="I264" s="284"/>
    </row>
    <row r="265" ht="15.75" customHeight="1">
      <c r="I265" s="284"/>
    </row>
    <row r="266" ht="15.75" customHeight="1">
      <c r="I266" s="284"/>
    </row>
    <row r="267" ht="15.75" customHeight="1">
      <c r="I267" s="284"/>
    </row>
    <row r="268" ht="15.75" customHeight="1">
      <c r="I268" s="284"/>
    </row>
    <row r="269" ht="15.75" customHeight="1">
      <c r="I269" s="284"/>
    </row>
    <row r="270" ht="15.75" customHeight="1">
      <c r="I270" s="284"/>
    </row>
    <row r="271" ht="15.75" customHeight="1">
      <c r="I271" s="284"/>
    </row>
    <row r="272" ht="15.75" customHeight="1">
      <c r="I272" s="284"/>
    </row>
    <row r="273" ht="15.75" customHeight="1">
      <c r="I273" s="284"/>
    </row>
    <row r="274" ht="15.75" customHeight="1">
      <c r="I274" s="284"/>
    </row>
    <row r="275" ht="15.75" customHeight="1">
      <c r="I275" s="284"/>
    </row>
    <row r="276" ht="15.75" customHeight="1">
      <c r="I276" s="284"/>
    </row>
    <row r="277" ht="15.75" customHeight="1">
      <c r="I277" s="284"/>
    </row>
    <row r="278" ht="15.75" customHeight="1">
      <c r="I278" s="284"/>
    </row>
    <row r="279" ht="15.75" customHeight="1">
      <c r="I279" s="284"/>
    </row>
    <row r="280" ht="15.75" customHeight="1">
      <c r="I280" s="284"/>
    </row>
    <row r="281" ht="15.75" customHeight="1">
      <c r="I281" s="284"/>
    </row>
    <row r="282" ht="15.75" customHeight="1">
      <c r="I282" s="284"/>
    </row>
    <row r="283" ht="15.75" customHeight="1">
      <c r="I283" s="284"/>
    </row>
    <row r="284" ht="15.75" customHeight="1">
      <c r="I284" s="284"/>
    </row>
    <row r="285" ht="15.75" customHeight="1">
      <c r="I285" s="284"/>
    </row>
    <row r="286" ht="15.75" customHeight="1">
      <c r="I286" s="284"/>
    </row>
    <row r="287" ht="15.75" customHeight="1">
      <c r="I287" s="284"/>
    </row>
    <row r="288" ht="15.75" customHeight="1">
      <c r="I288" s="284"/>
    </row>
    <row r="289" ht="15.75" customHeight="1">
      <c r="I289" s="284"/>
    </row>
    <row r="290" ht="15.75" customHeight="1">
      <c r="I290" s="284"/>
    </row>
    <row r="291" ht="15.75" customHeight="1">
      <c r="I291" s="284"/>
    </row>
    <row r="292" ht="15.75" customHeight="1">
      <c r="I292" s="284"/>
    </row>
    <row r="293" ht="15.75" customHeight="1">
      <c r="I293" s="284"/>
    </row>
    <row r="294" ht="15.75" customHeight="1">
      <c r="I294" s="284"/>
    </row>
    <row r="295" ht="15.75" customHeight="1">
      <c r="I295" s="284"/>
    </row>
    <row r="296" ht="15.75" customHeight="1">
      <c r="I296" s="284"/>
    </row>
    <row r="297" ht="15.75" customHeight="1">
      <c r="I297" s="284"/>
    </row>
    <row r="298" ht="15.75" customHeight="1">
      <c r="I298" s="284"/>
    </row>
    <row r="299" ht="15.75" customHeight="1">
      <c r="I299" s="284"/>
    </row>
    <row r="300" ht="15.75" customHeight="1">
      <c r="I300" s="284"/>
    </row>
    <row r="301" ht="15.75" customHeight="1">
      <c r="I301" s="284"/>
    </row>
    <row r="302" ht="15.75" customHeight="1">
      <c r="I302" s="284"/>
    </row>
    <row r="303" ht="15.75" customHeight="1">
      <c r="I303" s="284"/>
    </row>
    <row r="304" ht="15.75" customHeight="1">
      <c r="I304" s="284"/>
    </row>
    <row r="305" ht="15.75" customHeight="1">
      <c r="I305" s="284"/>
    </row>
    <row r="306" ht="15.75" customHeight="1">
      <c r="I306" s="284"/>
    </row>
    <row r="307" ht="15.75" customHeight="1">
      <c r="I307" s="284"/>
    </row>
    <row r="308" ht="15.75" customHeight="1">
      <c r="I308" s="284"/>
    </row>
    <row r="309" ht="15.75" customHeight="1">
      <c r="I309" s="284"/>
    </row>
    <row r="310" ht="15.75" customHeight="1">
      <c r="I310" s="284"/>
    </row>
    <row r="311" ht="15.75" customHeight="1">
      <c r="I311" s="284"/>
    </row>
    <row r="312" ht="15.75" customHeight="1">
      <c r="I312" s="284"/>
    </row>
    <row r="313" ht="15.75" customHeight="1">
      <c r="I313" s="284"/>
    </row>
    <row r="314" ht="15.75" customHeight="1">
      <c r="I314" s="284"/>
    </row>
    <row r="315" ht="15.75" customHeight="1">
      <c r="I315" s="284"/>
    </row>
    <row r="316" ht="15.75" customHeight="1">
      <c r="I316" s="284"/>
    </row>
    <row r="317" ht="15.75" customHeight="1">
      <c r="I317" s="284"/>
    </row>
    <row r="318" ht="15.75" customHeight="1">
      <c r="I318" s="284"/>
    </row>
    <row r="319" ht="15.75" customHeight="1">
      <c r="I319" s="284"/>
    </row>
    <row r="320" ht="15.75" customHeight="1">
      <c r="I320" s="284"/>
    </row>
    <row r="321" ht="15.75" customHeight="1">
      <c r="I321" s="284"/>
    </row>
    <row r="322" ht="15.75" customHeight="1">
      <c r="I322" s="284"/>
    </row>
    <row r="323" ht="15.75" customHeight="1">
      <c r="I323" s="284"/>
    </row>
    <row r="324" ht="15.75" customHeight="1">
      <c r="I324" s="284"/>
    </row>
    <row r="325" ht="15.75" customHeight="1">
      <c r="I325" s="284"/>
    </row>
    <row r="326" ht="15.75" customHeight="1">
      <c r="I326" s="284"/>
    </row>
    <row r="327" ht="15.75" customHeight="1">
      <c r="I327" s="284"/>
    </row>
    <row r="328" ht="15.75" customHeight="1">
      <c r="I328" s="284"/>
    </row>
    <row r="329" ht="15.75" customHeight="1">
      <c r="I329" s="284"/>
    </row>
    <row r="330" ht="15.75" customHeight="1">
      <c r="I330" s="284"/>
    </row>
    <row r="331" ht="15.75" customHeight="1">
      <c r="I331" s="284"/>
    </row>
    <row r="332" ht="15.75" customHeight="1">
      <c r="I332" s="284"/>
    </row>
    <row r="333" ht="15.75" customHeight="1">
      <c r="I333" s="284"/>
    </row>
    <row r="334" ht="15.75" customHeight="1">
      <c r="I334" s="284"/>
    </row>
    <row r="335" ht="15.75" customHeight="1">
      <c r="I335" s="284"/>
    </row>
    <row r="336" ht="15.75" customHeight="1">
      <c r="I336" s="284"/>
    </row>
    <row r="337" ht="15.75" customHeight="1">
      <c r="I337" s="284"/>
    </row>
    <row r="338" ht="15.75" customHeight="1">
      <c r="I338" s="284"/>
    </row>
    <row r="339" ht="15.75" customHeight="1">
      <c r="I339" s="284"/>
    </row>
    <row r="340" ht="15.75" customHeight="1">
      <c r="I340" s="284"/>
    </row>
    <row r="341" ht="15.75" customHeight="1">
      <c r="I341" s="284"/>
    </row>
    <row r="342" ht="15.75" customHeight="1">
      <c r="I342" s="284"/>
    </row>
    <row r="343" ht="15.75" customHeight="1">
      <c r="I343" s="284"/>
    </row>
    <row r="344" ht="15.75" customHeight="1">
      <c r="I344" s="284"/>
    </row>
    <row r="345" ht="15.75" customHeight="1">
      <c r="I345" s="284"/>
    </row>
    <row r="346" ht="15.75" customHeight="1">
      <c r="I346" s="284"/>
    </row>
    <row r="347" ht="15.75" customHeight="1">
      <c r="I347" s="284"/>
    </row>
    <row r="348" ht="15.75" customHeight="1">
      <c r="I348" s="284"/>
    </row>
    <row r="349" ht="15.75" customHeight="1">
      <c r="I349" s="284"/>
    </row>
    <row r="350" ht="15.75" customHeight="1">
      <c r="I350" s="284"/>
    </row>
    <row r="351" ht="15.75" customHeight="1">
      <c r="I351" s="284"/>
    </row>
    <row r="352" ht="15.75" customHeight="1">
      <c r="I352" s="284"/>
    </row>
    <row r="353" ht="15.75" customHeight="1">
      <c r="I353" s="284"/>
    </row>
    <row r="354" ht="15.75" customHeight="1">
      <c r="I354" s="284"/>
    </row>
    <row r="355" ht="15.75" customHeight="1">
      <c r="I355" s="284"/>
    </row>
    <row r="356" ht="15.75" customHeight="1">
      <c r="I356" s="284"/>
    </row>
    <row r="357" ht="15.75" customHeight="1">
      <c r="I357" s="284"/>
    </row>
    <row r="358" ht="15.75" customHeight="1">
      <c r="I358" s="284"/>
    </row>
    <row r="359" ht="15.75" customHeight="1">
      <c r="I359" s="284"/>
    </row>
    <row r="360" ht="15.75" customHeight="1">
      <c r="I360" s="284"/>
    </row>
    <row r="361" ht="15.75" customHeight="1">
      <c r="I361" s="284"/>
    </row>
    <row r="362" ht="15.75" customHeight="1">
      <c r="I362" s="284"/>
    </row>
    <row r="363" ht="15.75" customHeight="1">
      <c r="I363" s="284"/>
    </row>
    <row r="364" ht="15.75" customHeight="1">
      <c r="I364" s="284"/>
    </row>
    <row r="365" ht="15.75" customHeight="1">
      <c r="I365" s="284"/>
    </row>
    <row r="366" ht="15.75" customHeight="1">
      <c r="I366" s="284"/>
    </row>
    <row r="367" ht="15.75" customHeight="1">
      <c r="I367" s="284"/>
    </row>
    <row r="368" ht="15.75" customHeight="1">
      <c r="I368" s="284"/>
    </row>
    <row r="369" ht="15.75" customHeight="1">
      <c r="I369" s="284"/>
    </row>
    <row r="370" ht="15.75" customHeight="1">
      <c r="I370" s="284"/>
    </row>
    <row r="371" ht="15.75" customHeight="1">
      <c r="I371" s="284"/>
    </row>
    <row r="372" ht="15.75" customHeight="1">
      <c r="I372" s="284"/>
    </row>
    <row r="373" ht="15.75" customHeight="1">
      <c r="I373" s="284"/>
    </row>
    <row r="374" ht="15.75" customHeight="1">
      <c r="I374" s="284"/>
    </row>
    <row r="375" ht="15.75" customHeight="1">
      <c r="I375" s="284"/>
    </row>
    <row r="376" ht="15.75" customHeight="1">
      <c r="I376" s="284"/>
    </row>
    <row r="377" ht="15.75" customHeight="1">
      <c r="I377" s="284"/>
    </row>
    <row r="378" ht="15.75" customHeight="1">
      <c r="I378" s="284"/>
    </row>
    <row r="379" ht="15.75" customHeight="1">
      <c r="I379" s="284"/>
    </row>
    <row r="380" ht="15.75" customHeight="1">
      <c r="I380" s="284"/>
    </row>
    <row r="381" ht="15.75" customHeight="1">
      <c r="I381" s="284"/>
    </row>
    <row r="382" ht="15.75" customHeight="1">
      <c r="I382" s="284"/>
    </row>
    <row r="383" ht="15.75" customHeight="1">
      <c r="I383" s="284"/>
    </row>
    <row r="384" ht="15.75" customHeight="1">
      <c r="I384" s="284"/>
    </row>
    <row r="385" ht="15.75" customHeight="1">
      <c r="I385" s="284"/>
    </row>
    <row r="386" ht="15.75" customHeight="1">
      <c r="I386" s="284"/>
    </row>
    <row r="387" ht="15.75" customHeight="1">
      <c r="I387" s="284"/>
    </row>
    <row r="388" ht="15.75" customHeight="1">
      <c r="I388" s="284"/>
    </row>
    <row r="389" ht="15.75" customHeight="1">
      <c r="I389" s="284"/>
    </row>
    <row r="390" ht="15.75" customHeight="1">
      <c r="I390" s="284"/>
    </row>
    <row r="391" ht="15.75" customHeight="1">
      <c r="I391" s="284"/>
    </row>
    <row r="392" ht="15.75" customHeight="1">
      <c r="I392" s="284"/>
    </row>
    <row r="393" ht="15.75" customHeight="1">
      <c r="I393" s="284"/>
    </row>
    <row r="394" ht="15.75" customHeight="1">
      <c r="I394" s="284"/>
    </row>
    <row r="395" ht="15.75" customHeight="1">
      <c r="I395" s="284"/>
    </row>
    <row r="396" ht="15.75" customHeight="1">
      <c r="I396" s="284"/>
    </row>
    <row r="397" ht="15.75" customHeight="1">
      <c r="I397" s="284"/>
    </row>
    <row r="398" ht="15.75" customHeight="1">
      <c r="I398" s="284"/>
    </row>
    <row r="399" ht="15.75" customHeight="1">
      <c r="I399" s="284"/>
    </row>
    <row r="400" ht="15.75" customHeight="1">
      <c r="I400" s="284"/>
    </row>
    <row r="401" ht="15.75" customHeight="1">
      <c r="I401" s="284"/>
    </row>
    <row r="402" ht="15.75" customHeight="1">
      <c r="I402" s="284"/>
    </row>
    <row r="403" ht="15.75" customHeight="1">
      <c r="I403" s="284"/>
    </row>
    <row r="404" ht="15.75" customHeight="1">
      <c r="I404" s="284"/>
    </row>
    <row r="405" ht="15.75" customHeight="1">
      <c r="I405" s="284"/>
    </row>
    <row r="406" ht="15.75" customHeight="1">
      <c r="I406" s="284"/>
    </row>
    <row r="407" ht="15.75" customHeight="1">
      <c r="I407" s="284"/>
    </row>
    <row r="408" ht="15.75" customHeight="1">
      <c r="I408" s="284"/>
    </row>
    <row r="409" ht="15.75" customHeight="1">
      <c r="I409" s="284"/>
    </row>
    <row r="410" ht="15.75" customHeight="1">
      <c r="I410" s="284"/>
    </row>
    <row r="411" ht="15.75" customHeight="1">
      <c r="I411" s="284"/>
    </row>
    <row r="412" ht="15.75" customHeight="1">
      <c r="I412" s="284"/>
    </row>
    <row r="413" ht="15.75" customHeight="1">
      <c r="I413" s="284"/>
    </row>
    <row r="414" ht="15.75" customHeight="1">
      <c r="I414" s="284"/>
    </row>
    <row r="415" ht="15.75" customHeight="1">
      <c r="I415" s="284"/>
    </row>
    <row r="416" ht="15.75" customHeight="1">
      <c r="I416" s="284"/>
    </row>
    <row r="417" ht="15.75" customHeight="1">
      <c r="I417" s="284"/>
    </row>
    <row r="418" ht="15.75" customHeight="1">
      <c r="I418" s="284"/>
    </row>
    <row r="419" ht="15.75" customHeight="1">
      <c r="I419" s="284"/>
    </row>
    <row r="420" ht="15.75" customHeight="1">
      <c r="I420" s="284"/>
    </row>
    <row r="421" ht="15.75" customHeight="1">
      <c r="I421" s="284"/>
    </row>
    <row r="422" ht="15.75" customHeight="1">
      <c r="I422" s="284"/>
    </row>
    <row r="423" ht="15.75" customHeight="1">
      <c r="I423" s="284"/>
    </row>
    <row r="424" ht="15.75" customHeight="1">
      <c r="I424" s="284"/>
    </row>
    <row r="425" ht="15.75" customHeight="1">
      <c r="I425" s="284"/>
    </row>
    <row r="426" ht="15.75" customHeight="1">
      <c r="I426" s="284"/>
    </row>
    <row r="427" ht="15.75" customHeight="1">
      <c r="I427" s="284"/>
    </row>
    <row r="428" ht="15.75" customHeight="1">
      <c r="I428" s="284"/>
    </row>
    <row r="429" ht="15.75" customHeight="1">
      <c r="I429" s="284"/>
    </row>
    <row r="430" ht="15.75" customHeight="1">
      <c r="I430" s="284"/>
    </row>
    <row r="431" ht="15.75" customHeight="1">
      <c r="I431" s="284"/>
    </row>
    <row r="432" ht="15.75" customHeight="1">
      <c r="I432" s="284"/>
    </row>
    <row r="433" ht="15.75" customHeight="1">
      <c r="I433" s="284"/>
    </row>
    <row r="434" ht="15.75" customHeight="1">
      <c r="I434" s="284"/>
    </row>
    <row r="435" ht="15.75" customHeight="1">
      <c r="I435" s="284"/>
    </row>
    <row r="436" ht="15.75" customHeight="1">
      <c r="I436" s="284"/>
    </row>
    <row r="437" ht="15.75" customHeight="1">
      <c r="I437" s="284"/>
    </row>
    <row r="438" ht="15.75" customHeight="1">
      <c r="I438" s="284"/>
    </row>
    <row r="439" ht="15.75" customHeight="1">
      <c r="I439" s="284"/>
    </row>
    <row r="440" ht="15.75" customHeight="1">
      <c r="I440" s="284"/>
    </row>
    <row r="441" ht="15.75" customHeight="1">
      <c r="I441" s="284"/>
    </row>
    <row r="442" ht="15.75" customHeight="1">
      <c r="I442" s="284"/>
    </row>
    <row r="443" ht="15.75" customHeight="1">
      <c r="I443" s="284"/>
    </row>
    <row r="444" ht="15.75" customHeight="1">
      <c r="I444" s="284"/>
    </row>
    <row r="445" ht="15.75" customHeight="1">
      <c r="I445" s="284"/>
    </row>
    <row r="446" ht="15.75" customHeight="1">
      <c r="I446" s="284"/>
    </row>
    <row r="447" ht="15.75" customHeight="1">
      <c r="I447" s="284"/>
    </row>
    <row r="448" ht="15.75" customHeight="1">
      <c r="I448" s="284"/>
    </row>
    <row r="449" ht="15.75" customHeight="1">
      <c r="I449" s="284"/>
    </row>
    <row r="450" ht="15.75" customHeight="1">
      <c r="I450" s="284"/>
    </row>
    <row r="451" ht="15.75" customHeight="1">
      <c r="I451" s="284"/>
    </row>
    <row r="452" ht="15.75" customHeight="1">
      <c r="I452" s="284"/>
    </row>
    <row r="453" ht="15.75" customHeight="1">
      <c r="I453" s="284"/>
    </row>
    <row r="454" ht="15.75" customHeight="1">
      <c r="I454" s="284"/>
    </row>
    <row r="455" ht="15.75" customHeight="1">
      <c r="I455" s="284"/>
    </row>
    <row r="456" ht="15.75" customHeight="1">
      <c r="I456" s="284"/>
    </row>
    <row r="457" ht="15.75" customHeight="1">
      <c r="I457" s="284"/>
    </row>
    <row r="458" ht="15.75" customHeight="1">
      <c r="I458" s="284"/>
    </row>
    <row r="459" ht="15.75" customHeight="1">
      <c r="I459" s="284"/>
    </row>
    <row r="460" ht="15.75" customHeight="1">
      <c r="I460" s="284"/>
    </row>
    <row r="461" ht="15.75" customHeight="1">
      <c r="I461" s="284"/>
    </row>
    <row r="462" ht="15.75" customHeight="1">
      <c r="I462" s="284"/>
    </row>
    <row r="463" ht="15.75" customHeight="1">
      <c r="I463" s="284"/>
    </row>
    <row r="464" ht="15.75" customHeight="1">
      <c r="I464" s="284"/>
    </row>
    <row r="465" ht="15.75" customHeight="1">
      <c r="I465" s="284"/>
    </row>
    <row r="466" ht="15.75" customHeight="1">
      <c r="I466" s="284"/>
    </row>
    <row r="467" ht="15.75" customHeight="1">
      <c r="I467" s="284"/>
    </row>
    <row r="468" ht="15.75" customHeight="1">
      <c r="I468" s="284"/>
    </row>
    <row r="469" ht="15.75" customHeight="1">
      <c r="I469" s="284"/>
    </row>
    <row r="470" ht="15.75" customHeight="1">
      <c r="I470" s="284"/>
    </row>
    <row r="471" ht="15.75" customHeight="1">
      <c r="I471" s="284"/>
    </row>
    <row r="472" ht="15.75" customHeight="1">
      <c r="I472" s="284"/>
    </row>
    <row r="473" ht="15.75" customHeight="1">
      <c r="I473" s="284"/>
    </row>
    <row r="474" ht="15.75" customHeight="1">
      <c r="I474" s="284"/>
    </row>
    <row r="475" ht="15.75" customHeight="1">
      <c r="I475" s="284"/>
    </row>
    <row r="476" ht="15.75" customHeight="1">
      <c r="I476" s="284"/>
    </row>
    <row r="477" ht="15.75" customHeight="1">
      <c r="I477" s="284"/>
    </row>
    <row r="478" ht="15.75" customHeight="1">
      <c r="I478" s="284"/>
    </row>
    <row r="479" ht="15.75" customHeight="1">
      <c r="I479" s="284"/>
    </row>
    <row r="480" ht="15.75" customHeight="1">
      <c r="I480" s="284"/>
    </row>
    <row r="481" ht="15.75" customHeight="1">
      <c r="I481" s="284"/>
    </row>
    <row r="482" ht="15.75" customHeight="1">
      <c r="I482" s="284"/>
    </row>
    <row r="483" ht="15.75" customHeight="1">
      <c r="I483" s="284"/>
    </row>
    <row r="484" ht="15.75" customHeight="1">
      <c r="I484" s="284"/>
    </row>
    <row r="485" ht="15.75" customHeight="1">
      <c r="I485" s="284"/>
    </row>
    <row r="486" ht="15.75" customHeight="1">
      <c r="I486" s="284"/>
    </row>
    <row r="487" ht="15.75" customHeight="1">
      <c r="I487" s="284"/>
    </row>
    <row r="488" ht="15.75" customHeight="1">
      <c r="I488" s="284"/>
    </row>
    <row r="489" ht="15.75" customHeight="1">
      <c r="I489" s="284"/>
    </row>
    <row r="490" ht="15.75" customHeight="1">
      <c r="I490" s="284"/>
    </row>
    <row r="491" ht="15.75" customHeight="1">
      <c r="I491" s="284"/>
    </row>
    <row r="492" ht="15.75" customHeight="1">
      <c r="I492" s="284"/>
    </row>
    <row r="493" ht="15.75" customHeight="1">
      <c r="I493" s="284"/>
    </row>
    <row r="494" ht="15.75" customHeight="1">
      <c r="I494" s="284"/>
    </row>
    <row r="495" ht="15.75" customHeight="1">
      <c r="I495" s="284"/>
    </row>
    <row r="496" ht="15.75" customHeight="1">
      <c r="I496" s="284"/>
    </row>
    <row r="497" ht="15.75" customHeight="1">
      <c r="I497" s="284"/>
    </row>
    <row r="498" ht="15.75" customHeight="1">
      <c r="I498" s="284"/>
    </row>
    <row r="499" ht="15.75" customHeight="1">
      <c r="I499" s="284"/>
    </row>
    <row r="500" ht="15.75" customHeight="1">
      <c r="I500" s="284"/>
    </row>
    <row r="501" ht="15.75" customHeight="1">
      <c r="I501" s="284"/>
    </row>
    <row r="502" ht="15.75" customHeight="1">
      <c r="I502" s="284"/>
    </row>
    <row r="503" ht="15.75" customHeight="1">
      <c r="I503" s="284"/>
    </row>
    <row r="504" ht="15.75" customHeight="1">
      <c r="I504" s="284"/>
    </row>
    <row r="505" ht="15.75" customHeight="1">
      <c r="I505" s="284"/>
    </row>
    <row r="506" ht="15.75" customHeight="1">
      <c r="I506" s="284"/>
    </row>
    <row r="507" ht="15.75" customHeight="1">
      <c r="I507" s="284"/>
    </row>
    <row r="508" ht="15.75" customHeight="1">
      <c r="I508" s="284"/>
    </row>
    <row r="509" ht="15.75" customHeight="1">
      <c r="I509" s="284"/>
    </row>
    <row r="510" ht="15.75" customHeight="1">
      <c r="I510" s="284"/>
    </row>
    <row r="511" ht="15.75" customHeight="1">
      <c r="I511" s="284"/>
    </row>
    <row r="512" ht="15.75" customHeight="1">
      <c r="I512" s="284"/>
    </row>
    <row r="513" ht="15.75" customHeight="1">
      <c r="I513" s="284"/>
    </row>
    <row r="514" ht="15.75" customHeight="1">
      <c r="I514" s="284"/>
    </row>
    <row r="515" ht="15.75" customHeight="1">
      <c r="I515" s="284"/>
    </row>
    <row r="516" ht="15.75" customHeight="1">
      <c r="I516" s="284"/>
    </row>
    <row r="517" ht="15.75" customHeight="1">
      <c r="I517" s="284"/>
    </row>
    <row r="518" ht="15.75" customHeight="1">
      <c r="I518" s="284"/>
    </row>
    <row r="519" ht="15.75" customHeight="1">
      <c r="I519" s="284"/>
    </row>
    <row r="520" ht="15.75" customHeight="1">
      <c r="I520" s="284"/>
    </row>
    <row r="521" ht="15.75" customHeight="1">
      <c r="I521" s="284"/>
    </row>
    <row r="522" ht="15.75" customHeight="1">
      <c r="I522" s="284"/>
    </row>
    <row r="523" ht="15.75" customHeight="1">
      <c r="I523" s="284"/>
    </row>
    <row r="524" ht="15.75" customHeight="1">
      <c r="I524" s="284"/>
    </row>
    <row r="525" ht="15.75" customHeight="1">
      <c r="I525" s="284"/>
    </row>
    <row r="526" ht="15.75" customHeight="1">
      <c r="I526" s="284"/>
    </row>
    <row r="527" ht="15.75" customHeight="1">
      <c r="I527" s="284"/>
    </row>
    <row r="528" ht="15.75" customHeight="1">
      <c r="I528" s="284"/>
    </row>
    <row r="529" ht="15.75" customHeight="1">
      <c r="I529" s="284"/>
    </row>
    <row r="530" ht="15.75" customHeight="1">
      <c r="I530" s="284"/>
    </row>
    <row r="531" ht="15.75" customHeight="1">
      <c r="I531" s="284"/>
    </row>
    <row r="532" ht="15.75" customHeight="1">
      <c r="I532" s="284"/>
    </row>
    <row r="533" ht="15.75" customHeight="1">
      <c r="I533" s="284"/>
    </row>
    <row r="534" ht="15.75" customHeight="1">
      <c r="I534" s="284"/>
    </row>
    <row r="535" ht="15.75" customHeight="1">
      <c r="I535" s="284"/>
    </row>
    <row r="536" ht="15.75" customHeight="1">
      <c r="I536" s="284"/>
    </row>
    <row r="537" ht="15.75" customHeight="1">
      <c r="I537" s="284"/>
    </row>
    <row r="538" ht="15.75" customHeight="1">
      <c r="I538" s="284"/>
    </row>
    <row r="539" ht="15.75" customHeight="1">
      <c r="I539" s="284"/>
    </row>
    <row r="540" ht="15.75" customHeight="1">
      <c r="I540" s="284"/>
    </row>
    <row r="541" ht="15.75" customHeight="1">
      <c r="I541" s="284"/>
    </row>
    <row r="542" ht="15.75" customHeight="1">
      <c r="I542" s="284"/>
    </row>
    <row r="543" ht="15.75" customHeight="1">
      <c r="I543" s="284"/>
    </row>
    <row r="544" ht="15.75" customHeight="1">
      <c r="I544" s="284"/>
    </row>
    <row r="545" ht="15.75" customHeight="1">
      <c r="I545" s="284"/>
    </row>
    <row r="546" ht="15.75" customHeight="1">
      <c r="I546" s="284"/>
    </row>
    <row r="547" ht="15.75" customHeight="1">
      <c r="I547" s="284"/>
    </row>
    <row r="548" ht="15.75" customHeight="1">
      <c r="I548" s="284"/>
    </row>
    <row r="549" ht="15.75" customHeight="1">
      <c r="I549" s="284"/>
    </row>
    <row r="550" ht="15.75" customHeight="1">
      <c r="I550" s="284"/>
    </row>
    <row r="551" ht="15.75" customHeight="1">
      <c r="I551" s="284"/>
    </row>
    <row r="552" ht="15.75" customHeight="1">
      <c r="I552" s="284"/>
    </row>
    <row r="553" ht="15.75" customHeight="1">
      <c r="I553" s="284"/>
    </row>
    <row r="554" ht="15.75" customHeight="1">
      <c r="I554" s="284"/>
    </row>
    <row r="555" ht="15.75" customHeight="1">
      <c r="I555" s="284"/>
    </row>
    <row r="556" ht="15.75" customHeight="1">
      <c r="I556" s="284"/>
    </row>
    <row r="557" ht="15.75" customHeight="1">
      <c r="I557" s="284"/>
    </row>
    <row r="558" ht="15.75" customHeight="1">
      <c r="I558" s="284"/>
    </row>
    <row r="559" ht="15.75" customHeight="1">
      <c r="I559" s="284"/>
    </row>
    <row r="560" ht="15.75" customHeight="1">
      <c r="I560" s="284"/>
    </row>
    <row r="561" ht="15.75" customHeight="1">
      <c r="I561" s="284"/>
    </row>
    <row r="562" ht="15.75" customHeight="1">
      <c r="I562" s="284"/>
    </row>
    <row r="563" ht="15.75" customHeight="1">
      <c r="I563" s="284"/>
    </row>
    <row r="564" ht="15.75" customHeight="1">
      <c r="I564" s="284"/>
    </row>
    <row r="565" ht="15.75" customHeight="1">
      <c r="I565" s="284"/>
    </row>
    <row r="566" ht="15.75" customHeight="1">
      <c r="I566" s="284"/>
    </row>
    <row r="567" ht="15.75" customHeight="1">
      <c r="I567" s="284"/>
    </row>
    <row r="568" ht="15.75" customHeight="1">
      <c r="I568" s="284"/>
    </row>
    <row r="569" ht="15.75" customHeight="1">
      <c r="I569" s="284"/>
    </row>
    <row r="570" ht="15.75" customHeight="1">
      <c r="I570" s="284"/>
    </row>
    <row r="571" ht="15.75" customHeight="1">
      <c r="I571" s="284"/>
    </row>
    <row r="572" ht="15.75" customHeight="1">
      <c r="I572" s="284"/>
    </row>
    <row r="573" ht="15.75" customHeight="1">
      <c r="I573" s="284"/>
    </row>
    <row r="574" ht="15.75" customHeight="1">
      <c r="I574" s="284"/>
    </row>
    <row r="575" ht="15.75" customHeight="1">
      <c r="I575" s="284"/>
    </row>
    <row r="576" ht="15.75" customHeight="1">
      <c r="I576" s="284"/>
    </row>
    <row r="577" ht="15.75" customHeight="1">
      <c r="I577" s="284"/>
    </row>
    <row r="578" ht="15.75" customHeight="1">
      <c r="I578" s="284"/>
    </row>
    <row r="579" ht="15.75" customHeight="1">
      <c r="I579" s="284"/>
    </row>
    <row r="580" ht="15.75" customHeight="1">
      <c r="I580" s="284"/>
    </row>
    <row r="581" ht="15.75" customHeight="1">
      <c r="I581" s="284"/>
    </row>
    <row r="582" ht="15.75" customHeight="1">
      <c r="I582" s="284"/>
    </row>
    <row r="583" ht="15.75" customHeight="1">
      <c r="I583" s="284"/>
    </row>
    <row r="584" ht="15.75" customHeight="1">
      <c r="I584" s="284"/>
    </row>
    <row r="585" ht="15.75" customHeight="1">
      <c r="I585" s="284"/>
    </row>
    <row r="586" ht="15.75" customHeight="1">
      <c r="I586" s="284"/>
    </row>
    <row r="587" ht="15.75" customHeight="1">
      <c r="I587" s="284"/>
    </row>
    <row r="588" ht="15.75" customHeight="1">
      <c r="I588" s="284"/>
    </row>
    <row r="589" ht="15.75" customHeight="1">
      <c r="I589" s="284"/>
    </row>
    <row r="590" ht="15.75" customHeight="1">
      <c r="I590" s="284"/>
    </row>
    <row r="591" ht="15.75" customHeight="1">
      <c r="I591" s="284"/>
    </row>
    <row r="592" ht="15.75" customHeight="1">
      <c r="I592" s="284"/>
    </row>
    <row r="593" ht="15.75" customHeight="1">
      <c r="I593" s="284"/>
    </row>
    <row r="594" ht="15.75" customHeight="1">
      <c r="I594" s="284"/>
    </row>
    <row r="595" ht="15.75" customHeight="1">
      <c r="I595" s="284"/>
    </row>
    <row r="596" ht="15.75" customHeight="1">
      <c r="I596" s="284"/>
    </row>
    <row r="597" ht="15.75" customHeight="1">
      <c r="I597" s="284"/>
    </row>
    <row r="598" ht="15.75" customHeight="1">
      <c r="I598" s="284"/>
    </row>
    <row r="599" ht="15.75" customHeight="1">
      <c r="I599" s="284"/>
    </row>
    <row r="600" ht="15.75" customHeight="1">
      <c r="I600" s="284"/>
    </row>
    <row r="601" ht="15.75" customHeight="1">
      <c r="I601" s="284"/>
    </row>
    <row r="602" ht="15.75" customHeight="1">
      <c r="I602" s="284"/>
    </row>
    <row r="603" ht="15.75" customHeight="1">
      <c r="I603" s="284"/>
    </row>
    <row r="604" ht="15.75" customHeight="1">
      <c r="I604" s="284"/>
    </row>
    <row r="605" ht="15.75" customHeight="1">
      <c r="I605" s="284"/>
    </row>
    <row r="606" ht="15.75" customHeight="1">
      <c r="I606" s="284"/>
    </row>
    <row r="607" ht="15.75" customHeight="1">
      <c r="I607" s="284"/>
    </row>
    <row r="608" ht="15.75" customHeight="1">
      <c r="I608" s="284"/>
    </row>
    <row r="609" ht="15.75" customHeight="1">
      <c r="I609" s="284"/>
    </row>
    <row r="610" ht="15.75" customHeight="1">
      <c r="I610" s="284"/>
    </row>
    <row r="611" ht="15.75" customHeight="1">
      <c r="I611" s="284"/>
    </row>
    <row r="612" ht="15.75" customHeight="1">
      <c r="I612" s="284"/>
    </row>
    <row r="613" ht="15.75" customHeight="1">
      <c r="I613" s="284"/>
    </row>
    <row r="614" ht="15.75" customHeight="1">
      <c r="I614" s="284"/>
    </row>
    <row r="615" ht="15.75" customHeight="1">
      <c r="I615" s="284"/>
    </row>
    <row r="616" ht="15.75" customHeight="1">
      <c r="I616" s="284"/>
    </row>
    <row r="617" ht="15.75" customHeight="1">
      <c r="I617" s="284"/>
    </row>
    <row r="618" ht="15.75" customHeight="1">
      <c r="I618" s="284"/>
    </row>
    <row r="619" ht="15.75" customHeight="1">
      <c r="I619" s="284"/>
    </row>
    <row r="620" ht="15.75" customHeight="1">
      <c r="I620" s="284"/>
    </row>
    <row r="621" ht="15.75" customHeight="1">
      <c r="I621" s="284"/>
    </row>
    <row r="622" ht="15.75" customHeight="1">
      <c r="I622" s="284"/>
    </row>
    <row r="623" ht="15.75" customHeight="1">
      <c r="I623" s="284"/>
    </row>
    <row r="624" ht="15.75" customHeight="1">
      <c r="I624" s="284"/>
    </row>
    <row r="625" ht="15.75" customHeight="1">
      <c r="I625" s="284"/>
    </row>
    <row r="626" ht="15.75" customHeight="1">
      <c r="I626" s="284"/>
    </row>
    <row r="627" ht="15.75" customHeight="1">
      <c r="I627" s="284"/>
    </row>
    <row r="628" ht="15.75" customHeight="1">
      <c r="I628" s="284"/>
    </row>
    <row r="629" ht="15.75" customHeight="1">
      <c r="I629" s="284"/>
    </row>
    <row r="630" ht="15.75" customHeight="1">
      <c r="I630" s="284"/>
    </row>
    <row r="631" ht="15.75" customHeight="1">
      <c r="I631" s="284"/>
    </row>
    <row r="632" ht="15.75" customHeight="1">
      <c r="I632" s="284"/>
    </row>
    <row r="633" ht="15.75" customHeight="1">
      <c r="I633" s="284"/>
    </row>
    <row r="634" ht="15.75" customHeight="1">
      <c r="I634" s="284"/>
    </row>
    <row r="635" ht="15.75" customHeight="1">
      <c r="I635" s="284"/>
    </row>
    <row r="636" ht="15.75" customHeight="1">
      <c r="I636" s="284"/>
    </row>
    <row r="637" ht="15.75" customHeight="1">
      <c r="I637" s="284"/>
    </row>
    <row r="638" ht="15.75" customHeight="1">
      <c r="I638" s="284"/>
    </row>
    <row r="639" ht="15.75" customHeight="1">
      <c r="I639" s="284"/>
    </row>
    <row r="640" ht="15.75" customHeight="1">
      <c r="I640" s="284"/>
    </row>
    <row r="641" ht="15.75" customHeight="1">
      <c r="I641" s="284"/>
    </row>
    <row r="642" ht="15.75" customHeight="1">
      <c r="I642" s="284"/>
    </row>
    <row r="643" ht="15.75" customHeight="1">
      <c r="I643" s="284"/>
    </row>
    <row r="644" ht="15.75" customHeight="1">
      <c r="I644" s="284"/>
    </row>
    <row r="645" ht="15.75" customHeight="1">
      <c r="I645" s="284"/>
    </row>
    <row r="646" ht="15.75" customHeight="1">
      <c r="I646" s="284"/>
    </row>
    <row r="647" ht="15.75" customHeight="1">
      <c r="I647" s="284"/>
    </row>
    <row r="648" ht="15.75" customHeight="1">
      <c r="I648" s="284"/>
    </row>
    <row r="649" ht="15.75" customHeight="1">
      <c r="I649" s="284"/>
    </row>
    <row r="650" ht="15.75" customHeight="1">
      <c r="I650" s="284"/>
    </row>
    <row r="651" ht="15.75" customHeight="1">
      <c r="I651" s="284"/>
    </row>
    <row r="652" ht="15.75" customHeight="1">
      <c r="I652" s="284"/>
    </row>
    <row r="653" ht="15.75" customHeight="1">
      <c r="I653" s="284"/>
    </row>
    <row r="654" ht="15.75" customHeight="1">
      <c r="I654" s="284"/>
    </row>
    <row r="655" ht="15.75" customHeight="1">
      <c r="I655" s="284"/>
    </row>
    <row r="656" ht="15.75" customHeight="1">
      <c r="I656" s="284"/>
    </row>
    <row r="657" ht="15.75" customHeight="1">
      <c r="I657" s="284"/>
    </row>
    <row r="658" ht="15.75" customHeight="1">
      <c r="I658" s="284"/>
    </row>
    <row r="659" ht="15.75" customHeight="1">
      <c r="I659" s="284"/>
    </row>
    <row r="660" ht="15.75" customHeight="1">
      <c r="I660" s="284"/>
    </row>
    <row r="661" ht="15.75" customHeight="1">
      <c r="I661" s="284"/>
    </row>
    <row r="662" ht="15.75" customHeight="1">
      <c r="I662" s="284"/>
    </row>
    <row r="663" ht="15.75" customHeight="1">
      <c r="I663" s="284"/>
    </row>
    <row r="664" ht="15.75" customHeight="1">
      <c r="I664" s="284"/>
    </row>
    <row r="665" ht="15.75" customHeight="1">
      <c r="I665" s="284"/>
    </row>
    <row r="666" ht="15.75" customHeight="1">
      <c r="I666" s="284"/>
    </row>
    <row r="667" ht="15.75" customHeight="1">
      <c r="I667" s="284"/>
    </row>
    <row r="668" ht="15.75" customHeight="1">
      <c r="I668" s="284"/>
    </row>
    <row r="669" ht="15.75" customHeight="1">
      <c r="I669" s="284"/>
    </row>
    <row r="670" ht="15.75" customHeight="1">
      <c r="I670" s="284"/>
    </row>
    <row r="671" ht="15.75" customHeight="1">
      <c r="I671" s="284"/>
    </row>
    <row r="672" ht="15.75" customHeight="1">
      <c r="I672" s="284"/>
    </row>
    <row r="673" ht="15.75" customHeight="1">
      <c r="I673" s="284"/>
    </row>
    <row r="674" ht="15.75" customHeight="1">
      <c r="I674" s="284"/>
    </row>
    <row r="675" ht="15.75" customHeight="1">
      <c r="I675" s="284"/>
    </row>
    <row r="676" ht="15.75" customHeight="1">
      <c r="I676" s="284"/>
    </row>
    <row r="677" ht="15.75" customHeight="1">
      <c r="I677" s="284"/>
    </row>
    <row r="678" ht="15.75" customHeight="1">
      <c r="I678" s="284"/>
    </row>
    <row r="679" ht="15.75" customHeight="1">
      <c r="I679" s="284"/>
    </row>
    <row r="680" ht="15.75" customHeight="1">
      <c r="I680" s="284"/>
    </row>
    <row r="681" ht="15.75" customHeight="1">
      <c r="I681" s="284"/>
    </row>
    <row r="682" ht="15.75" customHeight="1">
      <c r="I682" s="284"/>
    </row>
    <row r="683" ht="15.75" customHeight="1">
      <c r="I683" s="284"/>
    </row>
    <row r="684" ht="15.75" customHeight="1">
      <c r="I684" s="284"/>
    </row>
    <row r="685" ht="15.75" customHeight="1">
      <c r="I685" s="284"/>
    </row>
    <row r="686" ht="15.75" customHeight="1">
      <c r="I686" s="284"/>
    </row>
    <row r="687" ht="15.75" customHeight="1">
      <c r="I687" s="284"/>
    </row>
    <row r="688" ht="15.75" customHeight="1">
      <c r="I688" s="284"/>
    </row>
    <row r="689" ht="15.75" customHeight="1">
      <c r="I689" s="284"/>
    </row>
    <row r="690" ht="15.75" customHeight="1">
      <c r="I690" s="284"/>
    </row>
    <row r="691" ht="15.75" customHeight="1">
      <c r="I691" s="284"/>
    </row>
    <row r="692" ht="15.75" customHeight="1">
      <c r="I692" s="284"/>
    </row>
    <row r="693" ht="15.75" customHeight="1">
      <c r="I693" s="284"/>
    </row>
    <row r="694" ht="15.75" customHeight="1">
      <c r="I694" s="284"/>
    </row>
    <row r="695" ht="15.75" customHeight="1">
      <c r="I695" s="284"/>
    </row>
    <row r="696" ht="15.75" customHeight="1">
      <c r="I696" s="284"/>
    </row>
    <row r="697" ht="15.75" customHeight="1">
      <c r="I697" s="284"/>
    </row>
    <row r="698" ht="15.75" customHeight="1">
      <c r="I698" s="284"/>
    </row>
    <row r="699" ht="15.75" customHeight="1">
      <c r="I699" s="284"/>
    </row>
    <row r="700" ht="15.75" customHeight="1">
      <c r="I700" s="284"/>
    </row>
    <row r="701" ht="15.75" customHeight="1">
      <c r="I701" s="284"/>
    </row>
    <row r="702" ht="15.75" customHeight="1">
      <c r="I702" s="284"/>
    </row>
    <row r="703" ht="15.75" customHeight="1">
      <c r="I703" s="284"/>
    </row>
    <row r="704" ht="15.75" customHeight="1">
      <c r="I704" s="284"/>
    </row>
    <row r="705" ht="15.75" customHeight="1">
      <c r="I705" s="284"/>
    </row>
    <row r="706" ht="15.75" customHeight="1">
      <c r="I706" s="284"/>
    </row>
    <row r="707" ht="15.75" customHeight="1">
      <c r="I707" s="284"/>
    </row>
    <row r="708" ht="15.75" customHeight="1">
      <c r="I708" s="284"/>
    </row>
    <row r="709" ht="15.75" customHeight="1">
      <c r="I709" s="284"/>
    </row>
    <row r="710" ht="15.75" customHeight="1">
      <c r="I710" s="284"/>
    </row>
    <row r="711" ht="15.75" customHeight="1">
      <c r="I711" s="284"/>
    </row>
    <row r="712" ht="15.75" customHeight="1">
      <c r="I712" s="284"/>
    </row>
    <row r="713" ht="15.75" customHeight="1">
      <c r="I713" s="284"/>
    </row>
    <row r="714" ht="15.75" customHeight="1">
      <c r="I714" s="284"/>
    </row>
    <row r="715" ht="15.75" customHeight="1">
      <c r="I715" s="284"/>
    </row>
    <row r="716" ht="15.75" customHeight="1">
      <c r="I716" s="284"/>
    </row>
    <row r="717" ht="15.75" customHeight="1">
      <c r="I717" s="284"/>
    </row>
    <row r="718" ht="15.75" customHeight="1">
      <c r="I718" s="284"/>
    </row>
    <row r="719" ht="15.75" customHeight="1">
      <c r="I719" s="284"/>
    </row>
    <row r="720" ht="15.75" customHeight="1">
      <c r="I720" s="284"/>
    </row>
    <row r="721" ht="15.75" customHeight="1">
      <c r="I721" s="284"/>
    </row>
    <row r="722" ht="15.75" customHeight="1">
      <c r="I722" s="284"/>
    </row>
    <row r="723" ht="15.75" customHeight="1">
      <c r="I723" s="284"/>
    </row>
    <row r="724" ht="15.75" customHeight="1">
      <c r="I724" s="284"/>
    </row>
    <row r="725" ht="15.75" customHeight="1">
      <c r="I725" s="284"/>
    </row>
    <row r="726" ht="15.75" customHeight="1">
      <c r="I726" s="284"/>
    </row>
    <row r="727" ht="15.75" customHeight="1">
      <c r="I727" s="284"/>
    </row>
    <row r="728" ht="15.75" customHeight="1">
      <c r="I728" s="284"/>
    </row>
    <row r="729" ht="15.75" customHeight="1">
      <c r="I729" s="284"/>
    </row>
    <row r="730" ht="15.75" customHeight="1">
      <c r="I730" s="284"/>
    </row>
    <row r="731" ht="15.75" customHeight="1">
      <c r="I731" s="284"/>
    </row>
    <row r="732" ht="15.75" customHeight="1">
      <c r="I732" s="284"/>
    </row>
    <row r="733" ht="15.75" customHeight="1">
      <c r="I733" s="284"/>
    </row>
    <row r="734" ht="15.75" customHeight="1">
      <c r="I734" s="284"/>
    </row>
    <row r="735" ht="15.75" customHeight="1">
      <c r="I735" s="284"/>
    </row>
    <row r="736" ht="15.75" customHeight="1">
      <c r="I736" s="284"/>
    </row>
    <row r="737" ht="15.75" customHeight="1">
      <c r="I737" s="284"/>
    </row>
    <row r="738" ht="15.75" customHeight="1">
      <c r="I738" s="284"/>
    </row>
    <row r="739" ht="15.75" customHeight="1">
      <c r="I739" s="284"/>
    </row>
    <row r="740" ht="15.75" customHeight="1">
      <c r="I740" s="284"/>
    </row>
    <row r="741" ht="15.75" customHeight="1">
      <c r="I741" s="284"/>
    </row>
    <row r="742" ht="15.75" customHeight="1">
      <c r="I742" s="284"/>
    </row>
    <row r="743" ht="15.75" customHeight="1">
      <c r="I743" s="284"/>
    </row>
    <row r="744" ht="15.75" customHeight="1">
      <c r="I744" s="284"/>
    </row>
    <row r="745" ht="15.75" customHeight="1">
      <c r="I745" s="284"/>
    </row>
    <row r="746" ht="15.75" customHeight="1">
      <c r="I746" s="284"/>
    </row>
    <row r="747" ht="15.75" customHeight="1">
      <c r="I747" s="284"/>
    </row>
    <row r="748" ht="15.75" customHeight="1">
      <c r="I748" s="284"/>
    </row>
    <row r="749" ht="15.75" customHeight="1">
      <c r="I749" s="284"/>
    </row>
    <row r="750" ht="15.75" customHeight="1">
      <c r="I750" s="284"/>
    </row>
    <row r="751" ht="15.75" customHeight="1">
      <c r="I751" s="284"/>
    </row>
    <row r="752" ht="15.75" customHeight="1">
      <c r="I752" s="284"/>
    </row>
    <row r="753" ht="15.75" customHeight="1">
      <c r="I753" s="284"/>
    </row>
    <row r="754" ht="15.75" customHeight="1">
      <c r="I754" s="284"/>
    </row>
    <row r="755" ht="15.75" customHeight="1">
      <c r="I755" s="284"/>
    </row>
    <row r="756" ht="15.75" customHeight="1">
      <c r="I756" s="284"/>
    </row>
    <row r="757" ht="15.75" customHeight="1">
      <c r="I757" s="284"/>
    </row>
    <row r="758" ht="15.75" customHeight="1">
      <c r="I758" s="284"/>
    </row>
    <row r="759" ht="15.75" customHeight="1">
      <c r="I759" s="284"/>
    </row>
    <row r="760" ht="15.75" customHeight="1">
      <c r="I760" s="284"/>
    </row>
    <row r="761" ht="15.75" customHeight="1">
      <c r="I761" s="284"/>
    </row>
    <row r="762" ht="15.75" customHeight="1">
      <c r="I762" s="284"/>
    </row>
    <row r="763" ht="15.75" customHeight="1">
      <c r="I763" s="284"/>
    </row>
    <row r="764" ht="15.75" customHeight="1">
      <c r="I764" s="284"/>
    </row>
    <row r="765" ht="15.75" customHeight="1">
      <c r="I765" s="284"/>
    </row>
    <row r="766" ht="15.75" customHeight="1">
      <c r="I766" s="284"/>
    </row>
    <row r="767" ht="15.75" customHeight="1">
      <c r="I767" s="284"/>
    </row>
    <row r="768" ht="15.75" customHeight="1">
      <c r="I768" s="284"/>
    </row>
    <row r="769" ht="15.75" customHeight="1">
      <c r="I769" s="284"/>
    </row>
    <row r="770" ht="15.75" customHeight="1">
      <c r="I770" s="284"/>
    </row>
    <row r="771" ht="15.75" customHeight="1">
      <c r="I771" s="284"/>
    </row>
    <row r="772" ht="15.75" customHeight="1">
      <c r="I772" s="284"/>
    </row>
    <row r="773" ht="15.75" customHeight="1">
      <c r="I773" s="284"/>
    </row>
    <row r="774" ht="15.75" customHeight="1">
      <c r="I774" s="284"/>
    </row>
    <row r="775" ht="15.75" customHeight="1">
      <c r="I775" s="284"/>
    </row>
    <row r="776" ht="15.75" customHeight="1">
      <c r="I776" s="284"/>
    </row>
    <row r="777" ht="15.75" customHeight="1">
      <c r="I777" s="284"/>
    </row>
    <row r="778" ht="15.75" customHeight="1">
      <c r="I778" s="284"/>
    </row>
    <row r="779" ht="15.75" customHeight="1">
      <c r="I779" s="284"/>
    </row>
    <row r="780" ht="15.75" customHeight="1">
      <c r="I780" s="284"/>
    </row>
    <row r="781" ht="15.75" customHeight="1">
      <c r="I781" s="284"/>
    </row>
    <row r="782" ht="15.75" customHeight="1">
      <c r="I782" s="284"/>
    </row>
    <row r="783" ht="15.75" customHeight="1">
      <c r="I783" s="284"/>
    </row>
    <row r="784" ht="15.75" customHeight="1">
      <c r="I784" s="284"/>
    </row>
    <row r="785" ht="15.75" customHeight="1">
      <c r="I785" s="284"/>
    </row>
    <row r="786" ht="15.75" customHeight="1">
      <c r="I786" s="284"/>
    </row>
    <row r="787" ht="15.75" customHeight="1">
      <c r="I787" s="284"/>
    </row>
    <row r="788" ht="15.75" customHeight="1">
      <c r="I788" s="284"/>
    </row>
    <row r="789" ht="15.75" customHeight="1">
      <c r="I789" s="284"/>
    </row>
    <row r="790" ht="15.75" customHeight="1">
      <c r="I790" s="284"/>
    </row>
    <row r="791" ht="15.75" customHeight="1">
      <c r="I791" s="284"/>
    </row>
    <row r="792" ht="15.75" customHeight="1">
      <c r="I792" s="284"/>
    </row>
    <row r="793" ht="15.75" customHeight="1">
      <c r="I793" s="284"/>
    </row>
    <row r="794" ht="15.75" customHeight="1">
      <c r="I794" s="284"/>
    </row>
    <row r="795" ht="15.75" customHeight="1">
      <c r="I795" s="284"/>
    </row>
    <row r="796" ht="15.75" customHeight="1">
      <c r="I796" s="284"/>
    </row>
    <row r="797" ht="15.75" customHeight="1">
      <c r="I797" s="284"/>
    </row>
    <row r="798" ht="15.75" customHeight="1">
      <c r="I798" s="284"/>
    </row>
    <row r="799" ht="15.75" customHeight="1">
      <c r="I799" s="284"/>
    </row>
    <row r="800" ht="15.75" customHeight="1">
      <c r="I800" s="284"/>
    </row>
    <row r="801" ht="15.75" customHeight="1">
      <c r="I801" s="284"/>
    </row>
    <row r="802" ht="15.75" customHeight="1">
      <c r="I802" s="284"/>
    </row>
    <row r="803" ht="15.75" customHeight="1">
      <c r="I803" s="284"/>
    </row>
    <row r="804" ht="15.75" customHeight="1">
      <c r="I804" s="284"/>
    </row>
    <row r="805" ht="15.75" customHeight="1">
      <c r="I805" s="284"/>
    </row>
    <row r="806" ht="15.75" customHeight="1">
      <c r="I806" s="284"/>
    </row>
    <row r="807" ht="15.75" customHeight="1">
      <c r="I807" s="284"/>
    </row>
    <row r="808" ht="15.75" customHeight="1">
      <c r="I808" s="284"/>
    </row>
    <row r="809" ht="15.75" customHeight="1">
      <c r="I809" s="284"/>
    </row>
    <row r="810" ht="15.75" customHeight="1">
      <c r="I810" s="284"/>
    </row>
    <row r="811" ht="15.75" customHeight="1">
      <c r="I811" s="284"/>
    </row>
    <row r="812" ht="15.75" customHeight="1">
      <c r="I812" s="284"/>
    </row>
    <row r="813" ht="15.75" customHeight="1">
      <c r="I813" s="284"/>
    </row>
    <row r="814" ht="15.75" customHeight="1">
      <c r="I814" s="284"/>
    </row>
    <row r="815" ht="15.75" customHeight="1">
      <c r="I815" s="284"/>
    </row>
    <row r="816" ht="15.75" customHeight="1">
      <c r="I816" s="284"/>
    </row>
    <row r="817" ht="15.75" customHeight="1">
      <c r="I817" s="284"/>
    </row>
    <row r="818" ht="15.75" customHeight="1">
      <c r="I818" s="284"/>
    </row>
    <row r="819" ht="15.75" customHeight="1">
      <c r="I819" s="284"/>
    </row>
    <row r="820" ht="15.75" customHeight="1">
      <c r="I820" s="284"/>
    </row>
    <row r="821" ht="15.75" customHeight="1">
      <c r="I821" s="284"/>
    </row>
    <row r="822" ht="15.75" customHeight="1">
      <c r="I822" s="284"/>
    </row>
    <row r="823" ht="15.75" customHeight="1">
      <c r="I823" s="284"/>
    </row>
    <row r="824" ht="15.75" customHeight="1">
      <c r="I824" s="284"/>
    </row>
    <row r="825" ht="15.75" customHeight="1">
      <c r="I825" s="284"/>
    </row>
    <row r="826" ht="15.75" customHeight="1">
      <c r="I826" s="284"/>
    </row>
    <row r="827" ht="15.75" customHeight="1">
      <c r="I827" s="284"/>
    </row>
    <row r="828" ht="15.75" customHeight="1">
      <c r="I828" s="284"/>
    </row>
    <row r="829" ht="15.75" customHeight="1">
      <c r="I829" s="284"/>
    </row>
    <row r="830" ht="15.75" customHeight="1">
      <c r="I830" s="284"/>
    </row>
    <row r="831" ht="15.75" customHeight="1">
      <c r="I831" s="284"/>
    </row>
    <row r="832" ht="15.75" customHeight="1">
      <c r="I832" s="284"/>
    </row>
    <row r="833" ht="15.75" customHeight="1">
      <c r="I833" s="284"/>
    </row>
    <row r="834" ht="15.75" customHeight="1">
      <c r="I834" s="284"/>
    </row>
    <row r="835" ht="15.75" customHeight="1">
      <c r="I835" s="284"/>
    </row>
    <row r="836" ht="15.75" customHeight="1">
      <c r="I836" s="284"/>
    </row>
    <row r="837" ht="15.75" customHeight="1">
      <c r="I837" s="284"/>
    </row>
    <row r="838" ht="15.75" customHeight="1">
      <c r="I838" s="284"/>
    </row>
    <row r="839" ht="15.75" customHeight="1">
      <c r="I839" s="284"/>
    </row>
    <row r="840" ht="15.75" customHeight="1">
      <c r="I840" s="284"/>
    </row>
    <row r="841" ht="15.75" customHeight="1">
      <c r="I841" s="284"/>
    </row>
    <row r="842" ht="15.75" customHeight="1">
      <c r="I842" s="284"/>
    </row>
    <row r="843" ht="15.75" customHeight="1">
      <c r="I843" s="284"/>
    </row>
    <row r="844" ht="15.75" customHeight="1">
      <c r="I844" s="284"/>
    </row>
    <row r="845" ht="15.75" customHeight="1">
      <c r="I845" s="284"/>
    </row>
    <row r="846" ht="15.75" customHeight="1">
      <c r="I846" s="284"/>
    </row>
    <row r="847" ht="15.75" customHeight="1">
      <c r="I847" s="284"/>
    </row>
    <row r="848" ht="15.75" customHeight="1">
      <c r="I848" s="284"/>
    </row>
    <row r="849" ht="15.75" customHeight="1">
      <c r="I849" s="284"/>
    </row>
    <row r="850" ht="15.75" customHeight="1">
      <c r="I850" s="284"/>
    </row>
    <row r="851" ht="15.75" customHeight="1">
      <c r="I851" s="284"/>
    </row>
    <row r="852" ht="15.75" customHeight="1">
      <c r="I852" s="284"/>
    </row>
    <row r="853" ht="15.75" customHeight="1">
      <c r="I853" s="284"/>
    </row>
    <row r="854" ht="15.75" customHeight="1">
      <c r="I854" s="284"/>
    </row>
    <row r="855" ht="15.75" customHeight="1">
      <c r="I855" s="284"/>
    </row>
    <row r="856" ht="15.75" customHeight="1">
      <c r="I856" s="284"/>
    </row>
    <row r="857" ht="15.75" customHeight="1">
      <c r="I857" s="284"/>
    </row>
    <row r="858" ht="15.75" customHeight="1">
      <c r="I858" s="284"/>
    </row>
    <row r="859" ht="15.75" customHeight="1">
      <c r="I859" s="284"/>
    </row>
    <row r="860" ht="15.75" customHeight="1">
      <c r="I860" s="284"/>
    </row>
    <row r="861" ht="15.75" customHeight="1">
      <c r="I861" s="284"/>
    </row>
    <row r="862" ht="15.75" customHeight="1">
      <c r="I862" s="284"/>
    </row>
    <row r="863" ht="15.75" customHeight="1">
      <c r="I863" s="284"/>
    </row>
    <row r="864" ht="15.75" customHeight="1">
      <c r="I864" s="284"/>
    </row>
    <row r="865" ht="15.75" customHeight="1">
      <c r="I865" s="284"/>
    </row>
    <row r="866" ht="15.75" customHeight="1">
      <c r="I866" s="284"/>
    </row>
    <row r="867" ht="15.75" customHeight="1">
      <c r="I867" s="284"/>
    </row>
    <row r="868" ht="15.75" customHeight="1">
      <c r="I868" s="284"/>
    </row>
    <row r="869" ht="15.75" customHeight="1">
      <c r="I869" s="284"/>
    </row>
    <row r="870" ht="15.75" customHeight="1">
      <c r="I870" s="284"/>
    </row>
    <row r="871" ht="15.75" customHeight="1">
      <c r="I871" s="284"/>
    </row>
    <row r="872" ht="15.75" customHeight="1">
      <c r="I872" s="284"/>
    </row>
    <row r="873" ht="15.75" customHeight="1">
      <c r="I873" s="284"/>
    </row>
    <row r="874" ht="15.75" customHeight="1">
      <c r="I874" s="284"/>
    </row>
    <row r="875" ht="15.75" customHeight="1">
      <c r="I875" s="284"/>
    </row>
    <row r="876" ht="15.75" customHeight="1">
      <c r="I876" s="284"/>
    </row>
    <row r="877" ht="15.75" customHeight="1">
      <c r="I877" s="284"/>
    </row>
    <row r="878" ht="15.75" customHeight="1">
      <c r="I878" s="284"/>
    </row>
    <row r="879" ht="15.75" customHeight="1">
      <c r="I879" s="284"/>
    </row>
    <row r="880" ht="15.75" customHeight="1">
      <c r="I880" s="284"/>
    </row>
    <row r="881" ht="15.75" customHeight="1">
      <c r="I881" s="284"/>
    </row>
    <row r="882" ht="15.75" customHeight="1">
      <c r="I882" s="284"/>
    </row>
    <row r="883" ht="15.75" customHeight="1">
      <c r="I883" s="284"/>
    </row>
    <row r="884" ht="15.75" customHeight="1">
      <c r="I884" s="284"/>
    </row>
    <row r="885" ht="15.75" customHeight="1">
      <c r="I885" s="284"/>
    </row>
    <row r="886" ht="15.75" customHeight="1">
      <c r="I886" s="284"/>
    </row>
    <row r="887" ht="15.75" customHeight="1">
      <c r="I887" s="284"/>
    </row>
    <row r="888" ht="15.75" customHeight="1">
      <c r="I888" s="284"/>
    </row>
    <row r="889" ht="15.75" customHeight="1">
      <c r="I889" s="284"/>
    </row>
    <row r="890" ht="15.75" customHeight="1">
      <c r="I890" s="284"/>
    </row>
    <row r="891" ht="15.75" customHeight="1">
      <c r="I891" s="284"/>
    </row>
    <row r="892" ht="15.75" customHeight="1">
      <c r="I892" s="284"/>
    </row>
    <row r="893" ht="15.75" customHeight="1">
      <c r="I893" s="284"/>
    </row>
    <row r="894" ht="15.75" customHeight="1">
      <c r="I894" s="284"/>
    </row>
    <row r="895" ht="15.75" customHeight="1">
      <c r="I895" s="284"/>
    </row>
    <row r="896" ht="15.75" customHeight="1">
      <c r="I896" s="284"/>
    </row>
    <row r="897" ht="15.75" customHeight="1">
      <c r="I897" s="284"/>
    </row>
    <row r="898" ht="15.75" customHeight="1">
      <c r="I898" s="284"/>
    </row>
    <row r="899" ht="15.75" customHeight="1">
      <c r="I899" s="284"/>
    </row>
    <row r="900" ht="15.75" customHeight="1">
      <c r="I900" s="284"/>
    </row>
    <row r="901" ht="15.75" customHeight="1">
      <c r="I901" s="284"/>
    </row>
    <row r="902" ht="15.75" customHeight="1">
      <c r="I902" s="284"/>
    </row>
    <row r="903" ht="15.75" customHeight="1">
      <c r="I903" s="284"/>
    </row>
    <row r="904" ht="15.75" customHeight="1">
      <c r="I904" s="284"/>
    </row>
    <row r="905" ht="15.75" customHeight="1">
      <c r="I905" s="284"/>
    </row>
    <row r="906" ht="15.75" customHeight="1">
      <c r="I906" s="284"/>
    </row>
    <row r="907" ht="15.75" customHeight="1">
      <c r="I907" s="284"/>
    </row>
    <row r="908" ht="15.75" customHeight="1">
      <c r="I908" s="284"/>
    </row>
    <row r="909" ht="15.75" customHeight="1">
      <c r="I909" s="284"/>
    </row>
    <row r="910" ht="15.75" customHeight="1">
      <c r="I910" s="284"/>
    </row>
    <row r="911" ht="15.75" customHeight="1">
      <c r="I911" s="284"/>
    </row>
    <row r="912" ht="15.75" customHeight="1">
      <c r="I912" s="284"/>
    </row>
    <row r="913" ht="15.75" customHeight="1">
      <c r="I913" s="284"/>
    </row>
    <row r="914" ht="15.75" customHeight="1">
      <c r="I914" s="284"/>
    </row>
    <row r="915" ht="15.75" customHeight="1">
      <c r="I915" s="284"/>
    </row>
    <row r="916" ht="15.75" customHeight="1">
      <c r="I916" s="284"/>
    </row>
    <row r="917" ht="15.75" customHeight="1">
      <c r="I917" s="284"/>
    </row>
    <row r="918" ht="15.75" customHeight="1">
      <c r="I918" s="284"/>
    </row>
    <row r="919" ht="15.75" customHeight="1">
      <c r="I919" s="284"/>
    </row>
    <row r="920" ht="15.75" customHeight="1">
      <c r="I920" s="284"/>
    </row>
    <row r="921" ht="15.75" customHeight="1">
      <c r="I921" s="284"/>
    </row>
    <row r="922" ht="15.75" customHeight="1">
      <c r="I922" s="284"/>
    </row>
    <row r="923" ht="15.75" customHeight="1">
      <c r="I923" s="284"/>
    </row>
    <row r="924" ht="15.75" customHeight="1">
      <c r="I924" s="284"/>
    </row>
    <row r="925" ht="15.75" customHeight="1">
      <c r="I925" s="284"/>
    </row>
    <row r="926" ht="15.75" customHeight="1">
      <c r="I926" s="284"/>
    </row>
    <row r="927" ht="15.75" customHeight="1">
      <c r="I927" s="284"/>
    </row>
    <row r="928" ht="15.75" customHeight="1">
      <c r="I928" s="284"/>
    </row>
    <row r="929" ht="15.75" customHeight="1">
      <c r="I929" s="284"/>
    </row>
    <row r="930" ht="15.75" customHeight="1">
      <c r="I930" s="284"/>
    </row>
    <row r="931" ht="15.75" customHeight="1">
      <c r="I931" s="284"/>
    </row>
    <row r="932" ht="15.75" customHeight="1">
      <c r="I932" s="284"/>
    </row>
    <row r="933" ht="15.75" customHeight="1">
      <c r="I933" s="284"/>
    </row>
    <row r="934" ht="15.75" customHeight="1">
      <c r="I934" s="284"/>
    </row>
    <row r="935" ht="15.75" customHeight="1">
      <c r="I935" s="284"/>
    </row>
    <row r="936" ht="15.75" customHeight="1">
      <c r="I936" s="284"/>
    </row>
    <row r="937" ht="15.75" customHeight="1">
      <c r="I937" s="284"/>
    </row>
    <row r="938" ht="15.75" customHeight="1">
      <c r="I938" s="284"/>
    </row>
    <row r="939" ht="15.75" customHeight="1">
      <c r="I939" s="284"/>
    </row>
    <row r="940" ht="15.75" customHeight="1">
      <c r="I940" s="284"/>
    </row>
    <row r="941" ht="15.75" customHeight="1">
      <c r="I941" s="284"/>
    </row>
    <row r="942" ht="15.75" customHeight="1">
      <c r="I942" s="284"/>
    </row>
    <row r="943" ht="15.75" customHeight="1">
      <c r="I943" s="284"/>
    </row>
    <row r="944" ht="15.75" customHeight="1">
      <c r="I944" s="284"/>
    </row>
    <row r="945" ht="15.75" customHeight="1">
      <c r="I945" s="284"/>
    </row>
    <row r="946" ht="15.75" customHeight="1">
      <c r="I946" s="284"/>
    </row>
    <row r="947" ht="15.75" customHeight="1">
      <c r="I947" s="284"/>
    </row>
    <row r="948" ht="15.75" customHeight="1">
      <c r="I948" s="284"/>
    </row>
    <row r="949" ht="15.75" customHeight="1">
      <c r="I949" s="284"/>
    </row>
    <row r="950" ht="15.75" customHeight="1">
      <c r="I950" s="284"/>
    </row>
    <row r="951" ht="15.75" customHeight="1">
      <c r="I951" s="284"/>
    </row>
    <row r="952" ht="15.75" customHeight="1">
      <c r="I952" s="284"/>
    </row>
    <row r="953" ht="15.75" customHeight="1">
      <c r="I953" s="284"/>
    </row>
    <row r="954" ht="15.75" customHeight="1">
      <c r="I954" s="284"/>
    </row>
    <row r="955" ht="15.75" customHeight="1">
      <c r="I955" s="284"/>
    </row>
    <row r="956" ht="15.75" customHeight="1">
      <c r="I956" s="284"/>
    </row>
    <row r="957" ht="15.75" customHeight="1">
      <c r="I957" s="284"/>
    </row>
    <row r="958" ht="15.75" customHeight="1">
      <c r="I958" s="284"/>
    </row>
    <row r="959" ht="15.75" customHeight="1">
      <c r="I959" s="284"/>
    </row>
    <row r="960" ht="15.75" customHeight="1">
      <c r="I960" s="284"/>
    </row>
    <row r="961" ht="15.75" customHeight="1">
      <c r="I961" s="284"/>
    </row>
    <row r="962" ht="15.75" customHeight="1">
      <c r="I962" s="284"/>
    </row>
    <row r="963" ht="15.75" customHeight="1">
      <c r="I963" s="284"/>
    </row>
    <row r="964" ht="15.75" customHeight="1">
      <c r="I964" s="284"/>
    </row>
    <row r="965" ht="15.75" customHeight="1">
      <c r="I965" s="284"/>
    </row>
    <row r="966" ht="15.75" customHeight="1">
      <c r="I966" s="284"/>
    </row>
    <row r="967" ht="15.75" customHeight="1">
      <c r="I967" s="284"/>
    </row>
    <row r="968" ht="15.75" customHeight="1">
      <c r="I968" s="284"/>
    </row>
    <row r="969" ht="15.75" customHeight="1">
      <c r="I969" s="284"/>
    </row>
    <row r="970" ht="15.75" customHeight="1">
      <c r="I970" s="284"/>
    </row>
    <row r="971" ht="15.75" customHeight="1">
      <c r="I971" s="284"/>
    </row>
    <row r="972" ht="15.75" customHeight="1">
      <c r="I972" s="284"/>
    </row>
    <row r="973" ht="15.75" customHeight="1">
      <c r="I973" s="284"/>
    </row>
    <row r="974" ht="15.75" customHeight="1">
      <c r="I974" s="284"/>
    </row>
    <row r="975" ht="15.75" customHeight="1">
      <c r="I975" s="284"/>
    </row>
    <row r="976" ht="15.75" customHeight="1">
      <c r="I976" s="284"/>
    </row>
    <row r="977" ht="15.75" customHeight="1">
      <c r="I977" s="284"/>
    </row>
    <row r="978" ht="15.75" customHeight="1">
      <c r="I978" s="284"/>
    </row>
    <row r="979" ht="15.75" customHeight="1">
      <c r="I979" s="284"/>
    </row>
    <row r="980" ht="15.75" customHeight="1">
      <c r="I980" s="284"/>
    </row>
    <row r="981" ht="15.75" customHeight="1">
      <c r="I981" s="284"/>
    </row>
    <row r="982" ht="15.75" customHeight="1">
      <c r="I982" s="284"/>
    </row>
    <row r="983" ht="15.75" customHeight="1">
      <c r="I983" s="284"/>
    </row>
    <row r="984" ht="15.75" customHeight="1">
      <c r="I984" s="284"/>
    </row>
    <row r="985" ht="15.75" customHeight="1">
      <c r="I985" s="284"/>
    </row>
    <row r="986" ht="15.75" customHeight="1">
      <c r="I986" s="284"/>
    </row>
    <row r="987" ht="15.75" customHeight="1">
      <c r="I987" s="284"/>
    </row>
    <row r="988" ht="15.75" customHeight="1">
      <c r="I988" s="284"/>
    </row>
    <row r="989" ht="15.75" customHeight="1">
      <c r="I989" s="284"/>
    </row>
    <row r="990" ht="15.75" customHeight="1">
      <c r="I990" s="284"/>
    </row>
    <row r="991" ht="15.75" customHeight="1">
      <c r="I991" s="284"/>
    </row>
    <row r="992" ht="15.75" customHeight="1">
      <c r="I992" s="284"/>
    </row>
    <row r="993" ht="15.75" customHeight="1">
      <c r="I993" s="284"/>
    </row>
    <row r="994" ht="15.75" customHeight="1">
      <c r="I994" s="284"/>
    </row>
    <row r="995" ht="15.75" customHeight="1">
      <c r="I995" s="284"/>
    </row>
    <row r="996" ht="15.75" customHeight="1">
      <c r="I996" s="284"/>
    </row>
    <row r="997" ht="15.75" customHeight="1">
      <c r="I997" s="284"/>
    </row>
    <row r="998" ht="15.75" customHeight="1">
      <c r="I998" s="284"/>
    </row>
    <row r="999" ht="15.75" customHeight="1">
      <c r="I999" s="284"/>
    </row>
    <row r="1000" ht="15.75" customHeight="1">
      <c r="I1000" s="284"/>
    </row>
  </sheetData>
  <conditionalFormatting sqref="C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 C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H1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H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 E8 E10:E11 E1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F8 F10 F1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4 H6 H10:H13 H15:H17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8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16.0"/>
    <col customWidth="1" min="4" max="4" width="10.63"/>
    <col customWidth="1" min="5" max="5" width="14.13"/>
    <col customWidth="1" min="6" max="13" width="10.63"/>
    <col customWidth="1" min="14" max="14" width="27.75"/>
    <col customWidth="1" min="15" max="15" width="10.25"/>
    <col customWidth="1" min="16" max="19" width="10.63"/>
    <col customWidth="1" min="20" max="20" width="12.13"/>
    <col customWidth="1" min="21" max="21" width="17.38"/>
    <col customWidth="1" min="22" max="27" width="10.63"/>
    <col customWidth="1" min="28" max="28" width="15.75"/>
    <col customWidth="1" min="29" max="51" width="10.63"/>
  </cols>
  <sheetData>
    <row r="1" ht="14.25" customHeight="1">
      <c r="A1" s="42" t="s">
        <v>148</v>
      </c>
      <c r="B1" s="42" t="s">
        <v>149</v>
      </c>
      <c r="C1" s="42" t="s">
        <v>87</v>
      </c>
      <c r="D1" s="25" t="s">
        <v>150</v>
      </c>
      <c r="E1" s="25" t="s">
        <v>151</v>
      </c>
      <c r="F1" s="42" t="s">
        <v>450</v>
      </c>
      <c r="G1" s="42" t="s">
        <v>451</v>
      </c>
      <c r="H1" s="42" t="s">
        <v>452</v>
      </c>
      <c r="I1" s="42" t="s">
        <v>453</v>
      </c>
      <c r="J1" s="42" t="s">
        <v>454</v>
      </c>
      <c r="K1" s="42" t="s">
        <v>455</v>
      </c>
      <c r="L1" s="42" t="s">
        <v>456</v>
      </c>
      <c r="M1" s="42" t="s">
        <v>457</v>
      </c>
      <c r="N1" s="190" t="s">
        <v>458</v>
      </c>
      <c r="O1" s="190" t="s">
        <v>459</v>
      </c>
      <c r="P1" s="190" t="s">
        <v>460</v>
      </c>
      <c r="Q1" s="42" t="s">
        <v>461</v>
      </c>
      <c r="R1" s="42" t="s">
        <v>462</v>
      </c>
      <c r="S1" s="42" t="s">
        <v>463</v>
      </c>
      <c r="T1" s="42" t="s">
        <v>464</v>
      </c>
      <c r="U1" s="190" t="s">
        <v>465</v>
      </c>
      <c r="V1" s="190" t="s">
        <v>466</v>
      </c>
      <c r="W1" s="190" t="s">
        <v>467</v>
      </c>
      <c r="X1" s="42" t="s">
        <v>468</v>
      </c>
      <c r="Y1" s="42" t="s">
        <v>469</v>
      </c>
      <c r="Z1" s="42" t="s">
        <v>470</v>
      </c>
      <c r="AA1" s="42" t="s">
        <v>471</v>
      </c>
      <c r="AB1" s="190" t="s">
        <v>472</v>
      </c>
      <c r="AC1" s="190" t="s">
        <v>473</v>
      </c>
      <c r="AD1" s="190" t="s">
        <v>474</v>
      </c>
      <c r="AE1" s="42" t="s">
        <v>475</v>
      </c>
      <c r="AF1" s="42" t="s">
        <v>476</v>
      </c>
      <c r="AG1" s="42" t="s">
        <v>477</v>
      </c>
      <c r="AH1" s="42" t="s">
        <v>478</v>
      </c>
      <c r="AI1" s="190" t="s">
        <v>479</v>
      </c>
      <c r="AJ1" s="190" t="s">
        <v>480</v>
      </c>
      <c r="AK1" s="190" t="s">
        <v>481</v>
      </c>
      <c r="AL1" s="42" t="s">
        <v>482</v>
      </c>
      <c r="AM1" s="42" t="s">
        <v>483</v>
      </c>
      <c r="AN1" s="42" t="s">
        <v>484</v>
      </c>
      <c r="AO1" s="42" t="s">
        <v>485</v>
      </c>
      <c r="AP1" s="190" t="s">
        <v>486</v>
      </c>
      <c r="AQ1" s="190" t="s">
        <v>487</v>
      </c>
      <c r="AR1" s="190" t="s">
        <v>488</v>
      </c>
      <c r="AS1" s="42" t="s">
        <v>489</v>
      </c>
      <c r="AT1" s="42" t="s">
        <v>490</v>
      </c>
      <c r="AU1" s="42" t="s">
        <v>491</v>
      </c>
      <c r="AV1" s="42" t="s">
        <v>492</v>
      </c>
      <c r="AW1" s="190" t="s">
        <v>493</v>
      </c>
      <c r="AX1" s="190" t="s">
        <v>494</v>
      </c>
      <c r="AY1" s="190" t="s">
        <v>495</v>
      </c>
    </row>
    <row r="2" ht="14.25" customHeight="1">
      <c r="A2" s="285" t="s">
        <v>168</v>
      </c>
      <c r="B2" s="285" t="s">
        <v>169</v>
      </c>
      <c r="C2" s="285" t="s">
        <v>46</v>
      </c>
      <c r="D2" s="285">
        <v>1.0</v>
      </c>
      <c r="E2" s="285">
        <v>1.0</v>
      </c>
      <c r="F2" s="42">
        <v>98.0</v>
      </c>
      <c r="G2" s="285">
        <f>SUM(F2:F3)</f>
        <v>195</v>
      </c>
      <c r="H2" s="42">
        <v>19.0</v>
      </c>
      <c r="I2" s="285">
        <f>SUM(H2:H3)</f>
        <v>37</v>
      </c>
      <c r="J2" s="42">
        <v>130.5</v>
      </c>
      <c r="K2" s="285">
        <f>SUM(J2:J3)</f>
        <v>256.5</v>
      </c>
      <c r="L2" s="42">
        <f t="shared" ref="L2:L4" si="1">H2+4</f>
        <v>23</v>
      </c>
      <c r="M2" s="285">
        <f>SUM(L2:L3)</f>
        <v>45</v>
      </c>
      <c r="N2" s="286">
        <f>(K2-G2)/7</f>
        <v>8.785714286</v>
      </c>
      <c r="O2" s="286">
        <f>(M2-I2)/7</f>
        <v>1.142857143</v>
      </c>
      <c r="P2" s="286">
        <f>(M2*((20.792*AVERAGE(11.5,8.375))-60.474))/10000</f>
        <v>0.65765925</v>
      </c>
      <c r="Q2" s="42">
        <v>22.0</v>
      </c>
      <c r="R2" s="285">
        <f>(J2+Q2)+(J3+Q3)</f>
        <v>302.5</v>
      </c>
      <c r="S2" s="42">
        <v>5.0</v>
      </c>
      <c r="T2" s="285">
        <f>(L2+S2)+(L3+S3)</f>
        <v>55</v>
      </c>
      <c r="U2" s="286">
        <f>(R2-K2)/7</f>
        <v>6.571428571</v>
      </c>
      <c r="V2" s="286">
        <f>(T2-M2)/7</f>
        <v>1.428571429</v>
      </c>
      <c r="W2" s="286">
        <f>(T2*((20.792*AVERAGE(11.5,8.375))-60.474))/10000</f>
        <v>0.80380575</v>
      </c>
      <c r="X2" s="42">
        <v>4.0</v>
      </c>
      <c r="Y2" s="285">
        <f>(X3+X2)+(R2)</f>
        <v>306.5</v>
      </c>
      <c r="Z2" s="42">
        <v>2.0</v>
      </c>
      <c r="AA2" s="285">
        <f>(T2+Z2)+(Z3)</f>
        <v>57</v>
      </c>
      <c r="AB2" s="286">
        <f>(Y2-R2)/7</f>
        <v>0.5714285714</v>
      </c>
      <c r="AC2" s="286">
        <f>(AA2-T2)/7</f>
        <v>0.2857142857</v>
      </c>
      <c r="AD2" s="286">
        <f>(AA2*((20.792*AVERAGE(11.5,8.375))-60.474))/10000</f>
        <v>0.83303505</v>
      </c>
      <c r="AE2" s="42">
        <v>0.0</v>
      </c>
      <c r="AF2" s="285">
        <f>(AE3+AE2)+(Y2)</f>
        <v>306.5</v>
      </c>
      <c r="AG2" s="42">
        <v>0.0</v>
      </c>
      <c r="AH2" s="285">
        <f>(AG3+AG2)+(AA2)</f>
        <v>57</v>
      </c>
      <c r="AI2" s="286">
        <f>(AF2-Y2)/7</f>
        <v>0</v>
      </c>
      <c r="AJ2" s="286">
        <f>(AH2-AA2)/7</f>
        <v>0</v>
      </c>
      <c r="AK2" s="286">
        <f>(AH2*((20.792*AVERAGE(11.5,8.375))-60.474))/10000</f>
        <v>0.83303505</v>
      </c>
      <c r="AL2" s="42">
        <v>0.0</v>
      </c>
      <c r="AM2" s="285">
        <f>(AL3+AL2)+(AF2)</f>
        <v>306.5</v>
      </c>
      <c r="AN2" s="42">
        <v>0.0</v>
      </c>
      <c r="AO2" s="285">
        <f>(AN3+AN2)+(AH2)</f>
        <v>57</v>
      </c>
      <c r="AP2" s="286">
        <f>(AM2-AF2)/7</f>
        <v>0</v>
      </c>
      <c r="AQ2" s="286">
        <f>(AO2-AH2)/7</f>
        <v>0</v>
      </c>
      <c r="AR2" s="286">
        <f>(AO2*((20.792*AVERAGE(11.5,8.375))-60.474))/10000</f>
        <v>0.83303505</v>
      </c>
      <c r="AS2" s="42">
        <v>11.0</v>
      </c>
      <c r="AT2" s="285">
        <f>(AS3+AS2)+(AM2)</f>
        <v>329.5</v>
      </c>
      <c r="AU2" s="42">
        <v>5.0</v>
      </c>
      <c r="AV2" s="285">
        <f>(AU3+AU2)+(AO2)</f>
        <v>67</v>
      </c>
      <c r="AW2" s="286">
        <f>(AT2-AM2)/7</f>
        <v>3.285714286</v>
      </c>
      <c r="AX2" s="286">
        <f>(AV2-AO2)/7</f>
        <v>1.428571429</v>
      </c>
      <c r="AY2" s="286">
        <f>(AV2*((20.792*AVERAGE(11.5,8.375))-60.474))/10000</f>
        <v>0.97918155</v>
      </c>
    </row>
    <row r="3" ht="14.25" customHeight="1">
      <c r="A3" s="287"/>
      <c r="B3" s="287"/>
      <c r="C3" s="287"/>
      <c r="D3" s="287"/>
      <c r="E3" s="287"/>
      <c r="F3" s="42">
        <v>97.0</v>
      </c>
      <c r="G3" s="287"/>
      <c r="H3" s="42">
        <v>18.0</v>
      </c>
      <c r="I3" s="287"/>
      <c r="J3" s="42">
        <v>126.0</v>
      </c>
      <c r="K3" s="287"/>
      <c r="L3" s="42">
        <f t="shared" si="1"/>
        <v>22</v>
      </c>
      <c r="M3" s="287"/>
      <c r="N3" s="287"/>
      <c r="O3" s="287"/>
      <c r="P3" s="287"/>
      <c r="Q3" s="42">
        <v>24.0</v>
      </c>
      <c r="R3" s="287"/>
      <c r="S3" s="42">
        <v>5.0</v>
      </c>
      <c r="T3" s="287"/>
      <c r="U3" s="287"/>
      <c r="V3" s="287"/>
      <c r="W3" s="287"/>
      <c r="X3" s="42">
        <v>0.0</v>
      </c>
      <c r="Y3" s="287"/>
      <c r="Z3" s="42">
        <v>0.0</v>
      </c>
      <c r="AA3" s="287"/>
      <c r="AB3" s="287"/>
      <c r="AC3" s="287"/>
      <c r="AD3" s="287"/>
      <c r="AE3" s="42">
        <v>0.0</v>
      </c>
      <c r="AF3" s="287"/>
      <c r="AG3" s="42">
        <v>0.0</v>
      </c>
      <c r="AH3" s="287"/>
      <c r="AI3" s="287"/>
      <c r="AJ3" s="287"/>
      <c r="AK3" s="287"/>
      <c r="AL3" s="42">
        <v>0.0</v>
      </c>
      <c r="AM3" s="287"/>
      <c r="AN3" s="42">
        <v>0.0</v>
      </c>
      <c r="AO3" s="287"/>
      <c r="AP3" s="287"/>
      <c r="AQ3" s="287"/>
      <c r="AR3" s="287"/>
      <c r="AS3" s="42">
        <v>12.0</v>
      </c>
      <c r="AT3" s="287"/>
      <c r="AU3" s="42">
        <v>5.0</v>
      </c>
      <c r="AV3" s="287"/>
      <c r="AW3" s="287"/>
      <c r="AX3" s="287"/>
      <c r="AY3" s="287"/>
    </row>
    <row r="4" ht="14.25" customHeight="1">
      <c r="A4" s="285" t="s">
        <v>168</v>
      </c>
      <c r="B4" s="285" t="s">
        <v>173</v>
      </c>
      <c r="C4" s="285" t="s">
        <v>45</v>
      </c>
      <c r="D4" s="285">
        <v>1.0</v>
      </c>
      <c r="E4" s="285">
        <v>2.0</v>
      </c>
      <c r="F4" s="42">
        <v>92.0</v>
      </c>
      <c r="G4" s="285">
        <f>SUM(F4:F5)</f>
        <v>141</v>
      </c>
      <c r="H4" s="42">
        <v>20.0</v>
      </c>
      <c r="I4" s="285">
        <f>SUM(H4:H5)</f>
        <v>28</v>
      </c>
      <c r="J4" s="42">
        <v>109.0</v>
      </c>
      <c r="K4" s="285">
        <f>SUM(J4:J5)</f>
        <v>173</v>
      </c>
      <c r="L4" s="42">
        <f t="shared" si="1"/>
        <v>24</v>
      </c>
      <c r="M4" s="285">
        <f>SUM(L4:L5)</f>
        <v>34</v>
      </c>
      <c r="N4" s="286">
        <f>(K4-G4)/7</f>
        <v>4.571428571</v>
      </c>
      <c r="O4" s="286">
        <f>(M4-I4)/7</f>
        <v>0.8571428571</v>
      </c>
      <c r="P4" s="286">
        <f>(M4*((20.792*AVERAGE(11.5,8.375))-60.474))/10000</f>
        <v>0.4968981</v>
      </c>
      <c r="Q4" s="42">
        <v>31.0</v>
      </c>
      <c r="R4" s="285">
        <f>(J4+Q4)+(J5+Q5)</f>
        <v>224</v>
      </c>
      <c r="S4" s="42">
        <v>7.0</v>
      </c>
      <c r="T4" s="285">
        <f>(L4+S4)+(L5+S5)</f>
        <v>48</v>
      </c>
      <c r="U4" s="286">
        <f>(R4-K4)/7</f>
        <v>7.285714286</v>
      </c>
      <c r="V4" s="286">
        <f>(T4-M4)/7</f>
        <v>2</v>
      </c>
      <c r="W4" s="286">
        <f>(T4*((20.792*AVERAGE(11.5,8.375))-60.474))/10000</f>
        <v>0.7015032</v>
      </c>
      <c r="X4" s="42">
        <v>3.0</v>
      </c>
      <c r="Y4" s="285">
        <f>(X5+X4)+(R4)</f>
        <v>231</v>
      </c>
      <c r="Z4" s="42">
        <v>1.0</v>
      </c>
      <c r="AA4" s="285">
        <f>(T4+Z4)+(Z5)</f>
        <v>50</v>
      </c>
      <c r="AB4" s="286">
        <f>(Y4-R4)/7</f>
        <v>1</v>
      </c>
      <c r="AC4" s="286">
        <f>(AA4-T4)/7</f>
        <v>0.2857142857</v>
      </c>
      <c r="AD4" s="286">
        <f>(AA4*((20.792*AVERAGE(11.5,8.375))-60.474))/10000</f>
        <v>0.7307325</v>
      </c>
      <c r="AE4" s="42">
        <v>0.0</v>
      </c>
      <c r="AF4" s="285">
        <f>(AE5+AE4)+(Y4)</f>
        <v>231</v>
      </c>
      <c r="AG4" s="42">
        <v>0.0</v>
      </c>
      <c r="AH4" s="285">
        <f>(AG5+AG4)+(AA4)</f>
        <v>50</v>
      </c>
      <c r="AI4" s="286">
        <f>(AF4-Y4)/7</f>
        <v>0</v>
      </c>
      <c r="AJ4" s="286">
        <f>(AH4-AA4)/7</f>
        <v>0</v>
      </c>
      <c r="AK4" s="286">
        <f>(AH4*((20.792*AVERAGE(11.5,8.375))-60.474))/10000</f>
        <v>0.7307325</v>
      </c>
      <c r="AL4" s="42">
        <v>0.0</v>
      </c>
      <c r="AM4" s="285">
        <f>(AL5+AL4)+(AF4)</f>
        <v>231</v>
      </c>
      <c r="AN4" s="42">
        <v>0.0</v>
      </c>
      <c r="AO4" s="285">
        <f>(AN5+AN4)+(AH4)</f>
        <v>50</v>
      </c>
      <c r="AP4" s="286">
        <f>(AM4-AF4)/7</f>
        <v>0</v>
      </c>
      <c r="AQ4" s="286">
        <f>(AO4-AH4)/7</f>
        <v>0</v>
      </c>
      <c r="AR4" s="286">
        <f>(AO4*((20.792*AVERAGE(11.5,8.375))-60.474))/10000</f>
        <v>0.7307325</v>
      </c>
      <c r="AS4" s="42">
        <v>9.0</v>
      </c>
      <c r="AT4" s="285">
        <f>(AS5+AS4)+(AM4)</f>
        <v>248</v>
      </c>
      <c r="AU4" s="42">
        <v>4.0</v>
      </c>
      <c r="AV4" s="285">
        <f>(AU5+AU4)+(AO4)</f>
        <v>58</v>
      </c>
      <c r="AW4" s="286">
        <f>(AT4-AM4)/7</f>
        <v>2.428571429</v>
      </c>
      <c r="AX4" s="286">
        <f>(AV4-AO4)/7</f>
        <v>1.142857143</v>
      </c>
      <c r="AY4" s="286">
        <f>(AV4*((20.792*AVERAGE(11.5,8.375))-60.474))/10000</f>
        <v>0.8476497</v>
      </c>
    </row>
    <row r="5" ht="14.25" customHeight="1">
      <c r="A5" s="287"/>
      <c r="B5" s="287"/>
      <c r="C5" s="287"/>
      <c r="D5" s="287"/>
      <c r="E5" s="287"/>
      <c r="F5" s="42">
        <v>49.0</v>
      </c>
      <c r="G5" s="287"/>
      <c r="H5" s="42">
        <v>8.0</v>
      </c>
      <c r="I5" s="287"/>
      <c r="J5" s="42">
        <v>64.0</v>
      </c>
      <c r="K5" s="287"/>
      <c r="L5" s="42">
        <f>H5+2</f>
        <v>10</v>
      </c>
      <c r="M5" s="287"/>
      <c r="N5" s="287"/>
      <c r="O5" s="287"/>
      <c r="P5" s="287"/>
      <c r="Q5" s="42">
        <v>20.0</v>
      </c>
      <c r="R5" s="287"/>
      <c r="S5" s="42">
        <v>7.0</v>
      </c>
      <c r="T5" s="287"/>
      <c r="U5" s="287"/>
      <c r="V5" s="287"/>
      <c r="W5" s="287"/>
      <c r="X5" s="42">
        <v>4.0</v>
      </c>
      <c r="Y5" s="287"/>
      <c r="Z5" s="42">
        <v>1.0</v>
      </c>
      <c r="AA5" s="287"/>
      <c r="AB5" s="287"/>
      <c r="AC5" s="287"/>
      <c r="AD5" s="287"/>
      <c r="AE5" s="42">
        <v>0.0</v>
      </c>
      <c r="AF5" s="287"/>
      <c r="AG5" s="42">
        <v>0.0</v>
      </c>
      <c r="AH5" s="287"/>
      <c r="AI5" s="287"/>
      <c r="AJ5" s="287"/>
      <c r="AK5" s="287"/>
      <c r="AL5" s="42">
        <v>0.0</v>
      </c>
      <c r="AM5" s="287"/>
      <c r="AN5" s="42">
        <v>0.0</v>
      </c>
      <c r="AO5" s="287"/>
      <c r="AP5" s="287"/>
      <c r="AQ5" s="287"/>
      <c r="AR5" s="287"/>
      <c r="AS5" s="42">
        <v>8.0</v>
      </c>
      <c r="AT5" s="287"/>
      <c r="AU5" s="42">
        <v>4.0</v>
      </c>
      <c r="AV5" s="287"/>
      <c r="AW5" s="287"/>
      <c r="AX5" s="287"/>
      <c r="AY5" s="287"/>
    </row>
    <row r="6" ht="14.25" customHeight="1">
      <c r="A6" s="285" t="s">
        <v>175</v>
      </c>
      <c r="B6" s="285" t="s">
        <v>176</v>
      </c>
      <c r="C6" s="285" t="s">
        <v>44</v>
      </c>
      <c r="D6" s="285">
        <v>1.0</v>
      </c>
      <c r="E6" s="285">
        <v>3.0</v>
      </c>
      <c r="F6" s="42">
        <v>50.0</v>
      </c>
      <c r="G6" s="285">
        <f>SUM(F6:F7)</f>
        <v>130</v>
      </c>
      <c r="H6" s="42">
        <v>18.0</v>
      </c>
      <c r="I6" s="285">
        <f>SUM(H6:H7)</f>
        <v>34</v>
      </c>
      <c r="J6" s="42">
        <v>74.0</v>
      </c>
      <c r="K6" s="285">
        <f>SUM(J6:J7)</f>
        <v>167.5</v>
      </c>
      <c r="L6" s="42">
        <f>H6+6</f>
        <v>24</v>
      </c>
      <c r="M6" s="285">
        <f>SUM(L6:L7)</f>
        <v>43</v>
      </c>
      <c r="N6" s="286">
        <f>(K6-G6)/7</f>
        <v>5.357142857</v>
      </c>
      <c r="O6" s="286">
        <f>(M6-I6)/7</f>
        <v>1.285714286</v>
      </c>
      <c r="P6" s="286">
        <f>(M6*((20.792*AVERAGE(11.5,8.375))-60.474))/10000</f>
        <v>0.62842995</v>
      </c>
      <c r="Q6" s="42">
        <v>15.0</v>
      </c>
      <c r="R6" s="285">
        <f>(J6+Q6)+(J7+Q7)</f>
        <v>198.5</v>
      </c>
      <c r="S6" s="42">
        <v>5.0</v>
      </c>
      <c r="T6" s="285">
        <f>(L6+S6)+(L7+S7)</f>
        <v>53</v>
      </c>
      <c r="U6" s="286">
        <f>(R6-K6)/7</f>
        <v>4.428571429</v>
      </c>
      <c r="V6" s="286">
        <f>(T6-M6)/7</f>
        <v>1.428571429</v>
      </c>
      <c r="W6" s="286">
        <f>(T6*((20.792*AVERAGE(11.5,8.375))-60.474))/10000</f>
        <v>0.77457645</v>
      </c>
      <c r="X6" s="42">
        <v>0.0</v>
      </c>
      <c r="Y6" s="285">
        <f>(X7+X6)+(R6)</f>
        <v>202.5</v>
      </c>
      <c r="Z6" s="42">
        <v>0.0</v>
      </c>
      <c r="AA6" s="285">
        <f>(T6+Z6)+(Z7)</f>
        <v>55</v>
      </c>
      <c r="AB6" s="286">
        <f>(Y6-R6)/7</f>
        <v>0.5714285714</v>
      </c>
      <c r="AC6" s="286">
        <f>(AA6-T6)/7</f>
        <v>0.2857142857</v>
      </c>
      <c r="AD6" s="286">
        <f>(AA6*((20.792*AVERAGE(11.5,8.375))-60.474))/10000</f>
        <v>0.80380575</v>
      </c>
      <c r="AE6" s="42">
        <v>0.0</v>
      </c>
      <c r="AF6" s="285">
        <f>(AE7+AE6)+(Y6)</f>
        <v>202.5</v>
      </c>
      <c r="AG6" s="42">
        <v>0.0</v>
      </c>
      <c r="AH6" s="285">
        <f>(AG7+AG6)+(AA6)</f>
        <v>55</v>
      </c>
      <c r="AI6" s="286">
        <f>(AF6-Y6)/7</f>
        <v>0</v>
      </c>
      <c r="AJ6" s="286">
        <f>(AH6-AA6)/7</f>
        <v>0</v>
      </c>
      <c r="AK6" s="286">
        <f>(AH6*((20.792*AVERAGE(11.5,8.375))-60.474))/10000</f>
        <v>0.80380575</v>
      </c>
      <c r="AL6" s="42">
        <v>0.0</v>
      </c>
      <c r="AM6" s="285">
        <f>(AL7+AL6)+(AF6)</f>
        <v>202.5</v>
      </c>
      <c r="AN6" s="42">
        <v>0.0</v>
      </c>
      <c r="AO6" s="285">
        <f>(AN7+AN6)+(AH6)</f>
        <v>55</v>
      </c>
      <c r="AP6" s="286">
        <f>(AM6-AF6)/7</f>
        <v>0</v>
      </c>
      <c r="AQ6" s="286">
        <f>(AO6-AH6)/7</f>
        <v>0</v>
      </c>
      <c r="AR6" s="286">
        <f>(AO6*((20.792*AVERAGE(11.5,8.375))-60.474))/10000</f>
        <v>0.80380575</v>
      </c>
      <c r="AS6" s="42">
        <v>12.0</v>
      </c>
      <c r="AT6" s="285">
        <f>(AS7+AS6)+(AM6)</f>
        <v>221.5</v>
      </c>
      <c r="AU6" s="42">
        <v>5.0</v>
      </c>
      <c r="AV6" s="285">
        <f>(AU7+AU6)+(AO6)</f>
        <v>66</v>
      </c>
      <c r="AW6" s="286">
        <f>(AT6-AM6)/7</f>
        <v>2.714285714</v>
      </c>
      <c r="AX6" s="286">
        <f>(AV6-AO6)/7</f>
        <v>1.571428571</v>
      </c>
      <c r="AY6" s="286">
        <f>(AV6*((20.792*AVERAGE(11.5,8.375))-60.474))/10000</f>
        <v>0.9645669</v>
      </c>
    </row>
    <row r="7" ht="14.25" customHeight="1">
      <c r="A7" s="287"/>
      <c r="B7" s="287"/>
      <c r="C7" s="287"/>
      <c r="D7" s="287"/>
      <c r="E7" s="287"/>
      <c r="F7" s="42">
        <v>80.0</v>
      </c>
      <c r="G7" s="287"/>
      <c r="H7" s="42">
        <v>16.0</v>
      </c>
      <c r="I7" s="287"/>
      <c r="J7" s="42">
        <v>93.5</v>
      </c>
      <c r="K7" s="287"/>
      <c r="L7" s="42">
        <f t="shared" ref="L7:L8" si="2">H7+3</f>
        <v>19</v>
      </c>
      <c r="M7" s="287"/>
      <c r="N7" s="287"/>
      <c r="O7" s="287"/>
      <c r="P7" s="287"/>
      <c r="Q7" s="42">
        <v>16.0</v>
      </c>
      <c r="R7" s="287"/>
      <c r="S7" s="42">
        <v>5.0</v>
      </c>
      <c r="T7" s="287"/>
      <c r="U7" s="287"/>
      <c r="V7" s="287"/>
      <c r="W7" s="287"/>
      <c r="X7" s="42">
        <v>4.0</v>
      </c>
      <c r="Y7" s="287"/>
      <c r="Z7" s="42">
        <v>2.0</v>
      </c>
      <c r="AA7" s="287"/>
      <c r="AB7" s="287"/>
      <c r="AC7" s="287"/>
      <c r="AD7" s="287"/>
      <c r="AE7" s="42">
        <v>0.0</v>
      </c>
      <c r="AF7" s="287"/>
      <c r="AG7" s="42">
        <v>0.0</v>
      </c>
      <c r="AH7" s="287"/>
      <c r="AI7" s="287"/>
      <c r="AJ7" s="287"/>
      <c r="AK7" s="287"/>
      <c r="AL7" s="42">
        <v>0.0</v>
      </c>
      <c r="AM7" s="287"/>
      <c r="AN7" s="42">
        <v>0.0</v>
      </c>
      <c r="AO7" s="287"/>
      <c r="AP7" s="287"/>
      <c r="AQ7" s="287"/>
      <c r="AR7" s="287"/>
      <c r="AS7" s="42">
        <v>7.0</v>
      </c>
      <c r="AT7" s="287"/>
      <c r="AU7" s="42">
        <v>6.0</v>
      </c>
      <c r="AV7" s="287"/>
      <c r="AW7" s="287"/>
      <c r="AX7" s="287"/>
      <c r="AY7" s="287"/>
    </row>
    <row r="8" ht="14.25" customHeight="1">
      <c r="A8" s="285" t="s">
        <v>178</v>
      </c>
      <c r="B8" s="285" t="s">
        <v>179</v>
      </c>
      <c r="C8" s="285" t="s">
        <v>43</v>
      </c>
      <c r="D8" s="285">
        <v>1.0</v>
      </c>
      <c r="E8" s="285">
        <v>4.0</v>
      </c>
      <c r="F8" s="42">
        <v>48.0</v>
      </c>
      <c r="G8" s="285">
        <f>SUM(F8:F9)</f>
        <v>99</v>
      </c>
      <c r="H8" s="42">
        <v>13.0</v>
      </c>
      <c r="I8" s="285">
        <f>SUM(H8:H9)</f>
        <v>28</v>
      </c>
      <c r="J8" s="42">
        <v>60.0</v>
      </c>
      <c r="K8" s="285">
        <f>SUM(J8:J9)</f>
        <v>124.5</v>
      </c>
      <c r="L8" s="42">
        <f t="shared" si="2"/>
        <v>16</v>
      </c>
      <c r="M8" s="285">
        <f>SUM(L8:L9)</f>
        <v>32</v>
      </c>
      <c r="N8" s="286">
        <f>(K8-G8)/7</f>
        <v>3.642857143</v>
      </c>
      <c r="O8" s="286">
        <f>(M8-I8)/7</f>
        <v>0.5714285714</v>
      </c>
      <c r="P8" s="286">
        <f>(M8*((20.792*AVERAGE(11.5,8.375))-60.474))/10000</f>
        <v>0.4676688</v>
      </c>
      <c r="Q8" s="42">
        <v>12.0</v>
      </c>
      <c r="R8" s="285">
        <f>(J8+Q8)+(J9+Q9)</f>
        <v>145.5</v>
      </c>
      <c r="S8" s="42">
        <v>4.0</v>
      </c>
      <c r="T8" s="285">
        <f>(L8+S8)+(L9+S9)</f>
        <v>39</v>
      </c>
      <c r="U8" s="286">
        <f>(R8-K8)/7</f>
        <v>3</v>
      </c>
      <c r="V8" s="286">
        <f>(T8-M8)/7</f>
        <v>1</v>
      </c>
      <c r="W8" s="286">
        <f>(T8*((20.792*AVERAGE(11.5,8.375))-60.474))/10000</f>
        <v>0.56997135</v>
      </c>
      <c r="X8" s="42">
        <v>4.0</v>
      </c>
      <c r="Y8" s="285">
        <f>(X9+X8)+(R8)</f>
        <v>150.5</v>
      </c>
      <c r="Z8" s="42">
        <v>2.0</v>
      </c>
      <c r="AA8" s="285">
        <f>(T8+Z8)+(Z9)</f>
        <v>42</v>
      </c>
      <c r="AB8" s="286">
        <f>(Y8-R8)/7</f>
        <v>0.7142857143</v>
      </c>
      <c r="AC8" s="286">
        <f>(AA8-T8)/7</f>
        <v>0.4285714286</v>
      </c>
      <c r="AD8" s="286">
        <f>(AA8*((20.792*AVERAGE(11.5,8.375))-60.474))/10000</f>
        <v>0.6138153</v>
      </c>
      <c r="AE8" s="42">
        <v>0.0</v>
      </c>
      <c r="AF8" s="285">
        <f>(AE9+AE8)+(Y8)</f>
        <v>150.5</v>
      </c>
      <c r="AG8" s="42">
        <v>0.0</v>
      </c>
      <c r="AH8" s="285">
        <f>(AG9+AG8)+(AA8)</f>
        <v>42</v>
      </c>
      <c r="AI8" s="286">
        <f>(AF8-Y8)/7</f>
        <v>0</v>
      </c>
      <c r="AJ8" s="286">
        <f>(AH8-AA8)/7</f>
        <v>0</v>
      </c>
      <c r="AK8" s="286">
        <f>(AH8*((20.792*AVERAGE(11.5,8.375))-60.474))/10000</f>
        <v>0.6138153</v>
      </c>
      <c r="AL8" s="42">
        <v>1.0</v>
      </c>
      <c r="AM8" s="285">
        <f>(AL9+AL8)+(AF8)</f>
        <v>152.5</v>
      </c>
      <c r="AN8" s="42">
        <v>1.0</v>
      </c>
      <c r="AO8" s="285">
        <f>(AN9+AN8)+(AH8)</f>
        <v>44</v>
      </c>
      <c r="AP8" s="286">
        <f>(AM8-AF8)/7</f>
        <v>0.2857142857</v>
      </c>
      <c r="AQ8" s="286">
        <f>(AO8-AH8)/7</f>
        <v>0.2857142857</v>
      </c>
      <c r="AR8" s="286">
        <f>(AO8*((20.792*AVERAGE(11.5,8.375))-60.474))/10000</f>
        <v>0.6430446</v>
      </c>
      <c r="AS8" s="42">
        <v>10.0</v>
      </c>
      <c r="AT8" s="285">
        <f>(AS9+AS8)+(AM8)</f>
        <v>173.5</v>
      </c>
      <c r="AU8" s="42">
        <v>6.0</v>
      </c>
      <c r="AV8" s="285">
        <f>(AU9+AU8)+(AO8)</f>
        <v>56</v>
      </c>
      <c r="AW8" s="286">
        <f>(AT8-AM8)/7</f>
        <v>3</v>
      </c>
      <c r="AX8" s="286">
        <f>(AV8-AO8)/7</f>
        <v>1.714285714</v>
      </c>
      <c r="AY8" s="286">
        <f>(AV8*((20.792*AVERAGE(11.5,8.375))-60.474))/10000</f>
        <v>0.8184204</v>
      </c>
    </row>
    <row r="9" ht="14.25" customHeight="1">
      <c r="A9" s="287"/>
      <c r="B9" s="287"/>
      <c r="C9" s="287"/>
      <c r="D9" s="287"/>
      <c r="E9" s="287"/>
      <c r="F9" s="42">
        <v>51.0</v>
      </c>
      <c r="G9" s="287"/>
      <c r="H9" s="42">
        <v>15.0</v>
      </c>
      <c r="I9" s="287"/>
      <c r="J9" s="42">
        <v>64.5</v>
      </c>
      <c r="K9" s="287"/>
      <c r="L9" s="42">
        <f>H9+1</f>
        <v>16</v>
      </c>
      <c r="M9" s="287"/>
      <c r="N9" s="287"/>
      <c r="O9" s="287"/>
      <c r="P9" s="287"/>
      <c r="Q9" s="42">
        <v>9.0</v>
      </c>
      <c r="R9" s="287"/>
      <c r="S9" s="42">
        <v>3.0</v>
      </c>
      <c r="T9" s="287"/>
      <c r="U9" s="287"/>
      <c r="V9" s="287"/>
      <c r="W9" s="287"/>
      <c r="X9" s="42">
        <v>1.0</v>
      </c>
      <c r="Y9" s="287"/>
      <c r="Z9" s="42">
        <v>1.0</v>
      </c>
      <c r="AA9" s="287"/>
      <c r="AB9" s="287"/>
      <c r="AC9" s="287"/>
      <c r="AD9" s="287"/>
      <c r="AE9" s="42">
        <v>0.0</v>
      </c>
      <c r="AF9" s="287"/>
      <c r="AG9" s="42">
        <v>0.0</v>
      </c>
      <c r="AH9" s="287"/>
      <c r="AI9" s="287"/>
      <c r="AJ9" s="287"/>
      <c r="AK9" s="287"/>
      <c r="AL9" s="42">
        <v>1.0</v>
      </c>
      <c r="AM9" s="287"/>
      <c r="AN9" s="42">
        <v>1.0</v>
      </c>
      <c r="AO9" s="287"/>
      <c r="AP9" s="287"/>
      <c r="AQ9" s="287"/>
      <c r="AR9" s="287"/>
      <c r="AS9" s="42">
        <v>11.0</v>
      </c>
      <c r="AT9" s="287"/>
      <c r="AU9" s="42">
        <v>6.0</v>
      </c>
      <c r="AV9" s="287"/>
      <c r="AW9" s="287"/>
      <c r="AX9" s="287"/>
      <c r="AY9" s="287"/>
    </row>
    <row r="10" ht="14.25" customHeight="1">
      <c r="A10" s="285" t="s">
        <v>183</v>
      </c>
      <c r="B10" s="285" t="s">
        <v>176</v>
      </c>
      <c r="C10" s="285" t="s">
        <v>42</v>
      </c>
      <c r="D10" s="285">
        <v>1.0</v>
      </c>
      <c r="E10" s="285">
        <v>5.0</v>
      </c>
      <c r="F10" s="42">
        <v>58.0</v>
      </c>
      <c r="G10" s="285">
        <f>SUM(F10:F11)</f>
        <v>105</v>
      </c>
      <c r="H10" s="42">
        <v>19.0</v>
      </c>
      <c r="I10" s="285">
        <f>SUM(H10:H11)</f>
        <v>37</v>
      </c>
      <c r="J10" s="42">
        <v>70.0</v>
      </c>
      <c r="K10" s="285">
        <f>SUM(J10:J11)</f>
        <v>133</v>
      </c>
      <c r="L10" s="42">
        <f t="shared" ref="L10:L12" si="3">H10+4</f>
        <v>23</v>
      </c>
      <c r="M10" s="285">
        <f>SUM(L10:L11)</f>
        <v>45</v>
      </c>
      <c r="N10" s="286">
        <f>(K10-G10)/7</f>
        <v>4</v>
      </c>
      <c r="O10" s="286">
        <f>(M10-I10)/7</f>
        <v>1.142857143</v>
      </c>
      <c r="P10" s="286">
        <f>(M10*((20.792*AVERAGE(11.5,8.375))-60.474))/10000</f>
        <v>0.65765925</v>
      </c>
      <c r="Q10" s="42">
        <v>21.0</v>
      </c>
      <c r="R10" s="285">
        <f>(J10+Q10)+(J11+Q11)</f>
        <v>171</v>
      </c>
      <c r="S10" s="42">
        <v>6.0</v>
      </c>
      <c r="T10" s="285">
        <f>(L10+S10)+(L11+S11)</f>
        <v>60</v>
      </c>
      <c r="U10" s="286">
        <f>(R10-K10)/7</f>
        <v>5.428571429</v>
      </c>
      <c r="V10" s="286">
        <f>(T10-M10)/7</f>
        <v>2.142857143</v>
      </c>
      <c r="W10" s="286">
        <f>(T10*((20.792*AVERAGE(11.5,8.375))-60.474))/10000</f>
        <v>0.876879</v>
      </c>
      <c r="X10" s="42">
        <v>3.0</v>
      </c>
      <c r="Y10" s="285">
        <f>(X11+X10)+(R10)</f>
        <v>176</v>
      </c>
      <c r="Z10" s="42">
        <v>2.0</v>
      </c>
      <c r="AA10" s="285">
        <f>(T10+Z10)+(Z11)</f>
        <v>63</v>
      </c>
      <c r="AB10" s="286">
        <f>(Y10-R10)/7</f>
        <v>0.7142857143</v>
      </c>
      <c r="AC10" s="286">
        <f>(AA10-T10)/7</f>
        <v>0.4285714286</v>
      </c>
      <c r="AD10" s="286">
        <f>(AA10*((20.792*AVERAGE(11.5,8.375))-60.474))/10000</f>
        <v>0.92072295</v>
      </c>
      <c r="AE10" s="42">
        <v>2.0</v>
      </c>
      <c r="AF10" s="285">
        <f>(AE11+AE10)+(Y10)</f>
        <v>178</v>
      </c>
      <c r="AG10" s="42">
        <v>1.0</v>
      </c>
      <c r="AH10" s="285">
        <f>(AG11+AG10)+(AA10)</f>
        <v>64</v>
      </c>
      <c r="AI10" s="286">
        <f>(AF10-Y10)/7</f>
        <v>0.2857142857</v>
      </c>
      <c r="AJ10" s="286">
        <f>(AH10-AA10)/7</f>
        <v>0.1428571429</v>
      </c>
      <c r="AK10" s="286">
        <f>(AH10*((20.792*AVERAGE(11.5,8.375))-60.474))/10000</f>
        <v>0.9353376</v>
      </c>
      <c r="AL10" s="42">
        <v>0.0</v>
      </c>
      <c r="AM10" s="285">
        <f>(AL11+AL10)+(AF10)</f>
        <v>178</v>
      </c>
      <c r="AN10" s="42">
        <v>0.0</v>
      </c>
      <c r="AO10" s="285">
        <f>(AN11+AN10)+(AH10)</f>
        <v>64</v>
      </c>
      <c r="AP10" s="286">
        <f>(AM10-AF10)/7</f>
        <v>0</v>
      </c>
      <c r="AQ10" s="286">
        <f>(AO10-AH10)/7</f>
        <v>0</v>
      </c>
      <c r="AR10" s="286">
        <f>(AO10*((20.792*AVERAGE(11.5,8.375))-60.474))/10000</f>
        <v>0.9353376</v>
      </c>
      <c r="AS10" s="42">
        <v>10.0</v>
      </c>
      <c r="AT10" s="285">
        <f>(AS11+AS10)+(AM10)</f>
        <v>199</v>
      </c>
      <c r="AU10" s="42">
        <v>5.0</v>
      </c>
      <c r="AV10" s="285">
        <f>(AU11+AU10)+(AO10)</f>
        <v>73</v>
      </c>
      <c r="AW10" s="286">
        <f>(AT10-AM10)/7</f>
        <v>3</v>
      </c>
      <c r="AX10" s="286">
        <f>(AV10-AO10)/7</f>
        <v>1.285714286</v>
      </c>
      <c r="AY10" s="286">
        <f>(AV10*((20.792*AVERAGE(11.5,8.375))-60.474))/10000</f>
        <v>1.06686945</v>
      </c>
    </row>
    <row r="11" ht="14.25" customHeight="1">
      <c r="A11" s="287"/>
      <c r="B11" s="287"/>
      <c r="C11" s="287"/>
      <c r="D11" s="287"/>
      <c r="E11" s="287"/>
      <c r="F11" s="42">
        <v>47.0</v>
      </c>
      <c r="G11" s="287"/>
      <c r="H11" s="42">
        <v>18.0</v>
      </c>
      <c r="I11" s="287"/>
      <c r="J11" s="42">
        <v>63.0</v>
      </c>
      <c r="K11" s="287"/>
      <c r="L11" s="42">
        <f t="shared" si="3"/>
        <v>22</v>
      </c>
      <c r="M11" s="287"/>
      <c r="N11" s="287"/>
      <c r="O11" s="287"/>
      <c r="P11" s="287"/>
      <c r="Q11" s="42">
        <v>17.0</v>
      </c>
      <c r="R11" s="287"/>
      <c r="S11" s="42">
        <v>9.0</v>
      </c>
      <c r="T11" s="287"/>
      <c r="U11" s="287"/>
      <c r="V11" s="287"/>
      <c r="W11" s="287"/>
      <c r="X11" s="42">
        <v>2.0</v>
      </c>
      <c r="Y11" s="287"/>
      <c r="Z11" s="42">
        <v>1.0</v>
      </c>
      <c r="AA11" s="287"/>
      <c r="AB11" s="287"/>
      <c r="AC11" s="287"/>
      <c r="AD11" s="287"/>
      <c r="AE11" s="42">
        <v>0.0</v>
      </c>
      <c r="AF11" s="287"/>
      <c r="AG11" s="42">
        <v>0.0</v>
      </c>
      <c r="AH11" s="287"/>
      <c r="AI11" s="287"/>
      <c r="AJ11" s="287"/>
      <c r="AK11" s="287"/>
      <c r="AL11" s="42">
        <v>0.0</v>
      </c>
      <c r="AM11" s="287"/>
      <c r="AN11" s="42">
        <v>0.0</v>
      </c>
      <c r="AO11" s="287"/>
      <c r="AP11" s="287"/>
      <c r="AQ11" s="287"/>
      <c r="AR11" s="287"/>
      <c r="AS11" s="42">
        <v>11.0</v>
      </c>
      <c r="AT11" s="287"/>
      <c r="AU11" s="42">
        <v>4.0</v>
      </c>
      <c r="AV11" s="287"/>
      <c r="AW11" s="287"/>
      <c r="AX11" s="287"/>
      <c r="AY11" s="287"/>
    </row>
    <row r="12" ht="14.25" customHeight="1">
      <c r="A12" s="285" t="s">
        <v>168</v>
      </c>
      <c r="B12" s="285" t="s">
        <v>179</v>
      </c>
      <c r="C12" s="285" t="s">
        <v>41</v>
      </c>
      <c r="D12" s="285">
        <v>1.0</v>
      </c>
      <c r="E12" s="285">
        <v>6.0</v>
      </c>
      <c r="F12" s="42">
        <v>39.0</v>
      </c>
      <c r="G12" s="285">
        <f>SUM(F12:F13)</f>
        <v>110</v>
      </c>
      <c r="H12" s="42">
        <v>12.0</v>
      </c>
      <c r="I12" s="285">
        <f>SUM(H12:H13)</f>
        <v>30</v>
      </c>
      <c r="J12" s="42">
        <v>50.0</v>
      </c>
      <c r="K12" s="285">
        <f>SUM(J12:J13)</f>
        <v>134</v>
      </c>
      <c r="L12" s="42">
        <f t="shared" si="3"/>
        <v>16</v>
      </c>
      <c r="M12" s="285">
        <f>SUM(L12:L13)</f>
        <v>37</v>
      </c>
      <c r="N12" s="286">
        <f>(K12-G12)/7</f>
        <v>3.428571429</v>
      </c>
      <c r="O12" s="286">
        <f>(M12-I12)/7</f>
        <v>1</v>
      </c>
      <c r="P12" s="286">
        <f>(M12*((20.792*AVERAGE(11.5,8.375))-60.474))/10000</f>
        <v>0.54074205</v>
      </c>
      <c r="Q12" s="42">
        <v>18.0</v>
      </c>
      <c r="R12" s="285">
        <f>(J12+Q12)+(J13+Q13)</f>
        <v>176</v>
      </c>
      <c r="S12" s="42">
        <v>5.0</v>
      </c>
      <c r="T12" s="285">
        <f>(L12+S12)+(L13+S13)</f>
        <v>49</v>
      </c>
      <c r="U12" s="286">
        <f>(R12-K12)/7</f>
        <v>6</v>
      </c>
      <c r="V12" s="286">
        <f>(T12-M12)/7</f>
        <v>1.714285714</v>
      </c>
      <c r="W12" s="286">
        <f>(T12*((20.792*AVERAGE(11.5,8.375))-60.474))/10000</f>
        <v>0.71611785</v>
      </c>
      <c r="X12" s="42">
        <v>3.0</v>
      </c>
      <c r="Y12" s="285">
        <f>(X13+X12)+(R12)</f>
        <v>182</v>
      </c>
      <c r="Z12" s="42">
        <v>1.0</v>
      </c>
      <c r="AA12" s="285">
        <f>(T12+Z12)+(Z13)</f>
        <v>51</v>
      </c>
      <c r="AB12" s="286">
        <f>(Y12-R12)/7</f>
        <v>0.8571428571</v>
      </c>
      <c r="AC12" s="286">
        <f>(AA12-T12)/7</f>
        <v>0.2857142857</v>
      </c>
      <c r="AD12" s="286">
        <f>(AA12*((20.792*AVERAGE(11.5,8.375))-60.474))/10000</f>
        <v>0.74534715</v>
      </c>
      <c r="AE12" s="42">
        <v>0.0</v>
      </c>
      <c r="AF12" s="285">
        <f>(AE13+AE12)+(Y12)</f>
        <v>182</v>
      </c>
      <c r="AG12" s="42">
        <v>0.0</v>
      </c>
      <c r="AH12" s="285">
        <f>(AG13+AG12)+(AA12)</f>
        <v>51</v>
      </c>
      <c r="AI12" s="286">
        <f>(AF12-Y12)/7</f>
        <v>0</v>
      </c>
      <c r="AJ12" s="286">
        <f>(AH12-AA12)/7</f>
        <v>0</v>
      </c>
      <c r="AK12" s="286">
        <f>(AH12*((20.792*AVERAGE(11.5,8.375))-60.474))/10000</f>
        <v>0.74534715</v>
      </c>
      <c r="AL12" s="42">
        <v>0.0</v>
      </c>
      <c r="AM12" s="285">
        <f>(AL13+AL12)+(AF12)</f>
        <v>183</v>
      </c>
      <c r="AN12" s="42">
        <v>0.0</v>
      </c>
      <c r="AO12" s="285">
        <f>(AN13+AN12)+(AH12)</f>
        <v>52</v>
      </c>
      <c r="AP12" s="286">
        <f>(AM12-AF12)/7</f>
        <v>0.1428571429</v>
      </c>
      <c r="AQ12" s="286">
        <f>(AO12-AH12)/7</f>
        <v>0.1428571429</v>
      </c>
      <c r="AR12" s="286">
        <f>(AO12*((20.792*AVERAGE(11.5,8.375))-60.474))/10000</f>
        <v>0.7599618</v>
      </c>
      <c r="AS12" s="42">
        <v>14.0</v>
      </c>
      <c r="AT12" s="285">
        <f>(AS13+AS12)+(AM12)</f>
        <v>203</v>
      </c>
      <c r="AU12" s="42">
        <v>7.0</v>
      </c>
      <c r="AV12" s="285">
        <f>(AU13+AU12)+(AO12)</f>
        <v>63</v>
      </c>
      <c r="AW12" s="286">
        <f>(AT12-AM12)/7</f>
        <v>2.857142857</v>
      </c>
      <c r="AX12" s="286">
        <f>(AV12-AO12)/7</f>
        <v>1.571428571</v>
      </c>
      <c r="AY12" s="286">
        <f>(AV12*((20.792*AVERAGE(11.5,8.375))-60.474))/10000</f>
        <v>0.92072295</v>
      </c>
    </row>
    <row r="13" ht="14.25" customHeight="1">
      <c r="A13" s="287"/>
      <c r="B13" s="287"/>
      <c r="C13" s="287"/>
      <c r="D13" s="287"/>
      <c r="E13" s="287"/>
      <c r="F13" s="42">
        <v>71.0</v>
      </c>
      <c r="G13" s="287"/>
      <c r="H13" s="42">
        <v>18.0</v>
      </c>
      <c r="I13" s="287"/>
      <c r="J13" s="42">
        <v>84.0</v>
      </c>
      <c r="K13" s="287"/>
      <c r="L13" s="42">
        <f>H13+3</f>
        <v>21</v>
      </c>
      <c r="M13" s="287"/>
      <c r="N13" s="287"/>
      <c r="O13" s="287"/>
      <c r="P13" s="287"/>
      <c r="Q13" s="42">
        <v>24.0</v>
      </c>
      <c r="R13" s="287"/>
      <c r="S13" s="42">
        <v>7.0</v>
      </c>
      <c r="T13" s="287"/>
      <c r="U13" s="287"/>
      <c r="V13" s="287"/>
      <c r="W13" s="287"/>
      <c r="X13" s="42">
        <v>3.0</v>
      </c>
      <c r="Y13" s="287"/>
      <c r="Z13" s="42">
        <v>1.0</v>
      </c>
      <c r="AA13" s="287"/>
      <c r="AB13" s="287"/>
      <c r="AC13" s="287"/>
      <c r="AD13" s="287"/>
      <c r="AE13" s="42">
        <v>0.0</v>
      </c>
      <c r="AF13" s="287"/>
      <c r="AG13" s="42">
        <v>0.0</v>
      </c>
      <c r="AH13" s="287"/>
      <c r="AI13" s="287"/>
      <c r="AJ13" s="287"/>
      <c r="AK13" s="287"/>
      <c r="AL13" s="42">
        <v>1.0</v>
      </c>
      <c r="AM13" s="287"/>
      <c r="AN13" s="42">
        <v>1.0</v>
      </c>
      <c r="AO13" s="287"/>
      <c r="AP13" s="287"/>
      <c r="AQ13" s="287"/>
      <c r="AR13" s="287"/>
      <c r="AS13" s="42">
        <v>6.0</v>
      </c>
      <c r="AT13" s="287"/>
      <c r="AU13" s="42">
        <v>4.0</v>
      </c>
      <c r="AV13" s="287"/>
      <c r="AW13" s="287"/>
      <c r="AX13" s="287"/>
      <c r="AY13" s="287"/>
    </row>
    <row r="14" ht="14.25" customHeight="1">
      <c r="A14" s="285" t="s">
        <v>183</v>
      </c>
      <c r="B14" s="285" t="s">
        <v>173</v>
      </c>
      <c r="C14" s="285" t="s">
        <v>40</v>
      </c>
      <c r="D14" s="285">
        <v>1.0</v>
      </c>
      <c r="E14" s="285">
        <v>7.0</v>
      </c>
      <c r="F14" s="42">
        <v>53.0</v>
      </c>
      <c r="G14" s="285">
        <f>SUM(F14:F15)</f>
        <v>53</v>
      </c>
      <c r="H14" s="42">
        <v>17.0</v>
      </c>
      <c r="I14" s="285">
        <f>SUM(H14:H15)</f>
        <v>17</v>
      </c>
      <c r="J14" s="42">
        <v>66.0</v>
      </c>
      <c r="K14" s="285">
        <f>SUM(J14:J15)</f>
        <v>66</v>
      </c>
      <c r="L14" s="42">
        <f>H14+4</f>
        <v>21</v>
      </c>
      <c r="M14" s="285">
        <f>SUM(L14:L15)</f>
        <v>21</v>
      </c>
      <c r="N14" s="286">
        <f>(K14-G14)/7</f>
        <v>1.857142857</v>
      </c>
      <c r="O14" s="286">
        <f>(M14-I14)/7</f>
        <v>0.5714285714</v>
      </c>
      <c r="P14" s="286">
        <f>(M14*((20.792*AVERAGE(11.5,8.375))-60.474))/10000</f>
        <v>0.30690765</v>
      </c>
      <c r="Q14" s="42">
        <v>30.0</v>
      </c>
      <c r="R14" s="285">
        <f>(J14+Q14)+(J15+Q15)</f>
        <v>96</v>
      </c>
      <c r="S14" s="42">
        <v>8.0</v>
      </c>
      <c r="T14" s="285">
        <f>(L14+S14)+(L15+S15)</f>
        <v>29</v>
      </c>
      <c r="U14" s="286">
        <f>(R14-K14)/7</f>
        <v>4.285714286</v>
      </c>
      <c r="V14" s="286">
        <f>(T14-M14)/7</f>
        <v>1.142857143</v>
      </c>
      <c r="W14" s="286">
        <f>(T14*((20.792*AVERAGE(11.5,8.375))-60.474))/10000</f>
        <v>0.42382485</v>
      </c>
      <c r="X14" s="42">
        <v>11.0</v>
      </c>
      <c r="Y14" s="285">
        <f>(X15+X14)+(R14)</f>
        <v>107</v>
      </c>
      <c r="Z14" s="42">
        <v>4.0</v>
      </c>
      <c r="AA14" s="285">
        <f>(T14+Z14)+(Z15)</f>
        <v>33</v>
      </c>
      <c r="AB14" s="286">
        <f>(Y14-R14)/7</f>
        <v>1.571428571</v>
      </c>
      <c r="AC14" s="286">
        <f>(AA14-T14)/7</f>
        <v>0.5714285714</v>
      </c>
      <c r="AD14" s="286">
        <f>(AA14*((20.792*AVERAGE(11.5,8.375))-60.474))/10000</f>
        <v>0.48228345</v>
      </c>
      <c r="AE14" s="42">
        <v>3.0</v>
      </c>
      <c r="AF14" s="285">
        <f>(AE15+AE14)+(Y14)</f>
        <v>110</v>
      </c>
      <c r="AG14" s="42">
        <v>1.0</v>
      </c>
      <c r="AH14" s="285">
        <f>(AG15+AG14)+(AA14)</f>
        <v>34</v>
      </c>
      <c r="AI14" s="286">
        <f>(AF14-Y14)/7</f>
        <v>0.4285714286</v>
      </c>
      <c r="AJ14" s="286">
        <f>(AH14-AA14)/7</f>
        <v>0.1428571429</v>
      </c>
      <c r="AK14" s="286">
        <f>(AH14*((20.792*AVERAGE(11.5,8.375))-60.474))/10000</f>
        <v>0.4968981</v>
      </c>
      <c r="AL14" s="42">
        <v>1.0</v>
      </c>
      <c r="AM14" s="285">
        <f>(AL15+AL14)+(AF14)</f>
        <v>111</v>
      </c>
      <c r="AN14" s="42">
        <v>1.0</v>
      </c>
      <c r="AO14" s="285">
        <f>(AN15+AN14)+(AH14)</f>
        <v>35</v>
      </c>
      <c r="AP14" s="286">
        <f>(AM14-AF14)/7</f>
        <v>0.1428571429</v>
      </c>
      <c r="AQ14" s="286">
        <f>(AO14-AH14)/7</f>
        <v>0.1428571429</v>
      </c>
      <c r="AR14" s="286">
        <f>(AO14*((20.792*AVERAGE(11.5,8.375))-60.474))/10000</f>
        <v>0.51151275</v>
      </c>
      <c r="AS14" s="42">
        <v>11.0</v>
      </c>
      <c r="AT14" s="285">
        <f>(AS15+AS14)+(AM14)</f>
        <v>122</v>
      </c>
      <c r="AU14" s="42">
        <v>6.0</v>
      </c>
      <c r="AV14" s="285">
        <f>(AU15+AU14)+(AO14)</f>
        <v>41</v>
      </c>
      <c r="AW14" s="286">
        <f>(AT14-AM14)/7</f>
        <v>1.571428571</v>
      </c>
      <c r="AX14" s="286">
        <f>(AV14-AO14)/7</f>
        <v>0.8571428571</v>
      </c>
      <c r="AY14" s="286">
        <f>(AV14*((20.792*AVERAGE(11.5,8.375))-60.474))/10000</f>
        <v>0.59920065</v>
      </c>
    </row>
    <row r="15" ht="14.25" customHeight="1">
      <c r="A15" s="287"/>
      <c r="B15" s="287"/>
      <c r="C15" s="287"/>
      <c r="D15" s="287"/>
      <c r="E15" s="287"/>
      <c r="F15" s="42">
        <v>0.0</v>
      </c>
      <c r="G15" s="287"/>
      <c r="H15" s="42">
        <v>0.0</v>
      </c>
      <c r="I15" s="287"/>
      <c r="J15" s="42">
        <v>0.0</v>
      </c>
      <c r="K15" s="287"/>
      <c r="L15" s="42">
        <v>0.0</v>
      </c>
      <c r="M15" s="287"/>
      <c r="N15" s="287"/>
      <c r="O15" s="287"/>
      <c r="P15" s="287"/>
      <c r="Q15" s="42">
        <v>0.0</v>
      </c>
      <c r="R15" s="287"/>
      <c r="S15" s="42">
        <v>0.0</v>
      </c>
      <c r="T15" s="287"/>
      <c r="U15" s="287"/>
      <c r="V15" s="287"/>
      <c r="W15" s="287"/>
      <c r="X15" s="42">
        <v>0.0</v>
      </c>
      <c r="Y15" s="287"/>
      <c r="Z15" s="42">
        <v>0.0</v>
      </c>
      <c r="AA15" s="287"/>
      <c r="AB15" s="287"/>
      <c r="AC15" s="287"/>
      <c r="AD15" s="287"/>
      <c r="AE15" s="42">
        <v>0.0</v>
      </c>
      <c r="AF15" s="287"/>
      <c r="AG15" s="42">
        <v>0.0</v>
      </c>
      <c r="AH15" s="287"/>
      <c r="AI15" s="287"/>
      <c r="AJ15" s="287"/>
      <c r="AK15" s="287"/>
      <c r="AL15" s="42">
        <v>0.0</v>
      </c>
      <c r="AM15" s="287"/>
      <c r="AN15" s="42">
        <v>0.0</v>
      </c>
      <c r="AO15" s="287"/>
      <c r="AP15" s="287"/>
      <c r="AQ15" s="287"/>
      <c r="AR15" s="287"/>
      <c r="AS15" s="42">
        <v>0.0</v>
      </c>
      <c r="AT15" s="287"/>
      <c r="AU15" s="42">
        <v>0.0</v>
      </c>
      <c r="AV15" s="287"/>
      <c r="AW15" s="287"/>
      <c r="AX15" s="287"/>
      <c r="AY15" s="287"/>
    </row>
    <row r="16" ht="14.25" customHeight="1">
      <c r="A16" s="285" t="s">
        <v>175</v>
      </c>
      <c r="B16" s="285" t="s">
        <v>179</v>
      </c>
      <c r="C16" s="285" t="s">
        <v>39</v>
      </c>
      <c r="D16" s="285">
        <v>1.0</v>
      </c>
      <c r="E16" s="285">
        <v>8.0</v>
      </c>
      <c r="F16" s="42">
        <v>76.0</v>
      </c>
      <c r="G16" s="285">
        <f>SUM(F16:F17)</f>
        <v>125</v>
      </c>
      <c r="H16" s="42">
        <v>20.0</v>
      </c>
      <c r="I16" s="285">
        <f>SUM(H16:H17)</f>
        <v>38</v>
      </c>
      <c r="J16" s="42">
        <v>90.0</v>
      </c>
      <c r="K16" s="285">
        <f>SUM(J16:J17)</f>
        <v>156</v>
      </c>
      <c r="L16" s="42">
        <f t="shared" ref="L16:L17" si="4">H16+5</f>
        <v>25</v>
      </c>
      <c r="M16" s="285">
        <f>SUM(L16:L17)</f>
        <v>48</v>
      </c>
      <c r="N16" s="286">
        <f>(K16-G16)/7</f>
        <v>4.428571429</v>
      </c>
      <c r="O16" s="286">
        <f>(M16-I16)/7</f>
        <v>1.428571429</v>
      </c>
      <c r="P16" s="286">
        <f>(M16*((20.792*AVERAGE(11.5,8.375))-60.474))/10000</f>
        <v>0.7015032</v>
      </c>
      <c r="Q16" s="42">
        <v>12.0</v>
      </c>
      <c r="R16" s="285">
        <f>(J16+Q16)+(J17+Q17)</f>
        <v>187</v>
      </c>
      <c r="S16" s="42">
        <v>4.0</v>
      </c>
      <c r="T16" s="285">
        <f>(L16+S16)+(L17+S17)</f>
        <v>58</v>
      </c>
      <c r="U16" s="286">
        <f>(R16-K16)/7</f>
        <v>4.428571429</v>
      </c>
      <c r="V16" s="286">
        <f>(T16-M16)/7</f>
        <v>1.428571429</v>
      </c>
      <c r="W16" s="286">
        <f>(T16*((20.792*AVERAGE(11.5,8.375))-60.474))/10000</f>
        <v>0.8476497</v>
      </c>
      <c r="X16" s="42">
        <v>1.0</v>
      </c>
      <c r="Y16" s="285">
        <f>(X17+X16)+(R16)</f>
        <v>188</v>
      </c>
      <c r="Z16" s="42">
        <v>1.0</v>
      </c>
      <c r="AA16" s="285">
        <f>(T16+Z16)+(Z17)</f>
        <v>59</v>
      </c>
      <c r="AB16" s="286">
        <f>(Y16-R16)/7</f>
        <v>0.1428571429</v>
      </c>
      <c r="AC16" s="286">
        <f>(AA16-T16)/7</f>
        <v>0.1428571429</v>
      </c>
      <c r="AD16" s="286">
        <f>(AA16*((20.792*AVERAGE(11.5,8.375))-60.474))/10000</f>
        <v>0.86226435</v>
      </c>
      <c r="AE16" s="42">
        <v>0.0</v>
      </c>
      <c r="AF16" s="285">
        <f>(AE17+AE16)+(Y16)</f>
        <v>188</v>
      </c>
      <c r="AG16" s="42">
        <v>0.0</v>
      </c>
      <c r="AH16" s="285">
        <f>(AG17+AG16)+(AA16)</f>
        <v>59</v>
      </c>
      <c r="AI16" s="286">
        <f>(AF16-Y16)/7</f>
        <v>0</v>
      </c>
      <c r="AJ16" s="286">
        <f>(AH16-AA16)/7</f>
        <v>0</v>
      </c>
      <c r="AK16" s="286">
        <f>(AH16*((20.792*AVERAGE(11.5,8.375))-60.474))/10000</f>
        <v>0.86226435</v>
      </c>
      <c r="AL16" s="42">
        <v>0.0</v>
      </c>
      <c r="AM16" s="285">
        <f>(AL17+AL16)+(AF16)</f>
        <v>188</v>
      </c>
      <c r="AN16" s="42">
        <v>0.0</v>
      </c>
      <c r="AO16" s="285">
        <f>(AN17+AN16)+(AH16)</f>
        <v>59</v>
      </c>
      <c r="AP16" s="286">
        <f>(AM16-AF16)/7</f>
        <v>0</v>
      </c>
      <c r="AQ16" s="286">
        <f>(AO16-AH16)/7</f>
        <v>0</v>
      </c>
      <c r="AR16" s="286">
        <f>(AO16*((20.792*AVERAGE(11.5,8.375))-60.474))/10000</f>
        <v>0.86226435</v>
      </c>
      <c r="AS16" s="42">
        <v>9.0</v>
      </c>
      <c r="AT16" s="285">
        <f>(AS17+AS16)+(AM16)</f>
        <v>209</v>
      </c>
      <c r="AU16" s="42">
        <v>5.0</v>
      </c>
      <c r="AV16" s="285">
        <f>(AU17+AU16)+(AO16)</f>
        <v>70</v>
      </c>
      <c r="AW16" s="286">
        <f>(AT16-AM16)/7</f>
        <v>3</v>
      </c>
      <c r="AX16" s="286">
        <f>(AV16-AO16)/7</f>
        <v>1.571428571</v>
      </c>
      <c r="AY16" s="286">
        <f>(AV16*((20.792*AVERAGE(11.5,8.375))-60.474))/10000</f>
        <v>1.0230255</v>
      </c>
    </row>
    <row r="17" ht="14.25" customHeight="1">
      <c r="A17" s="287"/>
      <c r="B17" s="287"/>
      <c r="C17" s="287"/>
      <c r="D17" s="287"/>
      <c r="E17" s="287"/>
      <c r="F17" s="42">
        <v>49.0</v>
      </c>
      <c r="G17" s="287"/>
      <c r="H17" s="42">
        <v>18.0</v>
      </c>
      <c r="I17" s="287"/>
      <c r="J17" s="42">
        <v>66.0</v>
      </c>
      <c r="K17" s="287"/>
      <c r="L17" s="42">
        <f t="shared" si="4"/>
        <v>23</v>
      </c>
      <c r="M17" s="287"/>
      <c r="N17" s="287"/>
      <c r="O17" s="287"/>
      <c r="P17" s="287"/>
      <c r="Q17" s="42">
        <v>19.0</v>
      </c>
      <c r="R17" s="287"/>
      <c r="S17" s="42">
        <v>6.0</v>
      </c>
      <c r="T17" s="287"/>
      <c r="U17" s="287"/>
      <c r="V17" s="287"/>
      <c r="W17" s="287"/>
      <c r="X17" s="42">
        <v>0.0</v>
      </c>
      <c r="Y17" s="287"/>
      <c r="Z17" s="42">
        <v>0.0</v>
      </c>
      <c r="AA17" s="287"/>
      <c r="AB17" s="287"/>
      <c r="AC17" s="287"/>
      <c r="AD17" s="287"/>
      <c r="AE17" s="42">
        <v>0.0</v>
      </c>
      <c r="AF17" s="287"/>
      <c r="AG17" s="42">
        <v>0.0</v>
      </c>
      <c r="AH17" s="287"/>
      <c r="AI17" s="287"/>
      <c r="AJ17" s="287"/>
      <c r="AK17" s="287"/>
      <c r="AL17" s="42">
        <v>0.0</v>
      </c>
      <c r="AM17" s="287"/>
      <c r="AN17" s="42">
        <v>0.0</v>
      </c>
      <c r="AO17" s="287"/>
      <c r="AP17" s="287"/>
      <c r="AQ17" s="287"/>
      <c r="AR17" s="287"/>
      <c r="AS17" s="42">
        <v>12.0</v>
      </c>
      <c r="AT17" s="287"/>
      <c r="AU17" s="42">
        <v>6.0</v>
      </c>
      <c r="AV17" s="287"/>
      <c r="AW17" s="287"/>
      <c r="AX17" s="287"/>
      <c r="AY17" s="287"/>
    </row>
    <row r="18" ht="14.25" customHeight="1">
      <c r="A18" s="285" t="s">
        <v>168</v>
      </c>
      <c r="B18" s="285" t="s">
        <v>176</v>
      </c>
      <c r="C18" s="285" t="s">
        <v>38</v>
      </c>
      <c r="D18" s="285">
        <v>1.0</v>
      </c>
      <c r="E18" s="285">
        <v>9.0</v>
      </c>
      <c r="F18" s="42">
        <v>46.0</v>
      </c>
      <c r="G18" s="285">
        <f>SUM(F18:F19)</f>
        <v>102</v>
      </c>
      <c r="H18" s="42">
        <v>14.0</v>
      </c>
      <c r="I18" s="285">
        <f>SUM(H18:H19)</f>
        <v>29</v>
      </c>
      <c r="J18" s="42">
        <v>59.0</v>
      </c>
      <c r="K18" s="285">
        <f>SUM(J18:J19)</f>
        <v>132</v>
      </c>
      <c r="L18" s="42">
        <f t="shared" ref="L18:L19" si="5">H18+4</f>
        <v>18</v>
      </c>
      <c r="M18" s="285">
        <f>SUM(L18:L19)</f>
        <v>37</v>
      </c>
      <c r="N18" s="286">
        <f>(K18-G18)/7</f>
        <v>4.285714286</v>
      </c>
      <c r="O18" s="286">
        <f>(M18-I18)/7</f>
        <v>1.142857143</v>
      </c>
      <c r="P18" s="286">
        <f>(M18*((20.792*AVERAGE(11.5,8.375))-60.474))/10000</f>
        <v>0.54074205</v>
      </c>
      <c r="Q18" s="42">
        <v>13.0</v>
      </c>
      <c r="R18" s="285">
        <f>(J18+Q18)+(J19+Q19)</f>
        <v>158</v>
      </c>
      <c r="S18" s="42">
        <v>5.0</v>
      </c>
      <c r="T18" s="285">
        <f>(L18+S18)+(L19+S19)</f>
        <v>47</v>
      </c>
      <c r="U18" s="286">
        <f>(R18-K18)/7</f>
        <v>3.714285714</v>
      </c>
      <c r="V18" s="286">
        <f>(T18-M18)/7</f>
        <v>1.428571429</v>
      </c>
      <c r="W18" s="286">
        <f>(T18*((20.792*AVERAGE(11.5,8.375))-60.474))/10000</f>
        <v>0.68688855</v>
      </c>
      <c r="X18" s="42">
        <v>4.0</v>
      </c>
      <c r="Y18" s="285">
        <f>(X19+X18)+(R18)</f>
        <v>165</v>
      </c>
      <c r="Z18" s="42">
        <v>3.0</v>
      </c>
      <c r="AA18" s="285">
        <f>(T18+Z18)+(Z19)</f>
        <v>51</v>
      </c>
      <c r="AB18" s="286">
        <f>(Y18-R18)/7</f>
        <v>1</v>
      </c>
      <c r="AC18" s="286">
        <f>(AA18-T18)/7</f>
        <v>0.5714285714</v>
      </c>
      <c r="AD18" s="286">
        <f>(AA18*((20.792*AVERAGE(11.5,8.375))-60.474))/10000</f>
        <v>0.74534715</v>
      </c>
      <c r="AE18" s="42">
        <v>0.0</v>
      </c>
      <c r="AF18" s="285">
        <f>(AE19+AE18)+(Y18)</f>
        <v>165</v>
      </c>
      <c r="AG18" s="42">
        <v>0.0</v>
      </c>
      <c r="AH18" s="285">
        <f>(AG19+AG18)+(AA18)</f>
        <v>51</v>
      </c>
      <c r="AI18" s="286">
        <f>(AF18-Y18)/7</f>
        <v>0</v>
      </c>
      <c r="AJ18" s="286">
        <f>(AH18-AA18)/7</f>
        <v>0</v>
      </c>
      <c r="AK18" s="286">
        <f>(AH18*((20.792*AVERAGE(11.5,8.375))-60.474))/10000</f>
        <v>0.74534715</v>
      </c>
      <c r="AL18" s="42">
        <v>0.0</v>
      </c>
      <c r="AM18" s="285">
        <f>(AL19+AL18)+(AF18)</f>
        <v>166</v>
      </c>
      <c r="AN18" s="42">
        <v>0.0</v>
      </c>
      <c r="AO18" s="285">
        <f>(AN19+AN18)+(AH18)</f>
        <v>52</v>
      </c>
      <c r="AP18" s="286">
        <f>(AM18-AF18)/7</f>
        <v>0.1428571429</v>
      </c>
      <c r="AQ18" s="286">
        <f>(AO18-AH18)/7</f>
        <v>0.1428571429</v>
      </c>
      <c r="AR18" s="286">
        <f>(AO18*((20.792*AVERAGE(11.5,8.375))-60.474))/10000</f>
        <v>0.7599618</v>
      </c>
      <c r="AS18" s="42">
        <v>9.0</v>
      </c>
      <c r="AT18" s="285">
        <f>(AS19+AS18)+(AM18)</f>
        <v>185</v>
      </c>
      <c r="AU18" s="42">
        <v>5.0</v>
      </c>
      <c r="AV18" s="285">
        <f>(AU19+AU18)+(AO18)</f>
        <v>63</v>
      </c>
      <c r="AW18" s="286">
        <f>(AT18-AM18)/7</f>
        <v>2.714285714</v>
      </c>
      <c r="AX18" s="286">
        <f>(AV18-AO18)/7</f>
        <v>1.571428571</v>
      </c>
      <c r="AY18" s="286">
        <f>(AV18*((20.792*AVERAGE(11.5,8.375))-60.474))/10000</f>
        <v>0.92072295</v>
      </c>
    </row>
    <row r="19" ht="14.25" customHeight="1">
      <c r="A19" s="287"/>
      <c r="B19" s="287"/>
      <c r="C19" s="287"/>
      <c r="D19" s="287"/>
      <c r="E19" s="287"/>
      <c r="F19" s="42">
        <v>56.0</v>
      </c>
      <c r="G19" s="287"/>
      <c r="H19" s="42">
        <v>15.0</v>
      </c>
      <c r="I19" s="287"/>
      <c r="J19" s="42">
        <v>73.0</v>
      </c>
      <c r="K19" s="287"/>
      <c r="L19" s="42">
        <f t="shared" si="5"/>
        <v>19</v>
      </c>
      <c r="M19" s="287"/>
      <c r="N19" s="287"/>
      <c r="O19" s="287"/>
      <c r="P19" s="287"/>
      <c r="Q19" s="42">
        <v>13.0</v>
      </c>
      <c r="R19" s="287"/>
      <c r="S19" s="42">
        <v>5.0</v>
      </c>
      <c r="T19" s="287"/>
      <c r="U19" s="287"/>
      <c r="V19" s="287"/>
      <c r="W19" s="287"/>
      <c r="X19" s="42">
        <v>3.0</v>
      </c>
      <c r="Y19" s="287"/>
      <c r="Z19" s="42">
        <v>1.0</v>
      </c>
      <c r="AA19" s="287"/>
      <c r="AB19" s="287"/>
      <c r="AC19" s="287"/>
      <c r="AD19" s="287"/>
      <c r="AE19" s="42">
        <v>0.0</v>
      </c>
      <c r="AF19" s="287"/>
      <c r="AG19" s="42">
        <v>0.0</v>
      </c>
      <c r="AH19" s="287"/>
      <c r="AI19" s="287"/>
      <c r="AJ19" s="287"/>
      <c r="AK19" s="287"/>
      <c r="AL19" s="42">
        <v>1.0</v>
      </c>
      <c r="AM19" s="287"/>
      <c r="AN19" s="42">
        <v>1.0</v>
      </c>
      <c r="AO19" s="287"/>
      <c r="AP19" s="287"/>
      <c r="AQ19" s="287"/>
      <c r="AR19" s="287"/>
      <c r="AS19" s="42">
        <v>10.0</v>
      </c>
      <c r="AT19" s="287"/>
      <c r="AU19" s="42">
        <v>6.0</v>
      </c>
      <c r="AV19" s="287"/>
      <c r="AW19" s="287"/>
      <c r="AX19" s="287"/>
      <c r="AY19" s="287"/>
    </row>
    <row r="20" ht="14.25" customHeight="1">
      <c r="A20" s="285" t="s">
        <v>183</v>
      </c>
      <c r="B20" s="285" t="s">
        <v>179</v>
      </c>
      <c r="C20" s="285" t="s">
        <v>37</v>
      </c>
      <c r="D20" s="285">
        <v>1.0</v>
      </c>
      <c r="E20" s="285">
        <v>10.0</v>
      </c>
      <c r="F20" s="42">
        <v>56.0</v>
      </c>
      <c r="G20" s="285">
        <f>SUM(F20:F21)</f>
        <v>116</v>
      </c>
      <c r="H20" s="42">
        <v>19.0</v>
      </c>
      <c r="I20" s="285">
        <f>SUM(H20:H21)</f>
        <v>38</v>
      </c>
      <c r="J20" s="42">
        <v>70.5</v>
      </c>
      <c r="K20" s="285">
        <f>SUM(J20:J21)</f>
        <v>147.5</v>
      </c>
      <c r="L20" s="42">
        <f t="shared" ref="L20:L21" si="6">H20+5</f>
        <v>24</v>
      </c>
      <c r="M20" s="285">
        <f>SUM(L20:L21)</f>
        <v>48</v>
      </c>
      <c r="N20" s="286">
        <f>(K20-G20)/7</f>
        <v>4.5</v>
      </c>
      <c r="O20" s="286">
        <f>(M20-I20)/7</f>
        <v>1.428571429</v>
      </c>
      <c r="P20" s="286">
        <f>(M20*((20.792*AVERAGE(11.5,8.375))-60.474))/10000</f>
        <v>0.7015032</v>
      </c>
      <c r="Q20" s="42">
        <v>13.0</v>
      </c>
      <c r="R20" s="285">
        <f>(J20+Q20)+(J21+Q21)</f>
        <v>177.5</v>
      </c>
      <c r="S20" s="42">
        <v>4.0</v>
      </c>
      <c r="T20" s="285">
        <f>(L20+S20)+(L21+S21)</f>
        <v>58</v>
      </c>
      <c r="U20" s="286">
        <f>(R20-K20)/7</f>
        <v>4.285714286</v>
      </c>
      <c r="V20" s="286">
        <f>(T20-M20)/7</f>
        <v>1.428571429</v>
      </c>
      <c r="W20" s="286">
        <f>(T20*((20.792*AVERAGE(11.5,8.375))-60.474))/10000</f>
        <v>0.8476497</v>
      </c>
      <c r="X20" s="42">
        <v>4.0</v>
      </c>
      <c r="Y20" s="285">
        <f>(X21+X20)+(R20)</f>
        <v>181.5</v>
      </c>
      <c r="Z20" s="42">
        <v>2.0</v>
      </c>
      <c r="AA20" s="285">
        <f>(T20+Z20)+(Z21)</f>
        <v>60</v>
      </c>
      <c r="AB20" s="286">
        <f>(Y20-R20)/7</f>
        <v>0.5714285714</v>
      </c>
      <c r="AC20" s="286">
        <f>(AA20-T20)/7</f>
        <v>0.2857142857</v>
      </c>
      <c r="AD20" s="286">
        <f>(AA20*((20.792*AVERAGE(11.5,8.375))-60.474))/10000</f>
        <v>0.876879</v>
      </c>
      <c r="AE20" s="42">
        <v>0.0</v>
      </c>
      <c r="AF20" s="285">
        <f>(AE21+AE20)+(Y20)</f>
        <v>181.5</v>
      </c>
      <c r="AG20" s="42">
        <v>0.0</v>
      </c>
      <c r="AH20" s="285">
        <f>(AG21+AG20)+(AA20)</f>
        <v>60</v>
      </c>
      <c r="AI20" s="286">
        <f>(AF20-Y20)/7</f>
        <v>0</v>
      </c>
      <c r="AJ20" s="286">
        <f>(AH20-AA20)/7</f>
        <v>0</v>
      </c>
      <c r="AK20" s="286">
        <f>(AH20*((20.792*AVERAGE(11.5,8.375))-60.474))/10000</f>
        <v>0.876879</v>
      </c>
      <c r="AL20" s="42">
        <v>0.0</v>
      </c>
      <c r="AM20" s="285">
        <f>(AL21+AL20)+(AF20)</f>
        <v>181.5</v>
      </c>
      <c r="AN20" s="42">
        <v>0.0</v>
      </c>
      <c r="AO20" s="285">
        <f>(AN21+AN20)+(AH20)</f>
        <v>60</v>
      </c>
      <c r="AP20" s="286">
        <f>(AM20-AF20)/7</f>
        <v>0</v>
      </c>
      <c r="AQ20" s="286">
        <f>(AO20-AH20)/7</f>
        <v>0</v>
      </c>
      <c r="AR20" s="286">
        <f>(AO20*((20.792*AVERAGE(11.5,8.375))-60.474))/10000</f>
        <v>0.876879</v>
      </c>
      <c r="AS20" s="42">
        <v>9.0</v>
      </c>
      <c r="AT20" s="285">
        <f>(AS21+AS20)+(AM20)</f>
        <v>201.5</v>
      </c>
      <c r="AU20" s="42">
        <v>6.0</v>
      </c>
      <c r="AV20" s="285">
        <f>(AU21+AU20)+(AO20)</f>
        <v>72</v>
      </c>
      <c r="AW20" s="286">
        <f>(AT20-AM20)/7</f>
        <v>2.857142857</v>
      </c>
      <c r="AX20" s="286">
        <f>(AV20-AO20)/7</f>
        <v>1.714285714</v>
      </c>
      <c r="AY20" s="286">
        <f>(AV20*((20.792*AVERAGE(11.5,8.375))-60.474))/10000</f>
        <v>1.0522548</v>
      </c>
    </row>
    <row r="21" ht="14.25" customHeight="1">
      <c r="A21" s="287"/>
      <c r="B21" s="287"/>
      <c r="C21" s="287"/>
      <c r="D21" s="287"/>
      <c r="E21" s="287"/>
      <c r="F21" s="42">
        <v>60.0</v>
      </c>
      <c r="G21" s="287"/>
      <c r="H21" s="42">
        <v>19.0</v>
      </c>
      <c r="I21" s="287"/>
      <c r="J21" s="42">
        <v>77.0</v>
      </c>
      <c r="K21" s="287"/>
      <c r="L21" s="42">
        <f t="shared" si="6"/>
        <v>24</v>
      </c>
      <c r="M21" s="287"/>
      <c r="N21" s="287"/>
      <c r="O21" s="287"/>
      <c r="P21" s="287"/>
      <c r="Q21" s="42">
        <v>17.0</v>
      </c>
      <c r="R21" s="287"/>
      <c r="S21" s="42">
        <v>6.0</v>
      </c>
      <c r="T21" s="287"/>
      <c r="U21" s="287"/>
      <c r="V21" s="287"/>
      <c r="W21" s="287"/>
      <c r="X21" s="42">
        <v>0.0</v>
      </c>
      <c r="Y21" s="287"/>
      <c r="Z21" s="42">
        <v>0.0</v>
      </c>
      <c r="AA21" s="287"/>
      <c r="AB21" s="287"/>
      <c r="AC21" s="287"/>
      <c r="AD21" s="287"/>
      <c r="AE21" s="42">
        <v>0.0</v>
      </c>
      <c r="AF21" s="287"/>
      <c r="AG21" s="42">
        <v>0.0</v>
      </c>
      <c r="AH21" s="287"/>
      <c r="AI21" s="287"/>
      <c r="AJ21" s="287"/>
      <c r="AK21" s="287"/>
      <c r="AL21" s="42">
        <v>0.0</v>
      </c>
      <c r="AM21" s="287"/>
      <c r="AN21" s="42">
        <v>0.0</v>
      </c>
      <c r="AO21" s="287"/>
      <c r="AP21" s="287"/>
      <c r="AQ21" s="287"/>
      <c r="AR21" s="287"/>
      <c r="AS21" s="42">
        <v>11.0</v>
      </c>
      <c r="AT21" s="287"/>
      <c r="AU21" s="42">
        <v>6.0</v>
      </c>
      <c r="AV21" s="287"/>
      <c r="AW21" s="287"/>
      <c r="AX21" s="287"/>
      <c r="AY21" s="287"/>
    </row>
    <row r="22" ht="14.25" customHeight="1">
      <c r="A22" s="285" t="s">
        <v>178</v>
      </c>
      <c r="B22" s="285" t="s">
        <v>173</v>
      </c>
      <c r="C22" s="285" t="s">
        <v>36</v>
      </c>
      <c r="D22" s="285">
        <v>1.0</v>
      </c>
      <c r="E22" s="285">
        <v>11.0</v>
      </c>
      <c r="F22" s="42">
        <v>88.0</v>
      </c>
      <c r="G22" s="285">
        <f>SUM(F22:F23)</f>
        <v>168</v>
      </c>
      <c r="H22" s="42">
        <v>21.0</v>
      </c>
      <c r="I22" s="285">
        <f>SUM(H22:H23)</f>
        <v>39</v>
      </c>
      <c r="J22" s="42">
        <v>108.0</v>
      </c>
      <c r="K22" s="285">
        <f>SUM(J22:J23)</f>
        <v>205</v>
      </c>
      <c r="L22" s="42">
        <f t="shared" ref="L22:L24" si="7">H22+4</f>
        <v>25</v>
      </c>
      <c r="M22" s="285">
        <f>SUM(L22:L23)</f>
        <v>47</v>
      </c>
      <c r="N22" s="286">
        <f>(K22-G22)/7</f>
        <v>5.285714286</v>
      </c>
      <c r="O22" s="286">
        <f>(M22-I22)/7</f>
        <v>1.142857143</v>
      </c>
      <c r="P22" s="286">
        <f>(M22*((20.792*AVERAGE(11.5,8.375))-60.474))/10000</f>
        <v>0.68688855</v>
      </c>
      <c r="Q22" s="42">
        <v>16.0</v>
      </c>
      <c r="R22" s="285">
        <f>(J22+Q22)+(J23+Q23)</f>
        <v>240</v>
      </c>
      <c r="S22" s="42">
        <v>4.0</v>
      </c>
      <c r="T22" s="285">
        <f>(L22+S22)+(L23+S23)</f>
        <v>57</v>
      </c>
      <c r="U22" s="286">
        <f>(R22-K22)/7</f>
        <v>5</v>
      </c>
      <c r="V22" s="286">
        <f>(T22-M22)/7</f>
        <v>1.428571429</v>
      </c>
      <c r="W22" s="286">
        <f>(T22*((20.792*AVERAGE(11.5,8.375))-60.474))/10000</f>
        <v>0.83303505</v>
      </c>
      <c r="X22" s="42">
        <v>4.0</v>
      </c>
      <c r="Y22" s="285">
        <f>(X23+X22)+(R22)</f>
        <v>247</v>
      </c>
      <c r="Z22" s="42">
        <v>2.0</v>
      </c>
      <c r="AA22" s="285">
        <f>(T22+Z22)+(Z23)</f>
        <v>60</v>
      </c>
      <c r="AB22" s="286">
        <f>(Y22-R22)/7</f>
        <v>1</v>
      </c>
      <c r="AC22" s="286">
        <f>(AA22-T22)/7</f>
        <v>0.4285714286</v>
      </c>
      <c r="AD22" s="286">
        <f>(AA22*((20.792*AVERAGE(11.5,8.375))-60.474))/10000</f>
        <v>0.876879</v>
      </c>
      <c r="AE22" s="42">
        <v>0.0</v>
      </c>
      <c r="AF22" s="285">
        <f>(AE23+AE22)+(Y22)</f>
        <v>247</v>
      </c>
      <c r="AG22" s="42">
        <v>0.0</v>
      </c>
      <c r="AH22" s="285">
        <f>(AG23+AG22)+(AA22)</f>
        <v>60</v>
      </c>
      <c r="AI22" s="286">
        <f>(AF22-Y22)/7</f>
        <v>0</v>
      </c>
      <c r="AJ22" s="286">
        <f>(AH22-AA22)/7</f>
        <v>0</v>
      </c>
      <c r="AK22" s="286">
        <f>(AH22*((20.792*AVERAGE(11.5,8.375))-60.474))/10000</f>
        <v>0.876879</v>
      </c>
      <c r="AL22" s="42">
        <v>0.0</v>
      </c>
      <c r="AM22" s="285">
        <f>(AL23+AL22)+(AF22)</f>
        <v>247</v>
      </c>
      <c r="AN22" s="42">
        <v>0.0</v>
      </c>
      <c r="AO22" s="285">
        <f>(AN23+AN22)+(AH22)</f>
        <v>60</v>
      </c>
      <c r="AP22" s="286">
        <f>(AM22-AF22)/7</f>
        <v>0</v>
      </c>
      <c r="AQ22" s="286">
        <f>(AO22-AH22)/7</f>
        <v>0</v>
      </c>
      <c r="AR22" s="286">
        <f>(AO22*((20.792*AVERAGE(11.5,8.375))-60.474))/10000</f>
        <v>0.876879</v>
      </c>
      <c r="AS22" s="42">
        <v>10.0</v>
      </c>
      <c r="AT22" s="285">
        <f>(AS23+AS22)+(AM22)</f>
        <v>267</v>
      </c>
      <c r="AU22" s="42">
        <v>6.0</v>
      </c>
      <c r="AV22" s="285">
        <f>(AU23+AU22)+(AO22)</f>
        <v>72</v>
      </c>
      <c r="AW22" s="286">
        <f>(AT22-AM22)/7</f>
        <v>2.857142857</v>
      </c>
      <c r="AX22" s="286">
        <f>(AV22-AO22)/7</f>
        <v>1.714285714</v>
      </c>
      <c r="AY22" s="286">
        <f>(AV22*((20.792*AVERAGE(11.5,8.375))-60.474))/10000</f>
        <v>1.0522548</v>
      </c>
    </row>
    <row r="23" ht="14.25" customHeight="1">
      <c r="A23" s="287"/>
      <c r="B23" s="287"/>
      <c r="C23" s="287"/>
      <c r="D23" s="287"/>
      <c r="E23" s="287"/>
      <c r="F23" s="42">
        <v>80.0</v>
      </c>
      <c r="G23" s="287"/>
      <c r="H23" s="42">
        <v>18.0</v>
      </c>
      <c r="I23" s="287"/>
      <c r="J23" s="42">
        <v>97.0</v>
      </c>
      <c r="K23" s="287"/>
      <c r="L23" s="42">
        <f t="shared" si="7"/>
        <v>22</v>
      </c>
      <c r="M23" s="287"/>
      <c r="N23" s="287"/>
      <c r="O23" s="287"/>
      <c r="P23" s="287"/>
      <c r="Q23" s="42">
        <v>19.0</v>
      </c>
      <c r="R23" s="287"/>
      <c r="S23" s="42">
        <v>6.0</v>
      </c>
      <c r="T23" s="287"/>
      <c r="U23" s="287"/>
      <c r="V23" s="287"/>
      <c r="W23" s="287"/>
      <c r="X23" s="42">
        <v>3.0</v>
      </c>
      <c r="Y23" s="287"/>
      <c r="Z23" s="42">
        <v>1.0</v>
      </c>
      <c r="AA23" s="287"/>
      <c r="AB23" s="287"/>
      <c r="AC23" s="287"/>
      <c r="AD23" s="287"/>
      <c r="AE23" s="42">
        <v>0.0</v>
      </c>
      <c r="AF23" s="287"/>
      <c r="AG23" s="42">
        <v>0.0</v>
      </c>
      <c r="AH23" s="287"/>
      <c r="AI23" s="287"/>
      <c r="AJ23" s="287"/>
      <c r="AK23" s="287"/>
      <c r="AL23" s="42">
        <v>0.0</v>
      </c>
      <c r="AM23" s="287"/>
      <c r="AN23" s="42">
        <v>0.0</v>
      </c>
      <c r="AO23" s="287"/>
      <c r="AP23" s="287"/>
      <c r="AQ23" s="287"/>
      <c r="AR23" s="287"/>
      <c r="AS23" s="42">
        <v>10.0</v>
      </c>
      <c r="AT23" s="287"/>
      <c r="AU23" s="42">
        <v>6.0</v>
      </c>
      <c r="AV23" s="287"/>
      <c r="AW23" s="287"/>
      <c r="AX23" s="287"/>
      <c r="AY23" s="287"/>
    </row>
    <row r="24" ht="14.25" customHeight="1">
      <c r="A24" s="285" t="s">
        <v>175</v>
      </c>
      <c r="B24" s="285" t="s">
        <v>169</v>
      </c>
      <c r="C24" s="285" t="s">
        <v>34</v>
      </c>
      <c r="D24" s="285">
        <v>1.0</v>
      </c>
      <c r="E24" s="285">
        <v>12.0</v>
      </c>
      <c r="F24" s="42">
        <v>57.0</v>
      </c>
      <c r="G24" s="285">
        <f>SUM(F24:F25)</f>
        <v>57</v>
      </c>
      <c r="H24" s="42">
        <v>18.0</v>
      </c>
      <c r="I24" s="285">
        <f>SUM(H24:H25)</f>
        <v>18</v>
      </c>
      <c r="J24" s="42">
        <v>72.0</v>
      </c>
      <c r="K24" s="285">
        <f>SUM(J24:J25)</f>
        <v>72</v>
      </c>
      <c r="L24" s="42">
        <f t="shared" si="7"/>
        <v>22</v>
      </c>
      <c r="M24" s="285">
        <f>SUM(L24:L25)</f>
        <v>22</v>
      </c>
      <c r="N24" s="286">
        <f>(K24-G24)/7</f>
        <v>2.142857143</v>
      </c>
      <c r="O24" s="286">
        <f>(M24-I24)/7</f>
        <v>0.5714285714</v>
      </c>
      <c r="P24" s="286">
        <f>(M24*((20.792*AVERAGE(11.5,8.375))-60.474))/10000</f>
        <v>0.3215223</v>
      </c>
      <c r="Q24" s="42">
        <v>21.0</v>
      </c>
      <c r="R24" s="285">
        <f>(J24+Q24)+(J25+Q25)</f>
        <v>93</v>
      </c>
      <c r="S24" s="42">
        <v>7.0</v>
      </c>
      <c r="T24" s="285">
        <f>(L24+S24)+(L25+S25)</f>
        <v>29</v>
      </c>
      <c r="U24" s="286">
        <f>(R24-K24)/7</f>
        <v>3</v>
      </c>
      <c r="V24" s="286">
        <f>(T24-M24)/7</f>
        <v>1</v>
      </c>
      <c r="W24" s="286">
        <f>(T24*((20.792*AVERAGE(11.5,8.375))-60.474))/10000</f>
        <v>0.42382485</v>
      </c>
      <c r="X24" s="42">
        <v>11.0</v>
      </c>
      <c r="Y24" s="285">
        <f>(X25+X24)+(R24)</f>
        <v>104</v>
      </c>
      <c r="Z24" s="42">
        <v>4.0</v>
      </c>
      <c r="AA24" s="285">
        <f>(T24+Z24)+(Z25)</f>
        <v>33</v>
      </c>
      <c r="AB24" s="286">
        <f>(Y24-R24)/7</f>
        <v>1.571428571</v>
      </c>
      <c r="AC24" s="286">
        <f>(AA24-T24)/7</f>
        <v>0.5714285714</v>
      </c>
      <c r="AD24" s="286">
        <f>(AA24*((20.792*AVERAGE(11.5,8.375))-60.474))/10000</f>
        <v>0.48228345</v>
      </c>
      <c r="AE24" s="42">
        <v>1.0</v>
      </c>
      <c r="AF24" s="285">
        <f>(AE25+AE24)+(Y24)</f>
        <v>105</v>
      </c>
      <c r="AG24" s="42">
        <v>1.0</v>
      </c>
      <c r="AH24" s="285">
        <f>(AG25+AG24)+(AA24)</f>
        <v>34</v>
      </c>
      <c r="AI24" s="286">
        <f>(AF24-Y24)/7</f>
        <v>0.1428571429</v>
      </c>
      <c r="AJ24" s="286">
        <f>(AH24-AA24)/7</f>
        <v>0.1428571429</v>
      </c>
      <c r="AK24" s="286">
        <f>(AH24*((20.792*AVERAGE(11.5,8.375))-60.474))/10000</f>
        <v>0.4968981</v>
      </c>
      <c r="AL24" s="42">
        <v>1.0</v>
      </c>
      <c r="AM24" s="285">
        <f>(AL25+AL24)+(AF24)</f>
        <v>106</v>
      </c>
      <c r="AN24" s="42">
        <v>1.0</v>
      </c>
      <c r="AO24" s="285">
        <f>(AN25+AN24)+(AH24)</f>
        <v>35</v>
      </c>
      <c r="AP24" s="286">
        <f>(AM24-AF24)/7</f>
        <v>0.1428571429</v>
      </c>
      <c r="AQ24" s="286">
        <f>(AO24-AH24)/7</f>
        <v>0.1428571429</v>
      </c>
      <c r="AR24" s="286">
        <f>(AO24*((20.792*AVERAGE(11.5,8.375))-60.474))/10000</f>
        <v>0.51151275</v>
      </c>
      <c r="AS24" s="42">
        <v>14.0</v>
      </c>
      <c r="AT24" s="285">
        <f>(AS25+AS24)+(AM24)</f>
        <v>120</v>
      </c>
      <c r="AU24" s="42">
        <v>7.0</v>
      </c>
      <c r="AV24" s="285">
        <f>(AU25+AU24)+(AO24)</f>
        <v>42</v>
      </c>
      <c r="AW24" s="286">
        <f>(AT24-AM24)/7</f>
        <v>2</v>
      </c>
      <c r="AX24" s="286">
        <f>(AV24-AO24)/7</f>
        <v>1</v>
      </c>
      <c r="AY24" s="286">
        <f>(AV24*((20.792*AVERAGE(11.5,8.375))-60.474))/10000</f>
        <v>0.6138153</v>
      </c>
    </row>
    <row r="25" ht="14.25" customHeight="1">
      <c r="A25" s="287"/>
      <c r="B25" s="287"/>
      <c r="C25" s="287"/>
      <c r="D25" s="287"/>
      <c r="E25" s="287"/>
      <c r="F25" s="42">
        <v>0.0</v>
      </c>
      <c r="G25" s="287"/>
      <c r="H25" s="42">
        <v>0.0</v>
      </c>
      <c r="I25" s="287"/>
      <c r="J25" s="42">
        <v>0.0</v>
      </c>
      <c r="K25" s="287"/>
      <c r="L25" s="42">
        <v>0.0</v>
      </c>
      <c r="M25" s="287"/>
      <c r="N25" s="287"/>
      <c r="O25" s="287"/>
      <c r="P25" s="287"/>
      <c r="Q25" s="42">
        <v>0.0</v>
      </c>
      <c r="R25" s="287"/>
      <c r="S25" s="42">
        <v>0.0</v>
      </c>
      <c r="T25" s="287"/>
      <c r="U25" s="287"/>
      <c r="V25" s="287"/>
      <c r="W25" s="287"/>
      <c r="X25" s="42">
        <v>0.0</v>
      </c>
      <c r="Y25" s="287"/>
      <c r="Z25" s="42">
        <v>0.0</v>
      </c>
      <c r="AA25" s="287"/>
      <c r="AB25" s="287"/>
      <c r="AC25" s="287"/>
      <c r="AD25" s="287"/>
      <c r="AE25" s="42">
        <v>0.0</v>
      </c>
      <c r="AF25" s="287"/>
      <c r="AG25" s="42">
        <v>0.0</v>
      </c>
      <c r="AH25" s="287"/>
      <c r="AI25" s="287"/>
      <c r="AJ25" s="287"/>
      <c r="AK25" s="287"/>
      <c r="AL25" s="42">
        <v>0.0</v>
      </c>
      <c r="AM25" s="287"/>
      <c r="AN25" s="42">
        <v>0.0</v>
      </c>
      <c r="AO25" s="287"/>
      <c r="AP25" s="287"/>
      <c r="AQ25" s="287"/>
      <c r="AR25" s="287"/>
      <c r="AS25" s="42">
        <v>0.0</v>
      </c>
      <c r="AT25" s="287"/>
      <c r="AU25" s="42">
        <v>0.0</v>
      </c>
      <c r="AV25" s="287"/>
      <c r="AW25" s="287"/>
      <c r="AX25" s="287"/>
      <c r="AY25" s="287"/>
    </row>
    <row r="26" ht="14.25" customHeight="1">
      <c r="A26" s="285" t="s">
        <v>178</v>
      </c>
      <c r="B26" s="285" t="s">
        <v>169</v>
      </c>
      <c r="C26" s="285" t="s">
        <v>32</v>
      </c>
      <c r="D26" s="285">
        <v>1.0</v>
      </c>
      <c r="E26" s="285">
        <v>13.0</v>
      </c>
      <c r="F26" s="42">
        <v>50.0</v>
      </c>
      <c r="G26" s="285">
        <f>SUM(F26:F27)</f>
        <v>112</v>
      </c>
      <c r="H26" s="42">
        <v>14.0</v>
      </c>
      <c r="I26" s="285">
        <f>SUM(H26:H27)</f>
        <v>30</v>
      </c>
      <c r="J26" s="42">
        <v>64.0</v>
      </c>
      <c r="K26" s="285">
        <f>SUM(J26:J27)</f>
        <v>138</v>
      </c>
      <c r="L26" s="42">
        <f t="shared" ref="L26:L27" si="8">H26+3</f>
        <v>17</v>
      </c>
      <c r="M26" s="285">
        <f>SUM(L26:L27)</f>
        <v>36</v>
      </c>
      <c r="N26" s="286">
        <f>(K26-G26)/7</f>
        <v>3.714285714</v>
      </c>
      <c r="O26" s="286">
        <f>(M26-I26)/7</f>
        <v>0.8571428571</v>
      </c>
      <c r="P26" s="286">
        <f>(M26*((20.792*AVERAGE(11.5,8.375))-60.474))/10000</f>
        <v>0.5261274</v>
      </c>
      <c r="Q26" s="42">
        <v>13.0</v>
      </c>
      <c r="R26" s="285">
        <f>(J26+Q26)+(J27+Q27)</f>
        <v>172</v>
      </c>
      <c r="S26" s="42">
        <v>4.0</v>
      </c>
      <c r="T26" s="285">
        <f>(L26+S26)+(L27+S27)</f>
        <v>46</v>
      </c>
      <c r="U26" s="286">
        <f>(R26-K26)/7</f>
        <v>4.857142857</v>
      </c>
      <c r="V26" s="286">
        <f>(T26-M26)/7</f>
        <v>1.428571429</v>
      </c>
      <c r="W26" s="286">
        <f>(T26*((20.792*AVERAGE(11.5,8.375))-60.474))/10000</f>
        <v>0.6722739</v>
      </c>
      <c r="X26" s="42">
        <v>3.0</v>
      </c>
      <c r="Y26" s="285">
        <f>(X27+X26)+(R26)</f>
        <v>178</v>
      </c>
      <c r="Z26" s="42">
        <v>2.0</v>
      </c>
      <c r="AA26" s="285">
        <f>(T26+Z26)+(Z27)</f>
        <v>50</v>
      </c>
      <c r="AB26" s="286">
        <f>(Y26-R26)/7</f>
        <v>0.8571428571</v>
      </c>
      <c r="AC26" s="286">
        <f>(AA26-T26)/7</f>
        <v>0.5714285714</v>
      </c>
      <c r="AD26" s="286">
        <f>(AA26*((20.792*AVERAGE(11.5,8.375))-60.474))/10000</f>
        <v>0.7307325</v>
      </c>
      <c r="AE26" s="42">
        <v>0.0</v>
      </c>
      <c r="AF26" s="285">
        <f>(AE27+AE26)+(Y26)</f>
        <v>178</v>
      </c>
      <c r="AG26" s="42">
        <v>0.0</v>
      </c>
      <c r="AH26" s="285">
        <f>(AG27+AG26)+(AA26)</f>
        <v>50</v>
      </c>
      <c r="AI26" s="286">
        <f>(AF26-Y26)/7</f>
        <v>0</v>
      </c>
      <c r="AJ26" s="286">
        <f>(AH26-AA26)/7</f>
        <v>0</v>
      </c>
      <c r="AK26" s="286">
        <f>(AH26*((20.792*AVERAGE(11.5,8.375))-60.474))/10000</f>
        <v>0.7307325</v>
      </c>
      <c r="AL26" s="42">
        <v>0.0</v>
      </c>
      <c r="AM26" s="285">
        <f>(AL27+AL26)+(AF26)</f>
        <v>179</v>
      </c>
      <c r="AN26" s="42">
        <v>0.0</v>
      </c>
      <c r="AO26" s="285">
        <f>(AN27+AN26)+(AH26)</f>
        <v>51</v>
      </c>
      <c r="AP26" s="286">
        <f>(AM26-AF26)/7</f>
        <v>0.1428571429</v>
      </c>
      <c r="AQ26" s="286">
        <f>(AO26-AH26)/7</f>
        <v>0.1428571429</v>
      </c>
      <c r="AR26" s="286">
        <f>(AO26*((20.792*AVERAGE(11.5,8.375))-60.474))/10000</f>
        <v>0.74534715</v>
      </c>
      <c r="AS26" s="42">
        <v>11.0</v>
      </c>
      <c r="AT26" s="285">
        <f>(AS27+AS26)+(AM26)</f>
        <v>202</v>
      </c>
      <c r="AU26" s="42">
        <v>3.0</v>
      </c>
      <c r="AV26" s="285">
        <f>(AU27+AU26)+(AO26)</f>
        <v>59</v>
      </c>
      <c r="AW26" s="286">
        <f>(AT26-AM26)/7</f>
        <v>3.285714286</v>
      </c>
      <c r="AX26" s="286">
        <f>(AV26-AO26)/7</f>
        <v>1.142857143</v>
      </c>
      <c r="AY26" s="286">
        <f>(AV26*((20.792*AVERAGE(11.5,8.375))-60.474))/10000</f>
        <v>0.86226435</v>
      </c>
    </row>
    <row r="27" ht="14.25" customHeight="1">
      <c r="A27" s="287"/>
      <c r="B27" s="287"/>
      <c r="C27" s="287"/>
      <c r="D27" s="287"/>
      <c r="E27" s="287"/>
      <c r="F27" s="42">
        <v>62.0</v>
      </c>
      <c r="G27" s="287"/>
      <c r="H27" s="42">
        <v>16.0</v>
      </c>
      <c r="I27" s="287"/>
      <c r="J27" s="42">
        <v>74.0</v>
      </c>
      <c r="K27" s="287"/>
      <c r="L27" s="42">
        <f t="shared" si="8"/>
        <v>19</v>
      </c>
      <c r="M27" s="287"/>
      <c r="N27" s="287"/>
      <c r="O27" s="287"/>
      <c r="P27" s="287"/>
      <c r="Q27" s="42">
        <v>21.0</v>
      </c>
      <c r="R27" s="287"/>
      <c r="S27" s="42">
        <v>6.0</v>
      </c>
      <c r="T27" s="287"/>
      <c r="U27" s="287"/>
      <c r="V27" s="287"/>
      <c r="W27" s="287"/>
      <c r="X27" s="42">
        <v>3.0</v>
      </c>
      <c r="Y27" s="287"/>
      <c r="Z27" s="42">
        <v>2.0</v>
      </c>
      <c r="AA27" s="287"/>
      <c r="AB27" s="287"/>
      <c r="AC27" s="287"/>
      <c r="AD27" s="287"/>
      <c r="AE27" s="42">
        <v>0.0</v>
      </c>
      <c r="AF27" s="287"/>
      <c r="AG27" s="42">
        <v>0.0</v>
      </c>
      <c r="AH27" s="287"/>
      <c r="AI27" s="287"/>
      <c r="AJ27" s="287"/>
      <c r="AK27" s="287"/>
      <c r="AL27" s="42">
        <v>1.0</v>
      </c>
      <c r="AM27" s="287"/>
      <c r="AN27" s="42">
        <v>1.0</v>
      </c>
      <c r="AO27" s="287"/>
      <c r="AP27" s="287"/>
      <c r="AQ27" s="287"/>
      <c r="AR27" s="287"/>
      <c r="AS27" s="42">
        <v>12.0</v>
      </c>
      <c r="AT27" s="287"/>
      <c r="AU27" s="42">
        <v>5.0</v>
      </c>
      <c r="AV27" s="287"/>
      <c r="AW27" s="287"/>
      <c r="AX27" s="287"/>
      <c r="AY27" s="287"/>
    </row>
    <row r="28" ht="14.25" customHeight="1">
      <c r="A28" s="285" t="s">
        <v>183</v>
      </c>
      <c r="B28" s="285" t="s">
        <v>169</v>
      </c>
      <c r="C28" s="285" t="s">
        <v>30</v>
      </c>
      <c r="D28" s="285">
        <v>1.0</v>
      </c>
      <c r="E28" s="285">
        <v>14.0</v>
      </c>
      <c r="F28" s="42">
        <v>33.0</v>
      </c>
      <c r="G28" s="285">
        <f>SUM(F28:F29)</f>
        <v>77</v>
      </c>
      <c r="H28" s="42">
        <v>15.0</v>
      </c>
      <c r="I28" s="285">
        <f>SUM(H28:H29)</f>
        <v>31</v>
      </c>
      <c r="J28" s="42">
        <v>40.0</v>
      </c>
      <c r="K28" s="285">
        <f>SUM(J28:J29)</f>
        <v>91</v>
      </c>
      <c r="L28" s="42">
        <f>H28+2</f>
        <v>17</v>
      </c>
      <c r="M28" s="285">
        <f>SUM(L28:L29)</f>
        <v>36</v>
      </c>
      <c r="N28" s="286">
        <f>(K28-G28)/7</f>
        <v>2</v>
      </c>
      <c r="O28" s="286">
        <f>(M28-I28)/7</f>
        <v>0.7142857143</v>
      </c>
      <c r="P28" s="286">
        <f>(M28*((20.792*AVERAGE(11.5,8.375))-60.474))/10000</f>
        <v>0.5261274</v>
      </c>
      <c r="Q28" s="42">
        <v>14.0</v>
      </c>
      <c r="R28" s="285">
        <f>(J28+Q28)+(J29+Q29)</f>
        <v>116</v>
      </c>
      <c r="S28" s="42">
        <v>6.0</v>
      </c>
      <c r="T28" s="285">
        <f>(L28+S28)+(L29+S29)</f>
        <v>48</v>
      </c>
      <c r="U28" s="286">
        <f>(R28-K28)/7</f>
        <v>3.571428571</v>
      </c>
      <c r="V28" s="286">
        <f>(T28-M28)/7</f>
        <v>1.714285714</v>
      </c>
      <c r="W28" s="286">
        <f>(T28*((20.792*AVERAGE(11.5,8.375))-60.474))/10000</f>
        <v>0.7015032</v>
      </c>
      <c r="X28" s="42">
        <v>4.0</v>
      </c>
      <c r="Y28" s="285">
        <f>(X29+X28)+(R28)</f>
        <v>122</v>
      </c>
      <c r="Z28" s="42">
        <v>3.0</v>
      </c>
      <c r="AA28" s="285">
        <f>(T28+Z28)+(Z29)</f>
        <v>53</v>
      </c>
      <c r="AB28" s="286">
        <f>(Y28-R28)/7</f>
        <v>0.8571428571</v>
      </c>
      <c r="AC28" s="286">
        <f>(AA28-T28)/7</f>
        <v>0.7142857143</v>
      </c>
      <c r="AD28" s="286">
        <f>(AA28*((20.792*AVERAGE(11.5,8.375))-60.474))/10000</f>
        <v>0.77457645</v>
      </c>
      <c r="AE28" s="42">
        <v>0.0</v>
      </c>
      <c r="AF28" s="285">
        <f>(AE29+AE28)+(Y28)</f>
        <v>122</v>
      </c>
      <c r="AG28" s="42">
        <v>0.0</v>
      </c>
      <c r="AH28" s="285">
        <f>(AG29+AG28)+(AA28)</f>
        <v>53</v>
      </c>
      <c r="AI28" s="286">
        <f>(AF28-Y28)/7</f>
        <v>0</v>
      </c>
      <c r="AJ28" s="286">
        <f>(AH28-AA28)/7</f>
        <v>0</v>
      </c>
      <c r="AK28" s="286">
        <f>(AH28*((20.792*AVERAGE(11.5,8.375))-60.474))/10000</f>
        <v>0.77457645</v>
      </c>
      <c r="AL28" s="42">
        <v>0.0</v>
      </c>
      <c r="AM28" s="285">
        <f>(AL29+AL28)+(AF28)</f>
        <v>122</v>
      </c>
      <c r="AN28" s="42">
        <v>0.0</v>
      </c>
      <c r="AO28" s="285">
        <f>(AN29+AN28)+(AH28)</f>
        <v>53</v>
      </c>
      <c r="AP28" s="286">
        <f>(AM28-AF28)/7</f>
        <v>0</v>
      </c>
      <c r="AQ28" s="286">
        <f>(AO28-AH28)/7</f>
        <v>0</v>
      </c>
      <c r="AR28" s="286">
        <f>(AO28*((20.792*AVERAGE(11.5,8.375))-60.474))/10000</f>
        <v>0.77457645</v>
      </c>
      <c r="AS28" s="42">
        <v>6.0</v>
      </c>
      <c r="AT28" s="285">
        <f>(AS29+AS28)+(AM28)</f>
        <v>132</v>
      </c>
      <c r="AU28" s="42">
        <v>4.0</v>
      </c>
      <c r="AV28" s="285">
        <f>(AU29+AU28)+(AO28)</f>
        <v>61</v>
      </c>
      <c r="AW28" s="286">
        <f>(AT28-AM28)/7</f>
        <v>1.428571429</v>
      </c>
      <c r="AX28" s="286">
        <f>(AV28-AO28)/7</f>
        <v>1.142857143</v>
      </c>
      <c r="AY28" s="286">
        <f>(AV28*((20.792*AVERAGE(11.5,8.375))-60.474))/10000</f>
        <v>0.89149365</v>
      </c>
    </row>
    <row r="29" ht="14.25" customHeight="1">
      <c r="A29" s="287"/>
      <c r="B29" s="287"/>
      <c r="C29" s="287"/>
      <c r="D29" s="287"/>
      <c r="E29" s="287"/>
      <c r="F29" s="42">
        <v>44.0</v>
      </c>
      <c r="G29" s="287"/>
      <c r="H29" s="42">
        <v>16.0</v>
      </c>
      <c r="I29" s="287"/>
      <c r="J29" s="42">
        <v>51.0</v>
      </c>
      <c r="K29" s="287"/>
      <c r="L29" s="42">
        <f t="shared" ref="L29:L30" si="9">H29+3</f>
        <v>19</v>
      </c>
      <c r="M29" s="287"/>
      <c r="N29" s="287"/>
      <c r="O29" s="287"/>
      <c r="P29" s="287"/>
      <c r="Q29" s="42">
        <v>11.0</v>
      </c>
      <c r="R29" s="287"/>
      <c r="S29" s="42">
        <v>6.0</v>
      </c>
      <c r="T29" s="287"/>
      <c r="U29" s="287"/>
      <c r="V29" s="287"/>
      <c r="W29" s="287"/>
      <c r="X29" s="42">
        <v>2.0</v>
      </c>
      <c r="Y29" s="287"/>
      <c r="Z29" s="42">
        <v>2.0</v>
      </c>
      <c r="AA29" s="287"/>
      <c r="AB29" s="287"/>
      <c r="AC29" s="287"/>
      <c r="AD29" s="287"/>
      <c r="AE29" s="42">
        <v>0.0</v>
      </c>
      <c r="AF29" s="287"/>
      <c r="AG29" s="42">
        <v>0.0</v>
      </c>
      <c r="AH29" s="287"/>
      <c r="AI29" s="287"/>
      <c r="AJ29" s="287"/>
      <c r="AK29" s="287"/>
      <c r="AL29" s="42">
        <v>0.0</v>
      </c>
      <c r="AM29" s="287"/>
      <c r="AN29" s="42">
        <v>0.0</v>
      </c>
      <c r="AO29" s="287"/>
      <c r="AP29" s="287"/>
      <c r="AQ29" s="287"/>
      <c r="AR29" s="287"/>
      <c r="AS29" s="42">
        <v>4.0</v>
      </c>
      <c r="AT29" s="287"/>
      <c r="AU29" s="42">
        <v>4.0</v>
      </c>
      <c r="AV29" s="287"/>
      <c r="AW29" s="287"/>
      <c r="AX29" s="287"/>
      <c r="AY29" s="287"/>
    </row>
    <row r="30" ht="14.25" customHeight="1">
      <c r="A30" s="285" t="s">
        <v>178</v>
      </c>
      <c r="B30" s="285" t="s">
        <v>176</v>
      </c>
      <c r="C30" s="285" t="s">
        <v>29</v>
      </c>
      <c r="D30" s="285">
        <v>1.0</v>
      </c>
      <c r="E30" s="285">
        <v>15.0</v>
      </c>
      <c r="F30" s="42">
        <v>47.0</v>
      </c>
      <c r="G30" s="285">
        <f>SUM(F30:F31)</f>
        <v>109</v>
      </c>
      <c r="H30" s="42">
        <v>13.0</v>
      </c>
      <c r="I30" s="285">
        <f>SUM(H30:H31)</f>
        <v>29</v>
      </c>
      <c r="J30" s="42">
        <v>55.0</v>
      </c>
      <c r="K30" s="285">
        <f>SUM(J30:J31)</f>
        <v>122</v>
      </c>
      <c r="L30" s="42">
        <f t="shared" si="9"/>
        <v>16</v>
      </c>
      <c r="M30" s="285">
        <f>SUM(L30:L31)</f>
        <v>34</v>
      </c>
      <c r="N30" s="286">
        <f>(K30-G30)/7</f>
        <v>1.857142857</v>
      </c>
      <c r="O30" s="286">
        <f>(M30-I30)/7</f>
        <v>0.7142857143</v>
      </c>
      <c r="P30" s="286">
        <f>(M30*((20.792*AVERAGE(11.5,8.375))-60.474))/10000</f>
        <v>0.4968981</v>
      </c>
      <c r="Q30" s="42">
        <v>11.0</v>
      </c>
      <c r="R30" s="285">
        <f>(J30+Q30)+(J31+Q31)</f>
        <v>148</v>
      </c>
      <c r="S30" s="42">
        <v>5.0</v>
      </c>
      <c r="T30" s="285">
        <f>(L30+S30)+(L31+S31)</f>
        <v>44</v>
      </c>
      <c r="U30" s="286">
        <f>(R30-K30)/7</f>
        <v>3.714285714</v>
      </c>
      <c r="V30" s="286">
        <f>(T30-M30)/7</f>
        <v>1.428571429</v>
      </c>
      <c r="W30" s="286">
        <f>(T30*((20.792*AVERAGE(11.5,8.375))-60.474))/10000</f>
        <v>0.6430446</v>
      </c>
      <c r="X30" s="42">
        <v>5.0</v>
      </c>
      <c r="Y30" s="285">
        <f>(X31+X30)+(R30)</f>
        <v>156</v>
      </c>
      <c r="Z30" s="42">
        <v>3.0</v>
      </c>
      <c r="AA30" s="285">
        <f>(T30+Z30)+(Z31)</f>
        <v>49</v>
      </c>
      <c r="AB30" s="286">
        <f>(Y30-R30)/7</f>
        <v>1.142857143</v>
      </c>
      <c r="AC30" s="286">
        <f>(AA30-T30)/7</f>
        <v>0.7142857143</v>
      </c>
      <c r="AD30" s="286">
        <f>(AA30*((20.792*AVERAGE(11.5,8.375))-60.474))/10000</f>
        <v>0.71611785</v>
      </c>
      <c r="AE30" s="42">
        <v>0.0</v>
      </c>
      <c r="AF30" s="285">
        <f>(AE31+AE30)+(Y30)</f>
        <v>156</v>
      </c>
      <c r="AG30" s="42">
        <v>0.0</v>
      </c>
      <c r="AH30" s="285">
        <f>(AG31+AG30)+(AA30)</f>
        <v>49</v>
      </c>
      <c r="AI30" s="286">
        <f>(AF30-Y30)/7</f>
        <v>0</v>
      </c>
      <c r="AJ30" s="286">
        <f>(AH30-AA30)/7</f>
        <v>0</v>
      </c>
      <c r="AK30" s="286">
        <f>(AH30*((20.792*AVERAGE(11.5,8.375))-60.474))/10000</f>
        <v>0.71611785</v>
      </c>
      <c r="AL30" s="42">
        <v>0.0</v>
      </c>
      <c r="AM30" s="285">
        <f>(AL31+AL30)+(AF30)</f>
        <v>156</v>
      </c>
      <c r="AN30" s="42">
        <v>0.0</v>
      </c>
      <c r="AO30" s="285">
        <f>(AN31+AN30)+(AH30)</f>
        <v>49</v>
      </c>
      <c r="AP30" s="286">
        <f>(AM30-AF30)/7</f>
        <v>0</v>
      </c>
      <c r="AQ30" s="286">
        <f>(AO30-AH30)/7</f>
        <v>0</v>
      </c>
      <c r="AR30" s="286">
        <f>(AO30*((20.792*AVERAGE(11.5,8.375))-60.474))/10000</f>
        <v>0.71611785</v>
      </c>
      <c r="AS30" s="42">
        <v>10.0</v>
      </c>
      <c r="AT30" s="285">
        <f>(AS31+AS30)+(AM30)</f>
        <v>177</v>
      </c>
      <c r="AU30" s="42">
        <v>5.0</v>
      </c>
      <c r="AV30" s="285">
        <f>(AU31+AU30)+(AO30)</f>
        <v>59</v>
      </c>
      <c r="AW30" s="286">
        <f>(AT30-AM30)/7</f>
        <v>3</v>
      </c>
      <c r="AX30" s="286">
        <f>(AV30-AO30)/7</f>
        <v>1.428571429</v>
      </c>
      <c r="AY30" s="286">
        <f>(AV30*((20.792*AVERAGE(11.5,8.375))-60.474))/10000</f>
        <v>0.86226435</v>
      </c>
    </row>
    <row r="31" ht="14.25" customHeight="1">
      <c r="A31" s="287"/>
      <c r="B31" s="287"/>
      <c r="C31" s="287"/>
      <c r="D31" s="287"/>
      <c r="E31" s="287"/>
      <c r="F31" s="42">
        <v>62.0</v>
      </c>
      <c r="G31" s="287"/>
      <c r="H31" s="42">
        <v>16.0</v>
      </c>
      <c r="I31" s="287"/>
      <c r="J31" s="42">
        <v>67.0</v>
      </c>
      <c r="K31" s="287"/>
      <c r="L31" s="42">
        <f>H31+2</f>
        <v>18</v>
      </c>
      <c r="M31" s="287"/>
      <c r="N31" s="287"/>
      <c r="O31" s="287"/>
      <c r="P31" s="287"/>
      <c r="Q31" s="42">
        <v>15.0</v>
      </c>
      <c r="R31" s="287"/>
      <c r="S31" s="42">
        <v>5.0</v>
      </c>
      <c r="T31" s="287"/>
      <c r="U31" s="287"/>
      <c r="V31" s="287"/>
      <c r="W31" s="287"/>
      <c r="X31" s="42">
        <v>3.0</v>
      </c>
      <c r="Y31" s="287"/>
      <c r="Z31" s="42">
        <v>2.0</v>
      </c>
      <c r="AA31" s="287"/>
      <c r="AB31" s="287"/>
      <c r="AC31" s="287"/>
      <c r="AD31" s="287"/>
      <c r="AE31" s="42">
        <v>0.0</v>
      </c>
      <c r="AF31" s="287"/>
      <c r="AG31" s="42">
        <v>0.0</v>
      </c>
      <c r="AH31" s="287"/>
      <c r="AI31" s="287"/>
      <c r="AJ31" s="287"/>
      <c r="AK31" s="287"/>
      <c r="AL31" s="42">
        <v>0.0</v>
      </c>
      <c r="AM31" s="287"/>
      <c r="AN31" s="42">
        <v>0.0</v>
      </c>
      <c r="AO31" s="287"/>
      <c r="AP31" s="287"/>
      <c r="AQ31" s="287"/>
      <c r="AR31" s="287"/>
      <c r="AS31" s="42">
        <v>11.0</v>
      </c>
      <c r="AT31" s="287"/>
      <c r="AU31" s="42">
        <v>5.0</v>
      </c>
      <c r="AV31" s="287"/>
      <c r="AW31" s="287"/>
      <c r="AX31" s="287"/>
      <c r="AY31" s="287"/>
    </row>
    <row r="32" ht="14.25" customHeight="1">
      <c r="A32" s="285" t="s">
        <v>175</v>
      </c>
      <c r="B32" s="285" t="s">
        <v>173</v>
      </c>
      <c r="C32" s="285" t="s">
        <v>28</v>
      </c>
      <c r="D32" s="285">
        <v>1.0</v>
      </c>
      <c r="E32" s="285">
        <v>16.0</v>
      </c>
      <c r="F32" s="42">
        <v>59.0</v>
      </c>
      <c r="G32" s="285">
        <f>SUM(F32:F33)</f>
        <v>104</v>
      </c>
      <c r="H32" s="42">
        <v>19.0</v>
      </c>
      <c r="I32" s="285">
        <f>SUM(H32:H33)</f>
        <v>35</v>
      </c>
      <c r="J32" s="42">
        <v>73.5</v>
      </c>
      <c r="K32" s="285">
        <f>SUM(J32:J33)</f>
        <v>138.5</v>
      </c>
      <c r="L32" s="42">
        <f>H32+4</f>
        <v>23</v>
      </c>
      <c r="M32" s="285">
        <f>SUM(L32:L33)</f>
        <v>44</v>
      </c>
      <c r="N32" s="286">
        <f>(K32-G32)/7</f>
        <v>4.928571429</v>
      </c>
      <c r="O32" s="286">
        <f>(M32-I32)/7</f>
        <v>1.285714286</v>
      </c>
      <c r="P32" s="286">
        <f>(M32*((20.792*AVERAGE(11.5,8.375))-60.474))/10000</f>
        <v>0.6430446</v>
      </c>
      <c r="Q32" s="42">
        <v>14.0</v>
      </c>
      <c r="R32" s="285">
        <f>(J32+Q32)+(J33+Q33)</f>
        <v>164.5</v>
      </c>
      <c r="S32" s="42">
        <v>5.0</v>
      </c>
      <c r="T32" s="285">
        <f>(L32+S32)+(L33+S33)</f>
        <v>55</v>
      </c>
      <c r="U32" s="286">
        <f>(R32-K32)/7</f>
        <v>3.714285714</v>
      </c>
      <c r="V32" s="286">
        <f>(T32-M32)/7</f>
        <v>1.571428571</v>
      </c>
      <c r="W32" s="286">
        <f>(T32*((20.792*AVERAGE(11.5,8.375))-60.474))/10000</f>
        <v>0.80380575</v>
      </c>
      <c r="X32" s="42">
        <v>3.0</v>
      </c>
      <c r="Y32" s="285">
        <f>(X33+X32)+(R32)</f>
        <v>169.5</v>
      </c>
      <c r="Z32" s="42">
        <v>2.0</v>
      </c>
      <c r="AA32" s="285">
        <f>(T32+Z32)+(Z33)</f>
        <v>59</v>
      </c>
      <c r="AB32" s="286">
        <f>(Y32-R32)/7</f>
        <v>0.7142857143</v>
      </c>
      <c r="AC32" s="286">
        <f>(AA32-T32)/7</f>
        <v>0.5714285714</v>
      </c>
      <c r="AD32" s="286">
        <f>(AA32*((20.792*AVERAGE(11.5,8.375))-60.474))/10000</f>
        <v>0.86226435</v>
      </c>
      <c r="AE32" s="42">
        <v>0.0</v>
      </c>
      <c r="AF32" s="285">
        <f>(AE33+AE32)+(Y32)</f>
        <v>169.5</v>
      </c>
      <c r="AG32" s="42">
        <v>0.0</v>
      </c>
      <c r="AH32" s="285">
        <f>(AG33+AG32)+(AA32)</f>
        <v>59</v>
      </c>
      <c r="AI32" s="286">
        <f>(AF32-Y32)/7</f>
        <v>0</v>
      </c>
      <c r="AJ32" s="286">
        <f>(AH32-AA32)/7</f>
        <v>0</v>
      </c>
      <c r="AK32" s="286">
        <f>(AH32*((20.792*AVERAGE(11.5,8.375))-60.474))/10000</f>
        <v>0.86226435</v>
      </c>
      <c r="AL32" s="42">
        <v>0.0</v>
      </c>
      <c r="AM32" s="285">
        <f>(AL33+AL32)+(AF32)</f>
        <v>169.5</v>
      </c>
      <c r="AN32" s="42">
        <v>0.0</v>
      </c>
      <c r="AO32" s="285">
        <f>(AN33+AN32)+(AH32)</f>
        <v>59</v>
      </c>
      <c r="AP32" s="286">
        <f>(AM32-AF32)/7</f>
        <v>0</v>
      </c>
      <c r="AQ32" s="286">
        <f>(AO32-AH32)/7</f>
        <v>0</v>
      </c>
      <c r="AR32" s="286">
        <f>(AO32*((20.792*AVERAGE(11.5,8.375))-60.474))/10000</f>
        <v>0.86226435</v>
      </c>
      <c r="AS32" s="42">
        <v>5.0</v>
      </c>
      <c r="AT32" s="285">
        <f>(AS33+AS32)+(AM32)</f>
        <v>179.5</v>
      </c>
      <c r="AU32" s="42">
        <v>3.0</v>
      </c>
      <c r="AV32" s="285">
        <f>(AU33+AU32)+(AO32)</f>
        <v>66</v>
      </c>
      <c r="AW32" s="286">
        <f>(AT32-AM32)/7</f>
        <v>1.428571429</v>
      </c>
      <c r="AX32" s="286">
        <f>(AV32-AO32)/7</f>
        <v>1</v>
      </c>
      <c r="AY32" s="286">
        <f>(AV32*((20.792*AVERAGE(11.5,8.375))-60.474))/10000</f>
        <v>0.9645669</v>
      </c>
    </row>
    <row r="33" ht="14.25" customHeight="1">
      <c r="A33" s="287"/>
      <c r="B33" s="287"/>
      <c r="C33" s="287"/>
      <c r="D33" s="287"/>
      <c r="E33" s="287"/>
      <c r="F33" s="42">
        <v>45.0</v>
      </c>
      <c r="G33" s="287"/>
      <c r="H33" s="42">
        <v>16.0</v>
      </c>
      <c r="I33" s="287"/>
      <c r="J33" s="42">
        <v>65.0</v>
      </c>
      <c r="K33" s="287"/>
      <c r="L33" s="42">
        <f>H33+5</f>
        <v>21</v>
      </c>
      <c r="M33" s="287"/>
      <c r="N33" s="287"/>
      <c r="O33" s="287"/>
      <c r="P33" s="287"/>
      <c r="Q33" s="42">
        <v>12.0</v>
      </c>
      <c r="R33" s="287"/>
      <c r="S33" s="42">
        <v>6.0</v>
      </c>
      <c r="T33" s="287"/>
      <c r="U33" s="287"/>
      <c r="V33" s="287"/>
      <c r="W33" s="287"/>
      <c r="X33" s="42">
        <v>2.0</v>
      </c>
      <c r="Y33" s="287"/>
      <c r="Z33" s="42">
        <v>2.0</v>
      </c>
      <c r="AA33" s="287"/>
      <c r="AB33" s="287"/>
      <c r="AC33" s="287"/>
      <c r="AD33" s="287"/>
      <c r="AE33" s="42">
        <v>0.0</v>
      </c>
      <c r="AF33" s="287"/>
      <c r="AG33" s="42">
        <v>0.0</v>
      </c>
      <c r="AH33" s="287"/>
      <c r="AI33" s="287"/>
      <c r="AJ33" s="287"/>
      <c r="AK33" s="287"/>
      <c r="AL33" s="42">
        <v>0.0</v>
      </c>
      <c r="AM33" s="287"/>
      <c r="AN33" s="42">
        <v>0.0</v>
      </c>
      <c r="AO33" s="287"/>
      <c r="AP33" s="287"/>
      <c r="AQ33" s="287"/>
      <c r="AR33" s="287"/>
      <c r="AS33" s="42">
        <v>5.0</v>
      </c>
      <c r="AT33" s="287"/>
      <c r="AU33" s="42">
        <v>4.0</v>
      </c>
      <c r="AV33" s="287"/>
      <c r="AW33" s="287"/>
      <c r="AX33" s="287"/>
      <c r="AY33" s="287"/>
    </row>
    <row r="34" ht="14.25" customHeight="1">
      <c r="A34" s="285" t="s">
        <v>168</v>
      </c>
      <c r="B34" s="285" t="s">
        <v>169</v>
      </c>
      <c r="C34" s="285" t="s">
        <v>46</v>
      </c>
      <c r="D34" s="285">
        <v>2.0</v>
      </c>
      <c r="E34" s="285">
        <v>1.0</v>
      </c>
      <c r="F34" s="42">
        <v>98.0</v>
      </c>
      <c r="G34" s="285">
        <f>SUM(F34:F35)</f>
        <v>148</v>
      </c>
      <c r="H34" s="42">
        <v>17.0</v>
      </c>
      <c r="I34" s="285">
        <f>SUM(H34:H35)</f>
        <v>28</v>
      </c>
      <c r="J34" s="42">
        <v>116.0</v>
      </c>
      <c r="K34" s="285">
        <f>SUM(J34:J35)</f>
        <v>186</v>
      </c>
      <c r="L34" s="42">
        <f>H34+2</f>
        <v>19</v>
      </c>
      <c r="M34" s="285">
        <f>SUM(L34:L35)</f>
        <v>33</v>
      </c>
      <c r="N34" s="286">
        <f>(K34-G34)/7</f>
        <v>5.428571429</v>
      </c>
      <c r="O34" s="286">
        <f>(M34-I34)/7</f>
        <v>0.7142857143</v>
      </c>
      <c r="P34" s="286">
        <f>(M34*((20.792*AVERAGE(11.5,8.375))-60.474))/10000</f>
        <v>0.48228345</v>
      </c>
      <c r="Q34" s="42">
        <v>25.0</v>
      </c>
      <c r="R34" s="285">
        <f>(J34+Q34)+(J35+Q35)</f>
        <v>243</v>
      </c>
      <c r="S34" s="42">
        <v>5.0</v>
      </c>
      <c r="T34" s="285">
        <f>(L34+S34)+(L35+S35)</f>
        <v>44</v>
      </c>
      <c r="U34" s="286">
        <f>(R34-K34)/7</f>
        <v>8.142857143</v>
      </c>
      <c r="V34" s="286">
        <f>(T34-M34)/7</f>
        <v>1.571428571</v>
      </c>
      <c r="W34" s="286">
        <f>(T34*((20.792*AVERAGE(11.5,8.375))-60.474))/10000</f>
        <v>0.6430446</v>
      </c>
      <c r="X34" s="42">
        <v>4.0</v>
      </c>
      <c r="Y34" s="285">
        <f>(X35+X34)+(R34)</f>
        <v>250</v>
      </c>
      <c r="Z34" s="42">
        <v>2.0</v>
      </c>
      <c r="AA34" s="285">
        <f>(T34+Z34)+(Z35)</f>
        <v>48</v>
      </c>
      <c r="AB34" s="286">
        <f>(Y34-R34)/7</f>
        <v>1</v>
      </c>
      <c r="AC34" s="286">
        <f>(AA34-T34)/7</f>
        <v>0.5714285714</v>
      </c>
      <c r="AD34" s="286">
        <f>(AA34*((20.792*AVERAGE(11.5,8.375))-60.474))/10000</f>
        <v>0.7015032</v>
      </c>
      <c r="AE34" s="42">
        <v>0.0</v>
      </c>
      <c r="AF34" s="285">
        <f>(AE35+AE34)+(Y34)</f>
        <v>250</v>
      </c>
      <c r="AG34" s="42">
        <v>0.0</v>
      </c>
      <c r="AH34" s="285">
        <f>(AG35+AG34)+(AA34)</f>
        <v>48</v>
      </c>
      <c r="AI34" s="286">
        <f>(AF34-Y34)/7</f>
        <v>0</v>
      </c>
      <c r="AJ34" s="286">
        <f>(AH34-AA34)/7</f>
        <v>0</v>
      </c>
      <c r="AK34" s="286">
        <f>(AH34*((20.792*AVERAGE(11.5,8.375))-60.474))/10000</f>
        <v>0.7015032</v>
      </c>
      <c r="AL34" s="42">
        <v>0.0</v>
      </c>
      <c r="AM34" s="285">
        <f>(AL35+AL34)+(AF34)</f>
        <v>250</v>
      </c>
      <c r="AN34" s="42">
        <v>0.0</v>
      </c>
      <c r="AO34" s="285">
        <f>(AN35+AN34)+(AH34)</f>
        <v>48</v>
      </c>
      <c r="AP34" s="286">
        <f>(AM34-AF34)/7</f>
        <v>0</v>
      </c>
      <c r="AQ34" s="286">
        <f>(AO34-AH34)/7</f>
        <v>0</v>
      </c>
      <c r="AR34" s="286">
        <f>(AO34*((20.792*AVERAGE(11.5,8.375))-60.474))/10000</f>
        <v>0.7015032</v>
      </c>
      <c r="AS34" s="42">
        <v>13.0</v>
      </c>
      <c r="AT34" s="285">
        <f>(AS35+AS34)+(AM34)</f>
        <v>273</v>
      </c>
      <c r="AU34" s="42">
        <v>6.0</v>
      </c>
      <c r="AV34" s="285">
        <f>(AU35+AU34)+(AO34)</f>
        <v>59</v>
      </c>
      <c r="AW34" s="286">
        <f>(AT34-AM34)/7</f>
        <v>3.285714286</v>
      </c>
      <c r="AX34" s="286">
        <f>(AV34-AO34)/7</f>
        <v>1.571428571</v>
      </c>
      <c r="AY34" s="286">
        <f>(AV34*((20.792*AVERAGE(11.5,8.375))-60.474))/10000</f>
        <v>0.86226435</v>
      </c>
    </row>
    <row r="35" ht="14.25" customHeight="1">
      <c r="A35" s="287"/>
      <c r="B35" s="287"/>
      <c r="C35" s="287"/>
      <c r="D35" s="287"/>
      <c r="E35" s="287"/>
      <c r="F35" s="42">
        <v>50.0</v>
      </c>
      <c r="G35" s="287"/>
      <c r="H35" s="42">
        <v>11.0</v>
      </c>
      <c r="I35" s="287"/>
      <c r="J35" s="42">
        <v>70.0</v>
      </c>
      <c r="K35" s="287"/>
      <c r="L35" s="42">
        <f t="shared" ref="L35:L38" si="10">H35+3</f>
        <v>14</v>
      </c>
      <c r="M35" s="287"/>
      <c r="N35" s="287"/>
      <c r="O35" s="287"/>
      <c r="P35" s="287"/>
      <c r="Q35" s="42">
        <v>32.0</v>
      </c>
      <c r="R35" s="287"/>
      <c r="S35" s="42">
        <v>6.0</v>
      </c>
      <c r="T35" s="287"/>
      <c r="U35" s="287"/>
      <c r="V35" s="287"/>
      <c r="W35" s="287"/>
      <c r="X35" s="42">
        <v>3.0</v>
      </c>
      <c r="Y35" s="287"/>
      <c r="Z35" s="42">
        <v>2.0</v>
      </c>
      <c r="AA35" s="287"/>
      <c r="AB35" s="287"/>
      <c r="AC35" s="287"/>
      <c r="AD35" s="287"/>
      <c r="AE35" s="42">
        <v>0.0</v>
      </c>
      <c r="AF35" s="287"/>
      <c r="AG35" s="42">
        <v>0.0</v>
      </c>
      <c r="AH35" s="287"/>
      <c r="AI35" s="287"/>
      <c r="AJ35" s="287"/>
      <c r="AK35" s="287"/>
      <c r="AL35" s="42">
        <v>0.0</v>
      </c>
      <c r="AM35" s="287"/>
      <c r="AN35" s="42">
        <v>0.0</v>
      </c>
      <c r="AO35" s="287"/>
      <c r="AP35" s="287"/>
      <c r="AQ35" s="287"/>
      <c r="AR35" s="287"/>
      <c r="AS35" s="42">
        <v>10.0</v>
      </c>
      <c r="AT35" s="287"/>
      <c r="AU35" s="42">
        <v>5.0</v>
      </c>
      <c r="AV35" s="287"/>
      <c r="AW35" s="287"/>
      <c r="AX35" s="287"/>
      <c r="AY35" s="287"/>
    </row>
    <row r="36" ht="14.25" customHeight="1">
      <c r="A36" s="285" t="s">
        <v>168</v>
      </c>
      <c r="B36" s="285" t="s">
        <v>173</v>
      </c>
      <c r="C36" s="285" t="s">
        <v>45</v>
      </c>
      <c r="D36" s="285">
        <v>2.0</v>
      </c>
      <c r="E36" s="285">
        <v>2.0</v>
      </c>
      <c r="F36" s="42">
        <v>91.0</v>
      </c>
      <c r="G36" s="285">
        <f>SUM(F36:F37)</f>
        <v>140</v>
      </c>
      <c r="H36" s="42">
        <v>14.0</v>
      </c>
      <c r="I36" s="285">
        <f>SUM(H36:H37)</f>
        <v>25</v>
      </c>
      <c r="J36" s="42">
        <v>111.0</v>
      </c>
      <c r="K36" s="285">
        <f>SUM(J36:J37)</f>
        <v>177</v>
      </c>
      <c r="L36" s="42">
        <f t="shared" si="10"/>
        <v>17</v>
      </c>
      <c r="M36" s="285">
        <f>SUM(L36:L37)</f>
        <v>31</v>
      </c>
      <c r="N36" s="286">
        <f>(K36-G36)/7</f>
        <v>5.285714286</v>
      </c>
      <c r="O36" s="286">
        <f>(M36-I36)/7</f>
        <v>0.8571428571</v>
      </c>
      <c r="P36" s="286">
        <f>(M36*((20.792*AVERAGE(11.5,8.375))-60.474))/10000</f>
        <v>0.45305415</v>
      </c>
      <c r="Q36" s="42">
        <v>22.0</v>
      </c>
      <c r="R36" s="285">
        <f>(J36+Q36)+(J37+Q37)</f>
        <v>230</v>
      </c>
      <c r="S36" s="42">
        <v>5.0</v>
      </c>
      <c r="T36" s="285">
        <f>(L36+S36)+(L37+S37)</f>
        <v>43</v>
      </c>
      <c r="U36" s="286">
        <f>(R36-K36)/7</f>
        <v>7.571428571</v>
      </c>
      <c r="V36" s="286">
        <f>(T36-M36)/7</f>
        <v>1.714285714</v>
      </c>
      <c r="W36" s="286">
        <f>(T36*((20.792*AVERAGE(11.5,8.375))-60.474))/10000</f>
        <v>0.62842995</v>
      </c>
      <c r="X36" s="42">
        <v>5.0</v>
      </c>
      <c r="Y36" s="285">
        <f>(X37+X36)+(R36)</f>
        <v>240</v>
      </c>
      <c r="Z36" s="42">
        <v>2.0</v>
      </c>
      <c r="AA36" s="285">
        <f>(T36+Z36)+(Z37)</f>
        <v>47</v>
      </c>
      <c r="AB36" s="286">
        <f>(Y36-R36)/7</f>
        <v>1.428571429</v>
      </c>
      <c r="AC36" s="286">
        <f>(AA36-T36)/7</f>
        <v>0.5714285714</v>
      </c>
      <c r="AD36" s="286">
        <f>(AA36*((20.792*AVERAGE(11.5,8.375))-60.474))/10000</f>
        <v>0.68688855</v>
      </c>
      <c r="AE36" s="42">
        <v>0.0</v>
      </c>
      <c r="AF36" s="285">
        <f>(AE37+AE36)+(Y36)</f>
        <v>240</v>
      </c>
      <c r="AG36" s="42">
        <v>0.0</v>
      </c>
      <c r="AH36" s="285">
        <f>(AG37+AG36)+(AA36)</f>
        <v>47</v>
      </c>
      <c r="AI36" s="286">
        <f>(AF36-Y36)/7</f>
        <v>0</v>
      </c>
      <c r="AJ36" s="286">
        <f>(AH36-AA36)/7</f>
        <v>0</v>
      </c>
      <c r="AK36" s="286">
        <f>(AH36*((20.792*AVERAGE(11.5,8.375))-60.474))/10000</f>
        <v>0.68688855</v>
      </c>
      <c r="AL36" s="42">
        <v>0.0</v>
      </c>
      <c r="AM36" s="285">
        <f>(AL37+AL36)+(AF36)</f>
        <v>240</v>
      </c>
      <c r="AN36" s="42">
        <v>0.0</v>
      </c>
      <c r="AO36" s="285">
        <f>(AN37+AN36)+(AH36)</f>
        <v>47</v>
      </c>
      <c r="AP36" s="286">
        <f>(AM36-AF36)/7</f>
        <v>0</v>
      </c>
      <c r="AQ36" s="286">
        <f>(AO36-AH36)/7</f>
        <v>0</v>
      </c>
      <c r="AR36" s="286">
        <f>(AO36*((20.792*AVERAGE(11.5,8.375))-60.474))/10000</f>
        <v>0.68688855</v>
      </c>
      <c r="AS36" s="42">
        <v>13.0</v>
      </c>
      <c r="AT36" s="285">
        <f>(AS37+AS36)+(AM36)</f>
        <v>262</v>
      </c>
      <c r="AU36" s="42">
        <v>6.0</v>
      </c>
      <c r="AV36" s="285">
        <f>(AU37+AU36)+(AO36)</f>
        <v>60</v>
      </c>
      <c r="AW36" s="286">
        <f>(AT36-AM36)/7</f>
        <v>3.142857143</v>
      </c>
      <c r="AX36" s="286">
        <f>(AV36-AO36)/7</f>
        <v>1.857142857</v>
      </c>
      <c r="AY36" s="286">
        <f>(AV36*((20.792*AVERAGE(11.5,8.375))-60.474))/10000</f>
        <v>0.876879</v>
      </c>
    </row>
    <row r="37" ht="14.25" customHeight="1">
      <c r="A37" s="287"/>
      <c r="B37" s="287"/>
      <c r="C37" s="287"/>
      <c r="D37" s="287"/>
      <c r="E37" s="287"/>
      <c r="F37" s="42">
        <v>49.0</v>
      </c>
      <c r="G37" s="287"/>
      <c r="H37" s="42">
        <v>11.0</v>
      </c>
      <c r="I37" s="287"/>
      <c r="J37" s="42">
        <v>66.0</v>
      </c>
      <c r="K37" s="287"/>
      <c r="L37" s="42">
        <f t="shared" si="10"/>
        <v>14</v>
      </c>
      <c r="M37" s="287"/>
      <c r="N37" s="287"/>
      <c r="O37" s="287"/>
      <c r="P37" s="287"/>
      <c r="Q37" s="42">
        <v>31.0</v>
      </c>
      <c r="R37" s="287"/>
      <c r="S37" s="42">
        <v>7.0</v>
      </c>
      <c r="T37" s="287"/>
      <c r="U37" s="287"/>
      <c r="V37" s="287"/>
      <c r="W37" s="287"/>
      <c r="X37" s="42">
        <v>5.0</v>
      </c>
      <c r="Y37" s="287"/>
      <c r="Z37" s="42">
        <v>2.0</v>
      </c>
      <c r="AA37" s="287"/>
      <c r="AB37" s="287"/>
      <c r="AC37" s="287"/>
      <c r="AD37" s="287"/>
      <c r="AE37" s="42">
        <v>0.0</v>
      </c>
      <c r="AF37" s="287"/>
      <c r="AG37" s="42">
        <v>0.0</v>
      </c>
      <c r="AH37" s="287"/>
      <c r="AI37" s="287"/>
      <c r="AJ37" s="287"/>
      <c r="AK37" s="287"/>
      <c r="AL37" s="42">
        <v>0.0</v>
      </c>
      <c r="AM37" s="287"/>
      <c r="AN37" s="42">
        <v>0.0</v>
      </c>
      <c r="AO37" s="287"/>
      <c r="AP37" s="287"/>
      <c r="AQ37" s="287"/>
      <c r="AR37" s="287"/>
      <c r="AS37" s="42">
        <v>9.0</v>
      </c>
      <c r="AT37" s="287"/>
      <c r="AU37" s="42">
        <v>7.0</v>
      </c>
      <c r="AV37" s="287"/>
      <c r="AW37" s="287"/>
      <c r="AX37" s="287"/>
      <c r="AY37" s="287"/>
    </row>
    <row r="38" ht="14.25" customHeight="1">
      <c r="A38" s="285" t="s">
        <v>175</v>
      </c>
      <c r="B38" s="285" t="s">
        <v>176</v>
      </c>
      <c r="C38" s="285" t="s">
        <v>44</v>
      </c>
      <c r="D38" s="285">
        <v>2.0</v>
      </c>
      <c r="E38" s="285">
        <v>3.0</v>
      </c>
      <c r="F38" s="42">
        <v>45.0</v>
      </c>
      <c r="G38" s="285">
        <f>SUM(F38:F39)</f>
        <v>103</v>
      </c>
      <c r="H38" s="42">
        <v>15.0</v>
      </c>
      <c r="I38" s="285">
        <f>SUM(H38:H39)</f>
        <v>31</v>
      </c>
      <c r="J38" s="42">
        <v>60.0</v>
      </c>
      <c r="K38" s="285">
        <f>SUM(J38:J39)</f>
        <v>129</v>
      </c>
      <c r="L38" s="42">
        <f t="shared" si="10"/>
        <v>18</v>
      </c>
      <c r="M38" s="285">
        <f>SUM(L38:L39)</f>
        <v>38</v>
      </c>
      <c r="N38" s="286">
        <f>(K38-G38)/7</f>
        <v>3.714285714</v>
      </c>
      <c r="O38" s="286">
        <f>(M38-I38)/7</f>
        <v>1</v>
      </c>
      <c r="P38" s="286">
        <f>(M38*((20.792*AVERAGE(11.5,8.375))-60.474))/10000</f>
        <v>0.5553567</v>
      </c>
      <c r="Q38" s="42">
        <v>15.0</v>
      </c>
      <c r="R38" s="285">
        <f>(J38+Q38)+(J39+Q39)</f>
        <v>161</v>
      </c>
      <c r="S38" s="42">
        <v>6.0</v>
      </c>
      <c r="T38" s="285">
        <f>(L38+S38)+(L39+S39)</f>
        <v>50</v>
      </c>
      <c r="U38" s="286">
        <f>(R38-K38)/7</f>
        <v>4.571428571</v>
      </c>
      <c r="V38" s="286">
        <f>(T38-M38)/7</f>
        <v>1.714285714</v>
      </c>
      <c r="W38" s="286">
        <f>(T38*((20.792*AVERAGE(11.5,8.375))-60.474))/10000</f>
        <v>0.7307325</v>
      </c>
      <c r="X38" s="42">
        <v>3.0</v>
      </c>
      <c r="Y38" s="285">
        <f>(X39+X38)+(R38)</f>
        <v>164</v>
      </c>
      <c r="Z38" s="42">
        <v>2.0</v>
      </c>
      <c r="AA38" s="285">
        <f>(T38+Z38)+(Z39)</f>
        <v>52</v>
      </c>
      <c r="AB38" s="286">
        <f>(Y38-R38)/7</f>
        <v>0.4285714286</v>
      </c>
      <c r="AC38" s="286">
        <f>(AA38-T38)/7</f>
        <v>0.2857142857</v>
      </c>
      <c r="AD38" s="286">
        <f>(AA38*((20.792*AVERAGE(11.5,8.375))-60.474))/10000</f>
        <v>0.7599618</v>
      </c>
      <c r="AE38" s="42">
        <v>0.0</v>
      </c>
      <c r="AF38" s="285">
        <f>(AE39+AE38)+(Y38)</f>
        <v>164</v>
      </c>
      <c r="AG38" s="42">
        <v>0.0</v>
      </c>
      <c r="AH38" s="285">
        <f>(AG39+AG38)+(AA38)</f>
        <v>52</v>
      </c>
      <c r="AI38" s="286">
        <f>(AF38-Y38)/7</f>
        <v>0</v>
      </c>
      <c r="AJ38" s="286">
        <f>(AH38-AA38)/7</f>
        <v>0</v>
      </c>
      <c r="AK38" s="286">
        <f>(AH38*((20.792*AVERAGE(11.5,8.375))-60.474))/10000</f>
        <v>0.7599618</v>
      </c>
      <c r="AL38" s="42">
        <v>0.0</v>
      </c>
      <c r="AM38" s="285">
        <f>(AL39+AL38)+(AF38)</f>
        <v>165</v>
      </c>
      <c r="AN38" s="42">
        <v>0.0</v>
      </c>
      <c r="AO38" s="285">
        <f>(AN39+AN38)+(AH38)</f>
        <v>53</v>
      </c>
      <c r="AP38" s="286">
        <f>(AM38-AF38)/7</f>
        <v>0.1428571429</v>
      </c>
      <c r="AQ38" s="286">
        <f>(AO38-AH38)/7</f>
        <v>0.1428571429</v>
      </c>
      <c r="AR38" s="286">
        <f>(AO38*((20.792*AVERAGE(11.5,8.375))-60.474))/10000</f>
        <v>0.77457645</v>
      </c>
      <c r="AS38" s="42">
        <v>10.0</v>
      </c>
      <c r="AT38" s="285">
        <f>(AS39+AS38)+(AM38)</f>
        <v>184</v>
      </c>
      <c r="AU38" s="42">
        <v>5.0</v>
      </c>
      <c r="AV38" s="285">
        <f>(AU39+AU38)+(AO38)</f>
        <v>62</v>
      </c>
      <c r="AW38" s="286">
        <f>(AT38-AM38)/7</f>
        <v>2.714285714</v>
      </c>
      <c r="AX38" s="286">
        <f>(AV38-AO38)/7</f>
        <v>1.285714286</v>
      </c>
      <c r="AY38" s="286">
        <f>(AV38*((20.792*AVERAGE(11.5,8.375))-60.474))/10000</f>
        <v>0.9061083</v>
      </c>
    </row>
    <row r="39" ht="14.25" customHeight="1">
      <c r="A39" s="287"/>
      <c r="B39" s="287"/>
      <c r="C39" s="287"/>
      <c r="D39" s="287"/>
      <c r="E39" s="287"/>
      <c r="F39" s="42">
        <v>58.0</v>
      </c>
      <c r="G39" s="287"/>
      <c r="H39" s="42">
        <v>16.0</v>
      </c>
      <c r="I39" s="287"/>
      <c r="J39" s="42">
        <v>69.0</v>
      </c>
      <c r="K39" s="287"/>
      <c r="L39" s="42">
        <f t="shared" ref="L39:L40" si="11">H39+4</f>
        <v>20</v>
      </c>
      <c r="M39" s="287"/>
      <c r="N39" s="287"/>
      <c r="O39" s="287"/>
      <c r="P39" s="287"/>
      <c r="Q39" s="42">
        <v>17.0</v>
      </c>
      <c r="R39" s="287"/>
      <c r="S39" s="42">
        <v>6.0</v>
      </c>
      <c r="T39" s="287"/>
      <c r="U39" s="287"/>
      <c r="V39" s="287"/>
      <c r="W39" s="287"/>
      <c r="X39" s="42">
        <v>0.0</v>
      </c>
      <c r="Y39" s="287"/>
      <c r="Z39" s="42">
        <v>0.0</v>
      </c>
      <c r="AA39" s="287"/>
      <c r="AB39" s="287"/>
      <c r="AC39" s="287"/>
      <c r="AD39" s="287"/>
      <c r="AE39" s="42">
        <v>0.0</v>
      </c>
      <c r="AF39" s="287"/>
      <c r="AG39" s="42">
        <v>0.0</v>
      </c>
      <c r="AH39" s="287"/>
      <c r="AI39" s="287"/>
      <c r="AJ39" s="287"/>
      <c r="AK39" s="287"/>
      <c r="AL39" s="42">
        <v>1.0</v>
      </c>
      <c r="AM39" s="287"/>
      <c r="AN39" s="42">
        <v>1.0</v>
      </c>
      <c r="AO39" s="287"/>
      <c r="AP39" s="287"/>
      <c r="AQ39" s="287"/>
      <c r="AR39" s="287"/>
      <c r="AS39" s="42">
        <v>9.0</v>
      </c>
      <c r="AT39" s="287"/>
      <c r="AU39" s="42">
        <v>4.0</v>
      </c>
      <c r="AV39" s="287"/>
      <c r="AW39" s="287"/>
      <c r="AX39" s="287"/>
      <c r="AY39" s="287"/>
    </row>
    <row r="40" ht="14.25" customHeight="1">
      <c r="A40" s="285" t="s">
        <v>178</v>
      </c>
      <c r="B40" s="285" t="s">
        <v>179</v>
      </c>
      <c r="C40" s="285" t="s">
        <v>43</v>
      </c>
      <c r="D40" s="285">
        <v>2.0</v>
      </c>
      <c r="E40" s="285">
        <v>4.0</v>
      </c>
      <c r="F40" s="42">
        <v>60.0</v>
      </c>
      <c r="G40" s="285">
        <f>SUM(F40:F41)</f>
        <v>146</v>
      </c>
      <c r="H40" s="42">
        <v>9.0</v>
      </c>
      <c r="I40" s="285">
        <f>SUM(H40:H41)</f>
        <v>23</v>
      </c>
      <c r="J40" s="190"/>
      <c r="K40" s="285">
        <f>SUM(J40:J41)</f>
        <v>0</v>
      </c>
      <c r="L40" s="42">
        <f t="shared" si="11"/>
        <v>13</v>
      </c>
      <c r="M40" s="285">
        <f>SUM(L40:L41)</f>
        <v>30</v>
      </c>
      <c r="N40" s="286">
        <f>(K41-G41)/7</f>
        <v>0</v>
      </c>
      <c r="O40" s="286">
        <f>(M40-I40)/7</f>
        <v>1</v>
      </c>
      <c r="P40" s="286">
        <f>(M40*((20.792*AVERAGE(11.5,8.375))-60.474))/10000</f>
        <v>0.4384395</v>
      </c>
      <c r="Q40" s="190">
        <v>22.0</v>
      </c>
      <c r="R40" s="285">
        <f>(J40+Q40)+(J41+Q41)</f>
        <v>33</v>
      </c>
      <c r="S40" s="42">
        <v>5.0</v>
      </c>
      <c r="T40" s="285">
        <f>(L40+S40)+(L41+S41)</f>
        <v>40</v>
      </c>
      <c r="U40" s="286">
        <f>(R40-K40)/7</f>
        <v>4.714285714</v>
      </c>
      <c r="V40" s="286">
        <f>(T40-M40)/7</f>
        <v>1.428571429</v>
      </c>
      <c r="W40" s="286">
        <f>(T40*((20.792*AVERAGE(11.5,8.375))-60.474))/10000</f>
        <v>0.584586</v>
      </c>
      <c r="X40" s="190">
        <v>6.0</v>
      </c>
      <c r="Y40" s="285">
        <f>(X41+X40)+(R40)</f>
        <v>43</v>
      </c>
      <c r="Z40" s="42">
        <v>3.0</v>
      </c>
      <c r="AA40" s="285">
        <f>(T40+Z40)+(Z41)</f>
        <v>46</v>
      </c>
      <c r="AB40" s="286">
        <f>(Y40-R40)/7</f>
        <v>1.428571429</v>
      </c>
      <c r="AC40" s="286">
        <f>(AA40-T40)/7</f>
        <v>0.8571428571</v>
      </c>
      <c r="AD40" s="286">
        <f>(AA40*((20.792*AVERAGE(11.5,8.375))-60.474))/10000</f>
        <v>0.6722739</v>
      </c>
      <c r="AE40" s="42">
        <v>0.0</v>
      </c>
      <c r="AF40" s="285">
        <f>(AE41+AE40)+(Y40)</f>
        <v>43</v>
      </c>
      <c r="AG40" s="42">
        <v>0.0</v>
      </c>
      <c r="AH40" s="285">
        <f>(AG41+AG40)+(AA40)</f>
        <v>46</v>
      </c>
      <c r="AI40" s="286">
        <f>(AF40-Y40)/7</f>
        <v>0</v>
      </c>
      <c r="AJ40" s="286">
        <f>(AH40-AA40)/7</f>
        <v>0</v>
      </c>
      <c r="AK40" s="286">
        <f>(AH40*((20.792*AVERAGE(11.5,8.375))-60.474))/10000</f>
        <v>0.6722739</v>
      </c>
      <c r="AL40" s="42">
        <v>0.0</v>
      </c>
      <c r="AM40" s="285">
        <f>(AL41+AL40)+(AF40)</f>
        <v>43</v>
      </c>
      <c r="AN40" s="42">
        <v>0.0</v>
      </c>
      <c r="AO40" s="285">
        <f>(AN41+AN40)+(AH40)</f>
        <v>46</v>
      </c>
      <c r="AP40" s="286">
        <f>(AM40-AF40)/7</f>
        <v>0</v>
      </c>
      <c r="AQ40" s="286">
        <f>(AO40-AH40)/7</f>
        <v>0</v>
      </c>
      <c r="AR40" s="286">
        <f>(AO40*((20.792*AVERAGE(11.5,8.375))-60.474))/10000</f>
        <v>0.6722739</v>
      </c>
      <c r="AS40" s="42">
        <v>8.0</v>
      </c>
      <c r="AT40" s="285">
        <f>(AS41+AS40)+(AM40)</f>
        <v>61</v>
      </c>
      <c r="AU40" s="42">
        <v>4.0</v>
      </c>
      <c r="AV40" s="285">
        <f>(AU41+AU40)+(AO40)</f>
        <v>54</v>
      </c>
      <c r="AW40" s="286">
        <f>(AT40-AM40)/7</f>
        <v>2.571428571</v>
      </c>
      <c r="AX40" s="286">
        <f>(AV40-AO40)/7</f>
        <v>1.142857143</v>
      </c>
      <c r="AY40" s="286">
        <f>(AV40*((20.792*AVERAGE(11.5,8.375))-60.474))/10000</f>
        <v>0.7891911</v>
      </c>
    </row>
    <row r="41" ht="14.25" customHeight="1">
      <c r="A41" s="287"/>
      <c r="B41" s="287"/>
      <c r="C41" s="287"/>
      <c r="D41" s="287"/>
      <c r="E41" s="287"/>
      <c r="F41" s="42">
        <v>86.0</v>
      </c>
      <c r="G41" s="287"/>
      <c r="H41" s="42">
        <v>14.0</v>
      </c>
      <c r="I41" s="287"/>
      <c r="J41" s="190"/>
      <c r="K41" s="287"/>
      <c r="L41" s="42">
        <f>H41+3</f>
        <v>17</v>
      </c>
      <c r="M41" s="287"/>
      <c r="N41" s="287"/>
      <c r="O41" s="287"/>
      <c r="P41" s="287"/>
      <c r="Q41" s="190">
        <v>11.0</v>
      </c>
      <c r="R41" s="287"/>
      <c r="S41" s="42">
        <v>5.0</v>
      </c>
      <c r="T41" s="287"/>
      <c r="U41" s="287"/>
      <c r="V41" s="287"/>
      <c r="W41" s="287"/>
      <c r="X41" s="190">
        <v>4.0</v>
      </c>
      <c r="Y41" s="287"/>
      <c r="Z41" s="42">
        <v>3.0</v>
      </c>
      <c r="AA41" s="287"/>
      <c r="AB41" s="287"/>
      <c r="AC41" s="287"/>
      <c r="AD41" s="287"/>
      <c r="AE41" s="42">
        <v>0.0</v>
      </c>
      <c r="AF41" s="287"/>
      <c r="AG41" s="42">
        <v>0.0</v>
      </c>
      <c r="AH41" s="287"/>
      <c r="AI41" s="287"/>
      <c r="AJ41" s="287"/>
      <c r="AK41" s="287"/>
      <c r="AL41" s="42">
        <v>0.0</v>
      </c>
      <c r="AM41" s="287"/>
      <c r="AN41" s="42">
        <v>0.0</v>
      </c>
      <c r="AO41" s="287"/>
      <c r="AP41" s="287"/>
      <c r="AQ41" s="287"/>
      <c r="AR41" s="287"/>
      <c r="AS41" s="42">
        <v>10.0</v>
      </c>
      <c r="AT41" s="287"/>
      <c r="AU41" s="42">
        <v>4.0</v>
      </c>
      <c r="AV41" s="287"/>
      <c r="AW41" s="287"/>
      <c r="AX41" s="287"/>
      <c r="AY41" s="287"/>
    </row>
    <row r="42" ht="14.25" customHeight="1">
      <c r="A42" s="285" t="s">
        <v>183</v>
      </c>
      <c r="B42" s="285" t="s">
        <v>176</v>
      </c>
      <c r="C42" s="285" t="s">
        <v>42</v>
      </c>
      <c r="D42" s="285">
        <v>2.0</v>
      </c>
      <c r="E42" s="285">
        <v>5.0</v>
      </c>
      <c r="F42" s="42">
        <v>71.0</v>
      </c>
      <c r="G42" s="285">
        <f>SUM(F42:F43)</f>
        <v>150</v>
      </c>
      <c r="H42" s="42">
        <v>21.0</v>
      </c>
      <c r="I42" s="285">
        <f>SUM(H42:H43)</f>
        <v>42</v>
      </c>
      <c r="J42" s="42">
        <v>96.5</v>
      </c>
      <c r="K42" s="285">
        <f>SUM(J42:J43)</f>
        <v>203.5</v>
      </c>
      <c r="L42" s="42">
        <f>H42+4</f>
        <v>25</v>
      </c>
      <c r="M42" s="285">
        <f>SUM(L42:L43)</f>
        <v>51</v>
      </c>
      <c r="N42" s="286">
        <f>(K42-G42)/7</f>
        <v>7.642857143</v>
      </c>
      <c r="O42" s="286">
        <f>(M42-I42)/7</f>
        <v>1.285714286</v>
      </c>
      <c r="P42" s="286">
        <f>(M42*((20.792*AVERAGE(11.5,8.375))-60.474))/10000</f>
        <v>0.74534715</v>
      </c>
      <c r="Q42" s="42">
        <v>28.0</v>
      </c>
      <c r="R42" s="285">
        <f>(J42+Q42)+(J43+Q43)</f>
        <v>248.5</v>
      </c>
      <c r="S42" s="42">
        <v>7.0</v>
      </c>
      <c r="T42" s="285">
        <f>(L42+S42)+(L43+S43)</f>
        <v>65</v>
      </c>
      <c r="U42" s="286">
        <f>(R42-K42)/7</f>
        <v>6.428571429</v>
      </c>
      <c r="V42" s="286">
        <f>(T42-M42)/7</f>
        <v>2</v>
      </c>
      <c r="W42" s="286">
        <f>(T42*((20.792*AVERAGE(11.5,8.375))-60.474))/10000</f>
        <v>0.94995225</v>
      </c>
      <c r="X42" s="42">
        <v>2.0</v>
      </c>
      <c r="Y42" s="285">
        <f>(X43+X42)+(R42)</f>
        <v>252.5</v>
      </c>
      <c r="Z42" s="42">
        <v>2.0</v>
      </c>
      <c r="AA42" s="285">
        <f>(T42+Z42)+(Z43)</f>
        <v>69</v>
      </c>
      <c r="AB42" s="286">
        <f>(Y42-R42)/7</f>
        <v>0.5714285714</v>
      </c>
      <c r="AC42" s="286">
        <f>(AA42-T42)/7</f>
        <v>0.5714285714</v>
      </c>
      <c r="AD42" s="286">
        <f>(AA42*((20.792*AVERAGE(11.5,8.375))-60.474))/10000</f>
        <v>1.00841085</v>
      </c>
      <c r="AE42" s="42">
        <v>0.0</v>
      </c>
      <c r="AF42" s="285">
        <f>(AE43+AE42)+(Y42)</f>
        <v>252.5</v>
      </c>
      <c r="AG42" s="42">
        <v>0.0</v>
      </c>
      <c r="AH42" s="285">
        <f>(AG43+AG42)+(AA42)</f>
        <v>69</v>
      </c>
      <c r="AI42" s="286">
        <f>(AF42-Y42)/7</f>
        <v>0</v>
      </c>
      <c r="AJ42" s="286">
        <f>(AH42-AA42)/7</f>
        <v>0</v>
      </c>
      <c r="AK42" s="286">
        <f>(AH42*((20.792*AVERAGE(11.5,8.375))-60.474))/10000</f>
        <v>1.00841085</v>
      </c>
      <c r="AL42" s="42">
        <v>0.0</v>
      </c>
      <c r="AM42" s="285">
        <f>(AL43+AL42)+(AF42)</f>
        <v>252.5</v>
      </c>
      <c r="AN42" s="42">
        <v>0.0</v>
      </c>
      <c r="AO42" s="285">
        <f>(AN43+AN42)+(AH42)</f>
        <v>69</v>
      </c>
      <c r="AP42" s="286">
        <f>(AM42-AF42)/7</f>
        <v>0</v>
      </c>
      <c r="AQ42" s="286">
        <f>(AO42-AH42)/7</f>
        <v>0</v>
      </c>
      <c r="AR42" s="286">
        <f>(AO42*((20.792*AVERAGE(11.5,8.375))-60.474))/10000</f>
        <v>1.00841085</v>
      </c>
      <c r="AS42" s="42">
        <v>7.0</v>
      </c>
      <c r="AT42" s="285">
        <f>(AS43+AS42)+(AM42)</f>
        <v>271.5</v>
      </c>
      <c r="AU42" s="42">
        <v>4.0</v>
      </c>
      <c r="AV42" s="285">
        <f>(AU43+AU42)+(AO42)</f>
        <v>77</v>
      </c>
      <c r="AW42" s="286">
        <f>(AT42-AM42)/7</f>
        <v>2.714285714</v>
      </c>
      <c r="AX42" s="286">
        <f>(AV42-AO42)/7</f>
        <v>1.142857143</v>
      </c>
      <c r="AY42" s="286">
        <f>(AV42*((20.792*AVERAGE(11.5,8.375))-60.474))/10000</f>
        <v>1.12532805</v>
      </c>
    </row>
    <row r="43" ht="14.25" customHeight="1">
      <c r="A43" s="287"/>
      <c r="B43" s="287"/>
      <c r="C43" s="287"/>
      <c r="D43" s="287"/>
      <c r="E43" s="287"/>
      <c r="F43" s="42">
        <v>79.0</v>
      </c>
      <c r="G43" s="287"/>
      <c r="H43" s="42">
        <v>21.0</v>
      </c>
      <c r="I43" s="287"/>
      <c r="J43" s="42">
        <v>107.0</v>
      </c>
      <c r="K43" s="287"/>
      <c r="L43" s="42">
        <f>H43+5</f>
        <v>26</v>
      </c>
      <c r="M43" s="287"/>
      <c r="N43" s="287"/>
      <c r="O43" s="287"/>
      <c r="P43" s="287"/>
      <c r="Q43" s="42">
        <v>17.0</v>
      </c>
      <c r="R43" s="287"/>
      <c r="S43" s="42">
        <v>7.0</v>
      </c>
      <c r="T43" s="287"/>
      <c r="U43" s="287"/>
      <c r="V43" s="287"/>
      <c r="W43" s="287"/>
      <c r="X43" s="42">
        <v>2.0</v>
      </c>
      <c r="Y43" s="287"/>
      <c r="Z43" s="42">
        <v>2.0</v>
      </c>
      <c r="AA43" s="287"/>
      <c r="AB43" s="287"/>
      <c r="AC43" s="287"/>
      <c r="AD43" s="287"/>
      <c r="AE43" s="42">
        <v>0.0</v>
      </c>
      <c r="AF43" s="287"/>
      <c r="AG43" s="42">
        <v>0.0</v>
      </c>
      <c r="AH43" s="287"/>
      <c r="AI43" s="287"/>
      <c r="AJ43" s="287"/>
      <c r="AK43" s="287"/>
      <c r="AL43" s="42">
        <v>0.0</v>
      </c>
      <c r="AM43" s="287"/>
      <c r="AN43" s="42">
        <v>0.0</v>
      </c>
      <c r="AO43" s="287"/>
      <c r="AP43" s="287"/>
      <c r="AQ43" s="287"/>
      <c r="AR43" s="287"/>
      <c r="AS43" s="42">
        <v>12.0</v>
      </c>
      <c r="AT43" s="287"/>
      <c r="AU43" s="42">
        <v>4.0</v>
      </c>
      <c r="AV43" s="287"/>
      <c r="AW43" s="287"/>
      <c r="AX43" s="287"/>
      <c r="AY43" s="287"/>
    </row>
    <row r="44" ht="14.25" customHeight="1">
      <c r="A44" s="285" t="s">
        <v>168</v>
      </c>
      <c r="B44" s="285" t="s">
        <v>179</v>
      </c>
      <c r="C44" s="285" t="s">
        <v>41</v>
      </c>
      <c r="D44" s="285">
        <v>2.0</v>
      </c>
      <c r="E44" s="285">
        <v>6.0</v>
      </c>
      <c r="F44" s="42">
        <v>52.0</v>
      </c>
      <c r="G44" s="285">
        <f>SUM(F44:F45)</f>
        <v>110</v>
      </c>
      <c r="H44" s="42">
        <v>14.0</v>
      </c>
      <c r="I44" s="285">
        <f>SUM(H44:H45)</f>
        <v>30</v>
      </c>
      <c r="J44" s="42">
        <v>73.0</v>
      </c>
      <c r="K44" s="285">
        <f>SUM(J44:J45)</f>
        <v>152</v>
      </c>
      <c r="L44" s="42">
        <f t="shared" ref="L44:L45" si="12">H44+4</f>
        <v>18</v>
      </c>
      <c r="M44" s="285">
        <f>SUM(L44:L45)</f>
        <v>38</v>
      </c>
      <c r="N44" s="286">
        <f>(K44-G44)/7</f>
        <v>6</v>
      </c>
      <c r="O44" s="286">
        <f>(M44-I44)/7</f>
        <v>1.142857143</v>
      </c>
      <c r="P44" s="286">
        <f>(M44*((20.792*AVERAGE(11.5,8.375))-60.474))/10000</f>
        <v>0.5553567</v>
      </c>
      <c r="Q44" s="42">
        <v>22.0</v>
      </c>
      <c r="R44" s="285">
        <f>(J44+Q44)+(J45+Q45)</f>
        <v>194</v>
      </c>
      <c r="S44" s="42">
        <v>5.0</v>
      </c>
      <c r="T44" s="285">
        <f>(L44+S44)+(L45+S45)</f>
        <v>49</v>
      </c>
      <c r="U44" s="286">
        <f>(R44-K44)/7</f>
        <v>6</v>
      </c>
      <c r="V44" s="286">
        <f>(T44-M44)/7</f>
        <v>1.571428571</v>
      </c>
      <c r="W44" s="286">
        <f>(T44*((20.792*AVERAGE(11.5,8.375))-60.474))/10000</f>
        <v>0.71611785</v>
      </c>
      <c r="X44" s="42">
        <v>5.0</v>
      </c>
      <c r="Y44" s="285">
        <f>(X45+X44)+(R44)</f>
        <v>208</v>
      </c>
      <c r="Z44" s="42">
        <v>3.0</v>
      </c>
      <c r="AA44" s="285">
        <f>(T44+Z44)+(Z45)</f>
        <v>56</v>
      </c>
      <c r="AB44" s="286">
        <f>(Y44-R44)/7</f>
        <v>2</v>
      </c>
      <c r="AC44" s="286">
        <f>(AA44-T44)/7</f>
        <v>1</v>
      </c>
      <c r="AD44" s="286">
        <f>(AA44*((20.792*AVERAGE(11.5,8.375))-60.474))/10000</f>
        <v>0.8184204</v>
      </c>
      <c r="AE44" s="42">
        <v>0.0</v>
      </c>
      <c r="AF44" s="285">
        <f>(AE45+AE44)+(Y44)</f>
        <v>208</v>
      </c>
      <c r="AG44" s="42">
        <v>0.0</v>
      </c>
      <c r="AH44" s="285">
        <f>(AG45+AG44)+(AA44)</f>
        <v>56</v>
      </c>
      <c r="AI44" s="286">
        <f>(AF44-Y44)/7</f>
        <v>0</v>
      </c>
      <c r="AJ44" s="286">
        <f>(AH44-AA44)/7</f>
        <v>0</v>
      </c>
      <c r="AK44" s="286">
        <f>(AH44*((20.792*AVERAGE(11.5,8.375))-60.474))/10000</f>
        <v>0.8184204</v>
      </c>
      <c r="AL44" s="42">
        <v>0.0</v>
      </c>
      <c r="AM44" s="285">
        <f>(AL45+AL44)+(AF44)</f>
        <v>208</v>
      </c>
      <c r="AN44" s="42">
        <v>0.0</v>
      </c>
      <c r="AO44" s="285">
        <f>(AN45+AN44)+(AH44)</f>
        <v>56</v>
      </c>
      <c r="AP44" s="286">
        <f>(AM44-AF44)/7</f>
        <v>0</v>
      </c>
      <c r="AQ44" s="286">
        <f>(AO44-AH44)/7</f>
        <v>0</v>
      </c>
      <c r="AR44" s="286">
        <f>(AO44*((20.792*AVERAGE(11.5,8.375))-60.474))/10000</f>
        <v>0.8184204</v>
      </c>
      <c r="AS44" s="42">
        <v>12.0</v>
      </c>
      <c r="AT44" s="285">
        <f>(AS45+AS44)+(AM44)</f>
        <v>230</v>
      </c>
      <c r="AU44" s="42">
        <v>5.0</v>
      </c>
      <c r="AV44" s="285">
        <f>(AU45+AU44)+(AO44)</f>
        <v>66</v>
      </c>
      <c r="AW44" s="286">
        <f>(AT44-AM44)/7</f>
        <v>3.142857143</v>
      </c>
      <c r="AX44" s="286">
        <f>(AV44-AO44)/7</f>
        <v>1.428571429</v>
      </c>
      <c r="AY44" s="286">
        <f>(AV44*((20.792*AVERAGE(11.5,8.375))-60.474))/10000</f>
        <v>0.9645669</v>
      </c>
    </row>
    <row r="45" ht="14.25" customHeight="1">
      <c r="A45" s="287"/>
      <c r="B45" s="287"/>
      <c r="C45" s="287"/>
      <c r="D45" s="287"/>
      <c r="E45" s="287"/>
      <c r="F45" s="42">
        <v>58.0</v>
      </c>
      <c r="G45" s="287"/>
      <c r="H45" s="42">
        <v>16.0</v>
      </c>
      <c r="I45" s="287"/>
      <c r="J45" s="42">
        <v>79.0</v>
      </c>
      <c r="K45" s="287"/>
      <c r="L45" s="42">
        <f t="shared" si="12"/>
        <v>20</v>
      </c>
      <c r="M45" s="287"/>
      <c r="N45" s="287"/>
      <c r="O45" s="287"/>
      <c r="P45" s="287"/>
      <c r="Q45" s="42">
        <v>20.0</v>
      </c>
      <c r="R45" s="287"/>
      <c r="S45" s="42">
        <v>6.0</v>
      </c>
      <c r="T45" s="287"/>
      <c r="U45" s="287"/>
      <c r="V45" s="287"/>
      <c r="W45" s="287"/>
      <c r="X45" s="42">
        <v>9.0</v>
      </c>
      <c r="Y45" s="287"/>
      <c r="Z45" s="42">
        <v>4.0</v>
      </c>
      <c r="AA45" s="287"/>
      <c r="AB45" s="287"/>
      <c r="AC45" s="287"/>
      <c r="AD45" s="287"/>
      <c r="AE45" s="42">
        <v>0.0</v>
      </c>
      <c r="AF45" s="287"/>
      <c r="AG45" s="42">
        <v>0.0</v>
      </c>
      <c r="AH45" s="287"/>
      <c r="AI45" s="287"/>
      <c r="AJ45" s="287"/>
      <c r="AK45" s="287"/>
      <c r="AL45" s="42">
        <v>0.0</v>
      </c>
      <c r="AM45" s="287"/>
      <c r="AN45" s="42">
        <v>0.0</v>
      </c>
      <c r="AO45" s="287"/>
      <c r="AP45" s="287"/>
      <c r="AQ45" s="287"/>
      <c r="AR45" s="287"/>
      <c r="AS45" s="42">
        <v>10.0</v>
      </c>
      <c r="AT45" s="287"/>
      <c r="AU45" s="42">
        <v>5.0</v>
      </c>
      <c r="AV45" s="287"/>
      <c r="AW45" s="287"/>
      <c r="AX45" s="287"/>
      <c r="AY45" s="287"/>
    </row>
    <row r="46" ht="14.25" customHeight="1">
      <c r="A46" s="285" t="s">
        <v>183</v>
      </c>
      <c r="B46" s="285" t="s">
        <v>173</v>
      </c>
      <c r="C46" s="285" t="s">
        <v>40</v>
      </c>
      <c r="D46" s="285">
        <v>2.0</v>
      </c>
      <c r="E46" s="285">
        <v>7.0</v>
      </c>
      <c r="F46" s="42">
        <v>55.0</v>
      </c>
      <c r="G46" s="285">
        <f>SUM(F46:F47)</f>
        <v>115</v>
      </c>
      <c r="H46" s="42">
        <v>18.0</v>
      </c>
      <c r="I46" s="285">
        <f>SUM(H46:H47)</f>
        <v>40</v>
      </c>
      <c r="J46" s="42">
        <v>73.0</v>
      </c>
      <c r="K46" s="285">
        <f>SUM(J46:J47)</f>
        <v>147</v>
      </c>
      <c r="L46" s="42">
        <f>H46+3</f>
        <v>21</v>
      </c>
      <c r="M46" s="285">
        <f>SUM(L46:L47)</f>
        <v>48</v>
      </c>
      <c r="N46" s="286">
        <f>(K46-G46)/7</f>
        <v>4.571428571</v>
      </c>
      <c r="O46" s="286">
        <f>(M46-I46)/7</f>
        <v>1.142857143</v>
      </c>
      <c r="P46" s="286">
        <f>(M46*((20.792*AVERAGE(11.5,8.375))-60.474))/10000</f>
        <v>0.7015032</v>
      </c>
      <c r="Q46" s="42">
        <v>15.0</v>
      </c>
      <c r="R46" s="285">
        <f>(J46+Q46)+(J47+Q47)</f>
        <v>175</v>
      </c>
      <c r="S46" s="42">
        <v>5.0</v>
      </c>
      <c r="T46" s="285">
        <f>(L46+S46)+(L47+S47)</f>
        <v>59</v>
      </c>
      <c r="U46" s="286">
        <f>(R46-K46)/7</f>
        <v>4</v>
      </c>
      <c r="V46" s="286">
        <f>(T46-M46)/7</f>
        <v>1.571428571</v>
      </c>
      <c r="W46" s="286">
        <f>(T46*((20.792*AVERAGE(11.5,8.375))-60.474))/10000</f>
        <v>0.86226435</v>
      </c>
      <c r="X46" s="42">
        <v>3.0</v>
      </c>
      <c r="Y46" s="285">
        <f>(X47+X46)+(R46)</f>
        <v>181</v>
      </c>
      <c r="Z46" s="42">
        <v>2.0</v>
      </c>
      <c r="AA46" s="285">
        <f>(T46+Z46)+(Z47)</f>
        <v>63</v>
      </c>
      <c r="AB46" s="286">
        <f>(Y46-R46)/7</f>
        <v>0.8571428571</v>
      </c>
      <c r="AC46" s="286">
        <f>(AA46-T46)/7</f>
        <v>0.5714285714</v>
      </c>
      <c r="AD46" s="286">
        <f>(AA46*((20.792*AVERAGE(11.5,8.375))-60.474))/10000</f>
        <v>0.92072295</v>
      </c>
      <c r="AE46" s="42">
        <v>0.0</v>
      </c>
      <c r="AF46" s="285">
        <f>(AE47+AE46)+(Y46)</f>
        <v>181</v>
      </c>
      <c r="AG46" s="42">
        <v>0.0</v>
      </c>
      <c r="AH46" s="285">
        <f>(AG47+AG46)+(AA46)</f>
        <v>63</v>
      </c>
      <c r="AI46" s="286">
        <f>(AF46-Y46)/7</f>
        <v>0</v>
      </c>
      <c r="AJ46" s="286">
        <f>(AH46-AA46)/7</f>
        <v>0</v>
      </c>
      <c r="AK46" s="286">
        <f>(AH46*((20.792*AVERAGE(11.5,8.375))-60.474))/10000</f>
        <v>0.92072295</v>
      </c>
      <c r="AL46" s="42">
        <v>0.0</v>
      </c>
      <c r="AM46" s="285">
        <f>(AL47+AL46)+(AF46)</f>
        <v>181</v>
      </c>
      <c r="AN46" s="42">
        <v>0.0</v>
      </c>
      <c r="AO46" s="285">
        <f>(AN47+AN46)+(AH46)</f>
        <v>63</v>
      </c>
      <c r="AP46" s="286">
        <f>(AM46-AF46)/7</f>
        <v>0</v>
      </c>
      <c r="AQ46" s="286">
        <f>(AO46-AH46)/7</f>
        <v>0</v>
      </c>
      <c r="AR46" s="286">
        <f>(AO46*((20.792*AVERAGE(11.5,8.375))-60.474))/10000</f>
        <v>0.92072295</v>
      </c>
      <c r="AS46" s="42">
        <v>7.0</v>
      </c>
      <c r="AT46" s="285">
        <f>(AS47+AS46)+(AM46)</f>
        <v>196</v>
      </c>
      <c r="AU46" s="42">
        <v>4.0</v>
      </c>
      <c r="AV46" s="285">
        <f>(AU47+AU46)+(AO46)</f>
        <v>72</v>
      </c>
      <c r="AW46" s="286">
        <f>(AT46-AM46)/7</f>
        <v>2.142857143</v>
      </c>
      <c r="AX46" s="286">
        <f>(AV46-AO46)/7</f>
        <v>1.285714286</v>
      </c>
      <c r="AY46" s="286">
        <f>(AV46*((20.792*AVERAGE(11.5,8.375))-60.474))/10000</f>
        <v>1.0522548</v>
      </c>
    </row>
    <row r="47" ht="14.25" customHeight="1">
      <c r="A47" s="287"/>
      <c r="B47" s="287"/>
      <c r="C47" s="287"/>
      <c r="D47" s="287"/>
      <c r="E47" s="287"/>
      <c r="F47" s="42">
        <v>60.0</v>
      </c>
      <c r="G47" s="287"/>
      <c r="H47" s="42">
        <v>22.0</v>
      </c>
      <c r="I47" s="287"/>
      <c r="J47" s="42">
        <v>74.0</v>
      </c>
      <c r="K47" s="287"/>
      <c r="L47" s="42">
        <f>H47+5</f>
        <v>27</v>
      </c>
      <c r="M47" s="287"/>
      <c r="N47" s="287"/>
      <c r="O47" s="287"/>
      <c r="P47" s="287"/>
      <c r="Q47" s="42">
        <v>13.0</v>
      </c>
      <c r="R47" s="287"/>
      <c r="S47" s="42">
        <v>6.0</v>
      </c>
      <c r="T47" s="287"/>
      <c r="U47" s="287"/>
      <c r="V47" s="287"/>
      <c r="W47" s="287"/>
      <c r="X47" s="42">
        <v>3.0</v>
      </c>
      <c r="Y47" s="287"/>
      <c r="Z47" s="42">
        <v>2.0</v>
      </c>
      <c r="AA47" s="287"/>
      <c r="AB47" s="287"/>
      <c r="AC47" s="287"/>
      <c r="AD47" s="287"/>
      <c r="AE47" s="42">
        <v>0.0</v>
      </c>
      <c r="AF47" s="287"/>
      <c r="AG47" s="42">
        <v>0.0</v>
      </c>
      <c r="AH47" s="287"/>
      <c r="AI47" s="287"/>
      <c r="AJ47" s="287"/>
      <c r="AK47" s="287"/>
      <c r="AL47" s="42">
        <v>0.0</v>
      </c>
      <c r="AM47" s="287"/>
      <c r="AN47" s="42">
        <v>0.0</v>
      </c>
      <c r="AO47" s="287"/>
      <c r="AP47" s="287"/>
      <c r="AQ47" s="287"/>
      <c r="AR47" s="287"/>
      <c r="AS47" s="42">
        <v>8.0</v>
      </c>
      <c r="AT47" s="287"/>
      <c r="AU47" s="42">
        <v>5.0</v>
      </c>
      <c r="AV47" s="287"/>
      <c r="AW47" s="287"/>
      <c r="AX47" s="287"/>
      <c r="AY47" s="287"/>
    </row>
    <row r="48" ht="14.25" customHeight="1">
      <c r="A48" s="285" t="s">
        <v>175</v>
      </c>
      <c r="B48" s="285" t="s">
        <v>179</v>
      </c>
      <c r="C48" s="285" t="s">
        <v>39</v>
      </c>
      <c r="D48" s="285">
        <v>2.0</v>
      </c>
      <c r="E48" s="285">
        <v>8.0</v>
      </c>
      <c r="F48" s="42">
        <v>63.0</v>
      </c>
      <c r="G48" s="285">
        <f>SUM(F48:F49)</f>
        <v>105</v>
      </c>
      <c r="H48" s="42">
        <v>19.0</v>
      </c>
      <c r="I48" s="285">
        <f>SUM(H48:H49)</f>
        <v>34</v>
      </c>
      <c r="J48" s="42">
        <v>83.0</v>
      </c>
      <c r="K48" s="285">
        <f>SUM(J48:J49)</f>
        <v>141</v>
      </c>
      <c r="L48" s="42">
        <f t="shared" ref="L48:L49" si="13">H48+3</f>
        <v>22</v>
      </c>
      <c r="M48" s="285">
        <f>SUM(L48:L49)</f>
        <v>40</v>
      </c>
      <c r="N48" s="286">
        <f>(K48-G48)/7</f>
        <v>5.142857143</v>
      </c>
      <c r="O48" s="286">
        <f>(M48-I48)/7</f>
        <v>0.8571428571</v>
      </c>
      <c r="P48" s="286">
        <f>(M48*((20.792*AVERAGE(11.5,8.375))-60.474))/10000</f>
        <v>0.584586</v>
      </c>
      <c r="Q48" s="42">
        <v>21.0</v>
      </c>
      <c r="R48" s="285">
        <f>(J48+Q48)+(J49+Q49)</f>
        <v>184</v>
      </c>
      <c r="S48" s="42">
        <v>6.0</v>
      </c>
      <c r="T48" s="285">
        <f>(L48+S48)+(L49+S49)</f>
        <v>52</v>
      </c>
      <c r="U48" s="286">
        <f>(R48-K48)/7</f>
        <v>6.142857143</v>
      </c>
      <c r="V48" s="286">
        <f>(T48-M48)/7</f>
        <v>1.714285714</v>
      </c>
      <c r="W48" s="286">
        <f>(T48*((20.792*AVERAGE(11.5,8.375))-60.474))/10000</f>
        <v>0.7599618</v>
      </c>
      <c r="X48" s="42">
        <v>3.0</v>
      </c>
      <c r="Y48" s="285">
        <f>(X49+X48)+(R48)</f>
        <v>188</v>
      </c>
      <c r="Z48" s="42">
        <v>2.0</v>
      </c>
      <c r="AA48" s="285">
        <f>(T48+Z48)+(Z49)</f>
        <v>55</v>
      </c>
      <c r="AB48" s="286">
        <f>(Y48-R48)/7</f>
        <v>0.5714285714</v>
      </c>
      <c r="AC48" s="286">
        <f>(AA48-T48)/7</f>
        <v>0.4285714286</v>
      </c>
      <c r="AD48" s="286">
        <f>(AA48*((20.792*AVERAGE(11.5,8.375))-60.474))/10000</f>
        <v>0.80380575</v>
      </c>
      <c r="AE48" s="42">
        <v>1.0</v>
      </c>
      <c r="AF48" s="285">
        <f>(AE49+AE48)+(Y48)</f>
        <v>189</v>
      </c>
      <c r="AG48" s="42">
        <v>1.0</v>
      </c>
      <c r="AH48" s="285">
        <f>(AG49+AG48)+(AA48)</f>
        <v>56</v>
      </c>
      <c r="AI48" s="286">
        <f>(AF48-Y48)/7</f>
        <v>0.1428571429</v>
      </c>
      <c r="AJ48" s="286">
        <f>(AH48-AA48)/7</f>
        <v>0.1428571429</v>
      </c>
      <c r="AK48" s="286">
        <f>(AH48*((20.792*AVERAGE(11.5,8.375))-60.474))/10000</f>
        <v>0.8184204</v>
      </c>
      <c r="AL48" s="42">
        <v>0.0</v>
      </c>
      <c r="AM48" s="285">
        <f>(AL49+AL48)+(AF48)</f>
        <v>189</v>
      </c>
      <c r="AN48" s="42">
        <v>0.0</v>
      </c>
      <c r="AO48" s="285">
        <f>(AN49+AN48)+(AH48)</f>
        <v>56</v>
      </c>
      <c r="AP48" s="286">
        <f>(AM48-AF48)/7</f>
        <v>0</v>
      </c>
      <c r="AQ48" s="286">
        <f>(AO48-AH48)/7</f>
        <v>0</v>
      </c>
      <c r="AR48" s="286">
        <f>(AO48*((20.792*AVERAGE(11.5,8.375))-60.474))/10000</f>
        <v>0.8184204</v>
      </c>
      <c r="AS48" s="42">
        <v>6.0</v>
      </c>
      <c r="AT48" s="285">
        <f>(AS49+AS48)+(AM48)</f>
        <v>206</v>
      </c>
      <c r="AU48" s="42">
        <v>3.0</v>
      </c>
      <c r="AV48" s="285">
        <f>(AU49+AU48)+(AO48)</f>
        <v>64</v>
      </c>
      <c r="AW48" s="286">
        <f>(AT48-AM48)/7</f>
        <v>2.428571429</v>
      </c>
      <c r="AX48" s="286">
        <f>(AV48-AO48)/7</f>
        <v>1.142857143</v>
      </c>
      <c r="AY48" s="286">
        <f>(AV48*((20.792*AVERAGE(11.5,8.375))-60.474))/10000</f>
        <v>0.9353376</v>
      </c>
    </row>
    <row r="49" ht="14.25" customHeight="1">
      <c r="A49" s="287"/>
      <c r="B49" s="287"/>
      <c r="C49" s="287"/>
      <c r="D49" s="287"/>
      <c r="E49" s="287"/>
      <c r="F49" s="42">
        <v>42.0</v>
      </c>
      <c r="G49" s="287"/>
      <c r="H49" s="42">
        <v>15.0</v>
      </c>
      <c r="I49" s="287"/>
      <c r="J49" s="42">
        <v>58.0</v>
      </c>
      <c r="K49" s="287"/>
      <c r="L49" s="42">
        <f t="shared" si="13"/>
        <v>18</v>
      </c>
      <c r="M49" s="287"/>
      <c r="N49" s="287"/>
      <c r="O49" s="287"/>
      <c r="P49" s="287"/>
      <c r="Q49" s="42">
        <v>22.0</v>
      </c>
      <c r="R49" s="287"/>
      <c r="S49" s="42">
        <v>6.0</v>
      </c>
      <c r="T49" s="287"/>
      <c r="U49" s="287"/>
      <c r="V49" s="287"/>
      <c r="W49" s="287"/>
      <c r="X49" s="42">
        <v>1.0</v>
      </c>
      <c r="Y49" s="287"/>
      <c r="Z49" s="42">
        <v>1.0</v>
      </c>
      <c r="AA49" s="287"/>
      <c r="AB49" s="287"/>
      <c r="AC49" s="287"/>
      <c r="AD49" s="287"/>
      <c r="AE49" s="42">
        <v>0.0</v>
      </c>
      <c r="AF49" s="287"/>
      <c r="AG49" s="42">
        <v>0.0</v>
      </c>
      <c r="AH49" s="287"/>
      <c r="AI49" s="287"/>
      <c r="AJ49" s="287"/>
      <c r="AK49" s="287"/>
      <c r="AL49" s="42">
        <v>0.0</v>
      </c>
      <c r="AM49" s="287"/>
      <c r="AN49" s="42">
        <v>0.0</v>
      </c>
      <c r="AO49" s="287"/>
      <c r="AP49" s="287"/>
      <c r="AQ49" s="287"/>
      <c r="AR49" s="287"/>
      <c r="AS49" s="42">
        <v>11.0</v>
      </c>
      <c r="AT49" s="287"/>
      <c r="AU49" s="42">
        <v>5.0</v>
      </c>
      <c r="AV49" s="287"/>
      <c r="AW49" s="287"/>
      <c r="AX49" s="287"/>
      <c r="AY49" s="287"/>
    </row>
    <row r="50" ht="14.25" customHeight="1">
      <c r="A50" s="285" t="s">
        <v>168</v>
      </c>
      <c r="B50" s="285" t="s">
        <v>176</v>
      </c>
      <c r="C50" s="285" t="s">
        <v>38</v>
      </c>
      <c r="D50" s="285">
        <v>2.0</v>
      </c>
      <c r="E50" s="285">
        <v>9.0</v>
      </c>
      <c r="F50" s="42">
        <v>57.0</v>
      </c>
      <c r="G50" s="285">
        <f>SUM(F50:F51)</f>
        <v>126</v>
      </c>
      <c r="H50" s="42">
        <v>14.0</v>
      </c>
      <c r="I50" s="285">
        <f>SUM(H50:H51)</f>
        <v>31</v>
      </c>
      <c r="J50" s="42">
        <v>73.5</v>
      </c>
      <c r="K50" s="285">
        <f>SUM(J50:J51)</f>
        <v>163.5</v>
      </c>
      <c r="L50" s="42">
        <f t="shared" ref="L50:L51" si="14">H50+4</f>
        <v>18</v>
      </c>
      <c r="M50" s="285">
        <f>SUM(L50:L51)</f>
        <v>39</v>
      </c>
      <c r="N50" s="286">
        <f>(K50-G50)/7</f>
        <v>5.357142857</v>
      </c>
      <c r="O50" s="286">
        <f>(M50-I50)/7</f>
        <v>1.142857143</v>
      </c>
      <c r="P50" s="286">
        <f>(M50*((20.792*AVERAGE(11.5,8.375))-60.474))/10000</f>
        <v>0.56997135</v>
      </c>
      <c r="Q50" s="42">
        <v>17.0</v>
      </c>
      <c r="R50" s="285">
        <f>(J50+Q50)+(J51+Q51)</f>
        <v>200.5</v>
      </c>
      <c r="S50" s="42">
        <v>6.0</v>
      </c>
      <c r="T50" s="285">
        <f>(L50+S50)+(L51+S51)</f>
        <v>51</v>
      </c>
      <c r="U50" s="286">
        <f>(R50-K50)/7</f>
        <v>5.285714286</v>
      </c>
      <c r="V50" s="286">
        <f>(T50-M50)/7</f>
        <v>1.714285714</v>
      </c>
      <c r="W50" s="286">
        <f>(T50*((20.792*AVERAGE(11.5,8.375))-60.474))/10000</f>
        <v>0.74534715</v>
      </c>
      <c r="X50" s="42">
        <v>0.0</v>
      </c>
      <c r="Y50" s="285">
        <f>(X51+X50)+(R50)</f>
        <v>205.5</v>
      </c>
      <c r="Z50" s="42">
        <v>0.0</v>
      </c>
      <c r="AA50" s="285">
        <f>(T50+Z50)+(Z51)</f>
        <v>53</v>
      </c>
      <c r="AB50" s="286">
        <f>(Y50-R50)/7</f>
        <v>0.7142857143</v>
      </c>
      <c r="AC50" s="286">
        <f>(AA50-T50)/7</f>
        <v>0.2857142857</v>
      </c>
      <c r="AD50" s="286">
        <f>(AA50*((20.792*AVERAGE(11.5,8.375))-60.474))/10000</f>
        <v>0.77457645</v>
      </c>
      <c r="AE50" s="42">
        <v>0.0</v>
      </c>
      <c r="AF50" s="285">
        <f>(AE51+AE50)+(Y50)</f>
        <v>205.5</v>
      </c>
      <c r="AG50" s="42">
        <v>0.0</v>
      </c>
      <c r="AH50" s="285">
        <f>(AG51+AG50)+(AA50)</f>
        <v>53</v>
      </c>
      <c r="AI50" s="286">
        <f>(AF50-Y50)/7</f>
        <v>0</v>
      </c>
      <c r="AJ50" s="286">
        <f>(AH50-AA50)/7</f>
        <v>0</v>
      </c>
      <c r="AK50" s="286">
        <f>(AH50*((20.792*AVERAGE(11.5,8.375))-60.474))/10000</f>
        <v>0.77457645</v>
      </c>
      <c r="AL50" s="42">
        <v>0.0</v>
      </c>
      <c r="AM50" s="285">
        <f>(AL51+AL50)+(AF50)</f>
        <v>205.5</v>
      </c>
      <c r="AN50" s="42">
        <v>0.0</v>
      </c>
      <c r="AO50" s="285">
        <f>(AN51+AN50)+(AH50)</f>
        <v>53</v>
      </c>
      <c r="AP50" s="286">
        <f>(AM50-AF50)/7</f>
        <v>0</v>
      </c>
      <c r="AQ50" s="286">
        <f>(AO50-AH50)/7</f>
        <v>0</v>
      </c>
      <c r="AR50" s="286">
        <f>(AO50*((20.792*AVERAGE(11.5,8.375))-60.474))/10000</f>
        <v>0.77457645</v>
      </c>
      <c r="AS50" s="42">
        <v>13.0</v>
      </c>
      <c r="AT50" s="285">
        <f>(AS51+AS50)+(AM50)</f>
        <v>228.5</v>
      </c>
      <c r="AU50" s="42">
        <v>6.0</v>
      </c>
      <c r="AV50" s="285">
        <f>(AU51+AU50)+(AO50)</f>
        <v>64</v>
      </c>
      <c r="AW50" s="286">
        <f>(AT50-AM50)/7</f>
        <v>3.285714286</v>
      </c>
      <c r="AX50" s="286">
        <f>(AV50-AO50)/7</f>
        <v>1.571428571</v>
      </c>
      <c r="AY50" s="286">
        <f>(AV50*((20.792*AVERAGE(11.5,8.375))-60.474))/10000</f>
        <v>0.9353376</v>
      </c>
    </row>
    <row r="51" ht="14.25" customHeight="1">
      <c r="A51" s="287"/>
      <c r="B51" s="287"/>
      <c r="C51" s="287"/>
      <c r="D51" s="287"/>
      <c r="E51" s="287"/>
      <c r="F51" s="42">
        <v>69.0</v>
      </c>
      <c r="G51" s="287"/>
      <c r="H51" s="42">
        <v>17.0</v>
      </c>
      <c r="I51" s="287"/>
      <c r="J51" s="42">
        <v>90.0</v>
      </c>
      <c r="K51" s="287"/>
      <c r="L51" s="42">
        <f t="shared" si="14"/>
        <v>21</v>
      </c>
      <c r="M51" s="287"/>
      <c r="N51" s="287"/>
      <c r="O51" s="287"/>
      <c r="P51" s="287"/>
      <c r="Q51" s="42">
        <v>20.0</v>
      </c>
      <c r="R51" s="287"/>
      <c r="S51" s="42">
        <v>6.0</v>
      </c>
      <c r="T51" s="287"/>
      <c r="U51" s="287"/>
      <c r="V51" s="287"/>
      <c r="W51" s="287"/>
      <c r="X51" s="42">
        <v>5.0</v>
      </c>
      <c r="Y51" s="287"/>
      <c r="Z51" s="42">
        <v>2.0</v>
      </c>
      <c r="AA51" s="287"/>
      <c r="AB51" s="287"/>
      <c r="AC51" s="287"/>
      <c r="AD51" s="287"/>
      <c r="AE51" s="42">
        <v>0.0</v>
      </c>
      <c r="AF51" s="287"/>
      <c r="AG51" s="42">
        <v>0.0</v>
      </c>
      <c r="AH51" s="287"/>
      <c r="AI51" s="287"/>
      <c r="AJ51" s="287"/>
      <c r="AK51" s="287"/>
      <c r="AL51" s="42">
        <v>0.0</v>
      </c>
      <c r="AM51" s="287"/>
      <c r="AN51" s="42">
        <v>0.0</v>
      </c>
      <c r="AO51" s="287"/>
      <c r="AP51" s="287"/>
      <c r="AQ51" s="287"/>
      <c r="AR51" s="287"/>
      <c r="AS51" s="42">
        <v>10.0</v>
      </c>
      <c r="AT51" s="287"/>
      <c r="AU51" s="42">
        <v>5.0</v>
      </c>
      <c r="AV51" s="287"/>
      <c r="AW51" s="287"/>
      <c r="AX51" s="287"/>
      <c r="AY51" s="287"/>
    </row>
    <row r="52" ht="14.25" customHeight="1">
      <c r="A52" s="285" t="s">
        <v>183</v>
      </c>
      <c r="B52" s="285" t="s">
        <v>179</v>
      </c>
      <c r="C52" s="285" t="s">
        <v>37</v>
      </c>
      <c r="D52" s="285">
        <v>2.0</v>
      </c>
      <c r="E52" s="285">
        <v>10.0</v>
      </c>
      <c r="F52" s="42">
        <v>81.0</v>
      </c>
      <c r="G52" s="285">
        <f>SUM(F52:F53)</f>
        <v>136</v>
      </c>
      <c r="H52" s="42">
        <v>21.0</v>
      </c>
      <c r="I52" s="285">
        <f>SUM(H52:H53)</f>
        <v>38</v>
      </c>
      <c r="J52" s="42">
        <v>103.0</v>
      </c>
      <c r="K52" s="285">
        <f>SUM(J52:J53)</f>
        <v>178</v>
      </c>
      <c r="L52" s="42">
        <f>H52+5</f>
        <v>26</v>
      </c>
      <c r="M52" s="285">
        <f>SUM(L52:L53)</f>
        <v>49</v>
      </c>
      <c r="N52" s="286">
        <f>(K52-G52)/7</f>
        <v>6</v>
      </c>
      <c r="O52" s="286">
        <f>(M52-I52)/7</f>
        <v>1.571428571</v>
      </c>
      <c r="P52" s="286">
        <f>(M52*((20.792*AVERAGE(11.5,8.375))-60.474))/10000</f>
        <v>0.71611785</v>
      </c>
      <c r="Q52" s="42">
        <v>25.0</v>
      </c>
      <c r="R52" s="285">
        <f>(J52+Q52)+(J53+Q53)</f>
        <v>219</v>
      </c>
      <c r="S52" s="42">
        <v>7.0</v>
      </c>
      <c r="T52" s="285">
        <f>(L52+S52)+(L53+S53)</f>
        <v>62</v>
      </c>
      <c r="U52" s="286">
        <f>(R52-K52)/7</f>
        <v>5.857142857</v>
      </c>
      <c r="V52" s="286">
        <f>(T52-M52)/7</f>
        <v>1.857142857</v>
      </c>
      <c r="W52" s="286">
        <f>(T52*((20.792*AVERAGE(11.5,8.375))-60.474))/10000</f>
        <v>0.9061083</v>
      </c>
      <c r="X52" s="42">
        <v>3.0</v>
      </c>
      <c r="Y52" s="285">
        <f>(X53+X52)+(R52)</f>
        <v>224</v>
      </c>
      <c r="Z52" s="42">
        <v>2.0</v>
      </c>
      <c r="AA52" s="285">
        <f>(T52+Z52)+(Z53)</f>
        <v>65</v>
      </c>
      <c r="AB52" s="286">
        <f>(Y52-R52)/7</f>
        <v>0.7142857143</v>
      </c>
      <c r="AC52" s="286">
        <f>(AA52-T52)/7</f>
        <v>0.4285714286</v>
      </c>
      <c r="AD52" s="286">
        <f>(AA52*((20.792*AVERAGE(11.5,8.375))-60.474))/10000</f>
        <v>0.94995225</v>
      </c>
      <c r="AE52" s="42">
        <v>0.0</v>
      </c>
      <c r="AF52" s="285">
        <f>(AE53+AE52)+(Y52)</f>
        <v>224</v>
      </c>
      <c r="AG52" s="42">
        <v>0.0</v>
      </c>
      <c r="AH52" s="285">
        <f>(AG53+AG52)+(AA52)</f>
        <v>65</v>
      </c>
      <c r="AI52" s="286">
        <f>(AF52-Y52)/7</f>
        <v>0</v>
      </c>
      <c r="AJ52" s="286">
        <f>(AH52-AA52)/7</f>
        <v>0</v>
      </c>
      <c r="AK52" s="286">
        <f>(AH52*((20.792*AVERAGE(11.5,8.375))-60.474))/10000</f>
        <v>0.94995225</v>
      </c>
      <c r="AL52" s="42">
        <v>0.0</v>
      </c>
      <c r="AM52" s="285">
        <f>(AL53+AL52)+(AF52)</f>
        <v>224</v>
      </c>
      <c r="AN52" s="42">
        <v>0.0</v>
      </c>
      <c r="AO52" s="285">
        <f>(AN53+AN52)+(AH52)</f>
        <v>65</v>
      </c>
      <c r="AP52" s="286">
        <f>(AM52-AF52)/7</f>
        <v>0</v>
      </c>
      <c r="AQ52" s="286">
        <f>(AO52-AH52)/7</f>
        <v>0</v>
      </c>
      <c r="AR52" s="286">
        <f>(AO52*((20.792*AVERAGE(11.5,8.375))-60.474))/10000</f>
        <v>0.94995225</v>
      </c>
      <c r="AS52" s="42">
        <v>13.0</v>
      </c>
      <c r="AT52" s="285">
        <f>(AS53+AS52)+(AM52)</f>
        <v>251</v>
      </c>
      <c r="AU52" s="42">
        <v>6.0</v>
      </c>
      <c r="AV52" s="285">
        <f>(AU53+AU52)+(AO52)</f>
        <v>78</v>
      </c>
      <c r="AW52" s="286">
        <f>(AT52-AM52)/7</f>
        <v>3.857142857</v>
      </c>
      <c r="AX52" s="286">
        <f>(AV52-AO52)/7</f>
        <v>1.857142857</v>
      </c>
      <c r="AY52" s="286">
        <f>(AV52*((20.792*AVERAGE(11.5,8.375))-60.474))/10000</f>
        <v>1.1399427</v>
      </c>
    </row>
    <row r="53" ht="14.25" customHeight="1">
      <c r="A53" s="287"/>
      <c r="B53" s="287"/>
      <c r="C53" s="287"/>
      <c r="D53" s="287"/>
      <c r="E53" s="287"/>
      <c r="F53" s="42">
        <v>55.0</v>
      </c>
      <c r="G53" s="287"/>
      <c r="H53" s="42">
        <v>17.0</v>
      </c>
      <c r="I53" s="287"/>
      <c r="J53" s="42">
        <v>75.0</v>
      </c>
      <c r="K53" s="287"/>
      <c r="L53" s="42">
        <f>H53+6</f>
        <v>23</v>
      </c>
      <c r="M53" s="287"/>
      <c r="N53" s="287"/>
      <c r="O53" s="287"/>
      <c r="P53" s="287"/>
      <c r="Q53" s="42">
        <v>16.0</v>
      </c>
      <c r="R53" s="287"/>
      <c r="S53" s="42">
        <v>6.0</v>
      </c>
      <c r="T53" s="287"/>
      <c r="U53" s="287"/>
      <c r="V53" s="287"/>
      <c r="W53" s="287"/>
      <c r="X53" s="42">
        <v>2.0</v>
      </c>
      <c r="Y53" s="287"/>
      <c r="Z53" s="42">
        <v>1.0</v>
      </c>
      <c r="AA53" s="287"/>
      <c r="AB53" s="287"/>
      <c r="AC53" s="287"/>
      <c r="AD53" s="287"/>
      <c r="AE53" s="42">
        <v>0.0</v>
      </c>
      <c r="AF53" s="287"/>
      <c r="AG53" s="42">
        <v>0.0</v>
      </c>
      <c r="AH53" s="287"/>
      <c r="AI53" s="287"/>
      <c r="AJ53" s="287"/>
      <c r="AK53" s="287"/>
      <c r="AL53" s="42">
        <v>0.0</v>
      </c>
      <c r="AM53" s="287"/>
      <c r="AN53" s="42">
        <v>0.0</v>
      </c>
      <c r="AO53" s="287"/>
      <c r="AP53" s="287"/>
      <c r="AQ53" s="287"/>
      <c r="AR53" s="287"/>
      <c r="AS53" s="42">
        <v>14.0</v>
      </c>
      <c r="AT53" s="287"/>
      <c r="AU53" s="42">
        <v>7.0</v>
      </c>
      <c r="AV53" s="287"/>
      <c r="AW53" s="287"/>
      <c r="AX53" s="287"/>
      <c r="AY53" s="287"/>
    </row>
    <row r="54" ht="14.25" customHeight="1">
      <c r="A54" s="285" t="s">
        <v>178</v>
      </c>
      <c r="B54" s="285" t="s">
        <v>173</v>
      </c>
      <c r="C54" s="285" t="s">
        <v>36</v>
      </c>
      <c r="D54" s="285">
        <v>2.0</v>
      </c>
      <c r="E54" s="285">
        <v>11.0</v>
      </c>
      <c r="F54" s="42">
        <v>16.0</v>
      </c>
      <c r="G54" s="285">
        <f>SUM(F54:F55)</f>
        <v>39</v>
      </c>
      <c r="H54" s="42">
        <v>12.0</v>
      </c>
      <c r="I54" s="285">
        <f>SUM(H54:H55)</f>
        <v>25</v>
      </c>
      <c r="J54" s="42">
        <v>25.0</v>
      </c>
      <c r="K54" s="285">
        <f>SUM(J54:J55)</f>
        <v>61</v>
      </c>
      <c r="L54" s="42">
        <f t="shared" ref="L54:L56" si="15">H54+2</f>
        <v>14</v>
      </c>
      <c r="M54" s="285">
        <f>SUM(L54:L55)</f>
        <v>29</v>
      </c>
      <c r="N54" s="286">
        <f>(K54-G54)/7</f>
        <v>3.142857143</v>
      </c>
      <c r="O54" s="286">
        <f>(M54-I54)/7</f>
        <v>0.5714285714</v>
      </c>
      <c r="P54" s="286">
        <f>(M54*((20.792*AVERAGE(11.5,8.375))-60.474))/10000</f>
        <v>0.42382485</v>
      </c>
      <c r="Q54" s="42">
        <v>15.0</v>
      </c>
      <c r="R54" s="285">
        <f>(J54+Q54)+(J55+Q55)</f>
        <v>85</v>
      </c>
      <c r="S54" s="42">
        <v>6.0</v>
      </c>
      <c r="T54" s="285">
        <f>(L54+S54)+(L55+S55)</f>
        <v>40</v>
      </c>
      <c r="U54" s="286">
        <f>(R54-K54)/7</f>
        <v>3.428571429</v>
      </c>
      <c r="V54" s="286">
        <f>(T54-M54)/7</f>
        <v>1.571428571</v>
      </c>
      <c r="W54" s="286">
        <f>(T54*((20.792*AVERAGE(11.5,8.375))-60.474))/10000</f>
        <v>0.584586</v>
      </c>
      <c r="X54" s="42">
        <v>11.0</v>
      </c>
      <c r="Y54" s="285">
        <f>(X55+X54)+(R54)</f>
        <v>99</v>
      </c>
      <c r="Z54" s="42">
        <v>5.0</v>
      </c>
      <c r="AA54" s="285">
        <f>(T54+Z54)+(Z55)</f>
        <v>47</v>
      </c>
      <c r="AB54" s="286">
        <f>(Y54-R54)/7</f>
        <v>2</v>
      </c>
      <c r="AC54" s="286">
        <f>(AA54-T54)/7</f>
        <v>1</v>
      </c>
      <c r="AD54" s="286">
        <f>(AA54*((20.792*AVERAGE(11.5,8.375))-60.474))/10000</f>
        <v>0.68688855</v>
      </c>
      <c r="AE54" s="42">
        <v>1.0</v>
      </c>
      <c r="AF54" s="285">
        <f>(AE55+AE54)+(Y54)</f>
        <v>100</v>
      </c>
      <c r="AG54" s="42">
        <v>1.0</v>
      </c>
      <c r="AH54" s="285">
        <f>(AG55+AG54)+(AA54)</f>
        <v>48</v>
      </c>
      <c r="AI54" s="286">
        <f>(AF54-Y54)/7</f>
        <v>0.1428571429</v>
      </c>
      <c r="AJ54" s="286">
        <f>(AH54-AA54)/7</f>
        <v>0.1428571429</v>
      </c>
      <c r="AK54" s="286">
        <f>(AH54*((20.792*AVERAGE(11.5,8.375))-60.474))/10000</f>
        <v>0.7015032</v>
      </c>
      <c r="AL54" s="42">
        <v>1.0</v>
      </c>
      <c r="AM54" s="285">
        <f>(AL55+AL54)+(AF54)</f>
        <v>102</v>
      </c>
      <c r="AN54" s="42">
        <v>1.0</v>
      </c>
      <c r="AO54" s="285">
        <f>(AN55+AN54)+(AH54)</f>
        <v>50</v>
      </c>
      <c r="AP54" s="286">
        <f>(AM54-AF54)/7</f>
        <v>0.2857142857</v>
      </c>
      <c r="AQ54" s="286">
        <f>(AO54-AH54)/7</f>
        <v>0.2857142857</v>
      </c>
      <c r="AR54" s="286">
        <f>(AO54*((20.792*AVERAGE(11.5,8.375))-60.474))/10000</f>
        <v>0.7307325</v>
      </c>
      <c r="AS54" s="42">
        <v>4.0</v>
      </c>
      <c r="AT54" s="285">
        <f>(AS55+AS54)+(AM54)</f>
        <v>112</v>
      </c>
      <c r="AU54" s="42">
        <v>3.0</v>
      </c>
      <c r="AV54" s="285">
        <f>(AU55+AU54)+(AO54)</f>
        <v>57</v>
      </c>
      <c r="AW54" s="286">
        <f>(AT54-AM54)/7</f>
        <v>1.428571429</v>
      </c>
      <c r="AX54" s="286">
        <f>(AV54-AO54)/7</f>
        <v>1</v>
      </c>
      <c r="AY54" s="286">
        <f>(AV54*((20.792*AVERAGE(11.5,8.375))-60.474))/10000</f>
        <v>0.83303505</v>
      </c>
    </row>
    <row r="55" ht="14.25" customHeight="1">
      <c r="A55" s="287"/>
      <c r="B55" s="287"/>
      <c r="C55" s="287"/>
      <c r="D55" s="287"/>
      <c r="E55" s="287"/>
      <c r="F55" s="42">
        <v>23.0</v>
      </c>
      <c r="G55" s="287"/>
      <c r="H55" s="42">
        <v>13.0</v>
      </c>
      <c r="I55" s="287"/>
      <c r="J55" s="42">
        <v>36.0</v>
      </c>
      <c r="K55" s="287"/>
      <c r="L55" s="42">
        <f t="shared" si="15"/>
        <v>15</v>
      </c>
      <c r="M55" s="287"/>
      <c r="N55" s="287"/>
      <c r="O55" s="287"/>
      <c r="P55" s="287"/>
      <c r="Q55" s="42">
        <v>9.0</v>
      </c>
      <c r="R55" s="287"/>
      <c r="S55" s="42">
        <v>5.0</v>
      </c>
      <c r="T55" s="287"/>
      <c r="U55" s="287"/>
      <c r="V55" s="287"/>
      <c r="W55" s="287"/>
      <c r="X55" s="42">
        <v>3.0</v>
      </c>
      <c r="Y55" s="287"/>
      <c r="Z55" s="42">
        <v>2.0</v>
      </c>
      <c r="AA55" s="287"/>
      <c r="AB55" s="287"/>
      <c r="AC55" s="287"/>
      <c r="AD55" s="287"/>
      <c r="AE55" s="42">
        <v>0.0</v>
      </c>
      <c r="AF55" s="287"/>
      <c r="AG55" s="42">
        <v>0.0</v>
      </c>
      <c r="AH55" s="287"/>
      <c r="AI55" s="287"/>
      <c r="AJ55" s="287"/>
      <c r="AK55" s="287"/>
      <c r="AL55" s="42">
        <v>1.0</v>
      </c>
      <c r="AM55" s="287"/>
      <c r="AN55" s="42">
        <v>1.0</v>
      </c>
      <c r="AO55" s="287"/>
      <c r="AP55" s="287"/>
      <c r="AQ55" s="287"/>
      <c r="AR55" s="287"/>
      <c r="AS55" s="42">
        <v>6.0</v>
      </c>
      <c r="AT55" s="287"/>
      <c r="AU55" s="42">
        <v>4.0</v>
      </c>
      <c r="AV55" s="287"/>
      <c r="AW55" s="287"/>
      <c r="AX55" s="287"/>
      <c r="AY55" s="287"/>
    </row>
    <row r="56" ht="14.25" customHeight="1">
      <c r="A56" s="285" t="s">
        <v>175</v>
      </c>
      <c r="B56" s="285" t="s">
        <v>169</v>
      </c>
      <c r="C56" s="285" t="s">
        <v>34</v>
      </c>
      <c r="D56" s="285">
        <v>2.0</v>
      </c>
      <c r="E56" s="285">
        <v>12.0</v>
      </c>
      <c r="F56" s="42">
        <v>2.0</v>
      </c>
      <c r="G56" s="285">
        <f>SUM(F56:F57)</f>
        <v>32</v>
      </c>
      <c r="H56" s="42">
        <v>3.0</v>
      </c>
      <c r="I56" s="285">
        <f>SUM(H56:H57)</f>
        <v>16</v>
      </c>
      <c r="J56" s="42">
        <v>8.0</v>
      </c>
      <c r="K56" s="285">
        <f>SUM(J56:J57)</f>
        <v>42</v>
      </c>
      <c r="L56" s="42">
        <f t="shared" si="15"/>
        <v>5</v>
      </c>
      <c r="M56" s="285">
        <f>SUM(L56:L57)</f>
        <v>21</v>
      </c>
      <c r="N56" s="286">
        <f>(K56-G56)/7</f>
        <v>1.428571429</v>
      </c>
      <c r="O56" s="286">
        <f>(M56-I56)/7</f>
        <v>0.7142857143</v>
      </c>
      <c r="P56" s="286">
        <f>(M56*((20.792*AVERAGE(11.5,8.375))-60.474))/10000</f>
        <v>0.30690765</v>
      </c>
      <c r="Q56" s="42">
        <v>8.0</v>
      </c>
      <c r="R56" s="285">
        <f>(J56+Q56)+(J57+Q57)</f>
        <v>50</v>
      </c>
      <c r="S56" s="42">
        <v>3.0</v>
      </c>
      <c r="T56" s="285">
        <f>(L56+S56)+(L57+S57)</f>
        <v>24</v>
      </c>
      <c r="U56" s="286">
        <f>(R56-K56)/7</f>
        <v>1.142857143</v>
      </c>
      <c r="V56" s="286">
        <f>(T56-M56)/7</f>
        <v>0.4285714286</v>
      </c>
      <c r="W56" s="286">
        <f>(T56*((20.792*AVERAGE(11.5,8.375))-60.474))/10000</f>
        <v>0.3507516</v>
      </c>
      <c r="X56" s="42">
        <v>2.0</v>
      </c>
      <c r="Y56" s="285">
        <f>(X57+X56)+(R56)</f>
        <v>52</v>
      </c>
      <c r="Z56" s="42">
        <v>1.0</v>
      </c>
      <c r="AA56" s="285">
        <f>(T56+Z56)+(Z57)</f>
        <v>25</v>
      </c>
      <c r="AB56" s="286">
        <f>(Y56-R56)/7</f>
        <v>0.2857142857</v>
      </c>
      <c r="AC56" s="286">
        <f>(AA56-T56)/7</f>
        <v>0.1428571429</v>
      </c>
      <c r="AD56" s="286">
        <f>(AA56*((20.792*AVERAGE(11.5,8.375))-60.474))/10000</f>
        <v>0.36536625</v>
      </c>
      <c r="AE56" s="42">
        <v>0.0</v>
      </c>
      <c r="AF56" s="285">
        <f>(AE57+AE56)+(Y56)</f>
        <v>52</v>
      </c>
      <c r="AG56" s="42">
        <v>0.0</v>
      </c>
      <c r="AH56" s="285">
        <f>(AG57+AG56)+(AA56)</f>
        <v>25</v>
      </c>
      <c r="AI56" s="286">
        <f>(AF56-Y56)/7</f>
        <v>0</v>
      </c>
      <c r="AJ56" s="286">
        <f>(AH56-AA56)/7</f>
        <v>0</v>
      </c>
      <c r="AK56" s="286">
        <f>(AH56*((20.792*AVERAGE(11.5,8.375))-60.474))/10000</f>
        <v>0.36536625</v>
      </c>
      <c r="AL56" s="42">
        <v>1.0</v>
      </c>
      <c r="AM56" s="285">
        <f>(AL57+AL56)+(AF56)</f>
        <v>53</v>
      </c>
      <c r="AN56" s="42">
        <v>1.0</v>
      </c>
      <c r="AO56" s="285">
        <f>(AN57+AN56)+(AH56)</f>
        <v>26</v>
      </c>
      <c r="AP56" s="286">
        <f>(AM56-AF56)/7</f>
        <v>0.1428571429</v>
      </c>
      <c r="AQ56" s="286">
        <f>(AO56-AH56)/7</f>
        <v>0.1428571429</v>
      </c>
      <c r="AR56" s="286">
        <f>(AO56*((20.792*AVERAGE(11.5,8.375))-60.474))/10000</f>
        <v>0.3799809</v>
      </c>
      <c r="AS56" s="42">
        <v>0.0</v>
      </c>
      <c r="AT56" s="285">
        <f>(AS57+AS56)+(AM56)</f>
        <v>53</v>
      </c>
      <c r="AU56" s="42">
        <v>0.0</v>
      </c>
      <c r="AV56" s="285">
        <f>(AU57+AU56)+(AO56)</f>
        <v>26</v>
      </c>
      <c r="AW56" s="286">
        <f>(AT56-AM56)/7</f>
        <v>0</v>
      </c>
      <c r="AX56" s="286">
        <f>(AV56-AO56)/7</f>
        <v>0</v>
      </c>
      <c r="AY56" s="286">
        <f>(AV56*((20.792*AVERAGE(11.5,8.375))-60.474))/10000</f>
        <v>0.3799809</v>
      </c>
    </row>
    <row r="57" ht="14.25" customHeight="1">
      <c r="A57" s="287"/>
      <c r="B57" s="287"/>
      <c r="C57" s="287"/>
      <c r="D57" s="287"/>
      <c r="E57" s="287"/>
      <c r="F57" s="42">
        <v>30.0</v>
      </c>
      <c r="G57" s="287"/>
      <c r="H57" s="42">
        <v>13.0</v>
      </c>
      <c r="I57" s="287"/>
      <c r="J57" s="42">
        <v>34.0</v>
      </c>
      <c r="K57" s="287"/>
      <c r="L57" s="42">
        <f>H57+3</f>
        <v>16</v>
      </c>
      <c r="M57" s="287"/>
      <c r="N57" s="287"/>
      <c r="O57" s="287"/>
      <c r="P57" s="287"/>
      <c r="Q57" s="42">
        <v>0.0</v>
      </c>
      <c r="R57" s="287"/>
      <c r="S57" s="42">
        <v>0.0</v>
      </c>
      <c r="T57" s="287"/>
      <c r="U57" s="287"/>
      <c r="V57" s="287"/>
      <c r="W57" s="287"/>
      <c r="X57" s="42">
        <v>0.0</v>
      </c>
      <c r="Y57" s="287"/>
      <c r="Z57" s="42">
        <v>0.0</v>
      </c>
      <c r="AA57" s="287"/>
      <c r="AB57" s="287"/>
      <c r="AC57" s="287"/>
      <c r="AD57" s="287"/>
      <c r="AE57" s="42">
        <v>0.0</v>
      </c>
      <c r="AF57" s="287"/>
      <c r="AG57" s="42">
        <v>0.0</v>
      </c>
      <c r="AH57" s="287"/>
      <c r="AI57" s="287"/>
      <c r="AJ57" s="287"/>
      <c r="AK57" s="287"/>
      <c r="AL57" s="42">
        <v>0.0</v>
      </c>
      <c r="AM57" s="287"/>
      <c r="AN57" s="42">
        <v>0.0</v>
      </c>
      <c r="AO57" s="287"/>
      <c r="AP57" s="287"/>
      <c r="AQ57" s="287"/>
      <c r="AR57" s="287"/>
      <c r="AS57" s="42">
        <v>0.0</v>
      </c>
      <c r="AT57" s="287"/>
      <c r="AU57" s="42">
        <v>0.0</v>
      </c>
      <c r="AV57" s="287"/>
      <c r="AW57" s="287"/>
      <c r="AX57" s="287"/>
      <c r="AY57" s="287"/>
    </row>
    <row r="58" ht="14.25" customHeight="1">
      <c r="A58" s="285" t="s">
        <v>178</v>
      </c>
      <c r="B58" s="285" t="s">
        <v>169</v>
      </c>
      <c r="C58" s="285" t="s">
        <v>32</v>
      </c>
      <c r="D58" s="285">
        <v>2.0</v>
      </c>
      <c r="E58" s="285">
        <v>13.0</v>
      </c>
      <c r="F58" s="42">
        <v>32.0</v>
      </c>
      <c r="G58" s="285">
        <f>SUM(F58:F59)</f>
        <v>94</v>
      </c>
      <c r="H58" s="42">
        <v>11.0</v>
      </c>
      <c r="I58" s="285">
        <f>SUM(H58:H59)</f>
        <v>22</v>
      </c>
      <c r="J58" s="42">
        <v>40.0</v>
      </c>
      <c r="K58" s="285">
        <f>SUM(J58:J59)</f>
        <v>110</v>
      </c>
      <c r="L58" s="42">
        <f t="shared" ref="L58:L59" si="16">H58+2</f>
        <v>13</v>
      </c>
      <c r="M58" s="285">
        <f>SUM(L58:L59)</f>
        <v>26</v>
      </c>
      <c r="N58" s="286">
        <f>(K58-G58)/7</f>
        <v>2.285714286</v>
      </c>
      <c r="O58" s="286">
        <f>(M58-I58)/7</f>
        <v>0.5714285714</v>
      </c>
      <c r="P58" s="286">
        <f>(M58*((20.792*AVERAGE(11.5,8.375))-60.474))/10000</f>
        <v>0.3799809</v>
      </c>
      <c r="Q58" s="42">
        <v>20.0</v>
      </c>
      <c r="R58" s="285">
        <f>(J58+Q58)+(J59+Q59)</f>
        <v>145</v>
      </c>
      <c r="S58" s="42">
        <v>7.0</v>
      </c>
      <c r="T58" s="285">
        <f>(L58+S58)+(L59+S59)</f>
        <v>38</v>
      </c>
      <c r="U58" s="286">
        <f>(R58-K58)/7</f>
        <v>5</v>
      </c>
      <c r="V58" s="286">
        <f>(T58-M58)/7</f>
        <v>1.714285714</v>
      </c>
      <c r="W58" s="286">
        <f>(T58*((20.792*AVERAGE(11.5,8.375))-60.474))/10000</f>
        <v>0.5553567</v>
      </c>
      <c r="X58" s="42">
        <v>6.0</v>
      </c>
      <c r="Y58" s="285">
        <f>(X59+X58)+(R58)</f>
        <v>158</v>
      </c>
      <c r="Z58" s="42">
        <v>2.0</v>
      </c>
      <c r="AA58" s="285">
        <f>(T58+Z58)+(Z59)</f>
        <v>43</v>
      </c>
      <c r="AB58" s="286">
        <f>(Y58-R58)/7</f>
        <v>1.857142857</v>
      </c>
      <c r="AC58" s="286">
        <f>(AA58-T58)/7</f>
        <v>0.7142857143</v>
      </c>
      <c r="AD58" s="286">
        <f>(AA58*((20.792*AVERAGE(11.5,8.375))-60.474))/10000</f>
        <v>0.62842995</v>
      </c>
      <c r="AE58" s="42">
        <v>0.0</v>
      </c>
      <c r="AF58" s="285">
        <f>(AE59+AE58)+(Y58)</f>
        <v>158</v>
      </c>
      <c r="AG58" s="42">
        <v>0.0</v>
      </c>
      <c r="AH58" s="285">
        <f>(AG59+AG58)+(AA58)</f>
        <v>43</v>
      </c>
      <c r="AI58" s="286">
        <f>(AF58-Y58)/7</f>
        <v>0</v>
      </c>
      <c r="AJ58" s="286">
        <f>(AH58-AA58)/7</f>
        <v>0</v>
      </c>
      <c r="AK58" s="286">
        <f>(AH58*((20.792*AVERAGE(11.5,8.375))-60.474))/10000</f>
        <v>0.62842995</v>
      </c>
      <c r="AL58" s="42">
        <v>1.0</v>
      </c>
      <c r="AM58" s="285">
        <f>(AL59+AL58)+(AF58)</f>
        <v>160</v>
      </c>
      <c r="AN58" s="42">
        <v>1.0</v>
      </c>
      <c r="AO58" s="285">
        <f>(AN59+AN58)+(AH58)</f>
        <v>45</v>
      </c>
      <c r="AP58" s="286">
        <f>(AM58-AF58)/7</f>
        <v>0.2857142857</v>
      </c>
      <c r="AQ58" s="286">
        <f>(AO58-AH58)/7</f>
        <v>0.2857142857</v>
      </c>
      <c r="AR58" s="286">
        <f>(AO58*((20.792*AVERAGE(11.5,8.375))-60.474))/10000</f>
        <v>0.65765925</v>
      </c>
      <c r="AS58" s="42">
        <v>11.0</v>
      </c>
      <c r="AT58" s="285">
        <f>(AS59+AS58)+(AM58)</f>
        <v>182</v>
      </c>
      <c r="AU58" s="42">
        <v>4.0</v>
      </c>
      <c r="AV58" s="285">
        <f>(AU59+AU58)+(AO58)</f>
        <v>53</v>
      </c>
      <c r="AW58" s="286">
        <f>(AT58-AM58)/7</f>
        <v>3.142857143</v>
      </c>
      <c r="AX58" s="286">
        <f>(AV58-AO58)/7</f>
        <v>1.142857143</v>
      </c>
      <c r="AY58" s="286">
        <f>(AV58*((20.792*AVERAGE(11.5,8.375))-60.474))/10000</f>
        <v>0.77457645</v>
      </c>
    </row>
    <row r="59" ht="14.25" customHeight="1">
      <c r="A59" s="287"/>
      <c r="B59" s="287"/>
      <c r="C59" s="287"/>
      <c r="D59" s="287"/>
      <c r="E59" s="287"/>
      <c r="F59" s="42">
        <v>62.0</v>
      </c>
      <c r="G59" s="287"/>
      <c r="H59" s="42">
        <v>11.0</v>
      </c>
      <c r="I59" s="287"/>
      <c r="J59" s="42">
        <v>70.0</v>
      </c>
      <c r="K59" s="287"/>
      <c r="L59" s="42">
        <f t="shared" si="16"/>
        <v>13</v>
      </c>
      <c r="M59" s="287"/>
      <c r="N59" s="287"/>
      <c r="O59" s="287"/>
      <c r="P59" s="287"/>
      <c r="Q59" s="42">
        <v>15.0</v>
      </c>
      <c r="R59" s="287"/>
      <c r="S59" s="42">
        <v>5.0</v>
      </c>
      <c r="T59" s="287"/>
      <c r="U59" s="287"/>
      <c r="V59" s="287"/>
      <c r="W59" s="287"/>
      <c r="X59" s="42">
        <v>7.0</v>
      </c>
      <c r="Y59" s="287"/>
      <c r="Z59" s="42">
        <v>3.0</v>
      </c>
      <c r="AA59" s="287"/>
      <c r="AB59" s="287"/>
      <c r="AC59" s="287"/>
      <c r="AD59" s="287"/>
      <c r="AE59" s="42">
        <v>0.0</v>
      </c>
      <c r="AF59" s="287"/>
      <c r="AG59" s="42">
        <v>0.0</v>
      </c>
      <c r="AH59" s="287"/>
      <c r="AI59" s="287"/>
      <c r="AJ59" s="287"/>
      <c r="AK59" s="287"/>
      <c r="AL59" s="42">
        <v>1.0</v>
      </c>
      <c r="AM59" s="287"/>
      <c r="AN59" s="42">
        <v>1.0</v>
      </c>
      <c r="AO59" s="287"/>
      <c r="AP59" s="287"/>
      <c r="AQ59" s="287"/>
      <c r="AR59" s="287"/>
      <c r="AS59" s="42">
        <v>11.0</v>
      </c>
      <c r="AT59" s="287"/>
      <c r="AU59" s="42">
        <v>4.0</v>
      </c>
      <c r="AV59" s="287"/>
      <c r="AW59" s="287"/>
      <c r="AX59" s="287"/>
      <c r="AY59" s="287"/>
    </row>
    <row r="60" ht="14.25" customHeight="1">
      <c r="A60" s="285" t="s">
        <v>183</v>
      </c>
      <c r="B60" s="285" t="s">
        <v>169</v>
      </c>
      <c r="C60" s="285" t="s">
        <v>30</v>
      </c>
      <c r="D60" s="285">
        <v>2.0</v>
      </c>
      <c r="E60" s="285">
        <v>14.0</v>
      </c>
      <c r="F60" s="42">
        <v>53.0</v>
      </c>
      <c r="G60" s="285">
        <f>SUM(F60:F61)</f>
        <v>119</v>
      </c>
      <c r="H60" s="42">
        <v>16.0</v>
      </c>
      <c r="I60" s="285">
        <f>SUM(H60:H61)</f>
        <v>37</v>
      </c>
      <c r="J60" s="42">
        <v>66.0</v>
      </c>
      <c r="K60" s="285">
        <f>SUM(J60:J61)</f>
        <v>139</v>
      </c>
      <c r="L60" s="42">
        <f>H60+4</f>
        <v>20</v>
      </c>
      <c r="M60" s="285">
        <f>SUM(L60:L61)</f>
        <v>44</v>
      </c>
      <c r="N60" s="286">
        <f>(K60-G60)/7</f>
        <v>2.857142857</v>
      </c>
      <c r="O60" s="286">
        <f>(M60-I60)/7</f>
        <v>1</v>
      </c>
      <c r="P60" s="286">
        <f>(M60*((20.792*AVERAGE(11.5,8.375))-60.474))/10000</f>
        <v>0.6430446</v>
      </c>
      <c r="Q60" s="42">
        <v>19.0</v>
      </c>
      <c r="R60" s="285">
        <f>(J60+Q60)+(J61+Q61)</f>
        <v>178</v>
      </c>
      <c r="S60" s="42">
        <v>7.0</v>
      </c>
      <c r="T60" s="285">
        <f>(L60+S60)+(L61+S61)</f>
        <v>57</v>
      </c>
      <c r="U60" s="286">
        <f>(R60-K60)/7</f>
        <v>5.571428571</v>
      </c>
      <c r="V60" s="286">
        <f>(T60-M60)/7</f>
        <v>1.857142857</v>
      </c>
      <c r="W60" s="286">
        <f>(T60*((20.792*AVERAGE(11.5,8.375))-60.474))/10000</f>
        <v>0.83303505</v>
      </c>
      <c r="X60" s="42">
        <v>1.0</v>
      </c>
      <c r="Y60" s="285">
        <f>(X61+X60)+(R60)</f>
        <v>182</v>
      </c>
      <c r="Z60" s="42">
        <v>1.0</v>
      </c>
      <c r="AA60" s="285">
        <f>(T60+Z60)+(Z61)</f>
        <v>60</v>
      </c>
      <c r="AB60" s="286">
        <f>(Y60-R60)/7</f>
        <v>0.5714285714</v>
      </c>
      <c r="AC60" s="286">
        <f>(AA60-T60)/7</f>
        <v>0.4285714286</v>
      </c>
      <c r="AD60" s="286">
        <f>(AA60*((20.792*AVERAGE(11.5,8.375))-60.474))/10000</f>
        <v>0.876879</v>
      </c>
      <c r="AE60" s="42">
        <v>0.0</v>
      </c>
      <c r="AF60" s="285">
        <f>(AE61+AE60)+(Y60)</f>
        <v>182</v>
      </c>
      <c r="AG60" s="42">
        <v>0.0</v>
      </c>
      <c r="AH60" s="285">
        <f>(AG61+AG60)+(AA60)</f>
        <v>60</v>
      </c>
      <c r="AI60" s="286">
        <f>(AF60-Y60)/7</f>
        <v>0</v>
      </c>
      <c r="AJ60" s="286">
        <f>(AH60-AA60)/7</f>
        <v>0</v>
      </c>
      <c r="AK60" s="286">
        <f>(AH60*((20.792*AVERAGE(11.5,8.375))-60.474))/10000</f>
        <v>0.876879</v>
      </c>
      <c r="AL60" s="42">
        <v>0.0</v>
      </c>
      <c r="AM60" s="285">
        <f>(AL61+AL60)+(AF60)</f>
        <v>182</v>
      </c>
      <c r="AN60" s="42">
        <v>0.0</v>
      </c>
      <c r="AO60" s="285">
        <f>(AN61+AN60)+(AH60)</f>
        <v>60</v>
      </c>
      <c r="AP60" s="286">
        <f>(AM60-AF60)/7</f>
        <v>0</v>
      </c>
      <c r="AQ60" s="286">
        <f>(AO60-AH60)/7</f>
        <v>0</v>
      </c>
      <c r="AR60" s="286">
        <f>(AO60*((20.792*AVERAGE(11.5,8.375))-60.474))/10000</f>
        <v>0.876879</v>
      </c>
      <c r="AS60" s="42">
        <v>9.0</v>
      </c>
      <c r="AT60" s="285">
        <f>(AS61+AS60)+(AM60)</f>
        <v>198</v>
      </c>
      <c r="AU60" s="42">
        <v>6.0</v>
      </c>
      <c r="AV60" s="285">
        <f>(AU61+AU60)+(AO60)</f>
        <v>70</v>
      </c>
      <c r="AW60" s="286">
        <f>(AT60-AM60)/7</f>
        <v>2.285714286</v>
      </c>
      <c r="AX60" s="286">
        <f>(AV60-AO60)/7</f>
        <v>1.428571429</v>
      </c>
      <c r="AY60" s="286">
        <f>(AV60*((20.792*AVERAGE(11.5,8.375))-60.474))/10000</f>
        <v>1.0230255</v>
      </c>
    </row>
    <row r="61" ht="14.25" customHeight="1">
      <c r="A61" s="287"/>
      <c r="B61" s="287"/>
      <c r="C61" s="287"/>
      <c r="D61" s="287"/>
      <c r="E61" s="287"/>
      <c r="F61" s="42">
        <v>66.0</v>
      </c>
      <c r="G61" s="287"/>
      <c r="H61" s="42">
        <v>21.0</v>
      </c>
      <c r="I61" s="287"/>
      <c r="J61" s="42">
        <v>73.0</v>
      </c>
      <c r="K61" s="287"/>
      <c r="L61" s="42">
        <f>H61+3</f>
        <v>24</v>
      </c>
      <c r="M61" s="287"/>
      <c r="N61" s="287"/>
      <c r="O61" s="287"/>
      <c r="P61" s="287"/>
      <c r="Q61" s="42">
        <v>20.0</v>
      </c>
      <c r="R61" s="287"/>
      <c r="S61" s="42">
        <v>6.0</v>
      </c>
      <c r="T61" s="287"/>
      <c r="U61" s="287"/>
      <c r="V61" s="287"/>
      <c r="W61" s="287"/>
      <c r="X61" s="42">
        <v>3.0</v>
      </c>
      <c r="Y61" s="287"/>
      <c r="Z61" s="42">
        <v>2.0</v>
      </c>
      <c r="AA61" s="287"/>
      <c r="AB61" s="287"/>
      <c r="AC61" s="287"/>
      <c r="AD61" s="287"/>
      <c r="AE61" s="42">
        <v>0.0</v>
      </c>
      <c r="AF61" s="287"/>
      <c r="AG61" s="42">
        <v>0.0</v>
      </c>
      <c r="AH61" s="287"/>
      <c r="AI61" s="287"/>
      <c r="AJ61" s="287"/>
      <c r="AK61" s="287"/>
      <c r="AL61" s="42">
        <v>0.0</v>
      </c>
      <c r="AM61" s="287"/>
      <c r="AN61" s="42">
        <v>0.0</v>
      </c>
      <c r="AO61" s="287"/>
      <c r="AP61" s="287"/>
      <c r="AQ61" s="287"/>
      <c r="AR61" s="287"/>
      <c r="AS61" s="42">
        <v>7.0</v>
      </c>
      <c r="AT61" s="287"/>
      <c r="AU61" s="42">
        <v>4.0</v>
      </c>
      <c r="AV61" s="287"/>
      <c r="AW61" s="287"/>
      <c r="AX61" s="287"/>
      <c r="AY61" s="287"/>
    </row>
    <row r="62" ht="14.25" customHeight="1">
      <c r="A62" s="285" t="s">
        <v>178</v>
      </c>
      <c r="B62" s="285" t="s">
        <v>176</v>
      </c>
      <c r="C62" s="285" t="s">
        <v>29</v>
      </c>
      <c r="D62" s="285">
        <v>2.0</v>
      </c>
      <c r="E62" s="285">
        <v>15.0</v>
      </c>
      <c r="F62" s="42">
        <v>50.0</v>
      </c>
      <c r="G62" s="285">
        <f>SUM(F62:F63)</f>
        <v>112</v>
      </c>
      <c r="H62" s="42">
        <v>14.0</v>
      </c>
      <c r="I62" s="285">
        <f>SUM(H62:H63)</f>
        <v>28</v>
      </c>
      <c r="J62" s="42">
        <v>65.0</v>
      </c>
      <c r="K62" s="285">
        <f>SUM(J62:J63)</f>
        <v>137.5</v>
      </c>
      <c r="L62" s="42">
        <f>H62+4</f>
        <v>18</v>
      </c>
      <c r="M62" s="285">
        <f>SUM(L62:L63)</f>
        <v>35</v>
      </c>
      <c r="N62" s="286">
        <f>(K62-G62)/7</f>
        <v>3.642857143</v>
      </c>
      <c r="O62" s="286">
        <f>(M62-I62)/7</f>
        <v>1</v>
      </c>
      <c r="P62" s="286">
        <f>(M62*((20.792*AVERAGE(11.5,8.375))-60.474))/10000</f>
        <v>0.51151275</v>
      </c>
      <c r="Q62" s="42">
        <v>19.0</v>
      </c>
      <c r="R62" s="285">
        <f>(J62+Q62)+(J63+Q63)</f>
        <v>173.5</v>
      </c>
      <c r="S62" s="42">
        <v>5.0</v>
      </c>
      <c r="T62" s="285">
        <f>(L62+S62)+(L63+S63)</f>
        <v>47</v>
      </c>
      <c r="U62" s="286">
        <f>(R62-K62)/7</f>
        <v>5.142857143</v>
      </c>
      <c r="V62" s="286">
        <f>(T62-M62)/7</f>
        <v>1.714285714</v>
      </c>
      <c r="W62" s="286">
        <f>(T62*((20.792*AVERAGE(11.5,8.375))-60.474))/10000</f>
        <v>0.68688855</v>
      </c>
      <c r="X62" s="42">
        <v>0.0</v>
      </c>
      <c r="Y62" s="285">
        <f>(X63+X62)+(R62)</f>
        <v>173.5</v>
      </c>
      <c r="Z62" s="42">
        <v>0.0</v>
      </c>
      <c r="AA62" s="285">
        <f>(T62+Z62)+(Z63)</f>
        <v>47</v>
      </c>
      <c r="AB62" s="286">
        <f>(Y62-R62)/7</f>
        <v>0</v>
      </c>
      <c r="AC62" s="286">
        <f>(AA62-T62)/7</f>
        <v>0</v>
      </c>
      <c r="AD62" s="286">
        <f>(AA62*((20.792*AVERAGE(11.5,8.375))-60.474))/10000</f>
        <v>0.68688855</v>
      </c>
      <c r="AE62" s="42">
        <v>0.0</v>
      </c>
      <c r="AF62" s="285">
        <f>(AE63+AE62)+(Y62)</f>
        <v>173.5</v>
      </c>
      <c r="AG62" s="42">
        <v>0.0</v>
      </c>
      <c r="AH62" s="285">
        <f>(AG63+AG62)+(AA62)</f>
        <v>47</v>
      </c>
      <c r="AI62" s="286">
        <f>(AF62-Y62)/7</f>
        <v>0</v>
      </c>
      <c r="AJ62" s="286">
        <f>(AH62-AA62)/7</f>
        <v>0</v>
      </c>
      <c r="AK62" s="286">
        <f>(AH62*((20.792*AVERAGE(11.5,8.375))-60.474))/10000</f>
        <v>0.68688855</v>
      </c>
      <c r="AL62" s="42">
        <v>0.0</v>
      </c>
      <c r="AM62" s="285">
        <f>(AL63+AL62)+(AF62)</f>
        <v>173.5</v>
      </c>
      <c r="AN62" s="42">
        <v>0.0</v>
      </c>
      <c r="AO62" s="285">
        <f>(AN63+AN62)+(AH62)</f>
        <v>47</v>
      </c>
      <c r="AP62" s="286">
        <f>(AM62-AF62)/7</f>
        <v>0</v>
      </c>
      <c r="AQ62" s="286">
        <f>(AO62-AH62)/7</f>
        <v>0</v>
      </c>
      <c r="AR62" s="286">
        <f>(AO62*((20.792*AVERAGE(11.5,8.375))-60.474))/10000</f>
        <v>0.68688855</v>
      </c>
      <c r="AS62" s="42">
        <v>7.0</v>
      </c>
      <c r="AT62" s="285">
        <f>(AS63+AS62)+(AM62)</f>
        <v>184.5</v>
      </c>
      <c r="AU62" s="42">
        <v>5.0</v>
      </c>
      <c r="AV62" s="285">
        <f>(AU63+AU62)+(AO62)</f>
        <v>55</v>
      </c>
      <c r="AW62" s="286">
        <f>(AT62-AM62)/7</f>
        <v>1.571428571</v>
      </c>
      <c r="AX62" s="286">
        <f>(AV62-AO62)/7</f>
        <v>1.142857143</v>
      </c>
      <c r="AY62" s="286">
        <f>(AV62*((20.792*AVERAGE(11.5,8.375))-60.474))/10000</f>
        <v>0.80380575</v>
      </c>
    </row>
    <row r="63" ht="14.25" customHeight="1">
      <c r="A63" s="287"/>
      <c r="B63" s="287"/>
      <c r="C63" s="287"/>
      <c r="D63" s="287"/>
      <c r="E63" s="287"/>
      <c r="F63" s="42">
        <v>62.0</v>
      </c>
      <c r="G63" s="287"/>
      <c r="H63" s="42">
        <v>14.0</v>
      </c>
      <c r="I63" s="287"/>
      <c r="J63" s="42">
        <v>72.5</v>
      </c>
      <c r="K63" s="287"/>
      <c r="L63" s="42">
        <f>H63+3</f>
        <v>17</v>
      </c>
      <c r="M63" s="287"/>
      <c r="N63" s="287"/>
      <c r="O63" s="287"/>
      <c r="P63" s="287"/>
      <c r="Q63" s="42">
        <v>17.0</v>
      </c>
      <c r="R63" s="287"/>
      <c r="S63" s="42">
        <v>7.0</v>
      </c>
      <c r="T63" s="287"/>
      <c r="U63" s="287"/>
      <c r="V63" s="287"/>
      <c r="W63" s="287"/>
      <c r="X63" s="42">
        <v>0.0</v>
      </c>
      <c r="Y63" s="287"/>
      <c r="Z63" s="42">
        <v>0.0</v>
      </c>
      <c r="AA63" s="287"/>
      <c r="AB63" s="287"/>
      <c r="AC63" s="287"/>
      <c r="AD63" s="287"/>
      <c r="AE63" s="42">
        <v>0.0</v>
      </c>
      <c r="AF63" s="287"/>
      <c r="AG63" s="42">
        <v>0.0</v>
      </c>
      <c r="AH63" s="287"/>
      <c r="AI63" s="287"/>
      <c r="AJ63" s="287"/>
      <c r="AK63" s="287"/>
      <c r="AL63" s="42">
        <v>0.0</v>
      </c>
      <c r="AM63" s="287"/>
      <c r="AN63" s="42">
        <v>0.0</v>
      </c>
      <c r="AO63" s="287"/>
      <c r="AP63" s="287"/>
      <c r="AQ63" s="287"/>
      <c r="AR63" s="287"/>
      <c r="AS63" s="42">
        <v>4.0</v>
      </c>
      <c r="AT63" s="287"/>
      <c r="AU63" s="42">
        <v>3.0</v>
      </c>
      <c r="AV63" s="287"/>
      <c r="AW63" s="287"/>
      <c r="AX63" s="287"/>
      <c r="AY63" s="287"/>
    </row>
    <row r="64" ht="14.25" customHeight="1">
      <c r="A64" s="285" t="s">
        <v>175</v>
      </c>
      <c r="B64" s="285" t="s">
        <v>173</v>
      </c>
      <c r="C64" s="285" t="s">
        <v>28</v>
      </c>
      <c r="D64" s="285">
        <v>2.0</v>
      </c>
      <c r="E64" s="285">
        <v>16.0</v>
      </c>
      <c r="F64" s="42">
        <v>42.0</v>
      </c>
      <c r="G64" s="285">
        <f>SUM(F64:F65)</f>
        <v>96</v>
      </c>
      <c r="H64" s="42">
        <v>17.0</v>
      </c>
      <c r="I64" s="285">
        <f>SUM(H64:H65)</f>
        <v>33</v>
      </c>
      <c r="J64" s="42">
        <v>49.0</v>
      </c>
      <c r="K64" s="285">
        <f>SUM(J64:J65)</f>
        <v>117</v>
      </c>
      <c r="L64" s="42">
        <f>H64+4</f>
        <v>21</v>
      </c>
      <c r="M64" s="285">
        <f>SUM(L64:L65)</f>
        <v>40</v>
      </c>
      <c r="N64" s="286">
        <f>(K64-G64)/7</f>
        <v>3</v>
      </c>
      <c r="O64" s="286">
        <f>(M64-I64)/7</f>
        <v>1</v>
      </c>
      <c r="P64" s="286">
        <f>(M64*((20.792*AVERAGE(11.5,8.375))-60.474))/10000</f>
        <v>0.584586</v>
      </c>
      <c r="Q64" s="42">
        <v>10.0</v>
      </c>
      <c r="R64" s="285">
        <f>(J64+Q64)+(J65+Q65)</f>
        <v>146</v>
      </c>
      <c r="S64" s="42">
        <v>5.0</v>
      </c>
      <c r="T64" s="285">
        <f>(L64+S64)+(L65+S65)</f>
        <v>53</v>
      </c>
      <c r="U64" s="286">
        <f>(R64-K64)/7</f>
        <v>4.142857143</v>
      </c>
      <c r="V64" s="286">
        <f>(T64-M64)/7</f>
        <v>1.857142857</v>
      </c>
      <c r="W64" s="286">
        <f>(T64*((20.792*AVERAGE(11.5,8.375))-60.474))/10000</f>
        <v>0.77457645</v>
      </c>
      <c r="X64" s="42">
        <v>3.0</v>
      </c>
      <c r="Y64" s="285">
        <f>(X65+X64)+(R64)</f>
        <v>150</v>
      </c>
      <c r="Z64" s="42">
        <v>1.0</v>
      </c>
      <c r="AA64" s="285">
        <f>(T64+Z64)+(Z65)</f>
        <v>55</v>
      </c>
      <c r="AB64" s="286">
        <f>(Y64-R64)/7</f>
        <v>0.5714285714</v>
      </c>
      <c r="AC64" s="286">
        <f>(AA64-T64)/7</f>
        <v>0.2857142857</v>
      </c>
      <c r="AD64" s="286">
        <f>(AA64*((20.792*AVERAGE(11.5,8.375))-60.474))/10000</f>
        <v>0.80380575</v>
      </c>
      <c r="AE64" s="42">
        <v>1.0</v>
      </c>
      <c r="AF64" s="285">
        <f>(AE65+AE64)+(Y64)</f>
        <v>151</v>
      </c>
      <c r="AG64" s="42">
        <v>1.0</v>
      </c>
      <c r="AH64" s="285">
        <f>(AG65+AG64)+(AA64)</f>
        <v>56</v>
      </c>
      <c r="AI64" s="286">
        <f>(AF64-Y64)/7</f>
        <v>0.1428571429</v>
      </c>
      <c r="AJ64" s="286">
        <f>(AH64-AA64)/7</f>
        <v>0.1428571429</v>
      </c>
      <c r="AK64" s="286">
        <f>(AH64*((20.792*AVERAGE(11.5,8.375))-60.474))/10000</f>
        <v>0.8184204</v>
      </c>
      <c r="AL64" s="42">
        <v>0.0</v>
      </c>
      <c r="AM64" s="285">
        <f>(AL65+AL64)+(AF64)</f>
        <v>152</v>
      </c>
      <c r="AN64" s="42">
        <v>0.0</v>
      </c>
      <c r="AO64" s="285">
        <f>(AN65+AN64)+(AH64)</f>
        <v>57</v>
      </c>
      <c r="AP64" s="286">
        <f>(AM64-AF64)/7</f>
        <v>0.1428571429</v>
      </c>
      <c r="AQ64" s="286">
        <f>(AO64-AH64)/7</f>
        <v>0.1428571429</v>
      </c>
      <c r="AR64" s="286">
        <f>(AO64*((20.792*AVERAGE(11.5,8.375))-60.474))/10000</f>
        <v>0.83303505</v>
      </c>
      <c r="AS64" s="42">
        <v>7.0</v>
      </c>
      <c r="AT64" s="285">
        <f>(AS65+AS64)+(AM64)</f>
        <v>169</v>
      </c>
      <c r="AU64" s="42">
        <v>4.0</v>
      </c>
      <c r="AV64" s="285">
        <f>(AU65+AU64)+(AO64)</f>
        <v>66</v>
      </c>
      <c r="AW64" s="286">
        <f>(AT64-AM64)/7</f>
        <v>2.428571429</v>
      </c>
      <c r="AX64" s="286">
        <f>(AV64-AO64)/7</f>
        <v>1.285714286</v>
      </c>
      <c r="AY64" s="286">
        <f>(AV64*((20.792*AVERAGE(11.5,8.375))-60.474))/10000</f>
        <v>0.9645669</v>
      </c>
    </row>
    <row r="65" ht="14.25" customHeight="1">
      <c r="A65" s="287"/>
      <c r="B65" s="287"/>
      <c r="C65" s="287"/>
      <c r="D65" s="287"/>
      <c r="E65" s="287"/>
      <c r="F65" s="42">
        <v>54.0</v>
      </c>
      <c r="G65" s="287"/>
      <c r="H65" s="42">
        <v>16.0</v>
      </c>
      <c r="I65" s="287"/>
      <c r="J65" s="42">
        <v>68.0</v>
      </c>
      <c r="K65" s="287"/>
      <c r="L65" s="42">
        <f t="shared" ref="L65:L67" si="17">H65+3</f>
        <v>19</v>
      </c>
      <c r="M65" s="287"/>
      <c r="N65" s="287"/>
      <c r="O65" s="287"/>
      <c r="P65" s="287"/>
      <c r="Q65" s="42">
        <v>19.0</v>
      </c>
      <c r="R65" s="287"/>
      <c r="S65" s="42">
        <v>8.0</v>
      </c>
      <c r="T65" s="287"/>
      <c r="U65" s="287"/>
      <c r="V65" s="287"/>
      <c r="W65" s="287"/>
      <c r="X65" s="42">
        <v>1.0</v>
      </c>
      <c r="Y65" s="287"/>
      <c r="Z65" s="42">
        <v>1.0</v>
      </c>
      <c r="AA65" s="287"/>
      <c r="AB65" s="287"/>
      <c r="AC65" s="287"/>
      <c r="AD65" s="287"/>
      <c r="AE65" s="42">
        <v>0.0</v>
      </c>
      <c r="AF65" s="287"/>
      <c r="AG65" s="42">
        <v>0.0</v>
      </c>
      <c r="AH65" s="287"/>
      <c r="AI65" s="287"/>
      <c r="AJ65" s="287"/>
      <c r="AK65" s="287"/>
      <c r="AL65" s="42">
        <v>1.0</v>
      </c>
      <c r="AM65" s="287"/>
      <c r="AN65" s="42">
        <v>1.0</v>
      </c>
      <c r="AO65" s="287"/>
      <c r="AP65" s="287"/>
      <c r="AQ65" s="287"/>
      <c r="AR65" s="287"/>
      <c r="AS65" s="42">
        <v>10.0</v>
      </c>
      <c r="AT65" s="287"/>
      <c r="AU65" s="42">
        <v>5.0</v>
      </c>
      <c r="AV65" s="287"/>
      <c r="AW65" s="287"/>
      <c r="AX65" s="287"/>
      <c r="AY65" s="287"/>
    </row>
    <row r="66" ht="14.25" customHeight="1">
      <c r="A66" s="285" t="s">
        <v>168</v>
      </c>
      <c r="B66" s="285" t="s">
        <v>169</v>
      </c>
      <c r="C66" s="285" t="s">
        <v>46</v>
      </c>
      <c r="D66" s="285">
        <v>3.0</v>
      </c>
      <c r="E66" s="285">
        <v>1.0</v>
      </c>
      <c r="F66" s="42">
        <v>46.0</v>
      </c>
      <c r="G66" s="285">
        <f>SUM(F66:F67)</f>
        <v>91</v>
      </c>
      <c r="H66" s="42">
        <v>18.0</v>
      </c>
      <c r="I66" s="285">
        <f>SUM(H66:H67)</f>
        <v>31</v>
      </c>
      <c r="J66" s="42">
        <v>57.0</v>
      </c>
      <c r="K66" s="285">
        <f>SUM(J66:J67)</f>
        <v>108</v>
      </c>
      <c r="L66" s="42">
        <f t="shared" si="17"/>
        <v>21</v>
      </c>
      <c r="M66" s="285">
        <f>SUM(L66:L67)</f>
        <v>37</v>
      </c>
      <c r="N66" s="286">
        <f>(K66-G66)/7</f>
        <v>2.428571429</v>
      </c>
      <c r="O66" s="286">
        <f>(M66-I66)/7</f>
        <v>0.8571428571</v>
      </c>
      <c r="P66" s="286">
        <f>(M66*((20.792*AVERAGE(11.5,8.375))-60.474))/10000</f>
        <v>0.54074205</v>
      </c>
      <c r="Q66" s="42">
        <v>17.0</v>
      </c>
      <c r="R66" s="285">
        <f>(J66+Q66)+(J67+Q67)</f>
        <v>139</v>
      </c>
      <c r="S66" s="42">
        <v>6.0</v>
      </c>
      <c r="T66" s="285">
        <f>(L66+S66)+(L67+S67)</f>
        <v>47</v>
      </c>
      <c r="U66" s="286">
        <f>(R66-K66)/7</f>
        <v>4.428571429</v>
      </c>
      <c r="V66" s="286">
        <f>(T66-M66)/7</f>
        <v>1.428571429</v>
      </c>
      <c r="W66" s="286">
        <f>(T66*((20.792*AVERAGE(11.5,8.375))-60.474))/10000</f>
        <v>0.68688855</v>
      </c>
      <c r="X66" s="42">
        <v>1.0</v>
      </c>
      <c r="Y66" s="285">
        <f>(X67+X66)+(R66)</f>
        <v>141</v>
      </c>
      <c r="Z66" s="42">
        <v>1.0</v>
      </c>
      <c r="AA66" s="285">
        <f>(T66+Z66)+(Z67)</f>
        <v>49</v>
      </c>
      <c r="AB66" s="286">
        <f>(Y66-R66)/7</f>
        <v>0.2857142857</v>
      </c>
      <c r="AC66" s="286">
        <f>(AA66-T66)/7</f>
        <v>0.2857142857</v>
      </c>
      <c r="AD66" s="286">
        <f>(AA66*((20.792*AVERAGE(11.5,8.375))-60.474))/10000</f>
        <v>0.71611785</v>
      </c>
      <c r="AE66" s="42">
        <v>0.0</v>
      </c>
      <c r="AF66" s="285">
        <f>(AE67+AE66)+(Y66)</f>
        <v>141</v>
      </c>
      <c r="AG66" s="42">
        <v>0.0</v>
      </c>
      <c r="AH66" s="285">
        <f>(AG67+AG66)+(AA66)</f>
        <v>49</v>
      </c>
      <c r="AI66" s="286">
        <f>(AF66-Y66)/7</f>
        <v>0</v>
      </c>
      <c r="AJ66" s="286">
        <f>(AH66-AA66)/7</f>
        <v>0</v>
      </c>
      <c r="AK66" s="286">
        <f>(AH66*((20.792*AVERAGE(11.5,8.375))-60.474))/10000</f>
        <v>0.71611785</v>
      </c>
      <c r="AL66" s="42">
        <v>0.0</v>
      </c>
      <c r="AM66" s="285">
        <f>(AL67+AL66)+(AF66)</f>
        <v>141</v>
      </c>
      <c r="AN66" s="42">
        <v>0.0</v>
      </c>
      <c r="AO66" s="285">
        <f>(AN67+AN66)+(AH66)</f>
        <v>49</v>
      </c>
      <c r="AP66" s="286">
        <f>(AM66-AF66)/7</f>
        <v>0</v>
      </c>
      <c r="AQ66" s="286">
        <f>(AO66-AH66)/7</f>
        <v>0</v>
      </c>
      <c r="AR66" s="286">
        <f>(AO66*((20.792*AVERAGE(11.5,8.375))-60.474))/10000</f>
        <v>0.71611785</v>
      </c>
      <c r="AS66" s="42">
        <v>0.0</v>
      </c>
      <c r="AT66" s="285">
        <f>(AS67+AS66)+(AM66)</f>
        <v>141</v>
      </c>
      <c r="AU66" s="42">
        <v>0.0</v>
      </c>
      <c r="AV66" s="285">
        <f>(AU67+AU66)+(AO66)</f>
        <v>49</v>
      </c>
      <c r="AW66" s="286">
        <f>(AT66-AM66)/7</f>
        <v>0</v>
      </c>
      <c r="AX66" s="286">
        <f>(AV66-AO66)/7</f>
        <v>0</v>
      </c>
      <c r="AY66" s="286">
        <f>(AV66*((20.792*AVERAGE(11.5,8.375))-60.474))/10000</f>
        <v>0.71611785</v>
      </c>
    </row>
    <row r="67" ht="14.25" customHeight="1">
      <c r="A67" s="287"/>
      <c r="B67" s="287"/>
      <c r="C67" s="287"/>
      <c r="D67" s="287"/>
      <c r="E67" s="287"/>
      <c r="F67" s="42">
        <v>45.0</v>
      </c>
      <c r="G67" s="287"/>
      <c r="H67" s="42">
        <v>13.0</v>
      </c>
      <c r="I67" s="287"/>
      <c r="J67" s="42">
        <v>51.0</v>
      </c>
      <c r="K67" s="287"/>
      <c r="L67" s="42">
        <f t="shared" si="17"/>
        <v>16</v>
      </c>
      <c r="M67" s="287"/>
      <c r="N67" s="287"/>
      <c r="O67" s="287"/>
      <c r="P67" s="287"/>
      <c r="Q67" s="42">
        <v>14.0</v>
      </c>
      <c r="R67" s="287"/>
      <c r="S67" s="42">
        <v>4.0</v>
      </c>
      <c r="T67" s="287"/>
      <c r="U67" s="287"/>
      <c r="V67" s="287"/>
      <c r="W67" s="287"/>
      <c r="X67" s="42">
        <v>1.0</v>
      </c>
      <c r="Y67" s="287"/>
      <c r="Z67" s="42">
        <v>1.0</v>
      </c>
      <c r="AA67" s="287"/>
      <c r="AB67" s="287"/>
      <c r="AC67" s="287"/>
      <c r="AD67" s="287"/>
      <c r="AE67" s="42">
        <v>0.0</v>
      </c>
      <c r="AF67" s="287"/>
      <c r="AG67" s="42">
        <v>0.0</v>
      </c>
      <c r="AH67" s="287"/>
      <c r="AI67" s="287"/>
      <c r="AJ67" s="287"/>
      <c r="AK67" s="287"/>
      <c r="AL67" s="42">
        <v>0.0</v>
      </c>
      <c r="AM67" s="287"/>
      <c r="AN67" s="42">
        <v>0.0</v>
      </c>
      <c r="AO67" s="287"/>
      <c r="AP67" s="287"/>
      <c r="AQ67" s="287"/>
      <c r="AR67" s="287"/>
      <c r="AS67" s="42">
        <v>0.0</v>
      </c>
      <c r="AT67" s="287"/>
      <c r="AU67" s="42">
        <v>0.0</v>
      </c>
      <c r="AV67" s="287"/>
      <c r="AW67" s="287"/>
      <c r="AX67" s="287"/>
      <c r="AY67" s="287"/>
    </row>
    <row r="68" ht="14.25" customHeight="1">
      <c r="A68" s="285" t="s">
        <v>168</v>
      </c>
      <c r="B68" s="285" t="s">
        <v>173</v>
      </c>
      <c r="C68" s="285" t="s">
        <v>45</v>
      </c>
      <c r="D68" s="285">
        <v>3.0</v>
      </c>
      <c r="E68" s="285">
        <v>2.0</v>
      </c>
      <c r="F68" s="42">
        <v>32.0</v>
      </c>
      <c r="G68" s="285">
        <f>SUM(F68:F69)</f>
        <v>61</v>
      </c>
      <c r="H68" s="42">
        <v>11.0</v>
      </c>
      <c r="I68" s="285">
        <f>SUM(H68:H69)</f>
        <v>22</v>
      </c>
      <c r="J68" s="42">
        <v>38.0</v>
      </c>
      <c r="K68" s="285">
        <f>SUM(J68:J69)</f>
        <v>65</v>
      </c>
      <c r="L68" s="42">
        <f t="shared" ref="L68:L69" si="18">H68+1</f>
        <v>12</v>
      </c>
      <c r="M68" s="285">
        <f>SUM(L68:L69)</f>
        <v>24</v>
      </c>
      <c r="N68" s="286">
        <f>(K68-G68)/7</f>
        <v>0.5714285714</v>
      </c>
      <c r="O68" s="286">
        <f>(M68-I68)/7</f>
        <v>0.2857142857</v>
      </c>
      <c r="P68" s="286">
        <f>(M68*((20.792*AVERAGE(11.5,8.375))-60.474))/10000</f>
        <v>0.3507516</v>
      </c>
      <c r="Q68" s="42">
        <v>5.0</v>
      </c>
      <c r="R68" s="285">
        <f>(J68+Q68)+(J69+Q69)</f>
        <v>76</v>
      </c>
      <c r="S68" s="42">
        <v>2.0</v>
      </c>
      <c r="T68" s="285">
        <f>(L68+S68)+(L69+S69)</f>
        <v>29</v>
      </c>
      <c r="U68" s="286">
        <f>(R68-K68)/7</f>
        <v>1.571428571</v>
      </c>
      <c r="V68" s="286">
        <f>(T68-M68)/7</f>
        <v>0.7142857143</v>
      </c>
      <c r="W68" s="286">
        <f>(T68*((20.792*AVERAGE(11.5,8.375))-60.474))/10000</f>
        <v>0.42382485</v>
      </c>
      <c r="X68" s="42">
        <v>3.0</v>
      </c>
      <c r="Y68" s="285">
        <f>(X69+X68)+(R68)</f>
        <v>82</v>
      </c>
      <c r="Z68" s="42">
        <v>3.0</v>
      </c>
      <c r="AA68" s="285">
        <f>(T68+Z68)+(Z69)</f>
        <v>34</v>
      </c>
      <c r="AB68" s="286">
        <f>(Y68-R68)/7</f>
        <v>0.8571428571</v>
      </c>
      <c r="AC68" s="286">
        <f>(AA68-T68)/7</f>
        <v>0.7142857143</v>
      </c>
      <c r="AD68" s="286">
        <f>(AA68*((20.792*AVERAGE(11.5,8.375))-60.474))/10000</f>
        <v>0.4968981</v>
      </c>
      <c r="AE68" s="42">
        <v>0.0</v>
      </c>
      <c r="AF68" s="285">
        <f>(AE69+AE68)+(Y68)</f>
        <v>82</v>
      </c>
      <c r="AG68" s="42">
        <v>0.0</v>
      </c>
      <c r="AH68" s="285">
        <f>(AG69+AG68)+(AA68)</f>
        <v>34</v>
      </c>
      <c r="AI68" s="286">
        <f>(AF68-Y68)/7</f>
        <v>0</v>
      </c>
      <c r="AJ68" s="286">
        <f>(AH68-AA68)/7</f>
        <v>0</v>
      </c>
      <c r="AK68" s="286">
        <f>(AH68*((20.792*AVERAGE(11.5,8.375))-60.474))/10000</f>
        <v>0.4968981</v>
      </c>
      <c r="AL68" s="42">
        <v>0.0</v>
      </c>
      <c r="AM68" s="285">
        <f>(AL69+AL68)+(AF68)</f>
        <v>82</v>
      </c>
      <c r="AN68" s="42">
        <v>0.0</v>
      </c>
      <c r="AO68" s="285">
        <f>(AN69+AN68)+(AH68)</f>
        <v>34</v>
      </c>
      <c r="AP68" s="286">
        <f>(AM68-AF68)/7</f>
        <v>0</v>
      </c>
      <c r="AQ68" s="286">
        <f>(AO68-AH68)/7</f>
        <v>0</v>
      </c>
      <c r="AR68" s="286">
        <f>(AO68*((20.792*AVERAGE(11.5,8.375))-60.474))/10000</f>
        <v>0.4968981</v>
      </c>
      <c r="AS68" s="42">
        <v>3.0</v>
      </c>
      <c r="AT68" s="285">
        <f>(AS69+AS68)+(AM68)</f>
        <v>88</v>
      </c>
      <c r="AU68" s="42">
        <v>1.0</v>
      </c>
      <c r="AV68" s="285">
        <f>(AU69+AU68)+(AO68)</f>
        <v>36</v>
      </c>
      <c r="AW68" s="286">
        <f>(AT68-AM68)/7</f>
        <v>0.8571428571</v>
      </c>
      <c r="AX68" s="286">
        <f>(AV68-AO68)/7</f>
        <v>0.2857142857</v>
      </c>
      <c r="AY68" s="286">
        <f>(AV68*((20.792*AVERAGE(11.5,8.375))-60.474))/10000</f>
        <v>0.5261274</v>
      </c>
    </row>
    <row r="69" ht="14.25" customHeight="1">
      <c r="A69" s="287"/>
      <c r="B69" s="287"/>
      <c r="C69" s="287"/>
      <c r="D69" s="287"/>
      <c r="E69" s="287"/>
      <c r="F69" s="42">
        <v>29.0</v>
      </c>
      <c r="G69" s="287"/>
      <c r="H69" s="42">
        <v>11.0</v>
      </c>
      <c r="I69" s="287"/>
      <c r="J69" s="42">
        <v>27.0</v>
      </c>
      <c r="K69" s="287"/>
      <c r="L69" s="42">
        <f t="shared" si="18"/>
        <v>12</v>
      </c>
      <c r="M69" s="287"/>
      <c r="N69" s="287"/>
      <c r="O69" s="287"/>
      <c r="P69" s="287"/>
      <c r="Q69" s="42">
        <v>6.0</v>
      </c>
      <c r="R69" s="287"/>
      <c r="S69" s="42">
        <v>3.0</v>
      </c>
      <c r="T69" s="287"/>
      <c r="U69" s="287"/>
      <c r="V69" s="287"/>
      <c r="W69" s="287"/>
      <c r="X69" s="42">
        <v>3.0</v>
      </c>
      <c r="Y69" s="287"/>
      <c r="Z69" s="42">
        <v>2.0</v>
      </c>
      <c r="AA69" s="287"/>
      <c r="AB69" s="287"/>
      <c r="AC69" s="287"/>
      <c r="AD69" s="287"/>
      <c r="AE69" s="42">
        <v>0.0</v>
      </c>
      <c r="AF69" s="287"/>
      <c r="AG69" s="42">
        <v>0.0</v>
      </c>
      <c r="AH69" s="287"/>
      <c r="AI69" s="287"/>
      <c r="AJ69" s="287"/>
      <c r="AK69" s="287"/>
      <c r="AL69" s="42">
        <v>0.0</v>
      </c>
      <c r="AM69" s="287"/>
      <c r="AN69" s="42">
        <v>0.0</v>
      </c>
      <c r="AO69" s="287"/>
      <c r="AP69" s="287"/>
      <c r="AQ69" s="287"/>
      <c r="AR69" s="287"/>
      <c r="AS69" s="42">
        <v>3.0</v>
      </c>
      <c r="AT69" s="287"/>
      <c r="AU69" s="42">
        <v>1.0</v>
      </c>
      <c r="AV69" s="287"/>
      <c r="AW69" s="287"/>
      <c r="AX69" s="287"/>
      <c r="AY69" s="287"/>
    </row>
    <row r="70" ht="14.25" customHeight="1">
      <c r="A70" s="285" t="s">
        <v>175</v>
      </c>
      <c r="B70" s="285" t="s">
        <v>176</v>
      </c>
      <c r="C70" s="285" t="s">
        <v>44</v>
      </c>
      <c r="D70" s="285">
        <v>3.0</v>
      </c>
      <c r="E70" s="285">
        <v>3.0</v>
      </c>
      <c r="F70" s="42">
        <v>58.0</v>
      </c>
      <c r="G70" s="285">
        <f>SUM(F70:F71)</f>
        <v>103</v>
      </c>
      <c r="H70" s="42">
        <v>19.0</v>
      </c>
      <c r="I70" s="285">
        <f>SUM(H70:H71)</f>
        <v>36</v>
      </c>
      <c r="J70" s="42">
        <v>62.0</v>
      </c>
      <c r="K70" s="285">
        <f>SUM(J70:J71)</f>
        <v>115</v>
      </c>
      <c r="L70" s="42">
        <f>H70+2</f>
        <v>21</v>
      </c>
      <c r="M70" s="285">
        <f>SUM(L70:L71)</f>
        <v>41</v>
      </c>
      <c r="N70" s="286">
        <f>(K70-G70)/7</f>
        <v>1.714285714</v>
      </c>
      <c r="O70" s="286">
        <f>(M70-I70)/7</f>
        <v>0.7142857143</v>
      </c>
      <c r="P70" s="286">
        <f>(M70*((20.792*AVERAGE(11.5,8.375))-60.474))/10000</f>
        <v>0.59920065</v>
      </c>
      <c r="Q70" s="42">
        <v>10.0</v>
      </c>
      <c r="R70" s="285">
        <f>(J70+Q70)+(J71+Q71)</f>
        <v>133</v>
      </c>
      <c r="S70" s="42">
        <v>3.0</v>
      </c>
      <c r="T70" s="285">
        <f>(L70+S70)+(L71+S71)</f>
        <v>48</v>
      </c>
      <c r="U70" s="286">
        <f>(R70-K70)/7</f>
        <v>2.571428571</v>
      </c>
      <c r="V70" s="286">
        <f>(T70-M70)/7</f>
        <v>1</v>
      </c>
      <c r="W70" s="286">
        <f>(T70*((20.792*AVERAGE(11.5,8.375))-60.474))/10000</f>
        <v>0.7015032</v>
      </c>
      <c r="X70" s="42">
        <v>2.0</v>
      </c>
      <c r="Y70" s="285">
        <f>(X71+X70)+(R70)</f>
        <v>137</v>
      </c>
      <c r="Z70" s="42">
        <v>2.0</v>
      </c>
      <c r="AA70" s="285">
        <f>(T70+Z70)+(Z71)</f>
        <v>51</v>
      </c>
      <c r="AB70" s="286">
        <f>(Y70-R70)/7</f>
        <v>0.5714285714</v>
      </c>
      <c r="AC70" s="286">
        <f>(AA70-T70)/7</f>
        <v>0.4285714286</v>
      </c>
      <c r="AD70" s="286">
        <f>(AA70*((20.792*AVERAGE(11.5,8.375))-60.474))/10000</f>
        <v>0.74534715</v>
      </c>
      <c r="AE70" s="42">
        <v>0.0</v>
      </c>
      <c r="AF70" s="285">
        <f>(AE71+AE70)+(Y70)</f>
        <v>137</v>
      </c>
      <c r="AG70" s="42">
        <v>0.0</v>
      </c>
      <c r="AH70" s="285">
        <f>(AG71+AG70)+(AA70)</f>
        <v>51</v>
      </c>
      <c r="AI70" s="286">
        <f>(AF70-Y70)/7</f>
        <v>0</v>
      </c>
      <c r="AJ70" s="286">
        <f>(AH70-AA70)/7</f>
        <v>0</v>
      </c>
      <c r="AK70" s="286">
        <f>(AH70*((20.792*AVERAGE(11.5,8.375))-60.474))/10000</f>
        <v>0.74534715</v>
      </c>
      <c r="AL70" s="42">
        <v>0.0</v>
      </c>
      <c r="AM70" s="285">
        <f>(AL71+AL70)+(AF70)</f>
        <v>138</v>
      </c>
      <c r="AN70" s="42">
        <v>0.0</v>
      </c>
      <c r="AO70" s="285">
        <f>(AN71+AN70)+(AH70)</f>
        <v>52</v>
      </c>
      <c r="AP70" s="286">
        <f>(AM70-AF70)/7</f>
        <v>0.1428571429</v>
      </c>
      <c r="AQ70" s="286">
        <f>(AO70-AH70)/7</f>
        <v>0.1428571429</v>
      </c>
      <c r="AR70" s="286">
        <f>(AO70*((20.792*AVERAGE(11.5,8.375))-60.474))/10000</f>
        <v>0.7599618</v>
      </c>
      <c r="AS70" s="42">
        <v>0.0</v>
      </c>
      <c r="AT70" s="285">
        <f>(AS71+AS70)+(AM70)</f>
        <v>138</v>
      </c>
      <c r="AU70" s="42">
        <v>0.0</v>
      </c>
      <c r="AV70" s="285">
        <f>(AU71+AU70)+(AO70)</f>
        <v>52</v>
      </c>
      <c r="AW70" s="286">
        <f>(AT70-AM70)/7</f>
        <v>0</v>
      </c>
      <c r="AX70" s="286">
        <f>(AV70-AO70)/7</f>
        <v>0</v>
      </c>
      <c r="AY70" s="286">
        <f>(AV70*((20.792*AVERAGE(11.5,8.375))-60.474))/10000</f>
        <v>0.7599618</v>
      </c>
    </row>
    <row r="71" ht="14.25" customHeight="1">
      <c r="A71" s="287"/>
      <c r="B71" s="287"/>
      <c r="C71" s="287"/>
      <c r="D71" s="287"/>
      <c r="E71" s="287"/>
      <c r="F71" s="42">
        <v>45.0</v>
      </c>
      <c r="G71" s="287"/>
      <c r="H71" s="42">
        <v>17.0</v>
      </c>
      <c r="I71" s="287"/>
      <c r="J71" s="42">
        <v>53.0</v>
      </c>
      <c r="K71" s="287"/>
      <c r="L71" s="42">
        <f>H71+3</f>
        <v>20</v>
      </c>
      <c r="M71" s="287"/>
      <c r="N71" s="287"/>
      <c r="O71" s="287"/>
      <c r="P71" s="287"/>
      <c r="Q71" s="42">
        <v>8.0</v>
      </c>
      <c r="R71" s="287"/>
      <c r="S71" s="42">
        <v>4.0</v>
      </c>
      <c r="T71" s="287"/>
      <c r="U71" s="287"/>
      <c r="V71" s="287"/>
      <c r="W71" s="287"/>
      <c r="X71" s="42">
        <v>2.0</v>
      </c>
      <c r="Y71" s="287"/>
      <c r="Z71" s="42">
        <v>1.0</v>
      </c>
      <c r="AA71" s="287"/>
      <c r="AB71" s="287"/>
      <c r="AC71" s="287"/>
      <c r="AD71" s="287"/>
      <c r="AE71" s="42">
        <v>0.0</v>
      </c>
      <c r="AF71" s="287"/>
      <c r="AG71" s="42">
        <v>0.0</v>
      </c>
      <c r="AH71" s="287"/>
      <c r="AI71" s="287"/>
      <c r="AJ71" s="287"/>
      <c r="AK71" s="287"/>
      <c r="AL71" s="42">
        <v>1.0</v>
      </c>
      <c r="AM71" s="287"/>
      <c r="AN71" s="42">
        <v>1.0</v>
      </c>
      <c r="AO71" s="287"/>
      <c r="AP71" s="287"/>
      <c r="AQ71" s="287"/>
      <c r="AR71" s="287"/>
      <c r="AS71" s="42">
        <v>0.0</v>
      </c>
      <c r="AT71" s="287"/>
      <c r="AU71" s="42">
        <v>0.0</v>
      </c>
      <c r="AV71" s="287"/>
      <c r="AW71" s="287"/>
      <c r="AX71" s="287"/>
      <c r="AY71" s="287"/>
    </row>
    <row r="72" ht="14.25" customHeight="1">
      <c r="A72" s="285" t="s">
        <v>178</v>
      </c>
      <c r="B72" s="285" t="s">
        <v>179</v>
      </c>
      <c r="C72" s="285" t="s">
        <v>43</v>
      </c>
      <c r="D72" s="285">
        <v>3.0</v>
      </c>
      <c r="E72" s="285">
        <v>4.0</v>
      </c>
      <c r="F72" s="42">
        <v>36.0</v>
      </c>
      <c r="G72" s="285">
        <f>SUM(F72:F73)</f>
        <v>111</v>
      </c>
      <c r="H72" s="42">
        <v>14.0</v>
      </c>
      <c r="I72" s="285">
        <f>SUM(H72:H73)</f>
        <v>32</v>
      </c>
      <c r="J72" s="42">
        <v>39.0</v>
      </c>
      <c r="K72" s="285">
        <f>SUM(J72:J73)</f>
        <v>122.5</v>
      </c>
      <c r="L72" s="42">
        <f t="shared" ref="L72:L73" si="19">H72+1</f>
        <v>15</v>
      </c>
      <c r="M72" s="285">
        <f>SUM(L72:L73)</f>
        <v>34</v>
      </c>
      <c r="N72" s="286">
        <f>(K72-G72)/7</f>
        <v>1.642857143</v>
      </c>
      <c r="O72" s="286">
        <f>(M72-I72)/7</f>
        <v>0.2857142857</v>
      </c>
      <c r="P72" s="286">
        <f>(M72*((20.792*AVERAGE(11.5,8.375))-60.474))/10000</f>
        <v>0.4968981</v>
      </c>
      <c r="Q72" s="42">
        <v>12.0</v>
      </c>
      <c r="R72" s="285">
        <f>(J72+Q72)+(J73+Q73)</f>
        <v>138.5</v>
      </c>
      <c r="S72" s="42">
        <v>4.0</v>
      </c>
      <c r="T72" s="285">
        <f>(L72+S72)+(L73+S73)</f>
        <v>39</v>
      </c>
      <c r="U72" s="286">
        <f>(R72-K72)/7</f>
        <v>2.285714286</v>
      </c>
      <c r="V72" s="286">
        <f>(T72-M72)/7</f>
        <v>0.7142857143</v>
      </c>
      <c r="W72" s="286">
        <f>(T72*((20.792*AVERAGE(11.5,8.375))-60.474))/10000</f>
        <v>0.56997135</v>
      </c>
      <c r="X72" s="42">
        <v>2.0</v>
      </c>
      <c r="Y72" s="285">
        <f>(X73+X72)+(R72)</f>
        <v>141.5</v>
      </c>
      <c r="Z72" s="42">
        <v>2.0</v>
      </c>
      <c r="AA72" s="285">
        <f>(T72+Z72)+(Z73)</f>
        <v>42</v>
      </c>
      <c r="AB72" s="286">
        <f>(Y72-R72)/7</f>
        <v>0.4285714286</v>
      </c>
      <c r="AC72" s="286">
        <f>(AA72-T72)/7</f>
        <v>0.4285714286</v>
      </c>
      <c r="AD72" s="286">
        <f>(AA72*((20.792*AVERAGE(11.5,8.375))-60.474))/10000</f>
        <v>0.6138153</v>
      </c>
      <c r="AE72" s="42">
        <v>0.0</v>
      </c>
      <c r="AF72" s="285">
        <f>(AE73+AE72)+(Y72)</f>
        <v>141.5</v>
      </c>
      <c r="AG72" s="42">
        <v>0.0</v>
      </c>
      <c r="AH72" s="285">
        <f>(AG73+AG72)+(AA72)</f>
        <v>42</v>
      </c>
      <c r="AI72" s="286">
        <f>(AF72-Y72)/7</f>
        <v>0</v>
      </c>
      <c r="AJ72" s="286">
        <f>(AH72-AA72)/7</f>
        <v>0</v>
      </c>
      <c r="AK72" s="286">
        <f>(AH72*((20.792*AVERAGE(11.5,8.375))-60.474))/10000</f>
        <v>0.6138153</v>
      </c>
      <c r="AL72" s="42">
        <v>0.0</v>
      </c>
      <c r="AM72" s="285">
        <f>(AL73+AL72)+(AF72)</f>
        <v>142.5</v>
      </c>
      <c r="AN72" s="42">
        <v>0.0</v>
      </c>
      <c r="AO72" s="285">
        <f>(AN73+AN72)+(AH72)</f>
        <v>43</v>
      </c>
      <c r="AP72" s="286">
        <f>(AM72-AF72)/7</f>
        <v>0.1428571429</v>
      </c>
      <c r="AQ72" s="286">
        <f>(AO72-AH72)/7</f>
        <v>0.1428571429</v>
      </c>
      <c r="AR72" s="286">
        <f>(AO72*((20.792*AVERAGE(11.5,8.375))-60.474))/10000</f>
        <v>0.62842995</v>
      </c>
      <c r="AS72" s="42">
        <v>0.0</v>
      </c>
      <c r="AT72" s="285">
        <f>(AS73+AS72)+(AM72)</f>
        <v>146.5</v>
      </c>
      <c r="AU72" s="42">
        <v>0.0</v>
      </c>
      <c r="AV72" s="285">
        <f>(AU73+AU72)+(AO72)</f>
        <v>45</v>
      </c>
      <c r="AW72" s="286">
        <f>(AT72-AM72)/7</f>
        <v>0.5714285714</v>
      </c>
      <c r="AX72" s="286">
        <f>(AV72-AO72)/7</f>
        <v>0.2857142857</v>
      </c>
      <c r="AY72" s="286">
        <f>(AV72*((20.792*AVERAGE(11.5,8.375))-60.474))/10000</f>
        <v>0.65765925</v>
      </c>
    </row>
    <row r="73" ht="14.25" customHeight="1">
      <c r="A73" s="287"/>
      <c r="B73" s="287"/>
      <c r="C73" s="287"/>
      <c r="D73" s="287"/>
      <c r="E73" s="287"/>
      <c r="F73" s="42">
        <v>75.0</v>
      </c>
      <c r="G73" s="287"/>
      <c r="H73" s="42">
        <v>18.0</v>
      </c>
      <c r="I73" s="287"/>
      <c r="J73" s="42">
        <v>83.5</v>
      </c>
      <c r="K73" s="287"/>
      <c r="L73" s="42">
        <f t="shared" si="19"/>
        <v>19</v>
      </c>
      <c r="M73" s="287"/>
      <c r="N73" s="287"/>
      <c r="O73" s="287"/>
      <c r="P73" s="287"/>
      <c r="Q73" s="42">
        <v>4.0</v>
      </c>
      <c r="R73" s="287"/>
      <c r="S73" s="42">
        <v>1.0</v>
      </c>
      <c r="T73" s="287"/>
      <c r="U73" s="287"/>
      <c r="V73" s="287"/>
      <c r="W73" s="287"/>
      <c r="X73" s="42">
        <v>1.0</v>
      </c>
      <c r="Y73" s="287"/>
      <c r="Z73" s="42">
        <v>1.0</v>
      </c>
      <c r="AA73" s="287"/>
      <c r="AB73" s="287"/>
      <c r="AC73" s="287"/>
      <c r="AD73" s="287"/>
      <c r="AE73" s="42">
        <v>0.0</v>
      </c>
      <c r="AF73" s="287"/>
      <c r="AG73" s="42">
        <v>0.0</v>
      </c>
      <c r="AH73" s="287"/>
      <c r="AI73" s="287"/>
      <c r="AJ73" s="287"/>
      <c r="AK73" s="287"/>
      <c r="AL73" s="42">
        <v>1.0</v>
      </c>
      <c r="AM73" s="287"/>
      <c r="AN73" s="42">
        <v>1.0</v>
      </c>
      <c r="AO73" s="287"/>
      <c r="AP73" s="287"/>
      <c r="AQ73" s="287"/>
      <c r="AR73" s="287"/>
      <c r="AS73" s="42">
        <v>4.0</v>
      </c>
      <c r="AT73" s="287"/>
      <c r="AU73" s="42">
        <v>2.0</v>
      </c>
      <c r="AV73" s="287"/>
      <c r="AW73" s="287"/>
      <c r="AX73" s="287"/>
      <c r="AY73" s="287"/>
    </row>
    <row r="74" ht="14.25" customHeight="1">
      <c r="A74" s="285" t="s">
        <v>183</v>
      </c>
      <c r="B74" s="285" t="s">
        <v>176</v>
      </c>
      <c r="C74" s="285" t="s">
        <v>42</v>
      </c>
      <c r="D74" s="285">
        <v>3.0</v>
      </c>
      <c r="E74" s="285">
        <v>5.0</v>
      </c>
      <c r="F74" s="42">
        <v>60.0</v>
      </c>
      <c r="G74" s="285">
        <f>SUM(F74:F75)</f>
        <v>104</v>
      </c>
      <c r="H74" s="42">
        <v>20.0</v>
      </c>
      <c r="I74" s="285">
        <f>SUM(H74:H75)</f>
        <v>39</v>
      </c>
      <c r="J74" s="42">
        <v>69.0</v>
      </c>
      <c r="K74" s="285">
        <f>SUM(J74:J75)</f>
        <v>120</v>
      </c>
      <c r="L74" s="42">
        <f>H74+3</f>
        <v>23</v>
      </c>
      <c r="M74" s="285">
        <f>SUM(L74:L75)</f>
        <v>44</v>
      </c>
      <c r="N74" s="286">
        <f>(K74-G74)/7</f>
        <v>2.285714286</v>
      </c>
      <c r="O74" s="286">
        <f>(M74-I74)/7</f>
        <v>0.7142857143</v>
      </c>
      <c r="P74" s="286">
        <f>(M74*((20.792*AVERAGE(11.5,8.375))-60.474))/10000</f>
        <v>0.6430446</v>
      </c>
      <c r="Q74" s="42">
        <v>6.0</v>
      </c>
      <c r="R74" s="285">
        <f>(J74+Q74)+(J75+Q75)</f>
        <v>134</v>
      </c>
      <c r="S74" s="42">
        <v>3.0</v>
      </c>
      <c r="T74" s="285">
        <f>(L74+S74)+(L75+S75)</f>
        <v>51</v>
      </c>
      <c r="U74" s="286">
        <f>(R74-K74)/7</f>
        <v>2</v>
      </c>
      <c r="V74" s="286">
        <f>(T74-M74)/7</f>
        <v>1</v>
      </c>
      <c r="W74" s="286">
        <f>(T74*((20.792*AVERAGE(11.5,8.375))-60.474))/10000</f>
        <v>0.74534715</v>
      </c>
      <c r="X74" s="42">
        <v>2.0</v>
      </c>
      <c r="Y74" s="285">
        <f>(X75+X74)+(R74)</f>
        <v>137</v>
      </c>
      <c r="Z74" s="42">
        <v>2.0</v>
      </c>
      <c r="AA74" s="285">
        <f>(T74+Z74)+(Z75)</f>
        <v>54</v>
      </c>
      <c r="AB74" s="286">
        <f>(Y74-R74)/7</f>
        <v>0.4285714286</v>
      </c>
      <c r="AC74" s="286">
        <f>(AA74-T74)/7</f>
        <v>0.4285714286</v>
      </c>
      <c r="AD74" s="286">
        <f>(AA74*((20.792*AVERAGE(11.5,8.375))-60.474))/10000</f>
        <v>0.7891911</v>
      </c>
      <c r="AE74" s="42">
        <v>0.0</v>
      </c>
      <c r="AF74" s="285">
        <f>(AE75+AE74)+(Y74)</f>
        <v>137</v>
      </c>
      <c r="AG74" s="42">
        <v>0.0</v>
      </c>
      <c r="AH74" s="285">
        <f>(AG75+AG74)+(AA74)</f>
        <v>54</v>
      </c>
      <c r="AI74" s="286">
        <f>(AF74-Y74)/7</f>
        <v>0</v>
      </c>
      <c r="AJ74" s="286">
        <f>(AH74-AA74)/7</f>
        <v>0</v>
      </c>
      <c r="AK74" s="286">
        <f>(AH74*((20.792*AVERAGE(11.5,8.375))-60.474))/10000</f>
        <v>0.7891911</v>
      </c>
      <c r="AL74" s="42">
        <v>0.0</v>
      </c>
      <c r="AM74" s="285">
        <f>(AL75+AL74)+(AF74)</f>
        <v>137</v>
      </c>
      <c r="AN74" s="42">
        <v>0.0</v>
      </c>
      <c r="AO74" s="285">
        <f>(AN75+AN74)+(AH74)</f>
        <v>54</v>
      </c>
      <c r="AP74" s="286">
        <f>(AM74-AF74)/7</f>
        <v>0</v>
      </c>
      <c r="AQ74" s="286">
        <f>(AO74-AH74)/7</f>
        <v>0</v>
      </c>
      <c r="AR74" s="286">
        <f>(AO74*((20.792*AVERAGE(11.5,8.375))-60.474))/10000</f>
        <v>0.7891911</v>
      </c>
      <c r="AS74" s="42">
        <v>2.0</v>
      </c>
      <c r="AT74" s="285">
        <f>(AS75+AS74)+(AM74)</f>
        <v>140</v>
      </c>
      <c r="AU74" s="42">
        <v>0.0</v>
      </c>
      <c r="AV74" s="285">
        <f>(AU75+AU74)+(AO74)</f>
        <v>54</v>
      </c>
      <c r="AW74" s="286">
        <f>(AT74-AM74)/7</f>
        <v>0.4285714286</v>
      </c>
      <c r="AX74" s="286">
        <f>(AV74-AO74)/7</f>
        <v>0</v>
      </c>
      <c r="AY74" s="286">
        <f>(AV74*((20.792*AVERAGE(11.5,8.375))-60.474))/10000</f>
        <v>0.7891911</v>
      </c>
    </row>
    <row r="75" ht="14.25" customHeight="1">
      <c r="A75" s="287"/>
      <c r="B75" s="287"/>
      <c r="C75" s="287"/>
      <c r="D75" s="287"/>
      <c r="E75" s="287"/>
      <c r="F75" s="42">
        <v>44.0</v>
      </c>
      <c r="G75" s="287"/>
      <c r="H75" s="42">
        <v>19.0</v>
      </c>
      <c r="I75" s="287"/>
      <c r="J75" s="42">
        <v>51.0</v>
      </c>
      <c r="K75" s="287"/>
      <c r="L75" s="42">
        <f>H75+2</f>
        <v>21</v>
      </c>
      <c r="M75" s="287"/>
      <c r="N75" s="287"/>
      <c r="O75" s="287"/>
      <c r="P75" s="287"/>
      <c r="Q75" s="42">
        <v>8.0</v>
      </c>
      <c r="R75" s="287"/>
      <c r="S75" s="42">
        <v>4.0</v>
      </c>
      <c r="T75" s="287"/>
      <c r="U75" s="287"/>
      <c r="V75" s="287"/>
      <c r="W75" s="287"/>
      <c r="X75" s="42">
        <v>1.0</v>
      </c>
      <c r="Y75" s="287"/>
      <c r="Z75" s="42">
        <v>1.0</v>
      </c>
      <c r="AA75" s="287"/>
      <c r="AB75" s="287"/>
      <c r="AC75" s="287"/>
      <c r="AD75" s="287"/>
      <c r="AE75" s="42">
        <v>0.0</v>
      </c>
      <c r="AF75" s="287"/>
      <c r="AG75" s="42">
        <v>0.0</v>
      </c>
      <c r="AH75" s="287"/>
      <c r="AI75" s="287"/>
      <c r="AJ75" s="287"/>
      <c r="AK75" s="287"/>
      <c r="AL75" s="42">
        <v>0.0</v>
      </c>
      <c r="AM75" s="287"/>
      <c r="AN75" s="42">
        <v>0.0</v>
      </c>
      <c r="AO75" s="287"/>
      <c r="AP75" s="287"/>
      <c r="AQ75" s="287"/>
      <c r="AR75" s="287"/>
      <c r="AS75" s="42">
        <v>1.0</v>
      </c>
      <c r="AT75" s="287"/>
      <c r="AU75" s="42">
        <v>0.0</v>
      </c>
      <c r="AV75" s="287"/>
      <c r="AW75" s="287"/>
      <c r="AX75" s="287"/>
      <c r="AY75" s="287"/>
    </row>
    <row r="76" ht="14.25" customHeight="1">
      <c r="A76" s="285" t="s">
        <v>168</v>
      </c>
      <c r="B76" s="285" t="s">
        <v>179</v>
      </c>
      <c r="C76" s="285" t="s">
        <v>41</v>
      </c>
      <c r="D76" s="285">
        <v>3.0</v>
      </c>
      <c r="E76" s="285">
        <v>6.0</v>
      </c>
      <c r="F76" s="42">
        <v>59.0</v>
      </c>
      <c r="G76" s="285">
        <f>SUM(F76:F77)</f>
        <v>104</v>
      </c>
      <c r="H76" s="42">
        <v>17.0</v>
      </c>
      <c r="I76" s="285">
        <f>SUM(H76:H77)</f>
        <v>32</v>
      </c>
      <c r="J76" s="42">
        <v>69.0</v>
      </c>
      <c r="K76" s="285">
        <f>SUM(J76:J77)</f>
        <v>121</v>
      </c>
      <c r="L76" s="42">
        <f>H76+3</f>
        <v>20</v>
      </c>
      <c r="M76" s="285">
        <f>SUM(L76:L77)</f>
        <v>37</v>
      </c>
      <c r="N76" s="286">
        <f>(K76-G76)/7</f>
        <v>2.428571429</v>
      </c>
      <c r="O76" s="286">
        <f>(M76-I76)/7</f>
        <v>0.7142857143</v>
      </c>
      <c r="P76" s="286">
        <f>(M76*((20.792*AVERAGE(11.5,8.375))-60.474))/10000</f>
        <v>0.54074205</v>
      </c>
      <c r="Q76" s="42">
        <v>5.0</v>
      </c>
      <c r="R76" s="285">
        <f>(J76+Q76)+(J77+Q77)</f>
        <v>131</v>
      </c>
      <c r="S76" s="42">
        <v>3.0</v>
      </c>
      <c r="T76" s="285">
        <f>(L76+S76)+(L77+S77)</f>
        <v>44</v>
      </c>
      <c r="U76" s="286">
        <f>(R76-K76)/7</f>
        <v>1.428571429</v>
      </c>
      <c r="V76" s="286">
        <f>(T76-M76)/7</f>
        <v>1</v>
      </c>
      <c r="W76" s="286">
        <f>(T76*((20.792*AVERAGE(11.5,8.375))-60.474))/10000</f>
        <v>0.6430446</v>
      </c>
      <c r="X76" s="42">
        <v>1.0</v>
      </c>
      <c r="Y76" s="285">
        <f>(X77+X76)+(R76)</f>
        <v>135</v>
      </c>
      <c r="Z76" s="42">
        <v>1.0</v>
      </c>
      <c r="AA76" s="285">
        <f>(T76+Z76)+(Z77)</f>
        <v>46</v>
      </c>
      <c r="AB76" s="286">
        <f>(Y76-R76)/7</f>
        <v>0.5714285714</v>
      </c>
      <c r="AC76" s="286">
        <f>(AA76-T76)/7</f>
        <v>0.2857142857</v>
      </c>
      <c r="AD76" s="286">
        <f>(AA76*((20.792*AVERAGE(11.5,8.375))-60.474))/10000</f>
        <v>0.6722739</v>
      </c>
      <c r="AE76" s="42">
        <v>0.0</v>
      </c>
      <c r="AF76" s="285">
        <f>(AE77+AE76)+(Y76)</f>
        <v>135</v>
      </c>
      <c r="AG76" s="42">
        <v>0.0</v>
      </c>
      <c r="AH76" s="285">
        <f>(AG77+AG76)+(AA76)</f>
        <v>46</v>
      </c>
      <c r="AI76" s="286">
        <f>(AF76-Y76)/7</f>
        <v>0</v>
      </c>
      <c r="AJ76" s="286">
        <f>(AH76-AA76)/7</f>
        <v>0</v>
      </c>
      <c r="AK76" s="286">
        <f>(AH76*((20.792*AVERAGE(11.5,8.375))-60.474))/10000</f>
        <v>0.6722739</v>
      </c>
      <c r="AL76" s="42">
        <v>0.0</v>
      </c>
      <c r="AM76" s="285">
        <f>(AL77+AL76)+(AF76)</f>
        <v>135</v>
      </c>
      <c r="AN76" s="42">
        <v>0.0</v>
      </c>
      <c r="AO76" s="285">
        <f>(AN77+AN76)+(AH76)</f>
        <v>46</v>
      </c>
      <c r="AP76" s="286">
        <f>(AM76-AF76)/7</f>
        <v>0</v>
      </c>
      <c r="AQ76" s="286">
        <f>(AO76-AH76)/7</f>
        <v>0</v>
      </c>
      <c r="AR76" s="286">
        <f>(AO76*((20.792*AVERAGE(11.5,8.375))-60.474))/10000</f>
        <v>0.6722739</v>
      </c>
      <c r="AS76" s="42">
        <v>2.0</v>
      </c>
      <c r="AT76" s="285">
        <f>(AS77+AS76)+(AM76)</f>
        <v>139</v>
      </c>
      <c r="AU76" s="42">
        <v>1.0</v>
      </c>
      <c r="AV76" s="285">
        <f>(AU77+AU76)+(AO76)</f>
        <v>48</v>
      </c>
      <c r="AW76" s="286">
        <f>(AT76-AM76)/7</f>
        <v>0.5714285714</v>
      </c>
      <c r="AX76" s="286">
        <f>(AV76-AO76)/7</f>
        <v>0.2857142857</v>
      </c>
      <c r="AY76" s="286">
        <f>(AV76*((20.792*AVERAGE(11.5,8.375))-60.474))/10000</f>
        <v>0.7015032</v>
      </c>
    </row>
    <row r="77" ht="14.25" customHeight="1">
      <c r="A77" s="287"/>
      <c r="B77" s="287"/>
      <c r="C77" s="287"/>
      <c r="D77" s="287"/>
      <c r="E77" s="287"/>
      <c r="F77" s="42">
        <v>45.0</v>
      </c>
      <c r="G77" s="287"/>
      <c r="H77" s="42">
        <v>15.0</v>
      </c>
      <c r="I77" s="287"/>
      <c r="J77" s="42">
        <v>52.0</v>
      </c>
      <c r="K77" s="287"/>
      <c r="L77" s="42">
        <f>H77+2</f>
        <v>17</v>
      </c>
      <c r="M77" s="287"/>
      <c r="N77" s="287"/>
      <c r="O77" s="287"/>
      <c r="P77" s="287"/>
      <c r="Q77" s="42">
        <v>5.0</v>
      </c>
      <c r="R77" s="287"/>
      <c r="S77" s="42">
        <v>4.0</v>
      </c>
      <c r="T77" s="287"/>
      <c r="U77" s="287"/>
      <c r="V77" s="287"/>
      <c r="W77" s="287"/>
      <c r="X77" s="42">
        <v>3.0</v>
      </c>
      <c r="Y77" s="287"/>
      <c r="Z77" s="42">
        <v>1.0</v>
      </c>
      <c r="AA77" s="287"/>
      <c r="AB77" s="287"/>
      <c r="AC77" s="287"/>
      <c r="AD77" s="287"/>
      <c r="AE77" s="42">
        <v>0.0</v>
      </c>
      <c r="AF77" s="287"/>
      <c r="AG77" s="42">
        <v>0.0</v>
      </c>
      <c r="AH77" s="287"/>
      <c r="AI77" s="287"/>
      <c r="AJ77" s="287"/>
      <c r="AK77" s="287"/>
      <c r="AL77" s="42">
        <v>0.0</v>
      </c>
      <c r="AM77" s="287"/>
      <c r="AN77" s="42">
        <v>0.0</v>
      </c>
      <c r="AO77" s="287"/>
      <c r="AP77" s="287"/>
      <c r="AQ77" s="287"/>
      <c r="AR77" s="287"/>
      <c r="AS77" s="42">
        <v>2.0</v>
      </c>
      <c r="AT77" s="287"/>
      <c r="AU77" s="42">
        <v>1.0</v>
      </c>
      <c r="AV77" s="287"/>
      <c r="AW77" s="287"/>
      <c r="AX77" s="287"/>
      <c r="AY77" s="287"/>
    </row>
    <row r="78" ht="14.25" customHeight="1">
      <c r="A78" s="285" t="s">
        <v>183</v>
      </c>
      <c r="B78" s="285" t="s">
        <v>173</v>
      </c>
      <c r="C78" s="285" t="s">
        <v>40</v>
      </c>
      <c r="D78" s="285">
        <v>3.0</v>
      </c>
      <c r="E78" s="285">
        <v>7.0</v>
      </c>
      <c r="F78" s="42">
        <v>39.0</v>
      </c>
      <c r="G78" s="285">
        <f>SUM(F78:F79)</f>
        <v>79</v>
      </c>
      <c r="H78" s="42">
        <v>16.0</v>
      </c>
      <c r="I78" s="285">
        <f>SUM(H78:H79)</f>
        <v>37</v>
      </c>
      <c r="J78" s="42">
        <v>44.0</v>
      </c>
      <c r="K78" s="285">
        <f>SUM(J78:J79)</f>
        <v>93</v>
      </c>
      <c r="L78" s="42">
        <f t="shared" ref="L78:L79" si="20">H78+4</f>
        <v>20</v>
      </c>
      <c r="M78" s="285">
        <f>SUM(L78:L79)</f>
        <v>45</v>
      </c>
      <c r="N78" s="286">
        <f>(K78-G78)/7</f>
        <v>2</v>
      </c>
      <c r="O78" s="286">
        <f>(M78-I78)/7</f>
        <v>1.142857143</v>
      </c>
      <c r="P78" s="286">
        <f>(M78*((20.792*AVERAGE(11.5,8.375))-60.474))/10000</f>
        <v>0.65765925</v>
      </c>
      <c r="Q78" s="42">
        <v>10.0</v>
      </c>
      <c r="R78" s="285">
        <f>(J78+Q78)+(J79+Q79)</f>
        <v>108</v>
      </c>
      <c r="S78" s="42">
        <v>5.0</v>
      </c>
      <c r="T78" s="285">
        <f>(L78+S78)+(L79+S79)</f>
        <v>54</v>
      </c>
      <c r="U78" s="286">
        <f>(R78-K78)/7</f>
        <v>2.142857143</v>
      </c>
      <c r="V78" s="286">
        <f>(T78-M78)/7</f>
        <v>1.285714286</v>
      </c>
      <c r="W78" s="286">
        <f>(T78*((20.792*AVERAGE(11.5,8.375))-60.474))/10000</f>
        <v>0.7891911</v>
      </c>
      <c r="X78" s="42">
        <v>2.0</v>
      </c>
      <c r="Y78" s="285">
        <f>(X79+X78)+(R78)</f>
        <v>114</v>
      </c>
      <c r="Z78" s="42">
        <v>1.0</v>
      </c>
      <c r="AA78" s="285">
        <f>(T78+Z78)+(Z79)</f>
        <v>58</v>
      </c>
      <c r="AB78" s="286">
        <f>(Y78-R78)/7</f>
        <v>0.8571428571</v>
      </c>
      <c r="AC78" s="286">
        <f>(AA78-T78)/7</f>
        <v>0.5714285714</v>
      </c>
      <c r="AD78" s="286">
        <f>(AA78*((20.792*AVERAGE(11.5,8.375))-60.474))/10000</f>
        <v>0.8476497</v>
      </c>
      <c r="AE78" s="42">
        <v>0.0</v>
      </c>
      <c r="AF78" s="285">
        <f>(AE79+AE78)+(Y78)</f>
        <v>114</v>
      </c>
      <c r="AG78" s="42">
        <v>0.0</v>
      </c>
      <c r="AH78" s="285">
        <f>(AG79+AG78)+(AA78)</f>
        <v>58</v>
      </c>
      <c r="AI78" s="286">
        <f>(AF78-Y78)/7</f>
        <v>0</v>
      </c>
      <c r="AJ78" s="286">
        <f>(AH78-AA78)/7</f>
        <v>0</v>
      </c>
      <c r="AK78" s="286">
        <f>(AH78*((20.792*AVERAGE(11.5,8.375))-60.474))/10000</f>
        <v>0.8476497</v>
      </c>
      <c r="AL78" s="42">
        <v>0.0</v>
      </c>
      <c r="AM78" s="285">
        <f>(AL79+AL78)+(AF78)</f>
        <v>114</v>
      </c>
      <c r="AN78" s="42">
        <v>0.0</v>
      </c>
      <c r="AO78" s="285">
        <f>(AN79+AN78)+(AH78)</f>
        <v>58</v>
      </c>
      <c r="AP78" s="286">
        <f>(AM78-AF78)/7</f>
        <v>0</v>
      </c>
      <c r="AQ78" s="286">
        <f>(AO78-AH78)/7</f>
        <v>0</v>
      </c>
      <c r="AR78" s="286">
        <f>(AO78*((20.792*AVERAGE(11.5,8.375))-60.474))/10000</f>
        <v>0.8476497</v>
      </c>
      <c r="AS78" s="42">
        <v>1.0</v>
      </c>
      <c r="AT78" s="285">
        <f>(AS79+AS78)+(AM78)</f>
        <v>120</v>
      </c>
      <c r="AU78" s="42">
        <v>0.0</v>
      </c>
      <c r="AV78" s="285">
        <f>(AU79+AU78)+(AO78)</f>
        <v>61</v>
      </c>
      <c r="AW78" s="286">
        <f>(AT78-AM78)/7</f>
        <v>0.8571428571</v>
      </c>
      <c r="AX78" s="286">
        <f>(AV78-AO78)/7</f>
        <v>0.4285714286</v>
      </c>
      <c r="AY78" s="286">
        <f>(AV78*((20.792*AVERAGE(11.5,8.375))-60.474))/10000</f>
        <v>0.89149365</v>
      </c>
    </row>
    <row r="79" ht="14.25" customHeight="1">
      <c r="A79" s="287"/>
      <c r="B79" s="287"/>
      <c r="C79" s="287"/>
      <c r="D79" s="287"/>
      <c r="E79" s="287"/>
      <c r="F79" s="42">
        <v>40.0</v>
      </c>
      <c r="G79" s="287"/>
      <c r="H79" s="42">
        <v>21.0</v>
      </c>
      <c r="I79" s="287"/>
      <c r="J79" s="42">
        <v>49.0</v>
      </c>
      <c r="K79" s="287"/>
      <c r="L79" s="42">
        <f t="shared" si="20"/>
        <v>25</v>
      </c>
      <c r="M79" s="287"/>
      <c r="N79" s="287"/>
      <c r="O79" s="287"/>
      <c r="P79" s="287"/>
      <c r="Q79" s="42">
        <v>5.0</v>
      </c>
      <c r="R79" s="287"/>
      <c r="S79" s="42">
        <v>4.0</v>
      </c>
      <c r="T79" s="287"/>
      <c r="U79" s="287"/>
      <c r="V79" s="287"/>
      <c r="W79" s="287"/>
      <c r="X79" s="42">
        <v>4.0</v>
      </c>
      <c r="Y79" s="287"/>
      <c r="Z79" s="42">
        <v>3.0</v>
      </c>
      <c r="AA79" s="287"/>
      <c r="AB79" s="287"/>
      <c r="AC79" s="287"/>
      <c r="AD79" s="287"/>
      <c r="AE79" s="42">
        <v>0.0</v>
      </c>
      <c r="AF79" s="287"/>
      <c r="AG79" s="42">
        <v>0.0</v>
      </c>
      <c r="AH79" s="287"/>
      <c r="AI79" s="287"/>
      <c r="AJ79" s="287"/>
      <c r="AK79" s="287"/>
      <c r="AL79" s="42">
        <v>0.0</v>
      </c>
      <c r="AM79" s="287"/>
      <c r="AN79" s="42">
        <v>0.0</v>
      </c>
      <c r="AO79" s="287"/>
      <c r="AP79" s="287"/>
      <c r="AQ79" s="287"/>
      <c r="AR79" s="287"/>
      <c r="AS79" s="42">
        <v>5.0</v>
      </c>
      <c r="AT79" s="287"/>
      <c r="AU79" s="42">
        <v>3.0</v>
      </c>
      <c r="AV79" s="287"/>
      <c r="AW79" s="287"/>
      <c r="AX79" s="287"/>
      <c r="AY79" s="287"/>
    </row>
    <row r="80" ht="14.25" customHeight="1">
      <c r="A80" s="285" t="s">
        <v>175</v>
      </c>
      <c r="B80" s="285" t="s">
        <v>179</v>
      </c>
      <c r="C80" s="285" t="s">
        <v>39</v>
      </c>
      <c r="D80" s="285">
        <v>3.0</v>
      </c>
      <c r="E80" s="285">
        <v>8.0</v>
      </c>
      <c r="F80" s="42">
        <v>35.0</v>
      </c>
      <c r="G80" s="285">
        <f>SUM(F80:F81)</f>
        <v>78</v>
      </c>
      <c r="H80" s="42">
        <v>15.0</v>
      </c>
      <c r="I80" s="285">
        <f>SUM(H80:H81)</f>
        <v>35</v>
      </c>
      <c r="J80" s="42">
        <v>39.0</v>
      </c>
      <c r="K80" s="285">
        <f>SUM(J80:J81)</f>
        <v>89.5</v>
      </c>
      <c r="L80" s="42">
        <v>18.0</v>
      </c>
      <c r="M80" s="285">
        <f>SUM(L80:L81)</f>
        <v>39</v>
      </c>
      <c r="N80" s="286">
        <f>(K80-G80)/7</f>
        <v>1.642857143</v>
      </c>
      <c r="O80" s="286">
        <f>(M80-I80)/7</f>
        <v>0.5714285714</v>
      </c>
      <c r="P80" s="286">
        <f>(M80*((20.792*AVERAGE(11.5,8.375))-60.474))/10000</f>
        <v>0.56997135</v>
      </c>
      <c r="Q80" s="42">
        <v>10.0</v>
      </c>
      <c r="R80" s="285">
        <f>(J80+Q80)+(J81+Q81)</f>
        <v>101.5</v>
      </c>
      <c r="S80" s="42">
        <v>5.0</v>
      </c>
      <c r="T80" s="285">
        <f>(L80+S80)+(L81+S81)</f>
        <v>49</v>
      </c>
      <c r="U80" s="286">
        <f>(R80-K80)/7</f>
        <v>1.714285714</v>
      </c>
      <c r="V80" s="286">
        <f>(T80-M80)/7</f>
        <v>1.428571429</v>
      </c>
      <c r="W80" s="286">
        <f>(T80*((20.792*AVERAGE(11.5,8.375))-60.474))/10000</f>
        <v>0.71611785</v>
      </c>
      <c r="X80" s="42">
        <v>2.0</v>
      </c>
      <c r="Y80" s="285">
        <f>(X81+X80)+(R80)</f>
        <v>105.5</v>
      </c>
      <c r="Z80" s="42">
        <v>2.0</v>
      </c>
      <c r="AA80" s="285">
        <f>(T80+Z80)+(Z81)</f>
        <v>53</v>
      </c>
      <c r="AB80" s="286">
        <f>(Y80-R80)/7</f>
        <v>0.5714285714</v>
      </c>
      <c r="AC80" s="286">
        <f>(AA80-T80)/7</f>
        <v>0.5714285714</v>
      </c>
      <c r="AD80" s="286">
        <f>(AA80*((20.792*AVERAGE(11.5,8.375))-60.474))/10000</f>
        <v>0.77457645</v>
      </c>
      <c r="AE80" s="42">
        <v>0.0</v>
      </c>
      <c r="AF80" s="285">
        <f>(AE81+AE80)+(Y80)</f>
        <v>105.5</v>
      </c>
      <c r="AG80" s="42">
        <v>0.0</v>
      </c>
      <c r="AH80" s="285">
        <f>(AG81+AG80)+(AA80)</f>
        <v>53</v>
      </c>
      <c r="AI80" s="286">
        <f>(AF80-Y80)/7</f>
        <v>0</v>
      </c>
      <c r="AJ80" s="286">
        <f>(AH80-AA80)/7</f>
        <v>0</v>
      </c>
      <c r="AK80" s="286">
        <f>(AH80*((20.792*AVERAGE(11.5,8.375))-60.474))/10000</f>
        <v>0.77457645</v>
      </c>
      <c r="AL80" s="42">
        <v>0.0</v>
      </c>
      <c r="AM80" s="285">
        <f>(AL81+AL80)+(AF80)</f>
        <v>105.5</v>
      </c>
      <c r="AN80" s="42">
        <v>0.0</v>
      </c>
      <c r="AO80" s="285">
        <f>(AN81+AN80)+(AH80)</f>
        <v>53</v>
      </c>
      <c r="AP80" s="286">
        <f>(AM80-AF80)/7</f>
        <v>0</v>
      </c>
      <c r="AQ80" s="286">
        <f>(AO80-AH80)/7</f>
        <v>0</v>
      </c>
      <c r="AR80" s="286">
        <f>(AO80*((20.792*AVERAGE(11.5,8.375))-60.474))/10000</f>
        <v>0.77457645</v>
      </c>
      <c r="AS80" s="42">
        <v>0.0</v>
      </c>
      <c r="AT80" s="285">
        <f>(AS81+AS80)+(AM80)</f>
        <v>105.5</v>
      </c>
      <c r="AU80" s="42">
        <v>0.0</v>
      </c>
      <c r="AV80" s="285">
        <f>(AU81+AU80)+(AO80)</f>
        <v>53</v>
      </c>
      <c r="AW80" s="286">
        <f>(AT80-AM80)/7</f>
        <v>0</v>
      </c>
      <c r="AX80" s="286">
        <f>(AV80-AO80)/7</f>
        <v>0</v>
      </c>
      <c r="AY80" s="286">
        <f>(AV80*((20.792*AVERAGE(11.5,8.375))-60.474))/10000</f>
        <v>0.77457645</v>
      </c>
    </row>
    <row r="81" ht="14.25" customHeight="1">
      <c r="A81" s="287"/>
      <c r="B81" s="287"/>
      <c r="C81" s="287"/>
      <c r="D81" s="287"/>
      <c r="E81" s="287"/>
      <c r="F81" s="42">
        <v>43.0</v>
      </c>
      <c r="G81" s="287"/>
      <c r="H81" s="42">
        <v>20.0</v>
      </c>
      <c r="I81" s="287"/>
      <c r="J81" s="42">
        <v>50.5</v>
      </c>
      <c r="K81" s="287"/>
      <c r="L81" s="42">
        <v>21.0</v>
      </c>
      <c r="M81" s="287"/>
      <c r="N81" s="287"/>
      <c r="O81" s="287"/>
      <c r="P81" s="287"/>
      <c r="Q81" s="42">
        <v>2.0</v>
      </c>
      <c r="R81" s="287"/>
      <c r="S81" s="42">
        <v>5.0</v>
      </c>
      <c r="T81" s="287"/>
      <c r="U81" s="287"/>
      <c r="V81" s="287"/>
      <c r="W81" s="287"/>
      <c r="X81" s="42">
        <v>2.0</v>
      </c>
      <c r="Y81" s="287"/>
      <c r="Z81" s="42">
        <v>2.0</v>
      </c>
      <c r="AA81" s="287"/>
      <c r="AB81" s="287"/>
      <c r="AC81" s="287"/>
      <c r="AD81" s="287"/>
      <c r="AE81" s="42">
        <v>0.0</v>
      </c>
      <c r="AF81" s="287"/>
      <c r="AG81" s="42">
        <v>0.0</v>
      </c>
      <c r="AH81" s="287"/>
      <c r="AI81" s="287"/>
      <c r="AJ81" s="287"/>
      <c r="AK81" s="287"/>
      <c r="AL81" s="42">
        <v>0.0</v>
      </c>
      <c r="AM81" s="287"/>
      <c r="AN81" s="42">
        <v>0.0</v>
      </c>
      <c r="AO81" s="287"/>
      <c r="AP81" s="287"/>
      <c r="AQ81" s="287"/>
      <c r="AR81" s="287"/>
      <c r="AS81" s="42">
        <v>0.0</v>
      </c>
      <c r="AT81" s="287"/>
      <c r="AU81" s="42">
        <v>0.0</v>
      </c>
      <c r="AV81" s="287"/>
      <c r="AW81" s="287"/>
      <c r="AX81" s="287"/>
      <c r="AY81" s="287"/>
    </row>
    <row r="82" ht="14.25" customHeight="1">
      <c r="A82" s="285" t="s">
        <v>168</v>
      </c>
      <c r="B82" s="285" t="s">
        <v>176</v>
      </c>
      <c r="C82" s="285" t="s">
        <v>38</v>
      </c>
      <c r="D82" s="285">
        <v>3.0</v>
      </c>
      <c r="E82" s="285">
        <v>9.0</v>
      </c>
      <c r="F82" s="42">
        <v>52.0</v>
      </c>
      <c r="G82" s="285">
        <f>SUM(F82:F83)</f>
        <v>116</v>
      </c>
      <c r="H82" s="42">
        <v>16.0</v>
      </c>
      <c r="I82" s="285">
        <f>SUM(H82:H83)</f>
        <v>35</v>
      </c>
      <c r="J82" s="42">
        <v>58.0</v>
      </c>
      <c r="K82" s="285">
        <f>SUM(J82:J83)</f>
        <v>126.5</v>
      </c>
      <c r="L82" s="42">
        <v>17.0</v>
      </c>
      <c r="M82" s="285">
        <f>SUM(L82:L83)</f>
        <v>39</v>
      </c>
      <c r="N82" s="286">
        <f>(K82-G82)/7</f>
        <v>1.5</v>
      </c>
      <c r="O82" s="286">
        <f>(M82-I82)/7</f>
        <v>0.5714285714</v>
      </c>
      <c r="P82" s="286">
        <f>(M82*((20.792*AVERAGE(11.5,8.375))-60.474))/10000</f>
        <v>0.56997135</v>
      </c>
      <c r="Q82" s="42">
        <v>5.0</v>
      </c>
      <c r="R82" s="285">
        <f>(J82+Q82)+(J83+Q83)</f>
        <v>138.5</v>
      </c>
      <c r="S82" s="42">
        <v>3.0</v>
      </c>
      <c r="T82" s="285">
        <f>(L82+S82)+(L83+S83)</f>
        <v>45</v>
      </c>
      <c r="U82" s="286">
        <f>(R82-K82)/7</f>
        <v>1.714285714</v>
      </c>
      <c r="V82" s="286">
        <f>(T82-M82)/7</f>
        <v>0.8571428571</v>
      </c>
      <c r="W82" s="286">
        <f>(T82*((20.792*AVERAGE(11.5,8.375))-60.474))/10000</f>
        <v>0.65765925</v>
      </c>
      <c r="X82" s="42">
        <v>3.0</v>
      </c>
      <c r="Y82" s="285">
        <f>(X83+X82)+(R82)</f>
        <v>143.5</v>
      </c>
      <c r="Z82" s="42">
        <v>2.0</v>
      </c>
      <c r="AA82" s="285">
        <f>(T82+Z82)+(Z83)</f>
        <v>48</v>
      </c>
      <c r="AB82" s="286">
        <f>(Y82-R82)/7</f>
        <v>0.7142857143</v>
      </c>
      <c r="AC82" s="286">
        <f>(AA82-T82)/7</f>
        <v>0.4285714286</v>
      </c>
      <c r="AD82" s="286">
        <f>(AA82*((20.792*AVERAGE(11.5,8.375))-60.474))/10000</f>
        <v>0.7015032</v>
      </c>
      <c r="AE82" s="42">
        <v>0.0</v>
      </c>
      <c r="AF82" s="285">
        <f>(AE83+AE82)+(Y82)</f>
        <v>143.5</v>
      </c>
      <c r="AG82" s="42">
        <v>0.0</v>
      </c>
      <c r="AH82" s="285">
        <f>(AG83+AG82)+(AA82)</f>
        <v>48</v>
      </c>
      <c r="AI82" s="286">
        <f>(AF82-Y82)/7</f>
        <v>0</v>
      </c>
      <c r="AJ82" s="286">
        <f>(AH82-AA82)/7</f>
        <v>0</v>
      </c>
      <c r="AK82" s="286">
        <f>(AH82*((20.792*AVERAGE(11.5,8.375))-60.474))/10000</f>
        <v>0.7015032</v>
      </c>
      <c r="AL82" s="42">
        <v>0.0</v>
      </c>
      <c r="AM82" s="285">
        <f>(AL83+AL82)+(AF82)</f>
        <v>143.5</v>
      </c>
      <c r="AN82" s="42">
        <v>0.0</v>
      </c>
      <c r="AO82" s="285">
        <f>(AN83+AN82)+(AH82)</f>
        <v>48</v>
      </c>
      <c r="AP82" s="286">
        <f>(AM82-AF82)/7</f>
        <v>0</v>
      </c>
      <c r="AQ82" s="286">
        <f>(AO82-AH82)/7</f>
        <v>0</v>
      </c>
      <c r="AR82" s="286">
        <f>(AO82*((20.792*AVERAGE(11.5,8.375))-60.474))/10000</f>
        <v>0.7015032</v>
      </c>
      <c r="AS82" s="42">
        <v>0.0</v>
      </c>
      <c r="AT82" s="285">
        <f>(AS83+AS82)+(AM82)</f>
        <v>143.5</v>
      </c>
      <c r="AU82" s="42">
        <v>0.0</v>
      </c>
      <c r="AV82" s="285">
        <f>(AU83+AU82)+(AO82)</f>
        <v>48</v>
      </c>
      <c r="AW82" s="286">
        <f>(AT82-AM82)/7</f>
        <v>0</v>
      </c>
      <c r="AX82" s="286">
        <f>(AV82-AO82)/7</f>
        <v>0</v>
      </c>
      <c r="AY82" s="286">
        <f>(AV82*((20.792*AVERAGE(11.5,8.375))-60.474))/10000</f>
        <v>0.7015032</v>
      </c>
    </row>
    <row r="83" ht="14.25" customHeight="1">
      <c r="A83" s="287"/>
      <c r="B83" s="287"/>
      <c r="C83" s="287"/>
      <c r="D83" s="287"/>
      <c r="E83" s="287"/>
      <c r="F83" s="42">
        <v>64.0</v>
      </c>
      <c r="G83" s="287"/>
      <c r="H83" s="42">
        <v>19.0</v>
      </c>
      <c r="I83" s="287"/>
      <c r="J83" s="42">
        <v>68.5</v>
      </c>
      <c r="K83" s="287"/>
      <c r="L83" s="42">
        <v>22.0</v>
      </c>
      <c r="M83" s="287"/>
      <c r="N83" s="287"/>
      <c r="O83" s="287"/>
      <c r="P83" s="287"/>
      <c r="Q83" s="42">
        <v>7.0</v>
      </c>
      <c r="R83" s="287"/>
      <c r="S83" s="42">
        <v>3.0</v>
      </c>
      <c r="T83" s="287"/>
      <c r="U83" s="287"/>
      <c r="V83" s="287"/>
      <c r="W83" s="287"/>
      <c r="X83" s="42">
        <v>2.0</v>
      </c>
      <c r="Y83" s="287"/>
      <c r="Z83" s="42">
        <v>1.0</v>
      </c>
      <c r="AA83" s="287"/>
      <c r="AB83" s="287"/>
      <c r="AC83" s="287"/>
      <c r="AD83" s="287"/>
      <c r="AE83" s="42">
        <v>0.0</v>
      </c>
      <c r="AF83" s="287"/>
      <c r="AG83" s="42">
        <v>0.0</v>
      </c>
      <c r="AH83" s="287"/>
      <c r="AI83" s="287"/>
      <c r="AJ83" s="287"/>
      <c r="AK83" s="287"/>
      <c r="AL83" s="42">
        <v>0.0</v>
      </c>
      <c r="AM83" s="287"/>
      <c r="AN83" s="42">
        <v>0.0</v>
      </c>
      <c r="AO83" s="287"/>
      <c r="AP83" s="287"/>
      <c r="AQ83" s="287"/>
      <c r="AR83" s="287"/>
      <c r="AS83" s="42">
        <v>0.0</v>
      </c>
      <c r="AT83" s="287"/>
      <c r="AU83" s="42">
        <v>0.0</v>
      </c>
      <c r="AV83" s="287"/>
      <c r="AW83" s="287"/>
      <c r="AX83" s="287"/>
      <c r="AY83" s="287"/>
    </row>
    <row r="84" ht="14.25" customHeight="1">
      <c r="A84" s="285" t="s">
        <v>183</v>
      </c>
      <c r="B84" s="285" t="s">
        <v>179</v>
      </c>
      <c r="C84" s="285" t="s">
        <v>37</v>
      </c>
      <c r="D84" s="285">
        <v>3.0</v>
      </c>
      <c r="E84" s="285">
        <v>10.0</v>
      </c>
      <c r="F84" s="42">
        <v>46.0</v>
      </c>
      <c r="G84" s="285">
        <f>SUM(F84:F85)</f>
        <v>97</v>
      </c>
      <c r="H84" s="42">
        <v>20.0</v>
      </c>
      <c r="I84" s="285">
        <f>SUM(H84:H85)</f>
        <v>39</v>
      </c>
      <c r="J84" s="42">
        <v>58.0</v>
      </c>
      <c r="K84" s="285">
        <f>SUM(J84:J85)</f>
        <v>116</v>
      </c>
      <c r="L84" s="42">
        <v>19.0</v>
      </c>
      <c r="M84" s="285">
        <f>SUM(L84:L85)</f>
        <v>38</v>
      </c>
      <c r="N84" s="286">
        <f>(K84-G84)/7</f>
        <v>2.714285714</v>
      </c>
      <c r="O84" s="286">
        <f>(M84-I84)/7</f>
        <v>-0.1428571429</v>
      </c>
      <c r="P84" s="286">
        <f>(M84*((20.792*AVERAGE(11.5,8.375))-60.474))/10000</f>
        <v>0.5553567</v>
      </c>
      <c r="Q84" s="42">
        <v>6.0</v>
      </c>
      <c r="R84" s="285">
        <f>(J84+Q84)+(J85+Q85)</f>
        <v>129</v>
      </c>
      <c r="S84" s="42">
        <v>3.0</v>
      </c>
      <c r="T84" s="285">
        <f>(L84+S84)+(L85+S85)</f>
        <v>45</v>
      </c>
      <c r="U84" s="286">
        <f>(R84-K84)/7</f>
        <v>1.857142857</v>
      </c>
      <c r="V84" s="286">
        <f>(T84-M84)/7</f>
        <v>1</v>
      </c>
      <c r="W84" s="286">
        <f>(T84*((20.792*AVERAGE(11.5,8.375))-60.474))/10000</f>
        <v>0.65765925</v>
      </c>
      <c r="X84" s="42">
        <v>1.0</v>
      </c>
      <c r="Y84" s="285">
        <f>(X85+X84)+(R84)</f>
        <v>133</v>
      </c>
      <c r="Z84" s="42">
        <v>1.0</v>
      </c>
      <c r="AA84" s="285">
        <f>(T84+Z84)+(Z85)</f>
        <v>48</v>
      </c>
      <c r="AB84" s="286">
        <f>(Y84-R84)/7</f>
        <v>0.5714285714</v>
      </c>
      <c r="AC84" s="286">
        <f>(AA84-T84)/7</f>
        <v>0.4285714286</v>
      </c>
      <c r="AD84" s="286">
        <f>(AA84*((20.792*AVERAGE(11.5,8.375))-60.474))/10000</f>
        <v>0.7015032</v>
      </c>
      <c r="AE84" s="42">
        <v>0.0</v>
      </c>
      <c r="AF84" s="285">
        <f>(AE85+AE84)+(Y84)</f>
        <v>133</v>
      </c>
      <c r="AG84" s="42">
        <v>0.0</v>
      </c>
      <c r="AH84" s="285">
        <f>(AG85+AG84)+(AA84)</f>
        <v>48</v>
      </c>
      <c r="AI84" s="286">
        <f>(AF84-Y84)/7</f>
        <v>0</v>
      </c>
      <c r="AJ84" s="286">
        <f>(AH84-AA84)/7</f>
        <v>0</v>
      </c>
      <c r="AK84" s="286">
        <f>(AH84*((20.792*AVERAGE(11.5,8.375))-60.474))/10000</f>
        <v>0.7015032</v>
      </c>
      <c r="AL84" s="42">
        <v>0.0</v>
      </c>
      <c r="AM84" s="285">
        <f>(AL85+AL84)+(AF84)</f>
        <v>133</v>
      </c>
      <c r="AN84" s="42">
        <v>0.0</v>
      </c>
      <c r="AO84" s="285">
        <f>(AN85+AN84)+(AH84)</f>
        <v>48</v>
      </c>
      <c r="AP84" s="286">
        <f>(AM84-AF84)/7</f>
        <v>0</v>
      </c>
      <c r="AQ84" s="286">
        <f>(AO84-AH84)/7</f>
        <v>0</v>
      </c>
      <c r="AR84" s="286">
        <f>(AO84*((20.792*AVERAGE(11.5,8.375))-60.474))/10000</f>
        <v>0.7015032</v>
      </c>
      <c r="AS84" s="42">
        <v>2.0</v>
      </c>
      <c r="AT84" s="285">
        <f>(AS85+AS84)+(AM84)</f>
        <v>138</v>
      </c>
      <c r="AU84" s="42">
        <v>1.0</v>
      </c>
      <c r="AV84" s="285">
        <f>(AU85+AU84)+(AO84)</f>
        <v>50</v>
      </c>
      <c r="AW84" s="286">
        <f>(AT84-AM84)/7</f>
        <v>0.7142857143</v>
      </c>
      <c r="AX84" s="286">
        <f>(AV84-AO84)/7</f>
        <v>0.2857142857</v>
      </c>
      <c r="AY84" s="286">
        <f>(AV84*((20.792*AVERAGE(11.5,8.375))-60.474))/10000</f>
        <v>0.7307325</v>
      </c>
    </row>
    <row r="85" ht="14.25" customHeight="1">
      <c r="A85" s="287"/>
      <c r="B85" s="287"/>
      <c r="C85" s="287"/>
      <c r="D85" s="287"/>
      <c r="E85" s="287"/>
      <c r="F85" s="42">
        <v>51.0</v>
      </c>
      <c r="G85" s="287"/>
      <c r="H85" s="42">
        <v>19.0</v>
      </c>
      <c r="I85" s="287"/>
      <c r="J85" s="42">
        <v>58.0</v>
      </c>
      <c r="K85" s="287"/>
      <c r="L85" s="42">
        <v>19.0</v>
      </c>
      <c r="M85" s="287"/>
      <c r="N85" s="287"/>
      <c r="O85" s="287"/>
      <c r="P85" s="287"/>
      <c r="Q85" s="42">
        <v>7.0</v>
      </c>
      <c r="R85" s="287"/>
      <c r="S85" s="42">
        <v>4.0</v>
      </c>
      <c r="T85" s="287"/>
      <c r="U85" s="287"/>
      <c r="V85" s="287"/>
      <c r="W85" s="287"/>
      <c r="X85" s="42">
        <v>3.0</v>
      </c>
      <c r="Y85" s="287"/>
      <c r="Z85" s="42">
        <v>2.0</v>
      </c>
      <c r="AA85" s="287"/>
      <c r="AB85" s="287"/>
      <c r="AC85" s="287"/>
      <c r="AD85" s="287"/>
      <c r="AE85" s="42">
        <v>0.0</v>
      </c>
      <c r="AF85" s="287"/>
      <c r="AG85" s="42">
        <v>0.0</v>
      </c>
      <c r="AH85" s="287"/>
      <c r="AI85" s="287"/>
      <c r="AJ85" s="287"/>
      <c r="AK85" s="287"/>
      <c r="AL85" s="42">
        <v>0.0</v>
      </c>
      <c r="AM85" s="287"/>
      <c r="AN85" s="42">
        <v>0.0</v>
      </c>
      <c r="AO85" s="287"/>
      <c r="AP85" s="287"/>
      <c r="AQ85" s="287"/>
      <c r="AR85" s="287"/>
      <c r="AS85" s="42">
        <v>3.0</v>
      </c>
      <c r="AT85" s="287"/>
      <c r="AU85" s="42">
        <v>1.0</v>
      </c>
      <c r="AV85" s="287"/>
      <c r="AW85" s="287"/>
      <c r="AX85" s="287"/>
      <c r="AY85" s="287"/>
    </row>
    <row r="86" ht="14.25" customHeight="1">
      <c r="A86" s="285" t="s">
        <v>178</v>
      </c>
      <c r="B86" s="285" t="s">
        <v>173</v>
      </c>
      <c r="C86" s="285" t="s">
        <v>36</v>
      </c>
      <c r="D86" s="285">
        <v>3.0</v>
      </c>
      <c r="E86" s="285">
        <v>11.0</v>
      </c>
      <c r="F86" s="42">
        <v>45.0</v>
      </c>
      <c r="G86" s="285">
        <f>SUM(F86:F87)</f>
        <v>82</v>
      </c>
      <c r="H86" s="42">
        <v>15.0</v>
      </c>
      <c r="I86" s="285">
        <f>SUM(H86:H87)</f>
        <v>30</v>
      </c>
      <c r="J86" s="42">
        <v>53.0</v>
      </c>
      <c r="K86" s="285">
        <f>SUM(J86:J87)</f>
        <v>92</v>
      </c>
      <c r="L86" s="42">
        <v>22.0</v>
      </c>
      <c r="M86" s="285">
        <f>SUM(L86:L87)</f>
        <v>43</v>
      </c>
      <c r="N86" s="286">
        <f>(K86-G86)/7</f>
        <v>1.428571429</v>
      </c>
      <c r="O86" s="286">
        <f>(M86-I86)/7</f>
        <v>1.857142857</v>
      </c>
      <c r="P86" s="286">
        <f>(M86*((20.792*AVERAGE(11.5,8.375))-60.474))/10000</f>
        <v>0.62842995</v>
      </c>
      <c r="Q86" s="42">
        <v>5.0</v>
      </c>
      <c r="R86" s="285">
        <f>(J86+Q86)+(J87+Q87)</f>
        <v>100</v>
      </c>
      <c r="S86" s="42">
        <v>2.0</v>
      </c>
      <c r="T86" s="285">
        <f>(L86+S86)+(L87+S87)</f>
        <v>46</v>
      </c>
      <c r="U86" s="286">
        <f>(R86-K86)/7</f>
        <v>1.142857143</v>
      </c>
      <c r="V86" s="286">
        <f>(T86-M86)/7</f>
        <v>0.4285714286</v>
      </c>
      <c r="W86" s="286">
        <f>(T86*((20.792*AVERAGE(11.5,8.375))-60.474))/10000</f>
        <v>0.6722739</v>
      </c>
      <c r="X86" s="42">
        <v>4.0</v>
      </c>
      <c r="Y86" s="285">
        <f>(X87+X86)+(R86)</f>
        <v>104</v>
      </c>
      <c r="Z86" s="42">
        <v>3.0</v>
      </c>
      <c r="AA86" s="285">
        <f>(T86+Z86)+(Z87)</f>
        <v>49</v>
      </c>
      <c r="AB86" s="286">
        <f>(Y86-R86)/7</f>
        <v>0.5714285714</v>
      </c>
      <c r="AC86" s="286">
        <f>(AA86-T86)/7</f>
        <v>0.4285714286</v>
      </c>
      <c r="AD86" s="286">
        <f>(AA86*((20.792*AVERAGE(11.5,8.375))-60.474))/10000</f>
        <v>0.71611785</v>
      </c>
      <c r="AE86" s="42">
        <v>0.0</v>
      </c>
      <c r="AF86" s="285">
        <f>(AE87+AE86)+(Y86)</f>
        <v>104</v>
      </c>
      <c r="AG86" s="42">
        <v>0.0</v>
      </c>
      <c r="AH86" s="285">
        <f>(AG87+AG86)+(AA86)</f>
        <v>49</v>
      </c>
      <c r="AI86" s="286">
        <f>(AF86-Y86)/7</f>
        <v>0</v>
      </c>
      <c r="AJ86" s="286">
        <f>(AH86-AA86)/7</f>
        <v>0</v>
      </c>
      <c r="AK86" s="286">
        <f>(AH86*((20.792*AVERAGE(11.5,8.375))-60.474))/10000</f>
        <v>0.71611785</v>
      </c>
      <c r="AL86" s="42">
        <v>0.0</v>
      </c>
      <c r="AM86" s="285">
        <f>(AL87+AL86)+(AF86)</f>
        <v>104</v>
      </c>
      <c r="AN86" s="42">
        <v>0.0</v>
      </c>
      <c r="AO86" s="285">
        <f>(AN87+AN86)+(AH86)</f>
        <v>49</v>
      </c>
      <c r="AP86" s="286">
        <f>(AM86-AF86)/7</f>
        <v>0</v>
      </c>
      <c r="AQ86" s="286">
        <f>(AO86-AH86)/7</f>
        <v>0</v>
      </c>
      <c r="AR86" s="286">
        <f>(AO86*((20.792*AVERAGE(11.5,8.375))-60.474))/10000</f>
        <v>0.71611785</v>
      </c>
      <c r="AS86" s="42">
        <v>3.0</v>
      </c>
      <c r="AT86" s="285">
        <f>(AS87+AS86)+(AM86)</f>
        <v>109</v>
      </c>
      <c r="AU86" s="42">
        <v>1.0</v>
      </c>
      <c r="AV86" s="285">
        <f>(AU87+AU86)+(AO86)</f>
        <v>50</v>
      </c>
      <c r="AW86" s="286">
        <f>(AT86-AM86)/7</f>
        <v>0.7142857143</v>
      </c>
      <c r="AX86" s="286">
        <f>(AV86-AO86)/7</f>
        <v>0.1428571429</v>
      </c>
      <c r="AY86" s="286">
        <f>(AV86*((20.792*AVERAGE(11.5,8.375))-60.474))/10000</f>
        <v>0.7307325</v>
      </c>
    </row>
    <row r="87" ht="14.25" customHeight="1">
      <c r="A87" s="287"/>
      <c r="B87" s="287"/>
      <c r="C87" s="287"/>
      <c r="D87" s="287"/>
      <c r="E87" s="287"/>
      <c r="F87" s="42">
        <v>37.0</v>
      </c>
      <c r="G87" s="287"/>
      <c r="H87" s="42">
        <v>15.0</v>
      </c>
      <c r="I87" s="287"/>
      <c r="J87" s="42">
        <v>39.0</v>
      </c>
      <c r="K87" s="287"/>
      <c r="L87" s="42">
        <v>21.0</v>
      </c>
      <c r="M87" s="287"/>
      <c r="N87" s="287"/>
      <c r="O87" s="287"/>
      <c r="P87" s="287"/>
      <c r="Q87" s="42">
        <v>3.0</v>
      </c>
      <c r="R87" s="287"/>
      <c r="S87" s="42">
        <v>1.0</v>
      </c>
      <c r="T87" s="287"/>
      <c r="U87" s="287"/>
      <c r="V87" s="287"/>
      <c r="W87" s="287"/>
      <c r="X87" s="42">
        <v>0.0</v>
      </c>
      <c r="Y87" s="287"/>
      <c r="Z87" s="42">
        <v>0.0</v>
      </c>
      <c r="AA87" s="287"/>
      <c r="AB87" s="287"/>
      <c r="AC87" s="287"/>
      <c r="AD87" s="287"/>
      <c r="AE87" s="42">
        <v>0.0</v>
      </c>
      <c r="AF87" s="287"/>
      <c r="AG87" s="42">
        <v>0.0</v>
      </c>
      <c r="AH87" s="287"/>
      <c r="AI87" s="287"/>
      <c r="AJ87" s="287"/>
      <c r="AK87" s="287"/>
      <c r="AL87" s="42">
        <v>0.0</v>
      </c>
      <c r="AM87" s="287"/>
      <c r="AN87" s="42">
        <v>0.0</v>
      </c>
      <c r="AO87" s="287"/>
      <c r="AP87" s="287"/>
      <c r="AQ87" s="287"/>
      <c r="AR87" s="287"/>
      <c r="AS87" s="42">
        <v>2.0</v>
      </c>
      <c r="AT87" s="287"/>
      <c r="AU87" s="42">
        <v>0.0</v>
      </c>
      <c r="AV87" s="287"/>
      <c r="AW87" s="287"/>
      <c r="AX87" s="287"/>
      <c r="AY87" s="287"/>
    </row>
    <row r="88" ht="14.25" customHeight="1">
      <c r="A88" s="285" t="s">
        <v>175</v>
      </c>
      <c r="B88" s="285" t="s">
        <v>169</v>
      </c>
      <c r="C88" s="285" t="s">
        <v>34</v>
      </c>
      <c r="D88" s="285">
        <v>3.0</v>
      </c>
      <c r="E88" s="285">
        <v>12.0</v>
      </c>
      <c r="F88" s="42">
        <v>39.0</v>
      </c>
      <c r="G88" s="285">
        <f>SUM(F88:F89)</f>
        <v>108</v>
      </c>
      <c r="H88" s="42">
        <v>14.0</v>
      </c>
      <c r="I88" s="285">
        <f>SUM(H88:H89)</f>
        <v>33</v>
      </c>
      <c r="J88" s="42">
        <v>43.0</v>
      </c>
      <c r="K88" s="285">
        <f>SUM(J88:J89)</f>
        <v>129.5</v>
      </c>
      <c r="L88" s="42">
        <f>H88+2</f>
        <v>16</v>
      </c>
      <c r="M88" s="285">
        <f>SUM(L88:L89)</f>
        <v>38</v>
      </c>
      <c r="N88" s="286">
        <f>(K88-G88)/7</f>
        <v>3.071428571</v>
      </c>
      <c r="O88" s="286">
        <f>(M88-I88)/7</f>
        <v>0.7142857143</v>
      </c>
      <c r="P88" s="286">
        <f>(M88*((20.792*AVERAGE(11.5,8.375))-60.474))/10000</f>
        <v>0.5553567</v>
      </c>
      <c r="Q88" s="42">
        <v>6.0</v>
      </c>
      <c r="R88" s="285">
        <f>(J88+Q88)+(J89+Q89)</f>
        <v>144.5</v>
      </c>
      <c r="S88" s="42">
        <v>3.0</v>
      </c>
      <c r="T88" s="285">
        <f>(L88+S88)+(L89+S89)</f>
        <v>45</v>
      </c>
      <c r="U88" s="286">
        <f>(R88-K88)/7</f>
        <v>2.142857143</v>
      </c>
      <c r="V88" s="286">
        <f>(T88-M88)/7</f>
        <v>1</v>
      </c>
      <c r="W88" s="286">
        <f>(T88*((20.792*AVERAGE(11.5,8.375))-60.474))/10000</f>
        <v>0.65765925</v>
      </c>
      <c r="X88" s="42">
        <v>0.0</v>
      </c>
      <c r="Y88" s="285">
        <f>(X89+X88)+(R88)</f>
        <v>145.5</v>
      </c>
      <c r="Z88" s="42">
        <v>0.0</v>
      </c>
      <c r="AA88" s="285">
        <f>(T88+Z88)+(Z89)</f>
        <v>46</v>
      </c>
      <c r="AB88" s="286">
        <f>(Y88-R88)/7</f>
        <v>0.1428571429</v>
      </c>
      <c r="AC88" s="286">
        <f>(AA88-T88)/7</f>
        <v>0.1428571429</v>
      </c>
      <c r="AD88" s="286">
        <f>(AA88*((20.792*AVERAGE(11.5,8.375))-60.474))/10000</f>
        <v>0.6722739</v>
      </c>
      <c r="AE88" s="42">
        <v>0.0</v>
      </c>
      <c r="AF88" s="285">
        <f>(AE89+AE88)+(Y88)</f>
        <v>145.5</v>
      </c>
      <c r="AG88" s="42">
        <v>0.0</v>
      </c>
      <c r="AH88" s="285">
        <f>(AG89+AG88)+(AA88)</f>
        <v>46</v>
      </c>
      <c r="AI88" s="286">
        <f>(AF88-Y88)/7</f>
        <v>0</v>
      </c>
      <c r="AJ88" s="286">
        <f>(AH88-AA88)/7</f>
        <v>0</v>
      </c>
      <c r="AK88" s="286">
        <f>(AH88*((20.792*AVERAGE(11.5,8.375))-60.474))/10000</f>
        <v>0.6722739</v>
      </c>
      <c r="AL88" s="42">
        <v>0.0</v>
      </c>
      <c r="AM88" s="285">
        <f>(AL89+AL88)+(AF88)</f>
        <v>145.5</v>
      </c>
      <c r="AN88" s="42">
        <v>0.0</v>
      </c>
      <c r="AO88" s="285">
        <f>(AN89+AN88)+(AH88)</f>
        <v>46</v>
      </c>
      <c r="AP88" s="286">
        <f>(AM88-AF88)/7</f>
        <v>0</v>
      </c>
      <c r="AQ88" s="286">
        <f>(AO88-AH88)/7</f>
        <v>0</v>
      </c>
      <c r="AR88" s="286">
        <f>(AO88*((20.792*AVERAGE(11.5,8.375))-60.474))/10000</f>
        <v>0.6722739</v>
      </c>
      <c r="AS88" s="42">
        <v>5.0</v>
      </c>
      <c r="AT88" s="285">
        <f>(AS89+AS88)+(AM88)</f>
        <v>152.5</v>
      </c>
      <c r="AU88" s="42">
        <v>2.0</v>
      </c>
      <c r="AV88" s="285">
        <f>(AU89+AU88)+(AO88)</f>
        <v>49</v>
      </c>
      <c r="AW88" s="286">
        <f>(AT88-AM88)/7</f>
        <v>1</v>
      </c>
      <c r="AX88" s="286">
        <f>(AV88-AO88)/7</f>
        <v>0.4285714286</v>
      </c>
      <c r="AY88" s="286">
        <f>(AV88*((20.792*AVERAGE(11.5,8.375))-60.474))/10000</f>
        <v>0.71611785</v>
      </c>
    </row>
    <row r="89" ht="14.25" customHeight="1">
      <c r="A89" s="287"/>
      <c r="B89" s="287"/>
      <c r="C89" s="287"/>
      <c r="D89" s="287"/>
      <c r="E89" s="287"/>
      <c r="F89" s="42">
        <v>69.0</v>
      </c>
      <c r="G89" s="287"/>
      <c r="H89" s="42">
        <v>19.0</v>
      </c>
      <c r="I89" s="287"/>
      <c r="J89" s="42">
        <v>86.5</v>
      </c>
      <c r="K89" s="287"/>
      <c r="L89" s="42">
        <f>H89+3</f>
        <v>22</v>
      </c>
      <c r="M89" s="287"/>
      <c r="N89" s="287"/>
      <c r="O89" s="287"/>
      <c r="P89" s="287"/>
      <c r="Q89" s="42">
        <v>9.0</v>
      </c>
      <c r="R89" s="287"/>
      <c r="S89" s="42">
        <v>4.0</v>
      </c>
      <c r="T89" s="287"/>
      <c r="U89" s="287"/>
      <c r="V89" s="287"/>
      <c r="W89" s="287"/>
      <c r="X89" s="42">
        <v>1.0</v>
      </c>
      <c r="Y89" s="287"/>
      <c r="Z89" s="42">
        <v>1.0</v>
      </c>
      <c r="AA89" s="287"/>
      <c r="AB89" s="287"/>
      <c r="AC89" s="287"/>
      <c r="AD89" s="287"/>
      <c r="AE89" s="42">
        <v>0.0</v>
      </c>
      <c r="AF89" s="287"/>
      <c r="AG89" s="42">
        <v>0.0</v>
      </c>
      <c r="AH89" s="287"/>
      <c r="AI89" s="287"/>
      <c r="AJ89" s="287"/>
      <c r="AK89" s="287"/>
      <c r="AL89" s="42">
        <v>0.0</v>
      </c>
      <c r="AM89" s="287"/>
      <c r="AN89" s="42">
        <v>0.0</v>
      </c>
      <c r="AO89" s="287"/>
      <c r="AP89" s="287"/>
      <c r="AQ89" s="287"/>
      <c r="AR89" s="287"/>
      <c r="AS89" s="42">
        <v>2.0</v>
      </c>
      <c r="AT89" s="287"/>
      <c r="AU89" s="42">
        <v>1.0</v>
      </c>
      <c r="AV89" s="287"/>
      <c r="AW89" s="287"/>
      <c r="AX89" s="287"/>
      <c r="AY89" s="287"/>
    </row>
    <row r="90" ht="14.25" customHeight="1">
      <c r="A90" s="285" t="s">
        <v>178</v>
      </c>
      <c r="B90" s="285" t="s">
        <v>169</v>
      </c>
      <c r="C90" s="285" t="s">
        <v>32</v>
      </c>
      <c r="D90" s="285">
        <v>3.0</v>
      </c>
      <c r="E90" s="285">
        <v>13.0</v>
      </c>
      <c r="F90" s="42">
        <v>87.0</v>
      </c>
      <c r="G90" s="285">
        <f>SUM(F90:F91)</f>
        <v>113</v>
      </c>
      <c r="H90" s="42">
        <v>22.0</v>
      </c>
      <c r="I90" s="285">
        <f>SUM(H90:H91)</f>
        <v>33</v>
      </c>
      <c r="J90" s="42">
        <v>110.0</v>
      </c>
      <c r="K90" s="285">
        <f>SUM(J90:J91)</f>
        <v>137</v>
      </c>
      <c r="L90" s="42">
        <f>H90+4</f>
        <v>26</v>
      </c>
      <c r="M90" s="285">
        <f>SUM(L90:L91)</f>
        <v>38</v>
      </c>
      <c r="N90" s="286">
        <f>(K90-G90)/7</f>
        <v>3.428571429</v>
      </c>
      <c r="O90" s="286">
        <f>(M90-I90)/7</f>
        <v>0.7142857143</v>
      </c>
      <c r="P90" s="286">
        <f>(M90*((20.792*AVERAGE(11.5,8.375))-60.474))/10000</f>
        <v>0.5553567</v>
      </c>
      <c r="Q90" s="42">
        <v>3.0</v>
      </c>
      <c r="R90" s="285">
        <f>(J90+Q90)+(J91+Q91)</f>
        <v>155</v>
      </c>
      <c r="S90" s="42">
        <v>2.0</v>
      </c>
      <c r="T90" s="285">
        <f>(L90+S90)+(L91+S91)</f>
        <v>46</v>
      </c>
      <c r="U90" s="286">
        <f>(R90-K90)/7</f>
        <v>2.571428571</v>
      </c>
      <c r="V90" s="286">
        <f>(T90-M90)/7</f>
        <v>1.142857143</v>
      </c>
      <c r="W90" s="286">
        <f>(T90*((20.792*AVERAGE(11.5,8.375))-60.474))/10000</f>
        <v>0.6722739</v>
      </c>
      <c r="X90" s="42">
        <v>9.0</v>
      </c>
      <c r="Y90" s="285">
        <f>(X91+X90)+(R90)</f>
        <v>165</v>
      </c>
      <c r="Z90" s="42">
        <v>4.0</v>
      </c>
      <c r="AA90" s="285">
        <f>(T90+Z90)+(Z91)</f>
        <v>51</v>
      </c>
      <c r="AB90" s="286">
        <f>(Y90-R90)/7</f>
        <v>1.428571429</v>
      </c>
      <c r="AC90" s="286">
        <f>(AA90-T90)/7</f>
        <v>0.7142857143</v>
      </c>
      <c r="AD90" s="286">
        <f>(AA90*((20.792*AVERAGE(11.5,8.375))-60.474))/10000</f>
        <v>0.74534715</v>
      </c>
      <c r="AE90" s="42">
        <v>0.0</v>
      </c>
      <c r="AF90" s="285">
        <f>(AE91+AE90)+(Y90)</f>
        <v>165</v>
      </c>
      <c r="AG90" s="42">
        <v>0.0</v>
      </c>
      <c r="AH90" s="285">
        <f>(AG91+AG90)+(AA90)</f>
        <v>51</v>
      </c>
      <c r="AI90" s="286">
        <f>(AF90-Y90)/7</f>
        <v>0</v>
      </c>
      <c r="AJ90" s="286">
        <f>(AH90-AA90)/7</f>
        <v>0</v>
      </c>
      <c r="AK90" s="286">
        <f>(AH90*((20.792*AVERAGE(11.5,8.375))-60.474))/10000</f>
        <v>0.74534715</v>
      </c>
      <c r="AL90" s="42">
        <v>0.0</v>
      </c>
      <c r="AM90" s="285">
        <f>(AL91+AL90)+(AF90)</f>
        <v>166</v>
      </c>
      <c r="AN90" s="42">
        <v>0.0</v>
      </c>
      <c r="AO90" s="285">
        <f>(AN91+AN90)+(AH90)</f>
        <v>52</v>
      </c>
      <c r="AP90" s="286">
        <f>(AM90-AF90)/7</f>
        <v>0.1428571429</v>
      </c>
      <c r="AQ90" s="286">
        <f>(AO90-AH90)/7</f>
        <v>0.1428571429</v>
      </c>
      <c r="AR90" s="286">
        <f>(AO90*((20.792*AVERAGE(11.5,8.375))-60.474))/10000</f>
        <v>0.7599618</v>
      </c>
      <c r="AS90" s="42">
        <v>3.0</v>
      </c>
      <c r="AT90" s="285">
        <f>(AS91+AS90)+(AM90)</f>
        <v>171</v>
      </c>
      <c r="AU90" s="42">
        <v>3.0</v>
      </c>
      <c r="AV90" s="285">
        <f>(AU91+AU90)+(AO90)</f>
        <v>55</v>
      </c>
      <c r="AW90" s="286">
        <f>(AT90-AM90)/7</f>
        <v>0.7142857143</v>
      </c>
      <c r="AX90" s="286">
        <f>(AV90-AO90)/7</f>
        <v>0.4285714286</v>
      </c>
      <c r="AY90" s="286">
        <f>(AV90*((20.792*AVERAGE(11.5,8.375))-60.474))/10000</f>
        <v>0.80380575</v>
      </c>
    </row>
    <row r="91" ht="14.25" customHeight="1">
      <c r="A91" s="287"/>
      <c r="B91" s="287"/>
      <c r="C91" s="287"/>
      <c r="D91" s="287"/>
      <c r="E91" s="287"/>
      <c r="F91" s="42">
        <v>26.0</v>
      </c>
      <c r="G91" s="287"/>
      <c r="H91" s="42">
        <v>11.0</v>
      </c>
      <c r="I91" s="287"/>
      <c r="J91" s="42">
        <v>27.0</v>
      </c>
      <c r="K91" s="287"/>
      <c r="L91" s="42">
        <f>H91+1</f>
        <v>12</v>
      </c>
      <c r="M91" s="287"/>
      <c r="N91" s="287"/>
      <c r="O91" s="287"/>
      <c r="P91" s="287"/>
      <c r="Q91" s="42">
        <v>15.0</v>
      </c>
      <c r="R91" s="287"/>
      <c r="S91" s="42">
        <v>6.0</v>
      </c>
      <c r="T91" s="287"/>
      <c r="U91" s="287"/>
      <c r="V91" s="287"/>
      <c r="W91" s="287"/>
      <c r="X91" s="42">
        <v>1.0</v>
      </c>
      <c r="Y91" s="287"/>
      <c r="Z91" s="42">
        <v>1.0</v>
      </c>
      <c r="AA91" s="287"/>
      <c r="AB91" s="287"/>
      <c r="AC91" s="287"/>
      <c r="AD91" s="287"/>
      <c r="AE91" s="42">
        <v>0.0</v>
      </c>
      <c r="AF91" s="287"/>
      <c r="AG91" s="42">
        <v>0.0</v>
      </c>
      <c r="AH91" s="287"/>
      <c r="AI91" s="287"/>
      <c r="AJ91" s="287"/>
      <c r="AK91" s="287"/>
      <c r="AL91" s="42">
        <v>1.0</v>
      </c>
      <c r="AM91" s="287"/>
      <c r="AN91" s="42">
        <v>1.0</v>
      </c>
      <c r="AO91" s="287"/>
      <c r="AP91" s="287"/>
      <c r="AQ91" s="287"/>
      <c r="AR91" s="287"/>
      <c r="AS91" s="42">
        <v>2.0</v>
      </c>
      <c r="AT91" s="287"/>
      <c r="AU91" s="42">
        <v>0.0</v>
      </c>
      <c r="AV91" s="287"/>
      <c r="AW91" s="287"/>
      <c r="AX91" s="287"/>
      <c r="AY91" s="287"/>
    </row>
    <row r="92" ht="14.25" customHeight="1">
      <c r="A92" s="285" t="s">
        <v>183</v>
      </c>
      <c r="B92" s="285" t="s">
        <v>169</v>
      </c>
      <c r="C92" s="285" t="s">
        <v>30</v>
      </c>
      <c r="D92" s="285">
        <v>3.0</v>
      </c>
      <c r="E92" s="285">
        <v>14.0</v>
      </c>
      <c r="F92" s="42">
        <v>16.0</v>
      </c>
      <c r="G92" s="285">
        <f>SUM(F92:F93)</f>
        <v>62</v>
      </c>
      <c r="H92" s="42">
        <v>8.0</v>
      </c>
      <c r="I92" s="285">
        <f>SUM(H92:H93)</f>
        <v>26</v>
      </c>
      <c r="J92" s="42">
        <v>22.0</v>
      </c>
      <c r="K92" s="285">
        <f>SUM(J92:J93)</f>
        <v>78</v>
      </c>
      <c r="L92" s="42">
        <f>H92+2</f>
        <v>10</v>
      </c>
      <c r="M92" s="285">
        <f>SUM(L92:L93)</f>
        <v>31</v>
      </c>
      <c r="N92" s="286">
        <f>(K92-G92)/7</f>
        <v>2.285714286</v>
      </c>
      <c r="O92" s="286">
        <f>(M92-I92)/7</f>
        <v>0.7142857143</v>
      </c>
      <c r="P92" s="286">
        <f>(M92*((20.792*AVERAGE(11.5,8.375))-60.474))/10000</f>
        <v>0.45305415</v>
      </c>
      <c r="Q92" s="42">
        <v>6.0</v>
      </c>
      <c r="R92" s="285">
        <f>(J92+Q92)+(J93+Q93)</f>
        <v>94</v>
      </c>
      <c r="S92" s="42">
        <v>3.0</v>
      </c>
      <c r="T92" s="285">
        <f>(L92+S92)+(L93+S93)</f>
        <v>39</v>
      </c>
      <c r="U92" s="286">
        <f>(R92-K92)/7</f>
        <v>2.285714286</v>
      </c>
      <c r="V92" s="286">
        <f>(T92-M92)/7</f>
        <v>1.142857143</v>
      </c>
      <c r="W92" s="286">
        <f>(T92*((20.792*AVERAGE(11.5,8.375))-60.474))/10000</f>
        <v>0.56997135</v>
      </c>
      <c r="X92" s="42">
        <v>6.0</v>
      </c>
      <c r="Y92" s="285">
        <f>(X93+X92)+(R92)</f>
        <v>105</v>
      </c>
      <c r="Z92" s="42">
        <v>4.0</v>
      </c>
      <c r="AA92" s="285">
        <f>(T92+Z92)+(Z93)</f>
        <v>47</v>
      </c>
      <c r="AB92" s="286">
        <f>(Y92-R92)/7</f>
        <v>1.571428571</v>
      </c>
      <c r="AC92" s="286">
        <f>(AA92-T92)/7</f>
        <v>1.142857143</v>
      </c>
      <c r="AD92" s="286">
        <f>(AA92*((20.792*AVERAGE(11.5,8.375))-60.474))/10000</f>
        <v>0.68688855</v>
      </c>
      <c r="AE92" s="42">
        <v>0.0</v>
      </c>
      <c r="AF92" s="285">
        <f>(AE93+AE92)+(Y92)</f>
        <v>105</v>
      </c>
      <c r="AG92" s="42">
        <v>0.0</v>
      </c>
      <c r="AH92" s="285">
        <f>(AG93+AG92)+(AA92)</f>
        <v>47</v>
      </c>
      <c r="AI92" s="286">
        <f>(AF92-Y92)/7</f>
        <v>0</v>
      </c>
      <c r="AJ92" s="286">
        <f>(AH92-AA92)/7</f>
        <v>0</v>
      </c>
      <c r="AK92" s="286">
        <f>(AH92*((20.792*AVERAGE(11.5,8.375))-60.474))/10000</f>
        <v>0.68688855</v>
      </c>
      <c r="AL92" s="42">
        <v>0.0</v>
      </c>
      <c r="AM92" s="285">
        <f>(AL93+AL92)+(AF92)</f>
        <v>105</v>
      </c>
      <c r="AN92" s="42">
        <v>0.0</v>
      </c>
      <c r="AO92" s="285">
        <f>(AN93+AN92)+(AH92)</f>
        <v>47</v>
      </c>
      <c r="AP92" s="286">
        <f>(AM92-AF92)/7</f>
        <v>0</v>
      </c>
      <c r="AQ92" s="286">
        <f>(AO92-AH92)/7</f>
        <v>0</v>
      </c>
      <c r="AR92" s="286">
        <f>(AO92*((20.792*AVERAGE(11.5,8.375))-60.474))/10000</f>
        <v>0.68688855</v>
      </c>
      <c r="AS92" s="42">
        <v>4.0</v>
      </c>
      <c r="AT92" s="285">
        <f>(AS93+AS92)+(AM92)</f>
        <v>111</v>
      </c>
      <c r="AU92" s="42">
        <v>2.0</v>
      </c>
      <c r="AV92" s="285">
        <f>(AU93+AU92)+(AO92)</f>
        <v>50</v>
      </c>
      <c r="AW92" s="286">
        <f>(AT92-AM92)/7</f>
        <v>0.8571428571</v>
      </c>
      <c r="AX92" s="286">
        <f>(AV92-AO92)/7</f>
        <v>0.4285714286</v>
      </c>
      <c r="AY92" s="286">
        <f>(AV92*((20.792*AVERAGE(11.5,8.375))-60.474))/10000</f>
        <v>0.7307325</v>
      </c>
    </row>
    <row r="93" ht="14.25" customHeight="1">
      <c r="A93" s="287"/>
      <c r="B93" s="287"/>
      <c r="C93" s="287"/>
      <c r="D93" s="287"/>
      <c r="E93" s="287"/>
      <c r="F93" s="42">
        <v>46.0</v>
      </c>
      <c r="G93" s="287"/>
      <c r="H93" s="42">
        <v>18.0</v>
      </c>
      <c r="I93" s="287"/>
      <c r="J93" s="42">
        <v>56.0</v>
      </c>
      <c r="K93" s="287"/>
      <c r="L93" s="42">
        <f>H93+3</f>
        <v>21</v>
      </c>
      <c r="M93" s="287"/>
      <c r="N93" s="287"/>
      <c r="O93" s="287"/>
      <c r="P93" s="287"/>
      <c r="Q93" s="42">
        <v>10.0</v>
      </c>
      <c r="R93" s="287"/>
      <c r="S93" s="42">
        <v>5.0</v>
      </c>
      <c r="T93" s="287"/>
      <c r="U93" s="287"/>
      <c r="V93" s="287"/>
      <c r="W93" s="287"/>
      <c r="X93" s="42">
        <v>5.0</v>
      </c>
      <c r="Y93" s="287"/>
      <c r="Z93" s="42">
        <v>4.0</v>
      </c>
      <c r="AA93" s="287"/>
      <c r="AB93" s="287"/>
      <c r="AC93" s="287"/>
      <c r="AD93" s="287"/>
      <c r="AE93" s="42">
        <v>0.0</v>
      </c>
      <c r="AF93" s="287"/>
      <c r="AG93" s="42">
        <v>0.0</v>
      </c>
      <c r="AH93" s="287"/>
      <c r="AI93" s="287"/>
      <c r="AJ93" s="287"/>
      <c r="AK93" s="287"/>
      <c r="AL93" s="42">
        <v>0.0</v>
      </c>
      <c r="AM93" s="287"/>
      <c r="AN93" s="42">
        <v>0.0</v>
      </c>
      <c r="AO93" s="287"/>
      <c r="AP93" s="287"/>
      <c r="AQ93" s="287"/>
      <c r="AR93" s="287"/>
      <c r="AS93" s="42">
        <v>2.0</v>
      </c>
      <c r="AT93" s="287"/>
      <c r="AU93" s="42">
        <v>1.0</v>
      </c>
      <c r="AV93" s="287"/>
      <c r="AW93" s="287"/>
      <c r="AX93" s="287"/>
      <c r="AY93" s="287"/>
    </row>
    <row r="94" ht="14.25" customHeight="1">
      <c r="A94" s="285" t="s">
        <v>178</v>
      </c>
      <c r="B94" s="285" t="s">
        <v>176</v>
      </c>
      <c r="C94" s="285" t="s">
        <v>29</v>
      </c>
      <c r="D94" s="285">
        <v>3.0</v>
      </c>
      <c r="E94" s="285">
        <v>15.0</v>
      </c>
      <c r="F94" s="42">
        <v>46.0</v>
      </c>
      <c r="G94" s="285">
        <f>SUM(F94:F95)</f>
        <v>98</v>
      </c>
      <c r="H94" s="42">
        <v>17.0</v>
      </c>
      <c r="I94" s="285">
        <f>SUM(H94:H95)</f>
        <v>34</v>
      </c>
      <c r="J94" s="42">
        <v>54.0</v>
      </c>
      <c r="K94" s="285">
        <f>SUM(J94:J95)</f>
        <v>113</v>
      </c>
      <c r="L94" s="42">
        <f t="shared" ref="L94:L96" si="21">H94+2</f>
        <v>19</v>
      </c>
      <c r="M94" s="285">
        <f>SUM(L94:L95)</f>
        <v>38</v>
      </c>
      <c r="N94" s="286">
        <f>(K94-G94)/7</f>
        <v>2.142857143</v>
      </c>
      <c r="O94" s="286">
        <f>(M94-I94)/7</f>
        <v>0.5714285714</v>
      </c>
      <c r="P94" s="286">
        <f>(M94*((20.792*AVERAGE(11.5,8.375))-60.474))/10000</f>
        <v>0.5553567</v>
      </c>
      <c r="Q94" s="42">
        <v>5.0</v>
      </c>
      <c r="R94" s="285">
        <f>(J94+Q94)+(J95+Q95)</f>
        <v>128</v>
      </c>
      <c r="S94" s="42">
        <v>3.0</v>
      </c>
      <c r="T94" s="285">
        <f>(L94+S94)+(L95+S95)</f>
        <v>45</v>
      </c>
      <c r="U94" s="286">
        <f>(R94-K94)/7</f>
        <v>2.142857143</v>
      </c>
      <c r="V94" s="286">
        <f>(T94-M94)/7</f>
        <v>1</v>
      </c>
      <c r="W94" s="286">
        <f>(T94*((20.792*AVERAGE(11.5,8.375))-60.474))/10000</f>
        <v>0.65765925</v>
      </c>
      <c r="X94" s="42">
        <v>8.0</v>
      </c>
      <c r="Y94" s="285">
        <f>(X95+X94)+(R94)</f>
        <v>140</v>
      </c>
      <c r="Z94" s="42">
        <v>3.0</v>
      </c>
      <c r="AA94" s="285">
        <f>(T94+Z94)+(Z95)</f>
        <v>51</v>
      </c>
      <c r="AB94" s="286">
        <f>(Y94-R94)/7</f>
        <v>1.714285714</v>
      </c>
      <c r="AC94" s="286">
        <f>(AA94-T94)/7</f>
        <v>0.8571428571</v>
      </c>
      <c r="AD94" s="286">
        <f>(AA94*((20.792*AVERAGE(11.5,8.375))-60.474))/10000</f>
        <v>0.74534715</v>
      </c>
      <c r="AE94" s="42">
        <v>0.0</v>
      </c>
      <c r="AF94" s="285">
        <f>(AE95+AE94)+(Y94)</f>
        <v>140</v>
      </c>
      <c r="AG94" s="42">
        <v>0.0</v>
      </c>
      <c r="AH94" s="285">
        <f>(AG95+AG94)+(AA94)</f>
        <v>51</v>
      </c>
      <c r="AI94" s="286">
        <f>(AF94-Y94)/7</f>
        <v>0</v>
      </c>
      <c r="AJ94" s="286">
        <f>(AH94-AA94)/7</f>
        <v>0</v>
      </c>
      <c r="AK94" s="286">
        <f>(AH94*((20.792*AVERAGE(11.5,8.375))-60.474))/10000</f>
        <v>0.74534715</v>
      </c>
      <c r="AL94" s="42">
        <v>0.0</v>
      </c>
      <c r="AM94" s="285">
        <f>(AL95+AL94)+(AF94)</f>
        <v>140</v>
      </c>
      <c r="AN94" s="42">
        <v>0.0</v>
      </c>
      <c r="AO94" s="285">
        <f>(AN95+AN94)+(AH94)</f>
        <v>51</v>
      </c>
      <c r="AP94" s="286">
        <f>(AM94-AF94)/7</f>
        <v>0</v>
      </c>
      <c r="AQ94" s="286">
        <f>(AO94-AH94)/7</f>
        <v>0</v>
      </c>
      <c r="AR94" s="286">
        <f>(AO94*((20.792*AVERAGE(11.5,8.375))-60.474))/10000</f>
        <v>0.74534715</v>
      </c>
      <c r="AS94" s="42">
        <v>4.0</v>
      </c>
      <c r="AT94" s="285">
        <f>(AS95+AS94)+(AM94)</f>
        <v>145</v>
      </c>
      <c r="AU94" s="42">
        <v>3.0</v>
      </c>
      <c r="AV94" s="285">
        <f>(AU95+AU94)+(AO94)</f>
        <v>56</v>
      </c>
      <c r="AW94" s="286">
        <f>(AT94-AM94)/7</f>
        <v>0.7142857143</v>
      </c>
      <c r="AX94" s="286">
        <f>(AV94-AO94)/7</f>
        <v>0.7142857143</v>
      </c>
      <c r="AY94" s="286">
        <f>(AV94*((20.792*AVERAGE(11.5,8.375))-60.474))/10000</f>
        <v>0.8184204</v>
      </c>
    </row>
    <row r="95" ht="14.25" customHeight="1">
      <c r="A95" s="287"/>
      <c r="B95" s="287"/>
      <c r="C95" s="287"/>
      <c r="D95" s="287"/>
      <c r="E95" s="287"/>
      <c r="F95" s="42">
        <v>52.0</v>
      </c>
      <c r="G95" s="287"/>
      <c r="H95" s="42">
        <v>17.0</v>
      </c>
      <c r="I95" s="287"/>
      <c r="J95" s="42">
        <v>59.0</v>
      </c>
      <c r="K95" s="287"/>
      <c r="L95" s="42">
        <f t="shared" si="21"/>
        <v>19</v>
      </c>
      <c r="M95" s="287"/>
      <c r="N95" s="287"/>
      <c r="O95" s="287"/>
      <c r="P95" s="287"/>
      <c r="Q95" s="42">
        <v>10.0</v>
      </c>
      <c r="R95" s="287"/>
      <c r="S95" s="42">
        <v>4.0</v>
      </c>
      <c r="T95" s="287"/>
      <c r="U95" s="287"/>
      <c r="V95" s="287"/>
      <c r="W95" s="287"/>
      <c r="X95" s="42">
        <v>4.0</v>
      </c>
      <c r="Y95" s="287"/>
      <c r="Z95" s="42">
        <v>3.0</v>
      </c>
      <c r="AA95" s="287"/>
      <c r="AB95" s="287"/>
      <c r="AC95" s="287"/>
      <c r="AD95" s="287"/>
      <c r="AE95" s="42">
        <v>0.0</v>
      </c>
      <c r="AF95" s="287"/>
      <c r="AG95" s="42">
        <v>0.0</v>
      </c>
      <c r="AH95" s="287"/>
      <c r="AI95" s="287"/>
      <c r="AJ95" s="287"/>
      <c r="AK95" s="287"/>
      <c r="AL95" s="42">
        <v>0.0</v>
      </c>
      <c r="AM95" s="287"/>
      <c r="AN95" s="42">
        <v>0.0</v>
      </c>
      <c r="AO95" s="287"/>
      <c r="AP95" s="287"/>
      <c r="AQ95" s="287"/>
      <c r="AR95" s="287"/>
      <c r="AS95" s="42">
        <v>1.0</v>
      </c>
      <c r="AT95" s="287"/>
      <c r="AU95" s="42">
        <v>2.0</v>
      </c>
      <c r="AV95" s="287"/>
      <c r="AW95" s="287"/>
      <c r="AX95" s="287"/>
      <c r="AY95" s="287"/>
    </row>
    <row r="96" ht="14.25" customHeight="1">
      <c r="A96" s="285" t="s">
        <v>175</v>
      </c>
      <c r="B96" s="285" t="s">
        <v>173</v>
      </c>
      <c r="C96" s="285" t="s">
        <v>28</v>
      </c>
      <c r="D96" s="285">
        <v>3.0</v>
      </c>
      <c r="E96" s="285">
        <v>16.0</v>
      </c>
      <c r="F96" s="42">
        <v>51.0</v>
      </c>
      <c r="G96" s="285">
        <f>SUM(F96:F97)</f>
        <v>91</v>
      </c>
      <c r="H96" s="42">
        <v>19.0</v>
      </c>
      <c r="I96" s="285">
        <f>SUM(H96:H97)</f>
        <v>37</v>
      </c>
      <c r="J96" s="42">
        <v>56.0</v>
      </c>
      <c r="K96" s="285">
        <f>SUM(J96:J97)</f>
        <v>105</v>
      </c>
      <c r="L96" s="42">
        <f t="shared" si="21"/>
        <v>21</v>
      </c>
      <c r="M96" s="285">
        <f>SUM(L96:L97)</f>
        <v>42</v>
      </c>
      <c r="N96" s="286">
        <f>(K96-G96)/7</f>
        <v>2</v>
      </c>
      <c r="O96" s="286">
        <f>(M96-I96)/7</f>
        <v>0.7142857143</v>
      </c>
      <c r="P96" s="286">
        <f>(M96*((20.792*AVERAGE(11.5,8.375))-60.474))/10000</f>
        <v>0.6138153</v>
      </c>
      <c r="Q96" s="42">
        <v>11.0</v>
      </c>
      <c r="R96" s="285">
        <f>(J96+Q96)+(J97+Q97)</f>
        <v>129</v>
      </c>
      <c r="S96" s="42">
        <v>5.0</v>
      </c>
      <c r="T96" s="285">
        <f>(L96+S96)+(L97+S97)</f>
        <v>52</v>
      </c>
      <c r="U96" s="286">
        <f>(R96-K96)/7</f>
        <v>3.428571429</v>
      </c>
      <c r="V96" s="286">
        <f>(T96-M96)/7</f>
        <v>1.428571429</v>
      </c>
      <c r="W96" s="286">
        <f>(T96*((20.792*AVERAGE(11.5,8.375))-60.474))/10000</f>
        <v>0.7599618</v>
      </c>
      <c r="X96" s="42">
        <v>0.0</v>
      </c>
      <c r="Y96" s="285">
        <f>(X97+X96)+(R96)</f>
        <v>133</v>
      </c>
      <c r="Z96" s="42">
        <v>0.0</v>
      </c>
      <c r="AA96" s="285">
        <f>(T96+Z96)+(Z97)</f>
        <v>54</v>
      </c>
      <c r="AB96" s="286">
        <f>(Y96-R96)/7</f>
        <v>0.5714285714</v>
      </c>
      <c r="AC96" s="286">
        <f>(AA96-T96)/7</f>
        <v>0.2857142857</v>
      </c>
      <c r="AD96" s="286">
        <f>(AA96*((20.792*AVERAGE(11.5,8.375))-60.474))/10000</f>
        <v>0.7891911</v>
      </c>
      <c r="AE96" s="42">
        <v>0.0</v>
      </c>
      <c r="AF96" s="285">
        <f>(AE97+AE96)+(Y96)</f>
        <v>133</v>
      </c>
      <c r="AG96" s="42">
        <v>0.0</v>
      </c>
      <c r="AH96" s="285">
        <f>(AG97+AG96)+(AA96)</f>
        <v>54</v>
      </c>
      <c r="AI96" s="286">
        <f>(AF96-Y96)/7</f>
        <v>0</v>
      </c>
      <c r="AJ96" s="286">
        <f>(AH96-AA96)/7</f>
        <v>0</v>
      </c>
      <c r="AK96" s="286">
        <f>(AH96*((20.792*AVERAGE(11.5,8.375))-60.474))/10000</f>
        <v>0.7891911</v>
      </c>
      <c r="AL96" s="42">
        <v>1.0</v>
      </c>
      <c r="AM96" s="285">
        <f>(AL97+AL96)+(AF96)</f>
        <v>135</v>
      </c>
      <c r="AN96" s="42">
        <v>1.0</v>
      </c>
      <c r="AO96" s="285">
        <f>(AN97+AN96)+(AH96)</f>
        <v>56</v>
      </c>
      <c r="AP96" s="286">
        <f>(AM96-AF96)/7</f>
        <v>0.2857142857</v>
      </c>
      <c r="AQ96" s="286">
        <f>(AO96-AH96)/7</f>
        <v>0.2857142857</v>
      </c>
      <c r="AR96" s="286">
        <f>(AO96*((20.792*AVERAGE(11.5,8.375))-60.474))/10000</f>
        <v>0.8184204</v>
      </c>
      <c r="AS96" s="42">
        <v>2.0</v>
      </c>
      <c r="AT96" s="285">
        <f>(AS97+AS96)+(AM96)</f>
        <v>137</v>
      </c>
      <c r="AU96" s="42">
        <v>2.0</v>
      </c>
      <c r="AV96" s="285">
        <f>(AU97+AU96)+(AO96)</f>
        <v>58</v>
      </c>
      <c r="AW96" s="286">
        <f>(AT96-AM96)/7</f>
        <v>0.2857142857</v>
      </c>
      <c r="AX96" s="286">
        <f>(AV96-AO96)/7</f>
        <v>0.2857142857</v>
      </c>
      <c r="AY96" s="286">
        <f>(AV96*((20.792*AVERAGE(11.5,8.375))-60.474))/10000</f>
        <v>0.8476497</v>
      </c>
    </row>
    <row r="97" ht="14.25" customHeight="1">
      <c r="A97" s="287"/>
      <c r="B97" s="287"/>
      <c r="C97" s="287"/>
      <c r="D97" s="287"/>
      <c r="E97" s="287"/>
      <c r="F97" s="42">
        <v>40.0</v>
      </c>
      <c r="G97" s="287"/>
      <c r="H97" s="42">
        <v>18.0</v>
      </c>
      <c r="I97" s="287"/>
      <c r="J97" s="42">
        <v>49.0</v>
      </c>
      <c r="K97" s="287"/>
      <c r="L97" s="42">
        <f>H97+3</f>
        <v>21</v>
      </c>
      <c r="M97" s="287"/>
      <c r="N97" s="287"/>
      <c r="O97" s="287"/>
      <c r="P97" s="287"/>
      <c r="Q97" s="42">
        <v>13.0</v>
      </c>
      <c r="R97" s="287"/>
      <c r="S97" s="42">
        <v>5.0</v>
      </c>
      <c r="T97" s="287"/>
      <c r="U97" s="287"/>
      <c r="V97" s="287"/>
      <c r="W97" s="287"/>
      <c r="X97" s="42">
        <v>4.0</v>
      </c>
      <c r="Y97" s="287"/>
      <c r="Z97" s="42">
        <v>2.0</v>
      </c>
      <c r="AA97" s="287"/>
      <c r="AB97" s="287"/>
      <c r="AC97" s="287"/>
      <c r="AD97" s="287"/>
      <c r="AE97" s="42">
        <v>0.0</v>
      </c>
      <c r="AF97" s="287"/>
      <c r="AG97" s="42">
        <v>0.0</v>
      </c>
      <c r="AH97" s="287"/>
      <c r="AI97" s="287"/>
      <c r="AJ97" s="287"/>
      <c r="AK97" s="287"/>
      <c r="AL97" s="42">
        <v>1.0</v>
      </c>
      <c r="AM97" s="287"/>
      <c r="AN97" s="42">
        <v>1.0</v>
      </c>
      <c r="AO97" s="287"/>
      <c r="AP97" s="287"/>
      <c r="AQ97" s="287"/>
      <c r="AR97" s="287"/>
      <c r="AS97" s="42">
        <v>0.0</v>
      </c>
      <c r="AT97" s="287"/>
      <c r="AU97" s="42">
        <v>0.0</v>
      </c>
      <c r="AV97" s="287"/>
      <c r="AW97" s="287"/>
      <c r="AX97" s="287"/>
      <c r="AY97" s="287"/>
    </row>
    <row r="98" ht="14.25" customHeight="1">
      <c r="A98" s="285" t="s">
        <v>168</v>
      </c>
      <c r="B98" s="285" t="s">
        <v>169</v>
      </c>
      <c r="C98" s="285" t="s">
        <v>46</v>
      </c>
      <c r="D98" s="285">
        <v>4.0</v>
      </c>
      <c r="E98" s="285">
        <v>1.0</v>
      </c>
      <c r="F98" s="42">
        <v>59.0</v>
      </c>
      <c r="G98" s="285">
        <f>SUM(F98:F99)</f>
        <v>114</v>
      </c>
      <c r="H98" s="42">
        <v>16.0</v>
      </c>
      <c r="I98" s="285">
        <f>SUM(H98:H99)</f>
        <v>32</v>
      </c>
      <c r="J98" s="42">
        <v>65.0</v>
      </c>
      <c r="K98" s="285">
        <f>SUM(J98:J99)</f>
        <v>123</v>
      </c>
      <c r="L98" s="42">
        <f>H98+2</f>
        <v>18</v>
      </c>
      <c r="M98" s="285">
        <f>SUM(L98:L99)</f>
        <v>35</v>
      </c>
      <c r="N98" s="286">
        <f>(K98-G98)/7</f>
        <v>1.285714286</v>
      </c>
      <c r="O98" s="286">
        <f>(M98-I98)/7</f>
        <v>0.4285714286</v>
      </c>
      <c r="P98" s="286">
        <f>(M98*((20.792*AVERAGE(11.5,8.375))-60.474))/10000</f>
        <v>0.51151275</v>
      </c>
      <c r="Q98" s="42">
        <v>12.0</v>
      </c>
      <c r="R98" s="285">
        <f>(J98+Q98)+(J99+Q99)</f>
        <v>142</v>
      </c>
      <c r="S98" s="42">
        <v>5.0</v>
      </c>
      <c r="T98" s="285">
        <f>(L98+S98)+(L99+S99)</f>
        <v>43</v>
      </c>
      <c r="U98" s="286">
        <f>(R98-K98)/7</f>
        <v>2.714285714</v>
      </c>
      <c r="V98" s="286">
        <f>(T98-M98)/7</f>
        <v>1.142857143</v>
      </c>
      <c r="W98" s="286">
        <f>(T98*((20.792*AVERAGE(11.5,8.375))-60.474))/10000</f>
        <v>0.62842995</v>
      </c>
      <c r="X98" s="42">
        <v>2.0</v>
      </c>
      <c r="Y98" s="285">
        <f>(X99+X98)+(R98)</f>
        <v>151</v>
      </c>
      <c r="Z98" s="42">
        <v>2.0</v>
      </c>
      <c r="AA98" s="285">
        <f>(T98+Z98)+(Z99)</f>
        <v>48</v>
      </c>
      <c r="AB98" s="286">
        <f>(Y98-R98)/7</f>
        <v>1.285714286</v>
      </c>
      <c r="AC98" s="286">
        <f>(AA98-T98)/7</f>
        <v>0.7142857143</v>
      </c>
      <c r="AD98" s="286">
        <f>(AA98*((20.792*AVERAGE(11.5,8.375))-60.474))/10000</f>
        <v>0.7015032</v>
      </c>
      <c r="AE98" s="42">
        <v>0.0</v>
      </c>
      <c r="AF98" s="285">
        <f>(AE99+AE98)+(Y98)</f>
        <v>151</v>
      </c>
      <c r="AG98" s="42">
        <v>0.0</v>
      </c>
      <c r="AH98" s="285">
        <f>(AG99+AG98)+(AA98)</f>
        <v>48</v>
      </c>
      <c r="AI98" s="286">
        <f>(AF98-Y98)/7</f>
        <v>0</v>
      </c>
      <c r="AJ98" s="286">
        <f>(AH98-AA98)/7</f>
        <v>0</v>
      </c>
      <c r="AK98" s="286">
        <f>(AH98*((20.792*AVERAGE(11.5,8.375))-60.474))/10000</f>
        <v>0.7015032</v>
      </c>
      <c r="AL98" s="42">
        <v>1.0</v>
      </c>
      <c r="AM98" s="285">
        <f>(AL99+AL98)+(AF98)</f>
        <v>153</v>
      </c>
      <c r="AN98" s="42">
        <v>1.0</v>
      </c>
      <c r="AO98" s="285">
        <f>(AN99+AN98)+(AH98)</f>
        <v>50</v>
      </c>
      <c r="AP98" s="286">
        <f>(AM98-AF98)/7</f>
        <v>0.2857142857</v>
      </c>
      <c r="AQ98" s="286">
        <f>(AO98-AH98)/7</f>
        <v>0.2857142857</v>
      </c>
      <c r="AR98" s="286">
        <f>(AO98*((20.792*AVERAGE(11.5,8.375))-60.474))/10000</f>
        <v>0.7307325</v>
      </c>
      <c r="AS98" s="42">
        <v>3.0</v>
      </c>
      <c r="AT98" s="285">
        <f>(AS99+AS98)+(AM98)</f>
        <v>159</v>
      </c>
      <c r="AU98" s="42">
        <v>2.0</v>
      </c>
      <c r="AV98" s="285">
        <f>(AU99+AU98)+(AO98)</f>
        <v>54</v>
      </c>
      <c r="AW98" s="286">
        <f>(AT98-AM98)/7</f>
        <v>0.8571428571</v>
      </c>
      <c r="AX98" s="286">
        <f>(AV98-AO98)/7</f>
        <v>0.5714285714</v>
      </c>
      <c r="AY98" s="286">
        <f>(AV98*((20.792*AVERAGE(11.5,8.375))-60.474))/10000</f>
        <v>0.7891911</v>
      </c>
    </row>
    <row r="99" ht="14.25" customHeight="1">
      <c r="A99" s="287"/>
      <c r="B99" s="287"/>
      <c r="C99" s="287"/>
      <c r="D99" s="287"/>
      <c r="E99" s="287"/>
      <c r="F99" s="42">
        <v>55.0</v>
      </c>
      <c r="G99" s="287"/>
      <c r="H99" s="42">
        <v>16.0</v>
      </c>
      <c r="I99" s="287"/>
      <c r="J99" s="42">
        <v>58.0</v>
      </c>
      <c r="K99" s="287"/>
      <c r="L99" s="42">
        <f>H99+1</f>
        <v>17</v>
      </c>
      <c r="M99" s="287"/>
      <c r="N99" s="287"/>
      <c r="O99" s="287"/>
      <c r="P99" s="287"/>
      <c r="Q99" s="42">
        <v>7.0</v>
      </c>
      <c r="R99" s="287"/>
      <c r="S99" s="42">
        <v>3.0</v>
      </c>
      <c r="T99" s="287"/>
      <c r="U99" s="287"/>
      <c r="V99" s="287"/>
      <c r="W99" s="287"/>
      <c r="X99" s="42">
        <v>7.0</v>
      </c>
      <c r="Y99" s="287"/>
      <c r="Z99" s="42">
        <v>3.0</v>
      </c>
      <c r="AA99" s="287"/>
      <c r="AB99" s="287"/>
      <c r="AC99" s="287"/>
      <c r="AD99" s="287"/>
      <c r="AE99" s="42">
        <v>0.0</v>
      </c>
      <c r="AF99" s="287"/>
      <c r="AG99" s="42">
        <v>0.0</v>
      </c>
      <c r="AH99" s="287"/>
      <c r="AI99" s="287"/>
      <c r="AJ99" s="287"/>
      <c r="AK99" s="287"/>
      <c r="AL99" s="42">
        <v>1.0</v>
      </c>
      <c r="AM99" s="287"/>
      <c r="AN99" s="42">
        <v>1.0</v>
      </c>
      <c r="AO99" s="287"/>
      <c r="AP99" s="287"/>
      <c r="AQ99" s="287"/>
      <c r="AR99" s="287"/>
      <c r="AS99" s="42">
        <v>3.0</v>
      </c>
      <c r="AT99" s="287"/>
      <c r="AU99" s="42">
        <v>2.0</v>
      </c>
      <c r="AV99" s="287"/>
      <c r="AW99" s="287"/>
      <c r="AX99" s="287"/>
      <c r="AY99" s="287"/>
    </row>
    <row r="100" ht="14.25" customHeight="1">
      <c r="A100" s="285" t="s">
        <v>168</v>
      </c>
      <c r="B100" s="285" t="s">
        <v>173</v>
      </c>
      <c r="C100" s="285" t="s">
        <v>45</v>
      </c>
      <c r="D100" s="285">
        <v>4.0</v>
      </c>
      <c r="E100" s="285">
        <v>2.0</v>
      </c>
      <c r="F100" s="42">
        <v>64.0</v>
      </c>
      <c r="G100" s="285">
        <f>SUM(F100:F101)</f>
        <v>117</v>
      </c>
      <c r="H100" s="42">
        <v>16.0</v>
      </c>
      <c r="I100" s="285">
        <f>SUM(H100:H101)</f>
        <v>28</v>
      </c>
      <c r="J100" s="42">
        <v>72.0</v>
      </c>
      <c r="K100" s="285">
        <f>SUM(J100:J101)</f>
        <v>130</v>
      </c>
      <c r="L100" s="42">
        <f t="shared" ref="L100:L101" si="22">H100+2</f>
        <v>18</v>
      </c>
      <c r="M100" s="285">
        <f>SUM(L100:L101)</f>
        <v>32</v>
      </c>
      <c r="N100" s="286">
        <f>(K100-G100)/7</f>
        <v>1.857142857</v>
      </c>
      <c r="O100" s="286">
        <f>(M100-I100)/7</f>
        <v>0.5714285714</v>
      </c>
      <c r="P100" s="286">
        <f>(M100*((20.792*AVERAGE(11.5,8.375))-60.474))/10000</f>
        <v>0.4676688</v>
      </c>
      <c r="Q100" s="42">
        <v>7.0</v>
      </c>
      <c r="R100" s="285">
        <f>(J100+Q100)+(J101+Q101)</f>
        <v>149</v>
      </c>
      <c r="S100" s="42">
        <v>3.0</v>
      </c>
      <c r="T100" s="285">
        <f>(L100+S100)+(L101+S101)</f>
        <v>39</v>
      </c>
      <c r="U100" s="286">
        <f>(R100-K100)/7</f>
        <v>2.714285714</v>
      </c>
      <c r="V100" s="286">
        <f>(T100-M100)/7</f>
        <v>1</v>
      </c>
      <c r="W100" s="286">
        <f>(T100*((20.792*AVERAGE(11.5,8.375))-60.474))/10000</f>
        <v>0.56997135</v>
      </c>
      <c r="X100" s="42">
        <v>2.0</v>
      </c>
      <c r="Y100" s="285">
        <f>(X101+X100)+(R100)</f>
        <v>155</v>
      </c>
      <c r="Z100" s="42">
        <v>1.0</v>
      </c>
      <c r="AA100" s="285">
        <f>(T100+Z100)+(Z101)</f>
        <v>42</v>
      </c>
      <c r="AB100" s="286">
        <f>(Y100-R100)/7</f>
        <v>0.8571428571</v>
      </c>
      <c r="AC100" s="286">
        <f>(AA100-T100)/7</f>
        <v>0.4285714286</v>
      </c>
      <c r="AD100" s="286">
        <f>(AA100*((20.792*AVERAGE(11.5,8.375))-60.474))/10000</f>
        <v>0.6138153</v>
      </c>
      <c r="AE100" s="42">
        <v>0.0</v>
      </c>
      <c r="AF100" s="285">
        <f>(AE101+AE100)+(Y100)</f>
        <v>155</v>
      </c>
      <c r="AG100" s="42">
        <v>0.0</v>
      </c>
      <c r="AH100" s="285">
        <f>(AG101+AG100)+(AA100)</f>
        <v>42</v>
      </c>
      <c r="AI100" s="286">
        <f>(AF100-Y100)/7</f>
        <v>0</v>
      </c>
      <c r="AJ100" s="286">
        <f>(AH100-AA100)/7</f>
        <v>0</v>
      </c>
      <c r="AK100" s="286">
        <f>(AH100*((20.792*AVERAGE(11.5,8.375))-60.474))/10000</f>
        <v>0.6138153</v>
      </c>
      <c r="AL100" s="42">
        <v>0.0</v>
      </c>
      <c r="AM100" s="285">
        <f>(AL101+AL100)+(AF100)</f>
        <v>155</v>
      </c>
      <c r="AN100" s="42">
        <v>0.0</v>
      </c>
      <c r="AO100" s="285">
        <f>(AN101+AN100)+(AH100)</f>
        <v>42</v>
      </c>
      <c r="AP100" s="286">
        <f>(AM100-AF100)/7</f>
        <v>0</v>
      </c>
      <c r="AQ100" s="286">
        <f>(AO100-AH100)/7</f>
        <v>0</v>
      </c>
      <c r="AR100" s="286">
        <f>(AO100*((20.792*AVERAGE(11.5,8.375))-60.474))/10000</f>
        <v>0.6138153</v>
      </c>
      <c r="AS100" s="42">
        <v>2.0</v>
      </c>
      <c r="AT100" s="285">
        <f>(AS101+AS100)+(AM100)</f>
        <v>158</v>
      </c>
      <c r="AU100" s="42">
        <v>1.0</v>
      </c>
      <c r="AV100" s="285">
        <f>(AU101+AU100)+(AO100)</f>
        <v>44</v>
      </c>
      <c r="AW100" s="286">
        <f>(AT100-AM100)/7</f>
        <v>0.4285714286</v>
      </c>
      <c r="AX100" s="286">
        <f>(AV100-AO100)/7</f>
        <v>0.2857142857</v>
      </c>
      <c r="AY100" s="286">
        <f>(AV100*((20.792*AVERAGE(11.5,8.375))-60.474))/10000</f>
        <v>0.6430446</v>
      </c>
    </row>
    <row r="101" ht="14.25" customHeight="1">
      <c r="A101" s="287"/>
      <c r="B101" s="287"/>
      <c r="C101" s="287"/>
      <c r="D101" s="287"/>
      <c r="E101" s="287"/>
      <c r="F101" s="42">
        <v>53.0</v>
      </c>
      <c r="G101" s="287"/>
      <c r="H101" s="42">
        <v>12.0</v>
      </c>
      <c r="I101" s="287"/>
      <c r="J101" s="42">
        <v>58.0</v>
      </c>
      <c r="K101" s="287"/>
      <c r="L101" s="42">
        <f t="shared" si="22"/>
        <v>14</v>
      </c>
      <c r="M101" s="287"/>
      <c r="N101" s="287"/>
      <c r="O101" s="287"/>
      <c r="P101" s="287"/>
      <c r="Q101" s="42">
        <v>12.0</v>
      </c>
      <c r="R101" s="287"/>
      <c r="S101" s="42">
        <v>4.0</v>
      </c>
      <c r="T101" s="287"/>
      <c r="U101" s="287"/>
      <c r="V101" s="287"/>
      <c r="W101" s="287"/>
      <c r="X101" s="42">
        <v>4.0</v>
      </c>
      <c r="Y101" s="287"/>
      <c r="Z101" s="42">
        <v>2.0</v>
      </c>
      <c r="AA101" s="287"/>
      <c r="AB101" s="287"/>
      <c r="AC101" s="287"/>
      <c r="AD101" s="287"/>
      <c r="AE101" s="42">
        <v>0.0</v>
      </c>
      <c r="AF101" s="287"/>
      <c r="AG101" s="42">
        <v>0.0</v>
      </c>
      <c r="AH101" s="287"/>
      <c r="AI101" s="287"/>
      <c r="AJ101" s="287"/>
      <c r="AK101" s="287"/>
      <c r="AL101" s="42">
        <v>0.0</v>
      </c>
      <c r="AM101" s="287"/>
      <c r="AN101" s="42">
        <v>0.0</v>
      </c>
      <c r="AO101" s="287"/>
      <c r="AP101" s="287"/>
      <c r="AQ101" s="287"/>
      <c r="AR101" s="287"/>
      <c r="AS101" s="42">
        <v>1.0</v>
      </c>
      <c r="AT101" s="287"/>
      <c r="AU101" s="42">
        <v>1.0</v>
      </c>
      <c r="AV101" s="287"/>
      <c r="AW101" s="287"/>
      <c r="AX101" s="287"/>
      <c r="AY101" s="287"/>
    </row>
    <row r="102" ht="14.25" customHeight="1">
      <c r="A102" s="285" t="s">
        <v>175</v>
      </c>
      <c r="B102" s="285" t="s">
        <v>176</v>
      </c>
      <c r="C102" s="285" t="s">
        <v>44</v>
      </c>
      <c r="D102" s="285">
        <v>4.0</v>
      </c>
      <c r="E102" s="285">
        <v>3.0</v>
      </c>
      <c r="F102" s="42">
        <v>41.0</v>
      </c>
      <c r="G102" s="285">
        <f>SUM(F102:F103)</f>
        <v>76</v>
      </c>
      <c r="H102" s="42">
        <v>15.0</v>
      </c>
      <c r="I102" s="285">
        <f>SUM(H102:H103)</f>
        <v>28</v>
      </c>
      <c r="J102" s="42">
        <v>51.0</v>
      </c>
      <c r="K102" s="285">
        <f>SUM(J102:J103)</f>
        <v>88</v>
      </c>
      <c r="L102" s="42">
        <f>H102+3</f>
        <v>18</v>
      </c>
      <c r="M102" s="285">
        <f>SUM(L102:L103)</f>
        <v>32</v>
      </c>
      <c r="N102" s="286">
        <f>(K102-G102)/7</f>
        <v>1.714285714</v>
      </c>
      <c r="O102" s="286">
        <f>(M102-I102)/7</f>
        <v>0.5714285714</v>
      </c>
      <c r="P102" s="286">
        <f>(M102*((20.792*AVERAGE(11.5,8.375))-60.474))/10000</f>
        <v>0.4676688</v>
      </c>
      <c r="Q102" s="42">
        <v>12.0</v>
      </c>
      <c r="R102" s="285">
        <f>(J102+Q102)+(J103+Q103)</f>
        <v>108</v>
      </c>
      <c r="S102" s="42">
        <v>4.0</v>
      </c>
      <c r="T102" s="285">
        <f>(L102+S102)+(L103+S103)</f>
        <v>39</v>
      </c>
      <c r="U102" s="286">
        <f>(R102-K102)/7</f>
        <v>2.857142857</v>
      </c>
      <c r="V102" s="286">
        <f>(T102-M102)/7</f>
        <v>1</v>
      </c>
      <c r="W102" s="286">
        <f>(T102*((20.792*AVERAGE(11.5,8.375))-60.474))/10000</f>
        <v>0.56997135</v>
      </c>
      <c r="X102" s="42">
        <v>2.0</v>
      </c>
      <c r="Y102" s="285">
        <f>(X103+X102)+(R102)</f>
        <v>112</v>
      </c>
      <c r="Z102" s="42">
        <v>1.0</v>
      </c>
      <c r="AA102" s="285">
        <f>(T102+Z102)+(Z103)</f>
        <v>41</v>
      </c>
      <c r="AB102" s="286">
        <f>(Y102-R102)/7</f>
        <v>0.5714285714</v>
      </c>
      <c r="AC102" s="286">
        <f>(AA102-T102)/7</f>
        <v>0.2857142857</v>
      </c>
      <c r="AD102" s="286">
        <f>(AA102*((20.792*AVERAGE(11.5,8.375))-60.474))/10000</f>
        <v>0.59920065</v>
      </c>
      <c r="AE102" s="42">
        <v>0.0</v>
      </c>
      <c r="AF102" s="285">
        <f>(AE103+AE102)+(Y102)</f>
        <v>112</v>
      </c>
      <c r="AG102" s="42">
        <v>0.0</v>
      </c>
      <c r="AH102" s="285">
        <f>(AG103+AG102)+(AA102)</f>
        <v>41</v>
      </c>
      <c r="AI102" s="286">
        <f>(AF102-Y102)/7</f>
        <v>0</v>
      </c>
      <c r="AJ102" s="286">
        <f>(AH102-AA102)/7</f>
        <v>0</v>
      </c>
      <c r="AK102" s="286">
        <f>(AH102*((20.792*AVERAGE(11.5,8.375))-60.474))/10000</f>
        <v>0.59920065</v>
      </c>
      <c r="AL102" s="42">
        <v>0.0</v>
      </c>
      <c r="AM102" s="285">
        <f>(AL103+AL102)+(AF102)</f>
        <v>112</v>
      </c>
      <c r="AN102" s="42">
        <v>0.0</v>
      </c>
      <c r="AO102" s="285">
        <f>(AN103+AN102)+(AH102)</f>
        <v>41</v>
      </c>
      <c r="AP102" s="286">
        <f>(AM102-AF102)/7</f>
        <v>0</v>
      </c>
      <c r="AQ102" s="286">
        <f>(AO102-AH102)/7</f>
        <v>0</v>
      </c>
      <c r="AR102" s="286">
        <f>(AO102*((20.792*AVERAGE(11.5,8.375))-60.474))/10000</f>
        <v>0.59920065</v>
      </c>
      <c r="AS102" s="42">
        <v>1.0</v>
      </c>
      <c r="AT102" s="285">
        <f>(AS103+AS102)+(AM102)</f>
        <v>114</v>
      </c>
      <c r="AU102" s="42">
        <v>1.0</v>
      </c>
      <c r="AV102" s="285">
        <f>(AU103+AU102)+(AO102)</f>
        <v>43</v>
      </c>
      <c r="AW102" s="286">
        <f>(AT102-AM102)/7</f>
        <v>0.2857142857</v>
      </c>
      <c r="AX102" s="286">
        <f>(AV102-AO102)/7</f>
        <v>0.2857142857</v>
      </c>
      <c r="AY102" s="286">
        <f>(AV102*((20.792*AVERAGE(11.5,8.375))-60.474))/10000</f>
        <v>0.62842995</v>
      </c>
    </row>
    <row r="103" ht="14.25" customHeight="1">
      <c r="A103" s="287"/>
      <c r="B103" s="287"/>
      <c r="C103" s="287"/>
      <c r="D103" s="287"/>
      <c r="E103" s="287"/>
      <c r="F103" s="42">
        <v>35.0</v>
      </c>
      <c r="G103" s="287"/>
      <c r="H103" s="42">
        <v>13.0</v>
      </c>
      <c r="I103" s="287"/>
      <c r="J103" s="42">
        <v>37.0</v>
      </c>
      <c r="K103" s="287"/>
      <c r="L103" s="42">
        <f>H103+1</f>
        <v>14</v>
      </c>
      <c r="M103" s="287"/>
      <c r="N103" s="287"/>
      <c r="O103" s="287"/>
      <c r="P103" s="287"/>
      <c r="Q103" s="42">
        <v>8.0</v>
      </c>
      <c r="R103" s="287"/>
      <c r="S103" s="42">
        <v>3.0</v>
      </c>
      <c r="T103" s="287"/>
      <c r="U103" s="287"/>
      <c r="V103" s="287"/>
      <c r="W103" s="287"/>
      <c r="X103" s="42">
        <v>2.0</v>
      </c>
      <c r="Y103" s="287"/>
      <c r="Z103" s="42">
        <v>1.0</v>
      </c>
      <c r="AA103" s="287"/>
      <c r="AB103" s="287"/>
      <c r="AC103" s="287"/>
      <c r="AD103" s="287"/>
      <c r="AE103" s="42">
        <v>0.0</v>
      </c>
      <c r="AF103" s="287"/>
      <c r="AG103" s="42">
        <v>0.0</v>
      </c>
      <c r="AH103" s="287"/>
      <c r="AI103" s="287"/>
      <c r="AJ103" s="287"/>
      <c r="AK103" s="287"/>
      <c r="AL103" s="42">
        <v>0.0</v>
      </c>
      <c r="AM103" s="287"/>
      <c r="AN103" s="42">
        <v>0.0</v>
      </c>
      <c r="AO103" s="287"/>
      <c r="AP103" s="287"/>
      <c r="AQ103" s="287"/>
      <c r="AR103" s="287"/>
      <c r="AS103" s="42">
        <v>1.0</v>
      </c>
      <c r="AT103" s="287"/>
      <c r="AU103" s="42">
        <v>1.0</v>
      </c>
      <c r="AV103" s="287"/>
      <c r="AW103" s="287"/>
      <c r="AX103" s="287"/>
      <c r="AY103" s="287"/>
    </row>
    <row r="104" ht="14.25" customHeight="1">
      <c r="A104" s="285" t="s">
        <v>178</v>
      </c>
      <c r="B104" s="285" t="s">
        <v>179</v>
      </c>
      <c r="C104" s="285" t="s">
        <v>43</v>
      </c>
      <c r="D104" s="285">
        <v>4.0</v>
      </c>
      <c r="E104" s="285">
        <v>4.0</v>
      </c>
      <c r="F104" s="42">
        <v>32.0</v>
      </c>
      <c r="G104" s="285">
        <f>SUM(F104:F105)</f>
        <v>72</v>
      </c>
      <c r="H104" s="42">
        <v>13.0</v>
      </c>
      <c r="I104" s="285">
        <f>SUM(H104:H105)</f>
        <v>24</v>
      </c>
      <c r="J104" s="42">
        <v>36.0</v>
      </c>
      <c r="K104" s="285">
        <f>SUM(J104:J105)</f>
        <v>98.5</v>
      </c>
      <c r="L104" s="42">
        <f t="shared" ref="L104:L105" si="23">H104+2</f>
        <v>15</v>
      </c>
      <c r="M104" s="285">
        <f>SUM(L104:L105)</f>
        <v>28</v>
      </c>
      <c r="N104" s="286">
        <f>(K104-G104)/7</f>
        <v>3.785714286</v>
      </c>
      <c r="O104" s="286">
        <f>(M104-I104)/7</f>
        <v>0.5714285714</v>
      </c>
      <c r="P104" s="286">
        <f>(M104*((20.792*AVERAGE(11.5,8.375))-60.474))/10000</f>
        <v>0.4092102</v>
      </c>
      <c r="Q104" s="42">
        <v>4.0</v>
      </c>
      <c r="R104" s="285">
        <f>(J104+Q104)+(J105+Q105)</f>
        <v>110.5</v>
      </c>
      <c r="S104" s="42">
        <v>2.0</v>
      </c>
      <c r="T104" s="285">
        <f>(L104+S104)+(L105+S105)</f>
        <v>33</v>
      </c>
      <c r="U104" s="286">
        <f>(R104-K104)/7</f>
        <v>1.714285714</v>
      </c>
      <c r="V104" s="286">
        <f>(T104-M104)/7</f>
        <v>0.7142857143</v>
      </c>
      <c r="W104" s="286">
        <f>(T104*((20.792*AVERAGE(11.5,8.375))-60.474))/10000</f>
        <v>0.48228345</v>
      </c>
      <c r="X104" s="42">
        <v>3.0</v>
      </c>
      <c r="Y104" s="285">
        <f>(X105+X104)+(R104)</f>
        <v>115.5</v>
      </c>
      <c r="Z104" s="42">
        <v>2.0</v>
      </c>
      <c r="AA104" s="285">
        <f>(T104+Z104)+(Z105)</f>
        <v>36</v>
      </c>
      <c r="AB104" s="286">
        <f>(Y104-R104)/7</f>
        <v>0.7142857143</v>
      </c>
      <c r="AC104" s="286">
        <f>(AA104-T104)/7</f>
        <v>0.4285714286</v>
      </c>
      <c r="AD104" s="286">
        <f>(AA104*((20.792*AVERAGE(11.5,8.375))-60.474))/10000</f>
        <v>0.5261274</v>
      </c>
      <c r="AE104" s="42">
        <v>0.0</v>
      </c>
      <c r="AF104" s="285">
        <f>(AE105+AE104)+(Y104)</f>
        <v>115.5</v>
      </c>
      <c r="AG104" s="42">
        <v>0.0</v>
      </c>
      <c r="AH104" s="285">
        <f>(AG105+AG104)+(AA104)</f>
        <v>36</v>
      </c>
      <c r="AI104" s="286">
        <f>(AF104-Y104)/7</f>
        <v>0</v>
      </c>
      <c r="AJ104" s="286">
        <f>(AH104-AA104)/7</f>
        <v>0</v>
      </c>
      <c r="AK104" s="286">
        <f>(AH104*((20.792*AVERAGE(11.5,8.375))-60.474))/10000</f>
        <v>0.5261274</v>
      </c>
      <c r="AL104" s="42">
        <v>0.0</v>
      </c>
      <c r="AM104" s="285">
        <f>(AL105+AL104)+(AF104)</f>
        <v>115.5</v>
      </c>
      <c r="AN104" s="42">
        <v>0.0</v>
      </c>
      <c r="AO104" s="285">
        <f>(AN105+AN104)+(AH104)</f>
        <v>36</v>
      </c>
      <c r="AP104" s="286">
        <f>(AM104-AF104)/7</f>
        <v>0</v>
      </c>
      <c r="AQ104" s="286">
        <f>(AO104-AH104)/7</f>
        <v>0</v>
      </c>
      <c r="AR104" s="286">
        <f>(AO104*((20.792*AVERAGE(11.5,8.375))-60.474))/10000</f>
        <v>0.5261274</v>
      </c>
      <c r="AS104" s="42">
        <v>2.0</v>
      </c>
      <c r="AT104" s="285">
        <f>(AS105+AS104)+(AM104)</f>
        <v>120.5</v>
      </c>
      <c r="AU104" s="42">
        <v>1.0</v>
      </c>
      <c r="AV104" s="285">
        <f>(AU105+AU104)+(AO104)</f>
        <v>39</v>
      </c>
      <c r="AW104" s="286">
        <f>(AT104-AM104)/7</f>
        <v>0.7142857143</v>
      </c>
      <c r="AX104" s="286">
        <f>(AV104-AO104)/7</f>
        <v>0.4285714286</v>
      </c>
      <c r="AY104" s="286">
        <f>(AV104*((20.792*AVERAGE(11.5,8.375))-60.474))/10000</f>
        <v>0.56997135</v>
      </c>
    </row>
    <row r="105" ht="14.25" customHeight="1">
      <c r="A105" s="287"/>
      <c r="B105" s="287"/>
      <c r="C105" s="287"/>
      <c r="D105" s="287"/>
      <c r="E105" s="287"/>
      <c r="F105" s="42">
        <v>40.0</v>
      </c>
      <c r="G105" s="287"/>
      <c r="H105" s="42">
        <v>11.0</v>
      </c>
      <c r="I105" s="287"/>
      <c r="J105" s="42">
        <v>62.5</v>
      </c>
      <c r="K105" s="287"/>
      <c r="L105" s="42">
        <f t="shared" si="23"/>
        <v>13</v>
      </c>
      <c r="M105" s="287"/>
      <c r="N105" s="287"/>
      <c r="O105" s="287"/>
      <c r="P105" s="287"/>
      <c r="Q105" s="42">
        <v>8.0</v>
      </c>
      <c r="R105" s="287"/>
      <c r="S105" s="42">
        <v>3.0</v>
      </c>
      <c r="T105" s="287"/>
      <c r="U105" s="287"/>
      <c r="V105" s="287"/>
      <c r="W105" s="287"/>
      <c r="X105" s="42">
        <v>2.0</v>
      </c>
      <c r="Y105" s="287"/>
      <c r="Z105" s="42">
        <v>1.0</v>
      </c>
      <c r="AA105" s="287"/>
      <c r="AB105" s="287"/>
      <c r="AC105" s="287"/>
      <c r="AD105" s="287"/>
      <c r="AE105" s="42">
        <v>0.0</v>
      </c>
      <c r="AF105" s="287"/>
      <c r="AG105" s="42">
        <v>0.0</v>
      </c>
      <c r="AH105" s="287"/>
      <c r="AI105" s="287"/>
      <c r="AJ105" s="287"/>
      <c r="AK105" s="287"/>
      <c r="AL105" s="42">
        <v>0.0</v>
      </c>
      <c r="AM105" s="287"/>
      <c r="AN105" s="42">
        <v>0.0</v>
      </c>
      <c r="AO105" s="287"/>
      <c r="AP105" s="287"/>
      <c r="AQ105" s="287"/>
      <c r="AR105" s="287"/>
      <c r="AS105" s="42">
        <v>3.0</v>
      </c>
      <c r="AT105" s="287"/>
      <c r="AU105" s="42">
        <v>2.0</v>
      </c>
      <c r="AV105" s="287"/>
      <c r="AW105" s="287"/>
      <c r="AX105" s="287"/>
      <c r="AY105" s="287"/>
    </row>
    <row r="106" ht="14.25" customHeight="1">
      <c r="A106" s="285" t="s">
        <v>183</v>
      </c>
      <c r="B106" s="285" t="s">
        <v>176</v>
      </c>
      <c r="C106" s="285" t="s">
        <v>42</v>
      </c>
      <c r="D106" s="285">
        <v>4.0</v>
      </c>
      <c r="E106" s="285">
        <v>5.0</v>
      </c>
      <c r="F106" s="42">
        <v>45.0</v>
      </c>
      <c r="G106" s="285">
        <f>SUM(F106:F107)</f>
        <v>82</v>
      </c>
      <c r="H106" s="42">
        <v>17.0</v>
      </c>
      <c r="I106" s="285">
        <f>SUM(H106:H107)</f>
        <v>30</v>
      </c>
      <c r="J106" s="42">
        <v>57.0</v>
      </c>
      <c r="K106" s="285">
        <f>SUM(J106:J107)</f>
        <v>94</v>
      </c>
      <c r="L106" s="42">
        <f>H106+3</f>
        <v>20</v>
      </c>
      <c r="M106" s="285">
        <f>SUM(L106:L107)</f>
        <v>35</v>
      </c>
      <c r="N106" s="286">
        <f>(K106-G106)/7</f>
        <v>1.714285714</v>
      </c>
      <c r="O106" s="286">
        <f>(M106-I106)/7</f>
        <v>0.7142857143</v>
      </c>
      <c r="P106" s="286">
        <f>(M106*((20.792*AVERAGE(11.5,8.375))-60.474))/10000</f>
        <v>0.51151275</v>
      </c>
      <c r="Q106" s="42">
        <v>10.0</v>
      </c>
      <c r="R106" s="285">
        <f>(J106+Q106)+(J107+Q107)</f>
        <v>108</v>
      </c>
      <c r="S106" s="42">
        <v>5.0</v>
      </c>
      <c r="T106" s="285">
        <f>(L106+S106)+(L107+S107)</f>
        <v>42</v>
      </c>
      <c r="U106" s="286">
        <f>(R106-K106)/7</f>
        <v>2</v>
      </c>
      <c r="V106" s="286">
        <f>(T106-M106)/7</f>
        <v>1</v>
      </c>
      <c r="W106" s="286">
        <f>(T106*((20.792*AVERAGE(11.5,8.375))-60.474))/10000</f>
        <v>0.6138153</v>
      </c>
      <c r="X106" s="42">
        <v>4.0</v>
      </c>
      <c r="Y106" s="285">
        <f>(X107+X106)+(R106)</f>
        <v>112</v>
      </c>
      <c r="Z106" s="42">
        <v>3.0</v>
      </c>
      <c r="AA106" s="285">
        <f>(T106+Z106)+(Z107)</f>
        <v>45</v>
      </c>
      <c r="AB106" s="286">
        <f>(Y106-R106)/7</f>
        <v>0.5714285714</v>
      </c>
      <c r="AC106" s="286">
        <f>(AA106-T106)/7</f>
        <v>0.4285714286</v>
      </c>
      <c r="AD106" s="286">
        <f>(AA106*((20.792*AVERAGE(11.5,8.375))-60.474))/10000</f>
        <v>0.65765925</v>
      </c>
      <c r="AE106" s="42">
        <v>0.0</v>
      </c>
      <c r="AF106" s="285">
        <f>(AE107+AE106)+(Y106)</f>
        <v>112</v>
      </c>
      <c r="AG106" s="42">
        <v>0.0</v>
      </c>
      <c r="AH106" s="285">
        <f>(AG107+AG106)+(AA106)</f>
        <v>45</v>
      </c>
      <c r="AI106" s="286">
        <f>(AF106-Y106)/7</f>
        <v>0</v>
      </c>
      <c r="AJ106" s="286">
        <f>(AH106-AA106)/7</f>
        <v>0</v>
      </c>
      <c r="AK106" s="286">
        <f>(AH106*((20.792*AVERAGE(11.5,8.375))-60.474))/10000</f>
        <v>0.65765925</v>
      </c>
      <c r="AL106" s="42">
        <v>0.0</v>
      </c>
      <c r="AM106" s="285">
        <f>(AL107+AL106)+(AF106)</f>
        <v>112</v>
      </c>
      <c r="AN106" s="42">
        <v>0.0</v>
      </c>
      <c r="AO106" s="285">
        <f>(AN107+AN106)+(AH106)</f>
        <v>45</v>
      </c>
      <c r="AP106" s="286">
        <f>(AM106-AF106)/7</f>
        <v>0</v>
      </c>
      <c r="AQ106" s="286">
        <f>(AO106-AH106)/7</f>
        <v>0</v>
      </c>
      <c r="AR106" s="286">
        <f>(AO106*((20.792*AVERAGE(11.5,8.375))-60.474))/10000</f>
        <v>0.65765925</v>
      </c>
      <c r="AS106" s="42">
        <v>2.0</v>
      </c>
      <c r="AT106" s="285">
        <f>(AS107+AS106)+(AM106)</f>
        <v>117</v>
      </c>
      <c r="AU106" s="42">
        <v>2.0</v>
      </c>
      <c r="AV106" s="285">
        <f>(AU107+AU106)+(AO106)</f>
        <v>50</v>
      </c>
      <c r="AW106" s="286">
        <f>(AT106-AM106)/7</f>
        <v>0.7142857143</v>
      </c>
      <c r="AX106" s="286">
        <f>(AV106-AO106)/7</f>
        <v>0.7142857143</v>
      </c>
      <c r="AY106" s="286">
        <f>(AV106*((20.792*AVERAGE(11.5,8.375))-60.474))/10000</f>
        <v>0.7307325</v>
      </c>
    </row>
    <row r="107" ht="14.25" customHeight="1">
      <c r="A107" s="287"/>
      <c r="B107" s="287"/>
      <c r="C107" s="287"/>
      <c r="D107" s="287"/>
      <c r="E107" s="287"/>
      <c r="F107" s="42">
        <v>37.0</v>
      </c>
      <c r="G107" s="287"/>
      <c r="H107" s="42">
        <v>13.0</v>
      </c>
      <c r="I107" s="287"/>
      <c r="J107" s="42">
        <v>37.0</v>
      </c>
      <c r="K107" s="287"/>
      <c r="L107" s="42">
        <f>H107+2</f>
        <v>15</v>
      </c>
      <c r="M107" s="287"/>
      <c r="N107" s="287"/>
      <c r="O107" s="287"/>
      <c r="P107" s="287"/>
      <c r="Q107" s="42">
        <v>4.0</v>
      </c>
      <c r="R107" s="287"/>
      <c r="S107" s="42">
        <v>2.0</v>
      </c>
      <c r="T107" s="287"/>
      <c r="U107" s="287"/>
      <c r="V107" s="287"/>
      <c r="W107" s="287"/>
      <c r="X107" s="42">
        <v>0.0</v>
      </c>
      <c r="Y107" s="287"/>
      <c r="Z107" s="42">
        <v>0.0</v>
      </c>
      <c r="AA107" s="287"/>
      <c r="AB107" s="287"/>
      <c r="AC107" s="287"/>
      <c r="AD107" s="287"/>
      <c r="AE107" s="42">
        <v>0.0</v>
      </c>
      <c r="AF107" s="287"/>
      <c r="AG107" s="42">
        <v>0.0</v>
      </c>
      <c r="AH107" s="287"/>
      <c r="AI107" s="287"/>
      <c r="AJ107" s="287"/>
      <c r="AK107" s="287"/>
      <c r="AL107" s="42">
        <v>0.0</v>
      </c>
      <c r="AM107" s="287"/>
      <c r="AN107" s="42">
        <v>0.0</v>
      </c>
      <c r="AO107" s="287"/>
      <c r="AP107" s="287"/>
      <c r="AQ107" s="287"/>
      <c r="AR107" s="287"/>
      <c r="AS107" s="42">
        <v>3.0</v>
      </c>
      <c r="AT107" s="287"/>
      <c r="AU107" s="42">
        <v>3.0</v>
      </c>
      <c r="AV107" s="287"/>
      <c r="AW107" s="287"/>
      <c r="AX107" s="287"/>
      <c r="AY107" s="287"/>
    </row>
    <row r="108" ht="14.25" customHeight="1">
      <c r="A108" s="285" t="s">
        <v>168</v>
      </c>
      <c r="B108" s="285" t="s">
        <v>179</v>
      </c>
      <c r="C108" s="285" t="s">
        <v>41</v>
      </c>
      <c r="D108" s="285">
        <v>4.0</v>
      </c>
      <c r="E108" s="285">
        <v>6.0</v>
      </c>
      <c r="F108" s="42">
        <v>53.0</v>
      </c>
      <c r="G108" s="285">
        <f>SUM(F108:F109)</f>
        <v>95</v>
      </c>
      <c r="H108" s="42">
        <v>16.0</v>
      </c>
      <c r="I108" s="285">
        <f>SUM(H108:H109)</f>
        <v>29</v>
      </c>
      <c r="J108" s="42">
        <v>66.0</v>
      </c>
      <c r="K108" s="285">
        <f>SUM(J108:J109)</f>
        <v>113</v>
      </c>
      <c r="L108" s="42">
        <f>H108+3</f>
        <v>19</v>
      </c>
      <c r="M108" s="285">
        <f>SUM(L108:L109)</f>
        <v>34</v>
      </c>
      <c r="N108" s="286">
        <f>(K108-G108)/7</f>
        <v>2.571428571</v>
      </c>
      <c r="O108" s="286">
        <f>(M108-I108)/7</f>
        <v>0.7142857143</v>
      </c>
      <c r="P108" s="286">
        <f>(M108*((20.792*AVERAGE(11.5,8.375))-60.474))/10000</f>
        <v>0.4968981</v>
      </c>
      <c r="Q108" s="42">
        <v>6.0</v>
      </c>
      <c r="R108" s="285">
        <f>(J108+Q108)+(J109+Q109)</f>
        <v>134</v>
      </c>
      <c r="S108" s="42">
        <v>2.0</v>
      </c>
      <c r="T108" s="285">
        <f>(L108+S108)+(L109+S109)</f>
        <v>40</v>
      </c>
      <c r="U108" s="286">
        <f>(R108-K108)/7</f>
        <v>3</v>
      </c>
      <c r="V108" s="286">
        <f>(T108-M108)/7</f>
        <v>0.8571428571</v>
      </c>
      <c r="W108" s="286">
        <f>(T108*((20.792*AVERAGE(11.5,8.375))-60.474))/10000</f>
        <v>0.584586</v>
      </c>
      <c r="X108" s="42">
        <v>2.0</v>
      </c>
      <c r="Y108" s="285">
        <f>(X109+X108)+(R108)</f>
        <v>136</v>
      </c>
      <c r="Z108" s="42">
        <v>1.0</v>
      </c>
      <c r="AA108" s="285">
        <f>(T108+Z108)+(Z109)</f>
        <v>41</v>
      </c>
      <c r="AB108" s="286">
        <f>(Y108-R108)/7</f>
        <v>0.2857142857</v>
      </c>
      <c r="AC108" s="286">
        <f>(AA108-T108)/7</f>
        <v>0.1428571429</v>
      </c>
      <c r="AD108" s="286">
        <f>(AA108*((20.792*AVERAGE(11.5,8.375))-60.474))/10000</f>
        <v>0.59920065</v>
      </c>
      <c r="AE108" s="42">
        <v>0.0</v>
      </c>
      <c r="AF108" s="285">
        <f>(AE109+AE108)+(Y108)</f>
        <v>136</v>
      </c>
      <c r="AG108" s="42">
        <v>0.0</v>
      </c>
      <c r="AH108" s="285">
        <f>(AG109+AG108)+(AA108)</f>
        <v>41</v>
      </c>
      <c r="AI108" s="286">
        <f>(AF108-Y108)/7</f>
        <v>0</v>
      </c>
      <c r="AJ108" s="286">
        <f>(AH108-AA108)/7</f>
        <v>0</v>
      </c>
      <c r="AK108" s="286">
        <f>(AH108*((20.792*AVERAGE(11.5,8.375))-60.474))/10000</f>
        <v>0.59920065</v>
      </c>
      <c r="AL108" s="42">
        <v>0.0</v>
      </c>
      <c r="AM108" s="285">
        <f>(AL109+AL108)+(AF108)</f>
        <v>136</v>
      </c>
      <c r="AN108" s="42">
        <v>0.0</v>
      </c>
      <c r="AO108" s="285">
        <f>(AN109+AN108)+(AH108)</f>
        <v>41</v>
      </c>
      <c r="AP108" s="286">
        <f>(AM108-AF108)/7</f>
        <v>0</v>
      </c>
      <c r="AQ108" s="286">
        <f>(AO108-AH108)/7</f>
        <v>0</v>
      </c>
      <c r="AR108" s="286">
        <f>(AO108*((20.792*AVERAGE(11.5,8.375))-60.474))/10000</f>
        <v>0.59920065</v>
      </c>
      <c r="AS108" s="42">
        <v>3.0</v>
      </c>
      <c r="AT108" s="285">
        <f>(AS109+AS108)+(AM108)</f>
        <v>141</v>
      </c>
      <c r="AU108" s="42">
        <v>1.0</v>
      </c>
      <c r="AV108" s="285">
        <f>(AU109+AU108)+(AO108)</f>
        <v>44</v>
      </c>
      <c r="AW108" s="286">
        <f>(AT108-AM108)/7</f>
        <v>0.7142857143</v>
      </c>
      <c r="AX108" s="286">
        <f>(AV108-AO108)/7</f>
        <v>0.4285714286</v>
      </c>
      <c r="AY108" s="286">
        <f>(AV108*((20.792*AVERAGE(11.5,8.375))-60.474))/10000</f>
        <v>0.6430446</v>
      </c>
    </row>
    <row r="109" ht="14.25" customHeight="1">
      <c r="A109" s="287"/>
      <c r="B109" s="287"/>
      <c r="C109" s="287"/>
      <c r="D109" s="287"/>
      <c r="E109" s="287"/>
      <c r="F109" s="42">
        <v>42.0</v>
      </c>
      <c r="G109" s="287"/>
      <c r="H109" s="42">
        <v>13.0</v>
      </c>
      <c r="I109" s="287"/>
      <c r="J109" s="42">
        <v>47.0</v>
      </c>
      <c r="K109" s="287"/>
      <c r="L109" s="42">
        <f>H109+2</f>
        <v>15</v>
      </c>
      <c r="M109" s="287"/>
      <c r="N109" s="287"/>
      <c r="O109" s="287"/>
      <c r="P109" s="287"/>
      <c r="Q109" s="42">
        <v>15.0</v>
      </c>
      <c r="R109" s="287"/>
      <c r="S109" s="42">
        <v>4.0</v>
      </c>
      <c r="T109" s="287"/>
      <c r="U109" s="287"/>
      <c r="V109" s="287"/>
      <c r="W109" s="287"/>
      <c r="X109" s="42">
        <v>0.0</v>
      </c>
      <c r="Y109" s="287"/>
      <c r="Z109" s="42">
        <v>0.0</v>
      </c>
      <c r="AA109" s="287"/>
      <c r="AB109" s="287"/>
      <c r="AC109" s="287"/>
      <c r="AD109" s="287"/>
      <c r="AE109" s="42">
        <v>0.0</v>
      </c>
      <c r="AF109" s="287"/>
      <c r="AG109" s="42">
        <v>0.0</v>
      </c>
      <c r="AH109" s="287"/>
      <c r="AI109" s="287"/>
      <c r="AJ109" s="287"/>
      <c r="AK109" s="287"/>
      <c r="AL109" s="42">
        <v>0.0</v>
      </c>
      <c r="AM109" s="287"/>
      <c r="AN109" s="42">
        <v>0.0</v>
      </c>
      <c r="AO109" s="287"/>
      <c r="AP109" s="287"/>
      <c r="AQ109" s="287"/>
      <c r="AR109" s="287"/>
      <c r="AS109" s="42">
        <v>2.0</v>
      </c>
      <c r="AT109" s="287"/>
      <c r="AU109" s="42">
        <v>2.0</v>
      </c>
      <c r="AV109" s="287"/>
      <c r="AW109" s="287"/>
      <c r="AX109" s="287"/>
      <c r="AY109" s="287"/>
    </row>
    <row r="110" ht="14.25" customHeight="1">
      <c r="A110" s="285" t="s">
        <v>183</v>
      </c>
      <c r="B110" s="285" t="s">
        <v>173</v>
      </c>
      <c r="C110" s="285" t="s">
        <v>40</v>
      </c>
      <c r="D110" s="285">
        <v>4.0</v>
      </c>
      <c r="E110" s="285">
        <v>7.0</v>
      </c>
      <c r="F110" s="42">
        <v>48.0</v>
      </c>
      <c r="G110" s="285">
        <f>SUM(F110:F111)</f>
        <v>87</v>
      </c>
      <c r="H110" s="42">
        <v>18.0</v>
      </c>
      <c r="I110" s="285">
        <f>SUM(H110:H111)</f>
        <v>33</v>
      </c>
      <c r="J110" s="42">
        <v>59.0</v>
      </c>
      <c r="K110" s="285">
        <f>SUM(J110:J111)</f>
        <v>105</v>
      </c>
      <c r="L110" s="42">
        <f t="shared" ref="L110:L111" si="24">H110+3</f>
        <v>21</v>
      </c>
      <c r="M110" s="285">
        <f>SUM(L110:L111)</f>
        <v>39</v>
      </c>
      <c r="N110" s="286">
        <f>(K110-G110)/7</f>
        <v>2.571428571</v>
      </c>
      <c r="O110" s="286">
        <f>(M110-I110)/7</f>
        <v>0.8571428571</v>
      </c>
      <c r="P110" s="286">
        <f>(M110*((20.792*AVERAGE(11.5,8.375))-60.474))/10000</f>
        <v>0.56997135</v>
      </c>
      <c r="Q110" s="42">
        <v>11.0</v>
      </c>
      <c r="R110" s="285">
        <f>(J110+Q110)+(J111+Q111)</f>
        <v>127</v>
      </c>
      <c r="S110" s="42">
        <v>4.0</v>
      </c>
      <c r="T110" s="285">
        <f>(L110+S110)+(L111+S111)</f>
        <v>47</v>
      </c>
      <c r="U110" s="286">
        <f>(R110-K110)/7</f>
        <v>3.142857143</v>
      </c>
      <c r="V110" s="286">
        <f>(T110-M110)/7</f>
        <v>1.142857143</v>
      </c>
      <c r="W110" s="286">
        <f>(T110*((20.792*AVERAGE(11.5,8.375))-60.474))/10000</f>
        <v>0.68688855</v>
      </c>
      <c r="X110" s="42">
        <v>5.0</v>
      </c>
      <c r="Y110" s="285">
        <f>(X111+X110)+(R110)</f>
        <v>134</v>
      </c>
      <c r="Z110" s="42">
        <v>3.0</v>
      </c>
      <c r="AA110" s="285">
        <f>(T110+Z110)+(Z111)</f>
        <v>52</v>
      </c>
      <c r="AB110" s="286">
        <f>(Y110-R110)/7</f>
        <v>1</v>
      </c>
      <c r="AC110" s="286">
        <f>(AA110-T110)/7</f>
        <v>0.7142857143</v>
      </c>
      <c r="AD110" s="286">
        <f>(AA110*((20.792*AVERAGE(11.5,8.375))-60.474))/10000</f>
        <v>0.7599618</v>
      </c>
      <c r="AE110" s="42">
        <v>0.0</v>
      </c>
      <c r="AF110" s="285">
        <f>(AE111+AE110)+(Y110)</f>
        <v>134</v>
      </c>
      <c r="AG110" s="42">
        <v>0.0</v>
      </c>
      <c r="AH110" s="285">
        <f>(AG111+AG110)+(AA110)</f>
        <v>52</v>
      </c>
      <c r="AI110" s="286">
        <f>(AF110-Y110)/7</f>
        <v>0</v>
      </c>
      <c r="AJ110" s="286">
        <f>(AH110-AA110)/7</f>
        <v>0</v>
      </c>
      <c r="AK110" s="286">
        <f>(AH110*((20.792*AVERAGE(11.5,8.375))-60.474))/10000</f>
        <v>0.7599618</v>
      </c>
      <c r="AL110" s="42">
        <v>0.0</v>
      </c>
      <c r="AM110" s="285">
        <f>(AL111+AL110)+(AF110)</f>
        <v>134</v>
      </c>
      <c r="AN110" s="42">
        <v>0.0</v>
      </c>
      <c r="AO110" s="285">
        <f>(AN111+AN110)+(AH110)</f>
        <v>52</v>
      </c>
      <c r="AP110" s="286">
        <f>(AM110-AF110)/7</f>
        <v>0</v>
      </c>
      <c r="AQ110" s="286">
        <f>(AO110-AH110)/7</f>
        <v>0</v>
      </c>
      <c r="AR110" s="286">
        <f>(AO110*((20.792*AVERAGE(11.5,8.375))-60.474))/10000</f>
        <v>0.7599618</v>
      </c>
      <c r="AS110" s="42">
        <v>3.0</v>
      </c>
      <c r="AT110" s="285">
        <f>(AS111+AS110)+(AM110)</f>
        <v>140</v>
      </c>
      <c r="AU110" s="42">
        <v>2.0</v>
      </c>
      <c r="AV110" s="285">
        <f>(AU111+AU110)+(AO110)</f>
        <v>57</v>
      </c>
      <c r="AW110" s="286">
        <f>(AT110-AM110)/7</f>
        <v>0.8571428571</v>
      </c>
      <c r="AX110" s="286">
        <f>(AV110-AO110)/7</f>
        <v>0.7142857143</v>
      </c>
      <c r="AY110" s="286">
        <f>(AV110*((20.792*AVERAGE(11.5,8.375))-60.474))/10000</f>
        <v>0.83303505</v>
      </c>
    </row>
    <row r="111" ht="14.25" customHeight="1">
      <c r="A111" s="287"/>
      <c r="B111" s="287"/>
      <c r="C111" s="287"/>
      <c r="D111" s="287"/>
      <c r="E111" s="287"/>
      <c r="F111" s="42">
        <v>39.0</v>
      </c>
      <c r="G111" s="287"/>
      <c r="H111" s="42">
        <v>15.0</v>
      </c>
      <c r="I111" s="287"/>
      <c r="J111" s="42">
        <v>46.0</v>
      </c>
      <c r="K111" s="287"/>
      <c r="L111" s="42">
        <f t="shared" si="24"/>
        <v>18</v>
      </c>
      <c r="M111" s="287"/>
      <c r="N111" s="287"/>
      <c r="O111" s="287"/>
      <c r="P111" s="287"/>
      <c r="Q111" s="42">
        <v>11.0</v>
      </c>
      <c r="R111" s="287"/>
      <c r="S111" s="42">
        <v>4.0</v>
      </c>
      <c r="T111" s="287"/>
      <c r="U111" s="287"/>
      <c r="V111" s="287"/>
      <c r="W111" s="287"/>
      <c r="X111" s="42">
        <v>2.0</v>
      </c>
      <c r="Y111" s="287"/>
      <c r="Z111" s="42">
        <v>2.0</v>
      </c>
      <c r="AA111" s="287"/>
      <c r="AB111" s="287"/>
      <c r="AC111" s="287"/>
      <c r="AD111" s="287"/>
      <c r="AE111" s="42">
        <v>0.0</v>
      </c>
      <c r="AF111" s="287"/>
      <c r="AG111" s="42">
        <v>0.0</v>
      </c>
      <c r="AH111" s="287"/>
      <c r="AI111" s="287"/>
      <c r="AJ111" s="287"/>
      <c r="AK111" s="287"/>
      <c r="AL111" s="42">
        <v>0.0</v>
      </c>
      <c r="AM111" s="287"/>
      <c r="AN111" s="42">
        <v>0.0</v>
      </c>
      <c r="AO111" s="287"/>
      <c r="AP111" s="287"/>
      <c r="AQ111" s="287"/>
      <c r="AR111" s="287"/>
      <c r="AS111" s="42">
        <v>3.0</v>
      </c>
      <c r="AT111" s="287"/>
      <c r="AU111" s="42">
        <v>3.0</v>
      </c>
      <c r="AV111" s="287"/>
      <c r="AW111" s="287"/>
      <c r="AX111" s="287"/>
      <c r="AY111" s="287"/>
    </row>
    <row r="112" ht="14.25" customHeight="1">
      <c r="A112" s="285" t="s">
        <v>175</v>
      </c>
      <c r="B112" s="285" t="s">
        <v>179</v>
      </c>
      <c r="C112" s="285" t="s">
        <v>39</v>
      </c>
      <c r="D112" s="285">
        <v>4.0</v>
      </c>
      <c r="E112" s="285">
        <v>8.0</v>
      </c>
      <c r="F112" s="42">
        <v>40.0</v>
      </c>
      <c r="G112" s="285">
        <f>SUM(F112:F113)</f>
        <v>77</v>
      </c>
      <c r="H112" s="42">
        <v>15.0</v>
      </c>
      <c r="I112" s="285">
        <f>SUM(H112:H113)</f>
        <v>29</v>
      </c>
      <c r="J112" s="42">
        <v>48.0</v>
      </c>
      <c r="K112" s="285">
        <f>SUM(J112:J113)</f>
        <v>87</v>
      </c>
      <c r="L112" s="42">
        <v>24.0</v>
      </c>
      <c r="M112" s="285">
        <f>SUM(L112:L113)</f>
        <v>41</v>
      </c>
      <c r="N112" s="286">
        <f>(K112-G112)/7</f>
        <v>1.428571429</v>
      </c>
      <c r="O112" s="286">
        <f>(M112-I112)/7</f>
        <v>1.714285714</v>
      </c>
      <c r="P112" s="286">
        <f>(M112*((20.792*AVERAGE(11.5,8.375))-60.474))/10000</f>
        <v>0.59920065</v>
      </c>
      <c r="Q112" s="42">
        <v>10.0</v>
      </c>
      <c r="R112" s="285">
        <f>(J112+Q112)+(J113+Q113)</f>
        <v>109</v>
      </c>
      <c r="S112" s="42">
        <v>4.0</v>
      </c>
      <c r="T112" s="285">
        <f>(L112+S112)+(L113+S113)</f>
        <v>50</v>
      </c>
      <c r="U112" s="286">
        <f>(R112-K112)/7</f>
        <v>3.142857143</v>
      </c>
      <c r="V112" s="286">
        <f>(T112-M112)/7</f>
        <v>1.285714286</v>
      </c>
      <c r="W112" s="286">
        <f>(T112*((20.792*AVERAGE(11.5,8.375))-60.474))/10000</f>
        <v>0.7307325</v>
      </c>
      <c r="X112" s="42">
        <v>2.0</v>
      </c>
      <c r="Y112" s="285">
        <f>(X113+X112)+(R112)</f>
        <v>113</v>
      </c>
      <c r="Z112" s="42">
        <v>1.0</v>
      </c>
      <c r="AA112" s="285">
        <f>(T112+Z112)+(Z113)</f>
        <v>52</v>
      </c>
      <c r="AB112" s="286">
        <f>(Y112-R112)/7</f>
        <v>0.5714285714</v>
      </c>
      <c r="AC112" s="286">
        <f>(AA112-T112)/7</f>
        <v>0.2857142857</v>
      </c>
      <c r="AD112" s="286">
        <f>(AA112*((20.792*AVERAGE(11.5,8.375))-60.474))/10000</f>
        <v>0.7599618</v>
      </c>
      <c r="AE112" s="42">
        <v>0.0</v>
      </c>
      <c r="AF112" s="285">
        <f>(AE113+AE112)+(Y112)</f>
        <v>113</v>
      </c>
      <c r="AG112" s="42">
        <v>0.0</v>
      </c>
      <c r="AH112" s="285">
        <f>(AG113+AG112)+(AA112)</f>
        <v>52</v>
      </c>
      <c r="AI112" s="286">
        <f>(AF112-Y112)/7</f>
        <v>0</v>
      </c>
      <c r="AJ112" s="286">
        <f>(AH112-AA112)/7</f>
        <v>0</v>
      </c>
      <c r="AK112" s="286">
        <f>(AH112*((20.792*AVERAGE(11.5,8.375))-60.474))/10000</f>
        <v>0.7599618</v>
      </c>
      <c r="AL112" s="42">
        <v>0.0</v>
      </c>
      <c r="AM112" s="285">
        <f>(AL113+AL112)+(AF112)</f>
        <v>113</v>
      </c>
      <c r="AN112" s="42">
        <v>0.0</v>
      </c>
      <c r="AO112" s="285">
        <f>(AN113+AN112)+(AH112)</f>
        <v>52</v>
      </c>
      <c r="AP112" s="286">
        <f>(AM112-AF112)/7</f>
        <v>0</v>
      </c>
      <c r="AQ112" s="286">
        <f>(AO112-AH112)/7</f>
        <v>0</v>
      </c>
      <c r="AR112" s="286">
        <f>(AO112*((20.792*AVERAGE(11.5,8.375))-60.474))/10000</f>
        <v>0.7599618</v>
      </c>
      <c r="AS112" s="42">
        <v>3.0</v>
      </c>
      <c r="AT112" s="285">
        <f>(AS113+AS112)+(AM112)</f>
        <v>119</v>
      </c>
      <c r="AU112" s="42">
        <v>2.0</v>
      </c>
      <c r="AV112" s="285">
        <f>(AU113+AU112)+(AO112)</f>
        <v>56</v>
      </c>
      <c r="AW112" s="286">
        <f>(AT112-AM112)/7</f>
        <v>0.8571428571</v>
      </c>
      <c r="AX112" s="286">
        <f>(AV112-AO112)/7</f>
        <v>0.5714285714</v>
      </c>
      <c r="AY112" s="286">
        <f>(AV112*((20.792*AVERAGE(11.5,8.375))-60.474))/10000</f>
        <v>0.8184204</v>
      </c>
    </row>
    <row r="113" ht="14.25" customHeight="1">
      <c r="A113" s="287"/>
      <c r="B113" s="287"/>
      <c r="C113" s="287"/>
      <c r="D113" s="287"/>
      <c r="E113" s="287"/>
      <c r="F113" s="42">
        <v>37.0</v>
      </c>
      <c r="G113" s="287"/>
      <c r="H113" s="42">
        <v>14.0</v>
      </c>
      <c r="I113" s="287"/>
      <c r="J113" s="42">
        <v>39.0</v>
      </c>
      <c r="K113" s="287"/>
      <c r="L113" s="42">
        <v>17.0</v>
      </c>
      <c r="M113" s="287"/>
      <c r="N113" s="287"/>
      <c r="O113" s="287"/>
      <c r="P113" s="287"/>
      <c r="Q113" s="42">
        <v>12.0</v>
      </c>
      <c r="R113" s="287"/>
      <c r="S113" s="42">
        <v>5.0</v>
      </c>
      <c r="T113" s="287"/>
      <c r="U113" s="287"/>
      <c r="V113" s="287"/>
      <c r="W113" s="287"/>
      <c r="X113" s="42">
        <v>2.0</v>
      </c>
      <c r="Y113" s="287"/>
      <c r="Z113" s="42">
        <v>1.0</v>
      </c>
      <c r="AA113" s="287"/>
      <c r="AB113" s="287"/>
      <c r="AC113" s="287"/>
      <c r="AD113" s="287"/>
      <c r="AE113" s="42">
        <v>0.0</v>
      </c>
      <c r="AF113" s="287"/>
      <c r="AG113" s="42">
        <v>0.0</v>
      </c>
      <c r="AH113" s="287"/>
      <c r="AI113" s="287"/>
      <c r="AJ113" s="287"/>
      <c r="AK113" s="287"/>
      <c r="AL113" s="42">
        <v>0.0</v>
      </c>
      <c r="AM113" s="287"/>
      <c r="AN113" s="42">
        <v>0.0</v>
      </c>
      <c r="AO113" s="287"/>
      <c r="AP113" s="287"/>
      <c r="AQ113" s="287"/>
      <c r="AR113" s="287"/>
      <c r="AS113" s="42">
        <v>3.0</v>
      </c>
      <c r="AT113" s="287"/>
      <c r="AU113" s="42">
        <v>2.0</v>
      </c>
      <c r="AV113" s="287"/>
      <c r="AW113" s="287"/>
      <c r="AX113" s="287"/>
      <c r="AY113" s="287"/>
    </row>
    <row r="114" ht="14.25" customHeight="1">
      <c r="A114" s="285" t="s">
        <v>168</v>
      </c>
      <c r="B114" s="285" t="s">
        <v>176</v>
      </c>
      <c r="C114" s="285" t="s">
        <v>38</v>
      </c>
      <c r="D114" s="285">
        <v>4.0</v>
      </c>
      <c r="E114" s="285">
        <v>9.0</v>
      </c>
      <c r="F114" s="42">
        <v>65.0</v>
      </c>
      <c r="G114" s="285">
        <f>SUM(F114:F115)</f>
        <v>118</v>
      </c>
      <c r="H114" s="42">
        <v>21.0</v>
      </c>
      <c r="I114" s="285">
        <f>SUM(H114:H115)</f>
        <v>35</v>
      </c>
      <c r="J114" s="42">
        <v>74.0</v>
      </c>
      <c r="K114" s="285">
        <f>SUM(J114:J115)</f>
        <v>130</v>
      </c>
      <c r="L114" s="42">
        <v>18.0</v>
      </c>
      <c r="M114" s="285">
        <f>SUM(L114:L115)</f>
        <v>34</v>
      </c>
      <c r="N114" s="286">
        <f>(K114-G114)/7</f>
        <v>1.714285714</v>
      </c>
      <c r="O114" s="286">
        <f>(M114-I114)/7</f>
        <v>-0.1428571429</v>
      </c>
      <c r="P114" s="286">
        <f>(M114*((20.792*AVERAGE(11.5,8.375))-60.474))/10000</f>
        <v>0.4968981</v>
      </c>
      <c r="Q114" s="42">
        <v>17.0</v>
      </c>
      <c r="R114" s="285">
        <f>(J114+Q114)+(J115+Q115)</f>
        <v>157</v>
      </c>
      <c r="S114" s="42">
        <v>7.0</v>
      </c>
      <c r="T114" s="285">
        <f>(L114+S114)+(L115+S115)</f>
        <v>46</v>
      </c>
      <c r="U114" s="286">
        <f>(R114-K114)/7</f>
        <v>3.857142857</v>
      </c>
      <c r="V114" s="286">
        <f>(T114-M114)/7</f>
        <v>1.714285714</v>
      </c>
      <c r="W114" s="286">
        <f>(T114*((20.792*AVERAGE(11.5,8.375))-60.474))/10000</f>
        <v>0.6722739</v>
      </c>
      <c r="X114" s="42">
        <v>2.0</v>
      </c>
      <c r="Y114" s="285">
        <f>(X115+X114)+(R114)</f>
        <v>162</v>
      </c>
      <c r="Z114" s="42">
        <v>1.0</v>
      </c>
      <c r="AA114" s="285">
        <f>(T114+Z114)+(Z115)</f>
        <v>49</v>
      </c>
      <c r="AB114" s="286">
        <f>(Y114-R114)/7</f>
        <v>0.7142857143</v>
      </c>
      <c r="AC114" s="286">
        <f>(AA114-T114)/7</f>
        <v>0.4285714286</v>
      </c>
      <c r="AD114" s="286">
        <f>(AA114*((20.792*AVERAGE(11.5,8.375))-60.474))/10000</f>
        <v>0.71611785</v>
      </c>
      <c r="AE114" s="42">
        <v>0.0</v>
      </c>
      <c r="AF114" s="285">
        <f>(AE115+AE114)+(Y114)</f>
        <v>162</v>
      </c>
      <c r="AG114" s="42">
        <v>0.0</v>
      </c>
      <c r="AH114" s="285">
        <f>(AG115+AG114)+(AA114)</f>
        <v>49</v>
      </c>
      <c r="AI114" s="286">
        <f>(AF114-Y114)/7</f>
        <v>0</v>
      </c>
      <c r="AJ114" s="286">
        <f>(AH114-AA114)/7</f>
        <v>0</v>
      </c>
      <c r="AK114" s="286">
        <f>(AH114*((20.792*AVERAGE(11.5,8.375))-60.474))/10000</f>
        <v>0.71611785</v>
      </c>
      <c r="AL114" s="42">
        <v>0.0</v>
      </c>
      <c r="AM114" s="285">
        <f>(AL115+AL114)+(AF114)</f>
        <v>163</v>
      </c>
      <c r="AN114" s="42">
        <v>0.0</v>
      </c>
      <c r="AO114" s="285">
        <f>(AN115+AN114)+(AH114)</f>
        <v>50</v>
      </c>
      <c r="AP114" s="286">
        <f>(AM114-AF114)/7</f>
        <v>0.1428571429</v>
      </c>
      <c r="AQ114" s="286">
        <f>(AO114-AH114)/7</f>
        <v>0.1428571429</v>
      </c>
      <c r="AR114" s="286">
        <f>(AO114*((20.792*AVERAGE(11.5,8.375))-60.474))/10000</f>
        <v>0.7307325</v>
      </c>
      <c r="AS114" s="42">
        <v>0.0</v>
      </c>
      <c r="AT114" s="285">
        <f>(AS115+AS114)+(AM114)</f>
        <v>163</v>
      </c>
      <c r="AU114" s="42">
        <v>0.0</v>
      </c>
      <c r="AV114" s="285">
        <f>(AU115+AU114)+(AO114)</f>
        <v>50</v>
      </c>
      <c r="AW114" s="286">
        <f>(AT114-AM114)/7</f>
        <v>0</v>
      </c>
      <c r="AX114" s="286">
        <f>(AV114-AO114)/7</f>
        <v>0</v>
      </c>
      <c r="AY114" s="286">
        <f>(AV114*((20.792*AVERAGE(11.5,8.375))-60.474))/10000</f>
        <v>0.7307325</v>
      </c>
    </row>
    <row r="115" ht="14.25" customHeight="1">
      <c r="A115" s="287"/>
      <c r="B115" s="287"/>
      <c r="C115" s="287"/>
      <c r="D115" s="287"/>
      <c r="E115" s="287"/>
      <c r="F115" s="42">
        <v>53.0</v>
      </c>
      <c r="G115" s="287"/>
      <c r="H115" s="42">
        <v>14.0</v>
      </c>
      <c r="I115" s="287"/>
      <c r="J115" s="42">
        <v>56.0</v>
      </c>
      <c r="K115" s="287"/>
      <c r="L115" s="42">
        <v>16.0</v>
      </c>
      <c r="M115" s="287"/>
      <c r="N115" s="287"/>
      <c r="O115" s="287"/>
      <c r="P115" s="287"/>
      <c r="Q115" s="42">
        <v>10.0</v>
      </c>
      <c r="R115" s="287"/>
      <c r="S115" s="42">
        <v>5.0</v>
      </c>
      <c r="T115" s="287"/>
      <c r="U115" s="287"/>
      <c r="V115" s="287"/>
      <c r="W115" s="287"/>
      <c r="X115" s="42">
        <v>3.0</v>
      </c>
      <c r="Y115" s="287"/>
      <c r="Z115" s="42">
        <v>2.0</v>
      </c>
      <c r="AA115" s="287"/>
      <c r="AB115" s="287"/>
      <c r="AC115" s="287"/>
      <c r="AD115" s="287"/>
      <c r="AE115" s="42">
        <v>0.0</v>
      </c>
      <c r="AF115" s="287"/>
      <c r="AG115" s="42">
        <v>0.0</v>
      </c>
      <c r="AH115" s="287"/>
      <c r="AI115" s="287"/>
      <c r="AJ115" s="287"/>
      <c r="AK115" s="287"/>
      <c r="AL115" s="42">
        <v>1.0</v>
      </c>
      <c r="AM115" s="287"/>
      <c r="AN115" s="42">
        <v>1.0</v>
      </c>
      <c r="AO115" s="287"/>
      <c r="AP115" s="287"/>
      <c r="AQ115" s="287"/>
      <c r="AR115" s="287"/>
      <c r="AS115" s="42">
        <v>0.0</v>
      </c>
      <c r="AT115" s="287"/>
      <c r="AU115" s="42">
        <v>0.0</v>
      </c>
      <c r="AV115" s="287"/>
      <c r="AW115" s="287"/>
      <c r="AX115" s="287"/>
      <c r="AY115" s="287"/>
    </row>
    <row r="116" ht="14.25" customHeight="1">
      <c r="A116" s="285" t="s">
        <v>183</v>
      </c>
      <c r="B116" s="285" t="s">
        <v>179</v>
      </c>
      <c r="C116" s="285" t="s">
        <v>37</v>
      </c>
      <c r="D116" s="285">
        <v>4.0</v>
      </c>
      <c r="E116" s="285">
        <v>10.0</v>
      </c>
      <c r="F116" s="42">
        <v>46.0</v>
      </c>
      <c r="G116" s="285">
        <f>SUM(F116:F117)</f>
        <v>82</v>
      </c>
      <c r="H116" s="42">
        <v>19.0</v>
      </c>
      <c r="I116" s="285">
        <f>SUM(H116:H117)</f>
        <v>34</v>
      </c>
      <c r="J116" s="42">
        <v>50.0</v>
      </c>
      <c r="K116" s="285">
        <f>SUM(J116:J117)</f>
        <v>92</v>
      </c>
      <c r="L116" s="42">
        <v>17.0</v>
      </c>
      <c r="M116" s="285">
        <f>SUM(L116:L117)</f>
        <v>36</v>
      </c>
      <c r="N116" s="286">
        <f>(K116-G116)/7</f>
        <v>1.428571429</v>
      </c>
      <c r="O116" s="286">
        <f>(M116-I116)/7</f>
        <v>0.2857142857</v>
      </c>
      <c r="P116" s="286">
        <f>(M116*((20.792*AVERAGE(11.5,8.375))-60.474))/10000</f>
        <v>0.5261274</v>
      </c>
      <c r="Q116" s="42">
        <v>13.0</v>
      </c>
      <c r="R116" s="285">
        <f>(J116+Q116)+(J117+Q117)</f>
        <v>114</v>
      </c>
      <c r="S116" s="42">
        <v>5.0</v>
      </c>
      <c r="T116" s="285">
        <f>(L116+S116)+(L117+S117)</f>
        <v>45</v>
      </c>
      <c r="U116" s="286">
        <f>(R116-K116)/7</f>
        <v>3.142857143</v>
      </c>
      <c r="V116" s="286">
        <f>(T116-M116)/7</f>
        <v>1.285714286</v>
      </c>
      <c r="W116" s="286">
        <f>(T116*((20.792*AVERAGE(11.5,8.375))-60.474))/10000</f>
        <v>0.65765925</v>
      </c>
      <c r="X116" s="42">
        <v>2.0</v>
      </c>
      <c r="Y116" s="285">
        <f>(X117+X116)+(R116)</f>
        <v>118</v>
      </c>
      <c r="Z116" s="42">
        <v>1.0</v>
      </c>
      <c r="AA116" s="285">
        <f>(T116+Z116)+(Z117)</f>
        <v>47</v>
      </c>
      <c r="AB116" s="286">
        <f>(Y116-R116)/7</f>
        <v>0.5714285714</v>
      </c>
      <c r="AC116" s="286">
        <f>(AA116-T116)/7</f>
        <v>0.2857142857</v>
      </c>
      <c r="AD116" s="286">
        <f>(AA116*((20.792*AVERAGE(11.5,8.375))-60.474))/10000</f>
        <v>0.68688855</v>
      </c>
      <c r="AE116" s="42">
        <v>0.0</v>
      </c>
      <c r="AF116" s="285">
        <f>(AE117+AE116)+(Y116)</f>
        <v>118</v>
      </c>
      <c r="AG116" s="42">
        <v>0.0</v>
      </c>
      <c r="AH116" s="285">
        <f>(AG117+AG116)+(AA116)</f>
        <v>47</v>
      </c>
      <c r="AI116" s="286">
        <f>(AF116-Y116)/7</f>
        <v>0</v>
      </c>
      <c r="AJ116" s="286">
        <f>(AH116-AA116)/7</f>
        <v>0</v>
      </c>
      <c r="AK116" s="286">
        <f>(AH116*((20.792*AVERAGE(11.5,8.375))-60.474))/10000</f>
        <v>0.68688855</v>
      </c>
      <c r="AL116" s="42">
        <v>0.0</v>
      </c>
      <c r="AM116" s="285">
        <f>(AL117+AL116)+(AF116)</f>
        <v>118</v>
      </c>
      <c r="AN116" s="42">
        <v>0.0</v>
      </c>
      <c r="AO116" s="285">
        <f>(AN117+AN116)+(AH116)</f>
        <v>47</v>
      </c>
      <c r="AP116" s="286">
        <f>(AM116-AF116)/7</f>
        <v>0</v>
      </c>
      <c r="AQ116" s="286">
        <f>(AO116-AH116)/7</f>
        <v>0</v>
      </c>
      <c r="AR116" s="286">
        <f>(AO116*((20.792*AVERAGE(11.5,8.375))-60.474))/10000</f>
        <v>0.68688855</v>
      </c>
      <c r="AS116" s="42">
        <v>2.0</v>
      </c>
      <c r="AT116" s="285">
        <f>(AS117+AS116)+(AM116)</f>
        <v>122</v>
      </c>
      <c r="AU116" s="42">
        <v>3.0</v>
      </c>
      <c r="AV116" s="285">
        <f>(AU117+AU116)+(AO116)</f>
        <v>53</v>
      </c>
      <c r="AW116" s="286">
        <f>(AT116-AM116)/7</f>
        <v>0.5714285714</v>
      </c>
      <c r="AX116" s="286">
        <f>(AV116-AO116)/7</f>
        <v>0.8571428571</v>
      </c>
      <c r="AY116" s="286">
        <f>(AV116*((20.792*AVERAGE(11.5,8.375))-60.474))/10000</f>
        <v>0.77457645</v>
      </c>
    </row>
    <row r="117" ht="14.25" customHeight="1">
      <c r="A117" s="287"/>
      <c r="B117" s="287"/>
      <c r="C117" s="287"/>
      <c r="D117" s="287"/>
      <c r="E117" s="287"/>
      <c r="F117" s="42">
        <v>36.0</v>
      </c>
      <c r="G117" s="287"/>
      <c r="H117" s="42">
        <v>15.0</v>
      </c>
      <c r="I117" s="287"/>
      <c r="J117" s="42">
        <v>42.0</v>
      </c>
      <c r="K117" s="287"/>
      <c r="L117" s="42">
        <v>19.0</v>
      </c>
      <c r="M117" s="287"/>
      <c r="N117" s="287"/>
      <c r="O117" s="287"/>
      <c r="P117" s="287"/>
      <c r="Q117" s="42">
        <v>9.0</v>
      </c>
      <c r="R117" s="287"/>
      <c r="S117" s="42">
        <v>4.0</v>
      </c>
      <c r="T117" s="287"/>
      <c r="U117" s="287"/>
      <c r="V117" s="287"/>
      <c r="W117" s="287"/>
      <c r="X117" s="42">
        <v>2.0</v>
      </c>
      <c r="Y117" s="287"/>
      <c r="Z117" s="42">
        <v>1.0</v>
      </c>
      <c r="AA117" s="287"/>
      <c r="AB117" s="287"/>
      <c r="AC117" s="287"/>
      <c r="AD117" s="287"/>
      <c r="AE117" s="42">
        <v>0.0</v>
      </c>
      <c r="AF117" s="287"/>
      <c r="AG117" s="42">
        <v>0.0</v>
      </c>
      <c r="AH117" s="287"/>
      <c r="AI117" s="287"/>
      <c r="AJ117" s="287"/>
      <c r="AK117" s="287"/>
      <c r="AL117" s="42">
        <v>0.0</v>
      </c>
      <c r="AM117" s="287"/>
      <c r="AN117" s="42">
        <v>0.0</v>
      </c>
      <c r="AO117" s="287"/>
      <c r="AP117" s="287"/>
      <c r="AQ117" s="287"/>
      <c r="AR117" s="287"/>
      <c r="AS117" s="42">
        <v>2.0</v>
      </c>
      <c r="AT117" s="287"/>
      <c r="AU117" s="42">
        <v>3.0</v>
      </c>
      <c r="AV117" s="287"/>
      <c r="AW117" s="287"/>
      <c r="AX117" s="287"/>
      <c r="AY117" s="287"/>
    </row>
    <row r="118" ht="14.25" customHeight="1">
      <c r="A118" s="285" t="s">
        <v>178</v>
      </c>
      <c r="B118" s="285" t="s">
        <v>173</v>
      </c>
      <c r="C118" s="285" t="s">
        <v>36</v>
      </c>
      <c r="D118" s="285">
        <v>4.0</v>
      </c>
      <c r="E118" s="285">
        <v>11.0</v>
      </c>
      <c r="F118" s="42">
        <v>22.0</v>
      </c>
      <c r="G118" s="285">
        <f>SUM(F118:F119)</f>
        <v>61</v>
      </c>
      <c r="H118" s="42">
        <v>14.0</v>
      </c>
      <c r="I118" s="285">
        <f>SUM(H118:H119)</f>
        <v>31</v>
      </c>
      <c r="J118" s="42">
        <v>24.0</v>
      </c>
      <c r="K118" s="285">
        <f>SUM(J118:J119)</f>
        <v>67</v>
      </c>
      <c r="L118" s="42">
        <v>20.0</v>
      </c>
      <c r="M118" s="285">
        <f>SUM(L118:L119)</f>
        <v>36</v>
      </c>
      <c r="N118" s="286">
        <f>(K118-G118)/7</f>
        <v>0.8571428571</v>
      </c>
      <c r="O118" s="286">
        <f>(M118-I118)/7</f>
        <v>0.7142857143</v>
      </c>
      <c r="P118" s="286">
        <f>(M118*((20.792*AVERAGE(11.5,8.375))-60.474))/10000</f>
        <v>0.5261274</v>
      </c>
      <c r="Q118" s="42">
        <v>9.0</v>
      </c>
      <c r="R118" s="285">
        <f>(J118+Q118)+(J119+Q119)</f>
        <v>86</v>
      </c>
      <c r="S118" s="42">
        <v>5.0</v>
      </c>
      <c r="T118" s="285">
        <f>(L118+S118)+(L119+S119)</f>
        <v>46</v>
      </c>
      <c r="U118" s="286">
        <f>(R118-K118)/7</f>
        <v>2.714285714</v>
      </c>
      <c r="V118" s="286">
        <f>(T118-M118)/7</f>
        <v>1.428571429</v>
      </c>
      <c r="W118" s="286">
        <f>(T118*((20.792*AVERAGE(11.5,8.375))-60.474))/10000</f>
        <v>0.6722739</v>
      </c>
      <c r="X118" s="42">
        <v>1.0</v>
      </c>
      <c r="Y118" s="285">
        <f>(X119+X118)+(R118)</f>
        <v>87</v>
      </c>
      <c r="Z118" s="42">
        <v>1.0</v>
      </c>
      <c r="AA118" s="285">
        <f>(T118+Z118)+(Z119)</f>
        <v>47</v>
      </c>
      <c r="AB118" s="286">
        <f>(Y118-R118)/7</f>
        <v>0.1428571429</v>
      </c>
      <c r="AC118" s="286">
        <f>(AA118-T118)/7</f>
        <v>0.1428571429</v>
      </c>
      <c r="AD118" s="286">
        <f>(AA118*((20.792*AVERAGE(11.5,8.375))-60.474))/10000</f>
        <v>0.68688855</v>
      </c>
      <c r="AE118" s="42">
        <v>0.0</v>
      </c>
      <c r="AF118" s="285">
        <f>(AE119+AE118)+(Y118)</f>
        <v>87</v>
      </c>
      <c r="AG118" s="42">
        <v>0.0</v>
      </c>
      <c r="AH118" s="285">
        <f>(AG119+AG118)+(AA118)</f>
        <v>47</v>
      </c>
      <c r="AI118" s="286">
        <f>(AF118-Y118)/7</f>
        <v>0</v>
      </c>
      <c r="AJ118" s="286">
        <f>(AH118-AA118)/7</f>
        <v>0</v>
      </c>
      <c r="AK118" s="286">
        <f>(AH118*((20.792*AVERAGE(11.5,8.375))-60.474))/10000</f>
        <v>0.68688855</v>
      </c>
      <c r="AL118" s="42">
        <v>0.0</v>
      </c>
      <c r="AM118" s="285">
        <f>(AL119+AL118)+(AF118)</f>
        <v>88</v>
      </c>
      <c r="AN118" s="42">
        <v>0.0</v>
      </c>
      <c r="AO118" s="285">
        <f>(AN119+AN118)+(AH118)</f>
        <v>48</v>
      </c>
      <c r="AP118" s="286">
        <f>(AM118-AF118)/7</f>
        <v>0.1428571429</v>
      </c>
      <c r="AQ118" s="286">
        <f>(AO118-AH118)/7</f>
        <v>0.1428571429</v>
      </c>
      <c r="AR118" s="286">
        <f>(AO118*((20.792*AVERAGE(11.5,8.375))-60.474))/10000</f>
        <v>0.7015032</v>
      </c>
      <c r="AS118" s="42">
        <v>8.0</v>
      </c>
      <c r="AT118" s="285">
        <f>(AS119+AS118)+(AM118)</f>
        <v>102</v>
      </c>
      <c r="AU118" s="42">
        <v>3.0</v>
      </c>
      <c r="AV118" s="285">
        <f>(AU119+AU118)+(AO118)</f>
        <v>53</v>
      </c>
      <c r="AW118" s="286">
        <f>(AT118-AM118)/7</f>
        <v>2</v>
      </c>
      <c r="AX118" s="286">
        <f>(AV118-AO118)/7</f>
        <v>0.7142857143</v>
      </c>
      <c r="AY118" s="286">
        <f>(AV118*((20.792*AVERAGE(11.5,8.375))-60.474))/10000</f>
        <v>0.77457645</v>
      </c>
    </row>
    <row r="119" ht="14.25" customHeight="1">
      <c r="A119" s="287"/>
      <c r="B119" s="287"/>
      <c r="C119" s="287"/>
      <c r="D119" s="287"/>
      <c r="E119" s="287"/>
      <c r="F119" s="42">
        <v>39.0</v>
      </c>
      <c r="G119" s="287"/>
      <c r="H119" s="42">
        <v>17.0</v>
      </c>
      <c r="I119" s="287"/>
      <c r="J119" s="42">
        <v>43.0</v>
      </c>
      <c r="K119" s="287"/>
      <c r="L119" s="42">
        <v>16.0</v>
      </c>
      <c r="M119" s="287"/>
      <c r="N119" s="287"/>
      <c r="O119" s="287"/>
      <c r="P119" s="287"/>
      <c r="Q119" s="42">
        <v>10.0</v>
      </c>
      <c r="R119" s="287"/>
      <c r="S119" s="42">
        <v>5.0</v>
      </c>
      <c r="T119" s="287"/>
      <c r="U119" s="287"/>
      <c r="V119" s="287"/>
      <c r="W119" s="287"/>
      <c r="X119" s="42">
        <v>0.0</v>
      </c>
      <c r="Y119" s="287"/>
      <c r="Z119" s="42">
        <v>0.0</v>
      </c>
      <c r="AA119" s="287"/>
      <c r="AB119" s="287"/>
      <c r="AC119" s="287"/>
      <c r="AD119" s="287"/>
      <c r="AE119" s="42">
        <v>0.0</v>
      </c>
      <c r="AF119" s="287"/>
      <c r="AG119" s="42">
        <v>0.0</v>
      </c>
      <c r="AH119" s="287"/>
      <c r="AI119" s="287"/>
      <c r="AJ119" s="287"/>
      <c r="AK119" s="287"/>
      <c r="AL119" s="42">
        <v>1.0</v>
      </c>
      <c r="AM119" s="287"/>
      <c r="AN119" s="42">
        <v>1.0</v>
      </c>
      <c r="AO119" s="287"/>
      <c r="AP119" s="287"/>
      <c r="AQ119" s="287"/>
      <c r="AR119" s="287"/>
      <c r="AS119" s="42">
        <v>6.0</v>
      </c>
      <c r="AT119" s="287"/>
      <c r="AU119" s="42">
        <v>2.0</v>
      </c>
      <c r="AV119" s="287"/>
      <c r="AW119" s="287"/>
      <c r="AX119" s="287"/>
      <c r="AY119" s="287"/>
    </row>
    <row r="120" ht="14.25" customHeight="1">
      <c r="A120" s="285" t="s">
        <v>175</v>
      </c>
      <c r="B120" s="285" t="s">
        <v>169</v>
      </c>
      <c r="C120" s="285" t="s">
        <v>34</v>
      </c>
      <c r="D120" s="285">
        <v>4.0</v>
      </c>
      <c r="E120" s="285">
        <v>12.0</v>
      </c>
      <c r="F120" s="42">
        <v>71.0</v>
      </c>
      <c r="G120" s="285">
        <f>SUM(F120:F121)</f>
        <v>122</v>
      </c>
      <c r="H120" s="42">
        <v>23.0</v>
      </c>
      <c r="I120" s="285">
        <f>SUM(H120:H121)</f>
        <v>44</v>
      </c>
      <c r="J120" s="42">
        <v>83.0</v>
      </c>
      <c r="K120" s="285">
        <f>SUM(J120:J121)</f>
        <v>134</v>
      </c>
      <c r="L120" s="42">
        <f>H120+3</f>
        <v>26</v>
      </c>
      <c r="M120" s="285">
        <f>SUM(L120:L121)</f>
        <v>49</v>
      </c>
      <c r="N120" s="286">
        <f>(K120-G120)/7</f>
        <v>1.714285714</v>
      </c>
      <c r="O120" s="286">
        <f>(M120-I120)/7</f>
        <v>0.7142857143</v>
      </c>
      <c r="P120" s="286">
        <f>(M120*((20.792*AVERAGE(11.5,8.375))-60.474))/10000</f>
        <v>0.71611785</v>
      </c>
      <c r="Q120" s="42">
        <v>13.0</v>
      </c>
      <c r="R120" s="285">
        <f>(J120+Q120)+(J121+Q121)</f>
        <v>160</v>
      </c>
      <c r="S120" s="42">
        <v>5.0</v>
      </c>
      <c r="T120" s="285">
        <f>(L120+S120)+(L121+S121)</f>
        <v>59</v>
      </c>
      <c r="U120" s="286">
        <f>(R120-K120)/7</f>
        <v>3.714285714</v>
      </c>
      <c r="V120" s="286">
        <f>(T120-M120)/7</f>
        <v>1.428571429</v>
      </c>
      <c r="W120" s="286">
        <f>(T120*((20.792*AVERAGE(11.5,8.375))-60.474))/10000</f>
        <v>0.86226435</v>
      </c>
      <c r="X120" s="42">
        <v>1.0</v>
      </c>
      <c r="Y120" s="285">
        <f>(X121+X120)+(R120)</f>
        <v>163</v>
      </c>
      <c r="Z120" s="42">
        <v>1.0</v>
      </c>
      <c r="AA120" s="285">
        <f>(T120+Z120)+(Z121)</f>
        <v>61</v>
      </c>
      <c r="AB120" s="286">
        <f>(Y120-R120)/7</f>
        <v>0.4285714286</v>
      </c>
      <c r="AC120" s="286">
        <f>(AA120-T120)/7</f>
        <v>0.2857142857</v>
      </c>
      <c r="AD120" s="286">
        <f>(AA120*((20.792*AVERAGE(11.5,8.375))-60.474))/10000</f>
        <v>0.89149365</v>
      </c>
      <c r="AE120" s="42">
        <v>0.0</v>
      </c>
      <c r="AF120" s="285">
        <f>(AE121+AE120)+(Y120)</f>
        <v>163</v>
      </c>
      <c r="AG120" s="42">
        <v>0.0</v>
      </c>
      <c r="AH120" s="285">
        <f>(AG121+AG120)+(AA120)</f>
        <v>61</v>
      </c>
      <c r="AI120" s="286">
        <f>(AF120-Y120)/7</f>
        <v>0</v>
      </c>
      <c r="AJ120" s="286">
        <f>(AH120-AA120)/7</f>
        <v>0</v>
      </c>
      <c r="AK120" s="286">
        <f>(AH120*((20.792*AVERAGE(11.5,8.375))-60.474))/10000</f>
        <v>0.89149365</v>
      </c>
      <c r="AL120" s="42">
        <v>0.0</v>
      </c>
      <c r="AM120" s="285">
        <f>(AL121+AL120)+(AF120)</f>
        <v>163</v>
      </c>
      <c r="AN120" s="42">
        <v>0.0</v>
      </c>
      <c r="AO120" s="285">
        <f>(AN121+AN120)+(AH120)</f>
        <v>61</v>
      </c>
      <c r="AP120" s="286">
        <f>(AM120-AF120)/7</f>
        <v>0</v>
      </c>
      <c r="AQ120" s="286">
        <f>(AO120-AH120)/7</f>
        <v>0</v>
      </c>
      <c r="AR120" s="286">
        <f>(AO120*((20.792*AVERAGE(11.5,8.375))-60.474))/10000</f>
        <v>0.89149365</v>
      </c>
      <c r="AS120" s="42">
        <v>0.0</v>
      </c>
      <c r="AT120" s="285">
        <f>(AS121+AS120)+(AM120)</f>
        <v>166</v>
      </c>
      <c r="AU120" s="42">
        <v>2.0</v>
      </c>
      <c r="AV120" s="285">
        <f>(AU121+AU120)+(AO120)</f>
        <v>65</v>
      </c>
      <c r="AW120" s="286">
        <f>(AT120-AM120)/7</f>
        <v>0.4285714286</v>
      </c>
      <c r="AX120" s="286">
        <f>(AV120-AO120)/7</f>
        <v>0.5714285714</v>
      </c>
      <c r="AY120" s="286">
        <f>(AV120*((20.792*AVERAGE(11.5,8.375))-60.474))/10000</f>
        <v>0.94995225</v>
      </c>
    </row>
    <row r="121" ht="14.25" customHeight="1">
      <c r="A121" s="287"/>
      <c r="B121" s="287"/>
      <c r="C121" s="287"/>
      <c r="D121" s="287"/>
      <c r="E121" s="287"/>
      <c r="F121" s="42">
        <v>51.0</v>
      </c>
      <c r="G121" s="287"/>
      <c r="H121" s="42">
        <v>21.0</v>
      </c>
      <c r="I121" s="287"/>
      <c r="J121" s="42">
        <v>51.0</v>
      </c>
      <c r="K121" s="287"/>
      <c r="L121" s="42">
        <f t="shared" ref="L121:L125" si="25">H121+2</f>
        <v>23</v>
      </c>
      <c r="M121" s="287"/>
      <c r="N121" s="287"/>
      <c r="O121" s="287"/>
      <c r="P121" s="287"/>
      <c r="Q121" s="42">
        <v>13.0</v>
      </c>
      <c r="R121" s="287"/>
      <c r="S121" s="42">
        <v>5.0</v>
      </c>
      <c r="T121" s="287"/>
      <c r="U121" s="287"/>
      <c r="V121" s="287"/>
      <c r="W121" s="287"/>
      <c r="X121" s="42">
        <v>2.0</v>
      </c>
      <c r="Y121" s="287"/>
      <c r="Z121" s="42">
        <v>1.0</v>
      </c>
      <c r="AA121" s="287"/>
      <c r="AB121" s="287"/>
      <c r="AC121" s="287"/>
      <c r="AD121" s="287"/>
      <c r="AE121" s="42">
        <v>0.0</v>
      </c>
      <c r="AF121" s="287"/>
      <c r="AG121" s="42">
        <v>0.0</v>
      </c>
      <c r="AH121" s="287"/>
      <c r="AI121" s="287"/>
      <c r="AJ121" s="287"/>
      <c r="AK121" s="287"/>
      <c r="AL121" s="42">
        <v>0.0</v>
      </c>
      <c r="AM121" s="287"/>
      <c r="AN121" s="42">
        <v>0.0</v>
      </c>
      <c r="AO121" s="287"/>
      <c r="AP121" s="287"/>
      <c r="AQ121" s="287"/>
      <c r="AR121" s="287"/>
      <c r="AS121" s="42">
        <v>3.0</v>
      </c>
      <c r="AT121" s="287"/>
      <c r="AU121" s="42">
        <v>2.0</v>
      </c>
      <c r="AV121" s="287"/>
      <c r="AW121" s="287"/>
      <c r="AX121" s="287"/>
      <c r="AY121" s="287"/>
    </row>
    <row r="122" ht="14.25" customHeight="1">
      <c r="A122" s="285" t="s">
        <v>178</v>
      </c>
      <c r="B122" s="285" t="s">
        <v>169</v>
      </c>
      <c r="C122" s="285" t="s">
        <v>32</v>
      </c>
      <c r="D122" s="285">
        <v>4.0</v>
      </c>
      <c r="E122" s="285">
        <v>13.0</v>
      </c>
      <c r="F122" s="42">
        <v>60.0</v>
      </c>
      <c r="G122" s="285">
        <f>SUM(F122:F123)</f>
        <v>111</v>
      </c>
      <c r="H122" s="42">
        <v>17.0</v>
      </c>
      <c r="I122" s="285">
        <f>SUM(H122:H123)</f>
        <v>31</v>
      </c>
      <c r="J122" s="42">
        <v>68.0</v>
      </c>
      <c r="K122" s="285">
        <f>SUM(J122:J123)</f>
        <v>121</v>
      </c>
      <c r="L122" s="42">
        <f t="shared" si="25"/>
        <v>19</v>
      </c>
      <c r="M122" s="285">
        <f>SUM(L122:L123)</f>
        <v>35</v>
      </c>
      <c r="N122" s="286">
        <f>(K122-G122)/7</f>
        <v>1.428571429</v>
      </c>
      <c r="O122" s="286">
        <f>(M122-I122)/7</f>
        <v>0.5714285714</v>
      </c>
      <c r="P122" s="286">
        <f>(M122*((20.792*AVERAGE(11.5,8.375))-60.474))/10000</f>
        <v>0.51151275</v>
      </c>
      <c r="Q122" s="42">
        <v>9.0</v>
      </c>
      <c r="R122" s="285">
        <f>(J122+Q122)+(J123+Q123)</f>
        <v>140</v>
      </c>
      <c r="S122" s="42">
        <v>4.0</v>
      </c>
      <c r="T122" s="285">
        <f>(L122+S122)+(L123+S123)</f>
        <v>44</v>
      </c>
      <c r="U122" s="286">
        <f>(R122-K122)/7</f>
        <v>2.714285714</v>
      </c>
      <c r="V122" s="286">
        <f>(T122-M122)/7</f>
        <v>1.285714286</v>
      </c>
      <c r="W122" s="286">
        <f>(T122*((20.792*AVERAGE(11.5,8.375))-60.474))/10000</f>
        <v>0.6430446</v>
      </c>
      <c r="X122" s="42">
        <v>5.0</v>
      </c>
      <c r="Y122" s="285">
        <f>(X123+X122)+(R122)</f>
        <v>152</v>
      </c>
      <c r="Z122" s="42">
        <v>3.0</v>
      </c>
      <c r="AA122" s="285">
        <f>(T122+Z122)+(Z123)</f>
        <v>49</v>
      </c>
      <c r="AB122" s="286">
        <f>(Y122-R122)/7</f>
        <v>1.714285714</v>
      </c>
      <c r="AC122" s="286">
        <f>(AA122-T122)/7</f>
        <v>0.7142857143</v>
      </c>
      <c r="AD122" s="286">
        <f>(AA122*((20.792*AVERAGE(11.5,8.375))-60.474))/10000</f>
        <v>0.71611785</v>
      </c>
      <c r="AE122" s="42">
        <v>0.0</v>
      </c>
      <c r="AF122" s="285">
        <f>(AE123+AE122)+(Y122)</f>
        <v>152</v>
      </c>
      <c r="AG122" s="42">
        <v>0.0</v>
      </c>
      <c r="AH122" s="285">
        <f>(AG123+AG122)+(AA122)</f>
        <v>49</v>
      </c>
      <c r="AI122" s="286">
        <f>(AF122-Y122)/7</f>
        <v>0</v>
      </c>
      <c r="AJ122" s="286">
        <f>(AH122-AA122)/7</f>
        <v>0</v>
      </c>
      <c r="AK122" s="286">
        <f>(AH122*((20.792*AVERAGE(11.5,8.375))-60.474))/10000</f>
        <v>0.71611785</v>
      </c>
      <c r="AL122" s="42">
        <v>0.0</v>
      </c>
      <c r="AM122" s="285">
        <f>(AL123+AL122)+(AF122)</f>
        <v>152</v>
      </c>
      <c r="AN122" s="42">
        <v>0.0</v>
      </c>
      <c r="AO122" s="285">
        <f>(AN123+AN122)+(AH122)</f>
        <v>49</v>
      </c>
      <c r="AP122" s="286">
        <f>(AM122-AF122)/7</f>
        <v>0</v>
      </c>
      <c r="AQ122" s="286">
        <f>(AO122-AH122)/7</f>
        <v>0</v>
      </c>
      <c r="AR122" s="286">
        <f>(AO122*((20.792*AVERAGE(11.5,8.375))-60.474))/10000</f>
        <v>0.71611785</v>
      </c>
      <c r="AS122" s="42">
        <v>3.0</v>
      </c>
      <c r="AT122" s="285">
        <f>(AS123+AS122)+(AM122)</f>
        <v>157</v>
      </c>
      <c r="AU122" s="42">
        <v>2.0</v>
      </c>
      <c r="AV122" s="285">
        <f>(AU123+AU122)+(AO122)</f>
        <v>53</v>
      </c>
      <c r="AW122" s="286">
        <f>(AT122-AM122)/7</f>
        <v>0.7142857143</v>
      </c>
      <c r="AX122" s="286">
        <f>(AV122-AO122)/7</f>
        <v>0.5714285714</v>
      </c>
      <c r="AY122" s="286">
        <f>(AV122*((20.792*AVERAGE(11.5,8.375))-60.474))/10000</f>
        <v>0.77457645</v>
      </c>
    </row>
    <row r="123" ht="14.25" customHeight="1">
      <c r="A123" s="287"/>
      <c r="B123" s="287"/>
      <c r="C123" s="287"/>
      <c r="D123" s="287"/>
      <c r="E123" s="287"/>
      <c r="F123" s="42">
        <v>51.0</v>
      </c>
      <c r="G123" s="287"/>
      <c r="H123" s="42">
        <v>14.0</v>
      </c>
      <c r="I123" s="287"/>
      <c r="J123" s="42">
        <v>53.0</v>
      </c>
      <c r="K123" s="287"/>
      <c r="L123" s="42">
        <f t="shared" si="25"/>
        <v>16</v>
      </c>
      <c r="M123" s="287"/>
      <c r="N123" s="287"/>
      <c r="O123" s="287"/>
      <c r="P123" s="287"/>
      <c r="Q123" s="42">
        <v>10.0</v>
      </c>
      <c r="R123" s="287"/>
      <c r="S123" s="42">
        <v>5.0</v>
      </c>
      <c r="T123" s="287"/>
      <c r="U123" s="287"/>
      <c r="V123" s="287"/>
      <c r="W123" s="287"/>
      <c r="X123" s="42">
        <v>7.0</v>
      </c>
      <c r="Y123" s="287"/>
      <c r="Z123" s="42">
        <v>2.0</v>
      </c>
      <c r="AA123" s="287"/>
      <c r="AB123" s="287"/>
      <c r="AC123" s="287"/>
      <c r="AD123" s="287"/>
      <c r="AE123" s="42">
        <v>0.0</v>
      </c>
      <c r="AF123" s="287"/>
      <c r="AG123" s="42">
        <v>0.0</v>
      </c>
      <c r="AH123" s="287"/>
      <c r="AI123" s="287"/>
      <c r="AJ123" s="287"/>
      <c r="AK123" s="287"/>
      <c r="AL123" s="42">
        <v>0.0</v>
      </c>
      <c r="AM123" s="287"/>
      <c r="AN123" s="42">
        <v>0.0</v>
      </c>
      <c r="AO123" s="287"/>
      <c r="AP123" s="287"/>
      <c r="AQ123" s="287"/>
      <c r="AR123" s="287"/>
      <c r="AS123" s="42">
        <v>2.0</v>
      </c>
      <c r="AT123" s="287"/>
      <c r="AU123" s="42">
        <v>2.0</v>
      </c>
      <c r="AV123" s="287"/>
      <c r="AW123" s="287"/>
      <c r="AX123" s="287"/>
      <c r="AY123" s="287"/>
    </row>
    <row r="124" ht="14.25" customHeight="1">
      <c r="A124" s="285" t="s">
        <v>183</v>
      </c>
      <c r="B124" s="285" t="s">
        <v>169</v>
      </c>
      <c r="C124" s="285" t="s">
        <v>30</v>
      </c>
      <c r="D124" s="285">
        <v>4.0</v>
      </c>
      <c r="E124" s="285">
        <v>14.0</v>
      </c>
      <c r="F124" s="42">
        <v>58.0</v>
      </c>
      <c r="G124" s="285">
        <f>SUM(F124:F125)</f>
        <v>111</v>
      </c>
      <c r="H124" s="42">
        <v>18.0</v>
      </c>
      <c r="I124" s="285">
        <f>SUM(H124:H125)</f>
        <v>35</v>
      </c>
      <c r="J124" s="42">
        <v>60.0</v>
      </c>
      <c r="K124" s="285">
        <f>SUM(J124:J125)</f>
        <v>117</v>
      </c>
      <c r="L124" s="42">
        <f t="shared" si="25"/>
        <v>20</v>
      </c>
      <c r="M124" s="285">
        <f>SUM(L124:L125)</f>
        <v>39</v>
      </c>
      <c r="N124" s="286">
        <f>(K124-G124)/7</f>
        <v>0.8571428571</v>
      </c>
      <c r="O124" s="286">
        <f>(M124-I124)/7</f>
        <v>0.5714285714</v>
      </c>
      <c r="P124" s="286">
        <f>(M124*((20.792*AVERAGE(11.5,8.375))-60.474))/10000</f>
        <v>0.56997135</v>
      </c>
      <c r="Q124" s="42">
        <v>10.0</v>
      </c>
      <c r="R124" s="285">
        <f>(J124+Q124)+(J125+Q125)</f>
        <v>134</v>
      </c>
      <c r="S124" s="42">
        <v>5.0</v>
      </c>
      <c r="T124" s="285">
        <f>(L124+S124)+(L125+S125)</f>
        <v>48</v>
      </c>
      <c r="U124" s="286">
        <f>(R124-K124)/7</f>
        <v>2.428571429</v>
      </c>
      <c r="V124" s="286">
        <f>(T124-M124)/7</f>
        <v>1.285714286</v>
      </c>
      <c r="W124" s="286">
        <f>(T124*((20.792*AVERAGE(11.5,8.375))-60.474))/10000</f>
        <v>0.7015032</v>
      </c>
      <c r="X124" s="42">
        <v>2.0</v>
      </c>
      <c r="Y124" s="285">
        <f>(X125+X124)+(R124)</f>
        <v>138</v>
      </c>
      <c r="Z124" s="42">
        <v>2.0</v>
      </c>
      <c r="AA124" s="285">
        <f>(T124+Z124)+(Z125)</f>
        <v>51</v>
      </c>
      <c r="AB124" s="286">
        <f>(Y124-R124)/7</f>
        <v>0.5714285714</v>
      </c>
      <c r="AC124" s="286">
        <f>(AA124-T124)/7</f>
        <v>0.4285714286</v>
      </c>
      <c r="AD124" s="286">
        <f>(AA124*((20.792*AVERAGE(11.5,8.375))-60.474))/10000</f>
        <v>0.74534715</v>
      </c>
      <c r="AE124" s="42">
        <v>0.0</v>
      </c>
      <c r="AF124" s="285">
        <f>(AE125+AE124)+(Y124)</f>
        <v>138</v>
      </c>
      <c r="AG124" s="42">
        <v>0.0</v>
      </c>
      <c r="AH124" s="285">
        <f>(AG125+AG124)+(AA124)</f>
        <v>51</v>
      </c>
      <c r="AI124" s="286">
        <f>(AF124-Y124)/7</f>
        <v>0</v>
      </c>
      <c r="AJ124" s="286">
        <f>(AH124-AA124)/7</f>
        <v>0</v>
      </c>
      <c r="AK124" s="286">
        <f>(AH124*((20.792*AVERAGE(11.5,8.375))-60.474))/10000</f>
        <v>0.74534715</v>
      </c>
      <c r="AL124" s="42">
        <v>0.0</v>
      </c>
      <c r="AM124" s="285">
        <f>(AL125+AL124)+(AF124)</f>
        <v>138</v>
      </c>
      <c r="AN124" s="42">
        <v>0.0</v>
      </c>
      <c r="AO124" s="285">
        <f>(AN125+AN124)+(AH124)</f>
        <v>51</v>
      </c>
      <c r="AP124" s="286">
        <f>(AM124-AF124)/7</f>
        <v>0</v>
      </c>
      <c r="AQ124" s="286">
        <f>(AO124-AH124)/7</f>
        <v>0</v>
      </c>
      <c r="AR124" s="286">
        <f>(AO124*((20.792*AVERAGE(11.5,8.375))-60.474))/10000</f>
        <v>0.74534715</v>
      </c>
      <c r="AS124" s="42">
        <v>3.0</v>
      </c>
      <c r="AT124" s="285">
        <f>(AS125+AS124)+(AM124)</f>
        <v>141</v>
      </c>
      <c r="AU124" s="42">
        <v>1.0</v>
      </c>
      <c r="AV124" s="285">
        <f>(AU125+AU124)+(AO124)</f>
        <v>52</v>
      </c>
      <c r="AW124" s="286">
        <f>(AT124-AM124)/7</f>
        <v>0.4285714286</v>
      </c>
      <c r="AX124" s="286">
        <f>(AV124-AO124)/7</f>
        <v>0.1428571429</v>
      </c>
      <c r="AY124" s="286">
        <f>(AV124*((20.792*AVERAGE(11.5,8.375))-60.474))/10000</f>
        <v>0.7599618</v>
      </c>
    </row>
    <row r="125" ht="14.25" customHeight="1">
      <c r="A125" s="287"/>
      <c r="B125" s="287"/>
      <c r="C125" s="287"/>
      <c r="D125" s="287"/>
      <c r="E125" s="287"/>
      <c r="F125" s="42">
        <v>53.0</v>
      </c>
      <c r="G125" s="287"/>
      <c r="H125" s="42">
        <v>17.0</v>
      </c>
      <c r="I125" s="287"/>
      <c r="J125" s="42">
        <v>57.0</v>
      </c>
      <c r="K125" s="287"/>
      <c r="L125" s="42">
        <f t="shared" si="25"/>
        <v>19</v>
      </c>
      <c r="M125" s="287"/>
      <c r="N125" s="287"/>
      <c r="O125" s="287"/>
      <c r="P125" s="287"/>
      <c r="Q125" s="42">
        <v>7.0</v>
      </c>
      <c r="R125" s="287"/>
      <c r="S125" s="42">
        <v>4.0</v>
      </c>
      <c r="T125" s="287"/>
      <c r="U125" s="287"/>
      <c r="V125" s="287"/>
      <c r="W125" s="287"/>
      <c r="X125" s="42">
        <v>2.0</v>
      </c>
      <c r="Y125" s="287"/>
      <c r="Z125" s="42">
        <v>1.0</v>
      </c>
      <c r="AA125" s="287"/>
      <c r="AB125" s="287"/>
      <c r="AC125" s="287"/>
      <c r="AD125" s="287"/>
      <c r="AE125" s="42">
        <v>0.0</v>
      </c>
      <c r="AF125" s="287"/>
      <c r="AG125" s="42">
        <v>0.0</v>
      </c>
      <c r="AH125" s="287"/>
      <c r="AI125" s="287"/>
      <c r="AJ125" s="287"/>
      <c r="AK125" s="287"/>
      <c r="AL125" s="42">
        <v>0.0</v>
      </c>
      <c r="AM125" s="287"/>
      <c r="AN125" s="42">
        <v>0.0</v>
      </c>
      <c r="AO125" s="287"/>
      <c r="AP125" s="287"/>
      <c r="AQ125" s="287"/>
      <c r="AR125" s="287"/>
      <c r="AS125" s="42">
        <v>0.0</v>
      </c>
      <c r="AT125" s="287"/>
      <c r="AU125" s="42">
        <v>0.0</v>
      </c>
      <c r="AV125" s="287"/>
      <c r="AW125" s="287"/>
      <c r="AX125" s="287"/>
      <c r="AY125" s="287"/>
    </row>
    <row r="126" ht="14.25" customHeight="1">
      <c r="A126" s="285" t="s">
        <v>178</v>
      </c>
      <c r="B126" s="285" t="s">
        <v>176</v>
      </c>
      <c r="C126" s="285" t="s">
        <v>29</v>
      </c>
      <c r="D126" s="285">
        <v>4.0</v>
      </c>
      <c r="E126" s="285">
        <v>15.0</v>
      </c>
      <c r="F126" s="42">
        <v>58.0</v>
      </c>
      <c r="G126" s="285">
        <f>SUM(F126:F127)</f>
        <v>111</v>
      </c>
      <c r="H126" s="42">
        <v>16.0</v>
      </c>
      <c r="I126" s="285">
        <f>SUM(H126:H127)</f>
        <v>29</v>
      </c>
      <c r="J126" s="42">
        <v>59.0</v>
      </c>
      <c r="K126" s="285">
        <f>SUM(J126:J127)</f>
        <v>115</v>
      </c>
      <c r="L126" s="42">
        <f t="shared" ref="L126:L128" si="26">H126+1</f>
        <v>17</v>
      </c>
      <c r="M126" s="285">
        <f>SUM(L126:L127)</f>
        <v>31</v>
      </c>
      <c r="N126" s="286">
        <f>(K126-G126)/7</f>
        <v>0.5714285714</v>
      </c>
      <c r="O126" s="286">
        <f>(M126-I126)/7</f>
        <v>0.2857142857</v>
      </c>
      <c r="P126" s="286">
        <f>(M126*((20.792*AVERAGE(11.5,8.375))-60.474))/10000</f>
        <v>0.45305415</v>
      </c>
      <c r="Q126" s="42">
        <v>10.0</v>
      </c>
      <c r="R126" s="285">
        <f>(J126+Q126)+(J127+Q127)</f>
        <v>133</v>
      </c>
      <c r="S126" s="42">
        <v>5.0</v>
      </c>
      <c r="T126" s="285">
        <f>(L126+S126)+(L127+S127)</f>
        <v>42</v>
      </c>
      <c r="U126" s="286">
        <f>(R126-K126)/7</f>
        <v>2.571428571</v>
      </c>
      <c r="V126" s="286">
        <f>(T126-M126)/7</f>
        <v>1.571428571</v>
      </c>
      <c r="W126" s="286">
        <f>(T126*((20.792*AVERAGE(11.5,8.375))-60.474))/10000</f>
        <v>0.6138153</v>
      </c>
      <c r="X126" s="42">
        <v>2.0</v>
      </c>
      <c r="Y126" s="285">
        <f>(X127+X126)+(R126)</f>
        <v>145</v>
      </c>
      <c r="Z126" s="42">
        <v>1.0</v>
      </c>
      <c r="AA126" s="285">
        <f>(T126+Z126)+(Z127)</f>
        <v>47</v>
      </c>
      <c r="AB126" s="286">
        <f>(Y126-R126)/7</f>
        <v>1.714285714</v>
      </c>
      <c r="AC126" s="286">
        <f>(AA126-T126)/7</f>
        <v>0.7142857143</v>
      </c>
      <c r="AD126" s="286">
        <f>(AA126*((20.792*AVERAGE(11.5,8.375))-60.474))/10000</f>
        <v>0.68688855</v>
      </c>
      <c r="AE126" s="42">
        <v>0.0</v>
      </c>
      <c r="AF126" s="285">
        <f>(AE127+AE126)+(Y126)</f>
        <v>145</v>
      </c>
      <c r="AG126" s="42">
        <v>0.0</v>
      </c>
      <c r="AH126" s="285">
        <f>(AG127+AG126)+(AA126)</f>
        <v>47</v>
      </c>
      <c r="AI126" s="286">
        <f>(AF126-Y126)/7</f>
        <v>0</v>
      </c>
      <c r="AJ126" s="286">
        <f>(AH126-AA126)/7</f>
        <v>0</v>
      </c>
      <c r="AK126" s="286">
        <f>(AH126*((20.792*AVERAGE(11.5,8.375))-60.474))/10000</f>
        <v>0.68688855</v>
      </c>
      <c r="AL126" s="42">
        <v>1.0</v>
      </c>
      <c r="AM126" s="285">
        <f>(AL127+AL126)+(AF126)</f>
        <v>147</v>
      </c>
      <c r="AN126" s="42">
        <v>1.0</v>
      </c>
      <c r="AO126" s="285">
        <f>(AN127+AN126)+(AH126)</f>
        <v>49</v>
      </c>
      <c r="AP126" s="286">
        <f>(AM126-AF126)/7</f>
        <v>0.2857142857</v>
      </c>
      <c r="AQ126" s="286">
        <f>(AO126-AH126)/7</f>
        <v>0.2857142857</v>
      </c>
      <c r="AR126" s="286">
        <f>(AO126*((20.792*AVERAGE(11.5,8.375))-60.474))/10000</f>
        <v>0.71611785</v>
      </c>
      <c r="AS126" s="42">
        <v>2.0</v>
      </c>
      <c r="AT126" s="285">
        <f>(AS127+AS126)+(AM126)</f>
        <v>152</v>
      </c>
      <c r="AU126" s="42">
        <v>2.0</v>
      </c>
      <c r="AV126" s="285">
        <f>(AU127+AU126)+(AO126)</f>
        <v>54</v>
      </c>
      <c r="AW126" s="286">
        <f>(AT126-AM126)/7</f>
        <v>0.7142857143</v>
      </c>
      <c r="AX126" s="286">
        <f>(AV126-AO126)/7</f>
        <v>0.7142857143</v>
      </c>
      <c r="AY126" s="286">
        <f>(AV126*((20.792*AVERAGE(11.5,8.375))-60.474))/10000</f>
        <v>0.7891911</v>
      </c>
    </row>
    <row r="127" ht="14.25" customHeight="1">
      <c r="A127" s="287"/>
      <c r="B127" s="287"/>
      <c r="C127" s="287"/>
      <c r="D127" s="287"/>
      <c r="E127" s="287"/>
      <c r="F127" s="42">
        <v>53.0</v>
      </c>
      <c r="G127" s="287"/>
      <c r="H127" s="42">
        <v>13.0</v>
      </c>
      <c r="I127" s="287"/>
      <c r="J127" s="42">
        <v>56.0</v>
      </c>
      <c r="K127" s="287"/>
      <c r="L127" s="42">
        <f t="shared" si="26"/>
        <v>14</v>
      </c>
      <c r="M127" s="287"/>
      <c r="N127" s="287"/>
      <c r="O127" s="287"/>
      <c r="P127" s="287"/>
      <c r="Q127" s="42">
        <v>8.0</v>
      </c>
      <c r="R127" s="287"/>
      <c r="S127" s="42">
        <v>6.0</v>
      </c>
      <c r="T127" s="287"/>
      <c r="U127" s="287"/>
      <c r="V127" s="287"/>
      <c r="W127" s="287"/>
      <c r="X127" s="42">
        <v>10.0</v>
      </c>
      <c r="Y127" s="287"/>
      <c r="Z127" s="42">
        <v>4.0</v>
      </c>
      <c r="AA127" s="287"/>
      <c r="AB127" s="287"/>
      <c r="AC127" s="287"/>
      <c r="AD127" s="287"/>
      <c r="AE127" s="42">
        <v>0.0</v>
      </c>
      <c r="AF127" s="287"/>
      <c r="AG127" s="42">
        <v>0.0</v>
      </c>
      <c r="AH127" s="287"/>
      <c r="AI127" s="287"/>
      <c r="AJ127" s="287"/>
      <c r="AK127" s="287"/>
      <c r="AL127" s="42">
        <v>1.0</v>
      </c>
      <c r="AM127" s="287"/>
      <c r="AN127" s="42">
        <v>1.0</v>
      </c>
      <c r="AO127" s="287"/>
      <c r="AP127" s="287"/>
      <c r="AQ127" s="287"/>
      <c r="AR127" s="287"/>
      <c r="AS127" s="42">
        <v>3.0</v>
      </c>
      <c r="AT127" s="287"/>
      <c r="AU127" s="42">
        <v>3.0</v>
      </c>
      <c r="AV127" s="287"/>
      <c r="AW127" s="287"/>
      <c r="AX127" s="287"/>
      <c r="AY127" s="287"/>
    </row>
    <row r="128" ht="14.25" customHeight="1">
      <c r="A128" s="285" t="s">
        <v>175</v>
      </c>
      <c r="B128" s="285" t="s">
        <v>173</v>
      </c>
      <c r="C128" s="285" t="s">
        <v>28</v>
      </c>
      <c r="D128" s="285">
        <v>4.0</v>
      </c>
      <c r="E128" s="285">
        <v>16.0</v>
      </c>
      <c r="F128" s="42">
        <v>38.0</v>
      </c>
      <c r="G128" s="285">
        <f>SUM(F128:F129)</f>
        <v>82</v>
      </c>
      <c r="H128" s="42">
        <v>18.0</v>
      </c>
      <c r="I128" s="285">
        <f>SUM(H128:H129)</f>
        <v>35</v>
      </c>
      <c r="J128" s="42">
        <v>43.0</v>
      </c>
      <c r="K128" s="285">
        <f>SUM(J128:J129)</f>
        <v>90</v>
      </c>
      <c r="L128" s="42">
        <f t="shared" si="26"/>
        <v>19</v>
      </c>
      <c r="M128" s="285">
        <f>SUM(L128:L129)</f>
        <v>38</v>
      </c>
      <c r="N128" s="286">
        <f>(K128-G128)/7</f>
        <v>1.142857143</v>
      </c>
      <c r="O128" s="286">
        <f>(M128-I128)/7</f>
        <v>0.4285714286</v>
      </c>
      <c r="P128" s="286">
        <f>(M128*((20.792*AVERAGE(11.5,8.375))-60.474))/10000</f>
        <v>0.5553567</v>
      </c>
      <c r="Q128" s="42">
        <v>11.0</v>
      </c>
      <c r="R128" s="285">
        <f>(J128+Q128)+(J129+Q129)</f>
        <v>110</v>
      </c>
      <c r="S128" s="42">
        <v>6.0</v>
      </c>
      <c r="T128" s="285">
        <f>(L128+S128)+(L129+S129)</f>
        <v>49</v>
      </c>
      <c r="U128" s="286">
        <f>(R128-K128)/7</f>
        <v>2.857142857</v>
      </c>
      <c r="V128" s="286">
        <f>(T128-M128)/7</f>
        <v>1.571428571</v>
      </c>
      <c r="W128" s="286">
        <f>(T128*((20.792*AVERAGE(11.5,8.375))-60.474))/10000</f>
        <v>0.71611785</v>
      </c>
      <c r="X128" s="42">
        <v>3.0</v>
      </c>
      <c r="Y128" s="285">
        <f>(X129+X128)+(R128)</f>
        <v>114</v>
      </c>
      <c r="Z128" s="42">
        <v>2.0</v>
      </c>
      <c r="AA128" s="285">
        <f>(T128+Z128)+(Z129)</f>
        <v>52</v>
      </c>
      <c r="AB128" s="286">
        <f>(Y128-R128)/7</f>
        <v>0.5714285714</v>
      </c>
      <c r="AC128" s="286">
        <f>(AA128-T128)/7</f>
        <v>0.4285714286</v>
      </c>
      <c r="AD128" s="286">
        <f>(AA128*((20.792*AVERAGE(11.5,8.375))-60.474))/10000</f>
        <v>0.7599618</v>
      </c>
      <c r="AE128" s="42">
        <v>0.0</v>
      </c>
      <c r="AF128" s="285">
        <f>(AE129+AE128)+(Y128)</f>
        <v>114</v>
      </c>
      <c r="AG128" s="42">
        <v>0.0</v>
      </c>
      <c r="AH128" s="285">
        <f>(AG129+AG128)+(AA128)</f>
        <v>52</v>
      </c>
      <c r="AI128" s="286">
        <f>(AF128-Y128)/7</f>
        <v>0</v>
      </c>
      <c r="AJ128" s="286">
        <f>(AH128-AA128)/7</f>
        <v>0</v>
      </c>
      <c r="AK128" s="286">
        <f>(AH128*((20.792*AVERAGE(11.5,8.375))-60.474))/10000</f>
        <v>0.7599618</v>
      </c>
      <c r="AL128" s="42">
        <v>0.0</v>
      </c>
      <c r="AM128" s="285">
        <f>(AL129+AL128)+(AF128)</f>
        <v>114</v>
      </c>
      <c r="AN128" s="42">
        <v>0.0</v>
      </c>
      <c r="AO128" s="285">
        <f>(AN129+AN128)+(AH128)</f>
        <v>52</v>
      </c>
      <c r="AP128" s="286">
        <f>(AM128-AF128)/7</f>
        <v>0</v>
      </c>
      <c r="AQ128" s="286">
        <f>(AO128-AH128)/7</f>
        <v>0</v>
      </c>
      <c r="AR128" s="286">
        <f>(AO128*((20.792*AVERAGE(11.5,8.375))-60.474))/10000</f>
        <v>0.7599618</v>
      </c>
      <c r="AS128" s="42">
        <v>2.0</v>
      </c>
      <c r="AT128" s="285">
        <f>(AS129+AS128)+(AM128)</f>
        <v>119</v>
      </c>
      <c r="AU128" s="42">
        <v>1.0</v>
      </c>
      <c r="AV128" s="285">
        <f>(AU129+AU128)+(AO128)</f>
        <v>55</v>
      </c>
      <c r="AW128" s="286">
        <f>(AT128-AM128)/7</f>
        <v>0.7142857143</v>
      </c>
      <c r="AX128" s="286">
        <f>(AV128-AO128)/7</f>
        <v>0.4285714286</v>
      </c>
      <c r="AY128" s="286">
        <f>(AV128*((20.792*AVERAGE(11.5,8.375))-60.474))/10000</f>
        <v>0.80380575</v>
      </c>
    </row>
    <row r="129" ht="14.25" customHeight="1">
      <c r="A129" s="287"/>
      <c r="B129" s="287"/>
      <c r="C129" s="287"/>
      <c r="D129" s="287"/>
      <c r="E129" s="287"/>
      <c r="F129" s="42">
        <v>44.0</v>
      </c>
      <c r="G129" s="287"/>
      <c r="H129" s="42">
        <v>17.0</v>
      </c>
      <c r="I129" s="287"/>
      <c r="J129" s="42">
        <v>47.0</v>
      </c>
      <c r="K129" s="287"/>
      <c r="L129" s="42">
        <f t="shared" ref="L129:L133" si="27">H129+2</f>
        <v>19</v>
      </c>
      <c r="M129" s="287"/>
      <c r="N129" s="287"/>
      <c r="O129" s="287"/>
      <c r="P129" s="287"/>
      <c r="Q129" s="42">
        <v>9.0</v>
      </c>
      <c r="R129" s="287"/>
      <c r="S129" s="42">
        <v>5.0</v>
      </c>
      <c r="T129" s="287"/>
      <c r="U129" s="287"/>
      <c r="V129" s="287"/>
      <c r="W129" s="287"/>
      <c r="X129" s="42">
        <v>1.0</v>
      </c>
      <c r="Y129" s="287"/>
      <c r="Z129" s="42">
        <v>1.0</v>
      </c>
      <c r="AA129" s="287"/>
      <c r="AB129" s="287"/>
      <c r="AC129" s="287"/>
      <c r="AD129" s="287"/>
      <c r="AE129" s="42">
        <v>0.0</v>
      </c>
      <c r="AF129" s="287"/>
      <c r="AG129" s="42">
        <v>0.0</v>
      </c>
      <c r="AH129" s="287"/>
      <c r="AI129" s="287"/>
      <c r="AJ129" s="287"/>
      <c r="AK129" s="287"/>
      <c r="AL129" s="42">
        <v>0.0</v>
      </c>
      <c r="AM129" s="287"/>
      <c r="AN129" s="42">
        <v>0.0</v>
      </c>
      <c r="AO129" s="287"/>
      <c r="AP129" s="287"/>
      <c r="AQ129" s="287"/>
      <c r="AR129" s="287"/>
      <c r="AS129" s="42">
        <v>3.0</v>
      </c>
      <c r="AT129" s="287"/>
      <c r="AU129" s="42">
        <v>2.0</v>
      </c>
      <c r="AV129" s="287"/>
      <c r="AW129" s="287"/>
      <c r="AX129" s="287"/>
      <c r="AY129" s="287"/>
    </row>
    <row r="130" ht="14.25" customHeight="1">
      <c r="A130" s="285" t="s">
        <v>168</v>
      </c>
      <c r="B130" s="285" t="s">
        <v>169</v>
      </c>
      <c r="C130" s="285" t="s">
        <v>46</v>
      </c>
      <c r="D130" s="285">
        <v>5.0</v>
      </c>
      <c r="E130" s="285">
        <v>1.0</v>
      </c>
      <c r="F130" s="42">
        <v>73.0</v>
      </c>
      <c r="G130" s="285">
        <f>SUM(F130:F131)</f>
        <v>156</v>
      </c>
      <c r="H130" s="42">
        <v>18.0</v>
      </c>
      <c r="I130" s="285">
        <f>SUM(H130:H131)</f>
        <v>36</v>
      </c>
      <c r="J130" s="42">
        <v>88.0</v>
      </c>
      <c r="K130" s="285">
        <f>SUM(J130:J131)</f>
        <v>181</v>
      </c>
      <c r="L130" s="42">
        <f t="shared" si="27"/>
        <v>20</v>
      </c>
      <c r="M130" s="285">
        <f>SUM(L130:L131)</f>
        <v>40</v>
      </c>
      <c r="N130" s="286">
        <f>(K130-G130)/7</f>
        <v>3.571428571</v>
      </c>
      <c r="O130" s="286">
        <f>(M130-I130)/7</f>
        <v>0.5714285714</v>
      </c>
      <c r="P130" s="286">
        <f>(M130*((20.792*AVERAGE(11.5,8.375))-60.474))/10000</f>
        <v>0.584586</v>
      </c>
      <c r="Q130" s="42">
        <v>29.0</v>
      </c>
      <c r="R130" s="285">
        <f>(J130+Q130)+(J131+Q131)</f>
        <v>233</v>
      </c>
      <c r="S130" s="42">
        <v>7.0</v>
      </c>
      <c r="T130" s="285">
        <f>(L130+S130)+(L131+S131)</f>
        <v>52</v>
      </c>
      <c r="U130" s="286">
        <f>(R130-K130)/7</f>
        <v>7.428571429</v>
      </c>
      <c r="V130" s="286">
        <f>(T130-M130)/7</f>
        <v>1.714285714</v>
      </c>
      <c r="W130" s="286">
        <f>(T130*((20.792*AVERAGE(11.5,8.375))-60.474))/10000</f>
        <v>0.7599618</v>
      </c>
      <c r="X130" s="42">
        <v>5.0</v>
      </c>
      <c r="Y130" s="285">
        <f>(X131+X130)+(R130)</f>
        <v>241</v>
      </c>
      <c r="Z130" s="42">
        <v>2.0</v>
      </c>
      <c r="AA130" s="285">
        <f>(T130+Z130)+(Z131)</f>
        <v>56</v>
      </c>
      <c r="AB130" s="286">
        <f>(Y130-R130)/7</f>
        <v>1.142857143</v>
      </c>
      <c r="AC130" s="286">
        <f>(AA130-T130)/7</f>
        <v>0.5714285714</v>
      </c>
      <c r="AD130" s="286">
        <f>(AA130*((20.792*AVERAGE(11.5,8.375))-60.474))/10000</f>
        <v>0.8184204</v>
      </c>
      <c r="AE130" s="42">
        <v>0.0</v>
      </c>
      <c r="AF130" s="285">
        <f>(AE131+AE130)+(Y130)</f>
        <v>241</v>
      </c>
      <c r="AG130" s="42">
        <v>0.0</v>
      </c>
      <c r="AH130" s="285">
        <f>(AG131+AG130)+(AA130)</f>
        <v>56</v>
      </c>
      <c r="AI130" s="286">
        <f>(AF130-Y130)/7</f>
        <v>0</v>
      </c>
      <c r="AJ130" s="286">
        <f>(AH130-AA130)/7</f>
        <v>0</v>
      </c>
      <c r="AK130" s="286">
        <f>(AH130*((20.792*AVERAGE(11.5,8.375))-60.474))/10000</f>
        <v>0.8184204</v>
      </c>
      <c r="AL130" s="42">
        <v>0.0</v>
      </c>
      <c r="AM130" s="285">
        <f>(AL131+AL130)+(AF130)</f>
        <v>241</v>
      </c>
      <c r="AN130" s="42">
        <v>0.0</v>
      </c>
      <c r="AO130" s="285">
        <f>(AN131+AN130)+(AH130)</f>
        <v>56</v>
      </c>
      <c r="AP130" s="286">
        <f>(AM130-AF130)/7</f>
        <v>0</v>
      </c>
      <c r="AQ130" s="286">
        <f>(AO130-AH130)/7</f>
        <v>0</v>
      </c>
      <c r="AR130" s="286">
        <f>(AO130*((20.792*AVERAGE(11.5,8.375))-60.474))/10000</f>
        <v>0.8184204</v>
      </c>
      <c r="AS130" s="42">
        <v>8.0</v>
      </c>
      <c r="AT130" s="285">
        <f>(AS131+AS130)+(AM130)</f>
        <v>258</v>
      </c>
      <c r="AU130" s="42">
        <v>4.0</v>
      </c>
      <c r="AV130" s="285">
        <f>(AU131+AU130)+(AO130)</f>
        <v>64</v>
      </c>
      <c r="AW130" s="286">
        <f>(AT130-AM130)/7</f>
        <v>2.428571429</v>
      </c>
      <c r="AX130" s="286">
        <f>(AV130-AO130)/7</f>
        <v>1.142857143</v>
      </c>
      <c r="AY130" s="286">
        <f>(AV130*((20.792*AVERAGE(11.5,8.375))-60.474))/10000</f>
        <v>0.9353376</v>
      </c>
    </row>
    <row r="131" ht="14.25" customHeight="1">
      <c r="A131" s="287"/>
      <c r="B131" s="287"/>
      <c r="C131" s="287"/>
      <c r="D131" s="287"/>
      <c r="E131" s="287"/>
      <c r="F131" s="42">
        <v>83.0</v>
      </c>
      <c r="G131" s="287"/>
      <c r="H131" s="42">
        <v>18.0</v>
      </c>
      <c r="I131" s="287"/>
      <c r="J131" s="42">
        <v>93.0</v>
      </c>
      <c r="K131" s="287"/>
      <c r="L131" s="42">
        <f t="shared" si="27"/>
        <v>20</v>
      </c>
      <c r="M131" s="287"/>
      <c r="N131" s="287"/>
      <c r="O131" s="287"/>
      <c r="P131" s="287"/>
      <c r="Q131" s="42">
        <v>23.0</v>
      </c>
      <c r="R131" s="287"/>
      <c r="S131" s="42">
        <v>5.0</v>
      </c>
      <c r="T131" s="287"/>
      <c r="U131" s="287"/>
      <c r="V131" s="287"/>
      <c r="W131" s="287"/>
      <c r="X131" s="42">
        <v>3.0</v>
      </c>
      <c r="Y131" s="287"/>
      <c r="Z131" s="42">
        <v>2.0</v>
      </c>
      <c r="AA131" s="287"/>
      <c r="AB131" s="287"/>
      <c r="AC131" s="287"/>
      <c r="AD131" s="287"/>
      <c r="AE131" s="42">
        <v>0.0</v>
      </c>
      <c r="AF131" s="287"/>
      <c r="AG131" s="42">
        <v>0.0</v>
      </c>
      <c r="AH131" s="287"/>
      <c r="AI131" s="287"/>
      <c r="AJ131" s="287"/>
      <c r="AK131" s="287"/>
      <c r="AL131" s="42">
        <v>0.0</v>
      </c>
      <c r="AM131" s="287"/>
      <c r="AN131" s="42">
        <v>0.0</v>
      </c>
      <c r="AO131" s="287"/>
      <c r="AP131" s="287"/>
      <c r="AQ131" s="287"/>
      <c r="AR131" s="287"/>
      <c r="AS131" s="42">
        <v>9.0</v>
      </c>
      <c r="AT131" s="287"/>
      <c r="AU131" s="42">
        <v>4.0</v>
      </c>
      <c r="AV131" s="287"/>
      <c r="AW131" s="287"/>
      <c r="AX131" s="287"/>
      <c r="AY131" s="287"/>
    </row>
    <row r="132" ht="14.25" customHeight="1">
      <c r="A132" s="285" t="s">
        <v>168</v>
      </c>
      <c r="B132" s="285" t="s">
        <v>173</v>
      </c>
      <c r="C132" s="285" t="s">
        <v>45</v>
      </c>
      <c r="D132" s="285">
        <v>5.0</v>
      </c>
      <c r="E132" s="285">
        <v>2.0</v>
      </c>
      <c r="F132" s="42">
        <v>75.0</v>
      </c>
      <c r="G132" s="285">
        <f>SUM(F132:F133)</f>
        <v>163</v>
      </c>
      <c r="H132" s="42">
        <v>17.0</v>
      </c>
      <c r="I132" s="285">
        <f>SUM(H132:H133)</f>
        <v>39</v>
      </c>
      <c r="J132" s="42">
        <v>93.0</v>
      </c>
      <c r="K132" s="285">
        <f>SUM(J132:J133)</f>
        <v>203</v>
      </c>
      <c r="L132" s="42">
        <f t="shared" si="27"/>
        <v>19</v>
      </c>
      <c r="M132" s="285">
        <f>SUM(L132:L133)</f>
        <v>43</v>
      </c>
      <c r="N132" s="286">
        <f>(K132-G132)/7</f>
        <v>5.714285714</v>
      </c>
      <c r="O132" s="286">
        <f>(M132-I132)/7</f>
        <v>0.5714285714</v>
      </c>
      <c r="P132" s="286">
        <f>(M132*((20.792*AVERAGE(11.5,8.375))-60.474))/10000</f>
        <v>0.62842995</v>
      </c>
      <c r="Q132" s="42">
        <v>17.0</v>
      </c>
      <c r="R132" s="285">
        <f>(J132+Q132)+(J133+Q133)</f>
        <v>246</v>
      </c>
      <c r="S132" s="42">
        <v>5.0</v>
      </c>
      <c r="T132" s="285">
        <f>(L132+S132)+(L133+S133)</f>
        <v>54</v>
      </c>
      <c r="U132" s="286">
        <f>(R132-K132)/7</f>
        <v>6.142857143</v>
      </c>
      <c r="V132" s="286">
        <f>(T132-M132)/7</f>
        <v>1.571428571</v>
      </c>
      <c r="W132" s="286">
        <f>(T132*((20.792*AVERAGE(11.5,8.375))-60.474))/10000</f>
        <v>0.7891911</v>
      </c>
      <c r="X132" s="42">
        <v>3.0</v>
      </c>
      <c r="Y132" s="285">
        <f>(X133+X132)+(R132)</f>
        <v>252</v>
      </c>
      <c r="Z132" s="42">
        <v>1.0</v>
      </c>
      <c r="AA132" s="285">
        <f>(T132+Z132)+(Z133)</f>
        <v>56</v>
      </c>
      <c r="AB132" s="286">
        <f>(Y132-R132)/7</f>
        <v>0.8571428571</v>
      </c>
      <c r="AC132" s="286">
        <f>(AA132-T132)/7</f>
        <v>0.2857142857</v>
      </c>
      <c r="AD132" s="286">
        <f>(AA132*((20.792*AVERAGE(11.5,8.375))-60.474))/10000</f>
        <v>0.8184204</v>
      </c>
      <c r="AE132" s="42">
        <v>0.0</v>
      </c>
      <c r="AF132" s="285">
        <f>(AE133+AE132)+(Y132)</f>
        <v>252</v>
      </c>
      <c r="AG132" s="42">
        <v>0.0</v>
      </c>
      <c r="AH132" s="285">
        <f>(AG133+AG132)+(AA132)</f>
        <v>56</v>
      </c>
      <c r="AI132" s="286">
        <f>(AF132-Y132)/7</f>
        <v>0</v>
      </c>
      <c r="AJ132" s="286">
        <f>(AH132-AA132)/7</f>
        <v>0</v>
      </c>
      <c r="AK132" s="286">
        <f>(AH132*((20.792*AVERAGE(11.5,8.375))-60.474))/10000</f>
        <v>0.8184204</v>
      </c>
      <c r="AL132" s="42">
        <v>0.0</v>
      </c>
      <c r="AM132" s="285">
        <f>(AL133+AL132)+(AF132)</f>
        <v>252</v>
      </c>
      <c r="AN132" s="42">
        <v>0.0</v>
      </c>
      <c r="AO132" s="285">
        <f>(AN133+AN132)+(AH132)</f>
        <v>56</v>
      </c>
      <c r="AP132" s="286">
        <f>(AM132-AF132)/7</f>
        <v>0</v>
      </c>
      <c r="AQ132" s="286">
        <f>(AO132-AH132)/7</f>
        <v>0</v>
      </c>
      <c r="AR132" s="286">
        <f>(AO132*((20.792*AVERAGE(11.5,8.375))-60.474))/10000</f>
        <v>0.8184204</v>
      </c>
      <c r="AS132" s="42">
        <v>6.0</v>
      </c>
      <c r="AT132" s="285">
        <f>(AS133+AS132)+(AM132)</f>
        <v>266</v>
      </c>
      <c r="AU132" s="42">
        <v>4.0</v>
      </c>
      <c r="AV132" s="285">
        <f>(AU133+AU132)+(AO132)</f>
        <v>65</v>
      </c>
      <c r="AW132" s="286">
        <f>(AT132-AM132)/7</f>
        <v>2</v>
      </c>
      <c r="AX132" s="286">
        <f>(AV132-AO132)/7</f>
        <v>1.285714286</v>
      </c>
      <c r="AY132" s="286">
        <f>(AV132*((20.792*AVERAGE(11.5,8.375))-60.474))/10000</f>
        <v>0.94995225</v>
      </c>
    </row>
    <row r="133" ht="14.25" customHeight="1">
      <c r="A133" s="287"/>
      <c r="B133" s="287"/>
      <c r="C133" s="287"/>
      <c r="D133" s="287"/>
      <c r="E133" s="287"/>
      <c r="F133" s="42">
        <v>88.0</v>
      </c>
      <c r="G133" s="287"/>
      <c r="H133" s="42">
        <v>22.0</v>
      </c>
      <c r="I133" s="287"/>
      <c r="J133" s="42">
        <v>110.0</v>
      </c>
      <c r="K133" s="287"/>
      <c r="L133" s="42">
        <f t="shared" si="27"/>
        <v>24</v>
      </c>
      <c r="M133" s="287"/>
      <c r="N133" s="287"/>
      <c r="O133" s="287"/>
      <c r="P133" s="287"/>
      <c r="Q133" s="42">
        <v>26.0</v>
      </c>
      <c r="R133" s="287"/>
      <c r="S133" s="42">
        <v>6.0</v>
      </c>
      <c r="T133" s="287"/>
      <c r="U133" s="287"/>
      <c r="V133" s="287"/>
      <c r="W133" s="287"/>
      <c r="X133" s="42">
        <v>3.0</v>
      </c>
      <c r="Y133" s="287"/>
      <c r="Z133" s="42">
        <v>1.0</v>
      </c>
      <c r="AA133" s="287"/>
      <c r="AB133" s="287"/>
      <c r="AC133" s="287"/>
      <c r="AD133" s="287"/>
      <c r="AE133" s="42">
        <v>0.0</v>
      </c>
      <c r="AF133" s="287"/>
      <c r="AG133" s="42">
        <v>0.0</v>
      </c>
      <c r="AH133" s="287"/>
      <c r="AI133" s="287"/>
      <c r="AJ133" s="287"/>
      <c r="AK133" s="287"/>
      <c r="AL133" s="42">
        <v>0.0</v>
      </c>
      <c r="AM133" s="287"/>
      <c r="AN133" s="42">
        <v>0.0</v>
      </c>
      <c r="AO133" s="287"/>
      <c r="AP133" s="287"/>
      <c r="AQ133" s="287"/>
      <c r="AR133" s="287"/>
      <c r="AS133" s="42">
        <v>8.0</v>
      </c>
      <c r="AT133" s="287"/>
      <c r="AU133" s="42">
        <v>5.0</v>
      </c>
      <c r="AV133" s="287"/>
      <c r="AW133" s="287"/>
      <c r="AX133" s="287"/>
      <c r="AY133" s="287"/>
    </row>
    <row r="134" ht="14.25" customHeight="1">
      <c r="A134" s="285" t="s">
        <v>175</v>
      </c>
      <c r="B134" s="285" t="s">
        <v>176</v>
      </c>
      <c r="C134" s="285" t="s">
        <v>44</v>
      </c>
      <c r="D134" s="285">
        <v>5.0</v>
      </c>
      <c r="E134" s="285">
        <v>3.0</v>
      </c>
      <c r="F134" s="42">
        <v>51.0</v>
      </c>
      <c r="G134" s="285">
        <f>SUM(F134:F135)</f>
        <v>85</v>
      </c>
      <c r="H134" s="42">
        <v>15.0</v>
      </c>
      <c r="I134" s="285">
        <f>SUM(H134:H135)</f>
        <v>28</v>
      </c>
      <c r="J134" s="42">
        <v>58.0</v>
      </c>
      <c r="K134" s="285">
        <f>SUM(J134:J135)</f>
        <v>96</v>
      </c>
      <c r="L134" s="42">
        <f t="shared" ref="L134:L135" si="28">H134+1</f>
        <v>16</v>
      </c>
      <c r="M134" s="285">
        <f>SUM(L134:L135)</f>
        <v>30</v>
      </c>
      <c r="N134" s="286">
        <f>(K134-G134)/7</f>
        <v>1.571428571</v>
      </c>
      <c r="O134" s="286">
        <f>(M134-I134)/7</f>
        <v>0.2857142857</v>
      </c>
      <c r="P134" s="286">
        <f>(M134*((20.792*AVERAGE(11.5,8.375))-60.474))/10000</f>
        <v>0.4384395</v>
      </c>
      <c r="Q134" s="42">
        <v>19.0</v>
      </c>
      <c r="R134" s="285">
        <f>(J134+Q134)+(J135+Q135)</f>
        <v>132</v>
      </c>
      <c r="S134" s="42">
        <v>6.0</v>
      </c>
      <c r="T134" s="285">
        <f>(L134+S134)+(L135+S135)</f>
        <v>42</v>
      </c>
      <c r="U134" s="286">
        <f>(R134-K134)/7</f>
        <v>5.142857143</v>
      </c>
      <c r="V134" s="286">
        <f>(T134-M134)/7</f>
        <v>1.714285714</v>
      </c>
      <c r="W134" s="286">
        <f>(T134*((20.792*AVERAGE(11.5,8.375))-60.474))/10000</f>
        <v>0.6138153</v>
      </c>
      <c r="X134" s="42">
        <v>2.0</v>
      </c>
      <c r="Y134" s="285">
        <f>(X135+X134)+(R134)</f>
        <v>137</v>
      </c>
      <c r="Z134" s="42">
        <v>2.0</v>
      </c>
      <c r="AA134" s="285">
        <f>(T134+Z134)+(Z135)</f>
        <v>46</v>
      </c>
      <c r="AB134" s="286">
        <f>(Y134-R134)/7</f>
        <v>0.7142857143</v>
      </c>
      <c r="AC134" s="286">
        <f>(AA134-T134)/7</f>
        <v>0.5714285714</v>
      </c>
      <c r="AD134" s="286">
        <f>(AA134*((20.792*AVERAGE(11.5,8.375))-60.474))/10000</f>
        <v>0.6722739</v>
      </c>
      <c r="AE134" s="42">
        <v>3.0</v>
      </c>
      <c r="AF134" s="285">
        <f>(AE135+AE134)+(Y134)</f>
        <v>140</v>
      </c>
      <c r="AG134" s="42">
        <v>2.0</v>
      </c>
      <c r="AH134" s="285">
        <f>(AG135+AG134)+(AA134)</f>
        <v>48</v>
      </c>
      <c r="AI134" s="286">
        <f>(AF134-Y134)/7</f>
        <v>0.4285714286</v>
      </c>
      <c r="AJ134" s="286">
        <f>(AH134-AA134)/7</f>
        <v>0.2857142857</v>
      </c>
      <c r="AK134" s="286">
        <f>(AH134*((20.792*AVERAGE(11.5,8.375))-60.474))/10000</f>
        <v>0.7015032</v>
      </c>
      <c r="AL134" s="42">
        <v>0.0</v>
      </c>
      <c r="AM134" s="285">
        <f>(AL135+AL134)+(AF134)</f>
        <v>141</v>
      </c>
      <c r="AN134" s="42">
        <v>0.0</v>
      </c>
      <c r="AO134" s="285">
        <f>(AN135+AN134)+(AH134)</f>
        <v>49</v>
      </c>
      <c r="AP134" s="286">
        <f>(AM134-AF134)/7</f>
        <v>0.1428571429</v>
      </c>
      <c r="AQ134" s="286">
        <f>(AO134-AH134)/7</f>
        <v>0.1428571429</v>
      </c>
      <c r="AR134" s="286">
        <f>(AO134*((20.792*AVERAGE(11.5,8.375))-60.474))/10000</f>
        <v>0.71611785</v>
      </c>
      <c r="AS134" s="42">
        <v>4.0</v>
      </c>
      <c r="AT134" s="285">
        <f>(AS135+AS134)+(AM134)</f>
        <v>151</v>
      </c>
      <c r="AU134" s="42">
        <v>3.0</v>
      </c>
      <c r="AV134" s="285">
        <f>(AU135+AU134)+(AO134)</f>
        <v>56</v>
      </c>
      <c r="AW134" s="286">
        <f>(AT134-AM134)/7</f>
        <v>1.428571429</v>
      </c>
      <c r="AX134" s="286">
        <f>(AV134-AO134)/7</f>
        <v>1</v>
      </c>
      <c r="AY134" s="286">
        <f>(AV134*((20.792*AVERAGE(11.5,8.375))-60.474))/10000</f>
        <v>0.8184204</v>
      </c>
    </row>
    <row r="135" ht="14.25" customHeight="1">
      <c r="A135" s="287"/>
      <c r="B135" s="287"/>
      <c r="C135" s="287"/>
      <c r="D135" s="287"/>
      <c r="E135" s="287"/>
      <c r="F135" s="42">
        <v>34.0</v>
      </c>
      <c r="G135" s="287"/>
      <c r="H135" s="42">
        <v>13.0</v>
      </c>
      <c r="I135" s="287"/>
      <c r="J135" s="42">
        <v>38.0</v>
      </c>
      <c r="K135" s="287"/>
      <c r="L135" s="42">
        <f t="shared" si="28"/>
        <v>14</v>
      </c>
      <c r="M135" s="287"/>
      <c r="N135" s="287"/>
      <c r="O135" s="287"/>
      <c r="P135" s="287"/>
      <c r="Q135" s="42">
        <v>17.0</v>
      </c>
      <c r="R135" s="287"/>
      <c r="S135" s="42">
        <v>6.0</v>
      </c>
      <c r="T135" s="287"/>
      <c r="U135" s="287"/>
      <c r="V135" s="287"/>
      <c r="W135" s="287"/>
      <c r="X135" s="42">
        <v>3.0</v>
      </c>
      <c r="Y135" s="287"/>
      <c r="Z135" s="42">
        <v>2.0</v>
      </c>
      <c r="AA135" s="287"/>
      <c r="AB135" s="287"/>
      <c r="AC135" s="287"/>
      <c r="AD135" s="287"/>
      <c r="AE135" s="42">
        <v>0.0</v>
      </c>
      <c r="AF135" s="287"/>
      <c r="AG135" s="42">
        <v>0.0</v>
      </c>
      <c r="AH135" s="287"/>
      <c r="AI135" s="287"/>
      <c r="AJ135" s="287"/>
      <c r="AK135" s="287"/>
      <c r="AL135" s="42">
        <v>1.0</v>
      </c>
      <c r="AM135" s="287"/>
      <c r="AN135" s="42">
        <v>1.0</v>
      </c>
      <c r="AO135" s="287"/>
      <c r="AP135" s="287"/>
      <c r="AQ135" s="287"/>
      <c r="AR135" s="287"/>
      <c r="AS135" s="42">
        <v>6.0</v>
      </c>
      <c r="AT135" s="287"/>
      <c r="AU135" s="42">
        <v>4.0</v>
      </c>
      <c r="AV135" s="287"/>
      <c r="AW135" s="287"/>
      <c r="AX135" s="287"/>
      <c r="AY135" s="287"/>
    </row>
    <row r="136" ht="14.25" customHeight="1">
      <c r="A136" s="285" t="s">
        <v>178</v>
      </c>
      <c r="B136" s="285" t="s">
        <v>179</v>
      </c>
      <c r="C136" s="285" t="s">
        <v>43</v>
      </c>
      <c r="D136" s="285">
        <v>5.0</v>
      </c>
      <c r="E136" s="285">
        <v>4.0</v>
      </c>
      <c r="F136" s="42">
        <v>42.0</v>
      </c>
      <c r="G136" s="285">
        <f>SUM(F136:F137)</f>
        <v>93</v>
      </c>
      <c r="H136" s="42">
        <v>15.0</v>
      </c>
      <c r="I136" s="285">
        <f>SUM(H136:H137)</f>
        <v>28</v>
      </c>
      <c r="J136" s="42">
        <v>54.0</v>
      </c>
      <c r="K136" s="285">
        <f>SUM(J136:J137)</f>
        <v>112.5</v>
      </c>
      <c r="L136" s="42">
        <f>H136+2</f>
        <v>17</v>
      </c>
      <c r="M136" s="285">
        <f>SUM(L136:L137)</f>
        <v>31</v>
      </c>
      <c r="N136" s="286">
        <f>(K136-G136)/7</f>
        <v>2.785714286</v>
      </c>
      <c r="O136" s="286">
        <f>(M136-I136)/7</f>
        <v>0.4285714286</v>
      </c>
      <c r="P136" s="286">
        <f>(M136*((20.792*AVERAGE(11.5,8.375))-60.474))/10000</f>
        <v>0.45305415</v>
      </c>
      <c r="Q136" s="42">
        <v>19.0</v>
      </c>
      <c r="R136" s="285">
        <f>(J136+Q136)+(J137+Q137)</f>
        <v>151.5</v>
      </c>
      <c r="S136" s="42">
        <v>5.0</v>
      </c>
      <c r="T136" s="285">
        <f>(L136+S136)+(L137+S137)</f>
        <v>41</v>
      </c>
      <c r="U136" s="286">
        <f>(R136-K136)/7</f>
        <v>5.571428571</v>
      </c>
      <c r="V136" s="286">
        <f>(T136-M136)/7</f>
        <v>1.428571429</v>
      </c>
      <c r="W136" s="286">
        <f>(T136*((20.792*AVERAGE(11.5,8.375))-60.474))/10000</f>
        <v>0.59920065</v>
      </c>
      <c r="X136" s="42">
        <v>3.0</v>
      </c>
      <c r="Y136" s="285">
        <f>(X137+X136)+(R136)</f>
        <v>159.5</v>
      </c>
      <c r="Z136" s="42">
        <v>3.0</v>
      </c>
      <c r="AA136" s="285">
        <f>(T136+Z136)+(Z137)</f>
        <v>46</v>
      </c>
      <c r="AB136" s="286">
        <f>(Y136-R136)/7</f>
        <v>1.142857143</v>
      </c>
      <c r="AC136" s="286">
        <f>(AA136-T136)/7</f>
        <v>0.7142857143</v>
      </c>
      <c r="AD136" s="286">
        <f>(AA136*((20.792*AVERAGE(11.5,8.375))-60.474))/10000</f>
        <v>0.6722739</v>
      </c>
      <c r="AE136" s="42">
        <v>0.0</v>
      </c>
      <c r="AF136" s="285">
        <f>(AE137+AE136)+(Y136)</f>
        <v>159.5</v>
      </c>
      <c r="AG136" s="42">
        <v>0.0</v>
      </c>
      <c r="AH136" s="285">
        <f>(AG137+AG136)+(AA136)</f>
        <v>46</v>
      </c>
      <c r="AI136" s="286">
        <f>(AF136-Y136)/7</f>
        <v>0</v>
      </c>
      <c r="AJ136" s="286">
        <f>(AH136-AA136)/7</f>
        <v>0</v>
      </c>
      <c r="AK136" s="286">
        <f>(AH136*((20.792*AVERAGE(11.5,8.375))-60.474))/10000</f>
        <v>0.6722739</v>
      </c>
      <c r="AL136" s="42">
        <v>0.0</v>
      </c>
      <c r="AM136" s="285">
        <f>(AL137+AL136)+(AF136)</f>
        <v>160.5</v>
      </c>
      <c r="AN136" s="42">
        <v>0.0</v>
      </c>
      <c r="AO136" s="285">
        <f>(AN137+AN136)+(AH136)</f>
        <v>47</v>
      </c>
      <c r="AP136" s="286">
        <f>(AM136-AF136)/7</f>
        <v>0.1428571429</v>
      </c>
      <c r="AQ136" s="286">
        <f>(AO136-AH136)/7</f>
        <v>0.1428571429</v>
      </c>
      <c r="AR136" s="286">
        <f>(AO136*((20.792*AVERAGE(11.5,8.375))-60.474))/10000</f>
        <v>0.68688855</v>
      </c>
      <c r="AS136" s="42">
        <v>6.0</v>
      </c>
      <c r="AT136" s="285">
        <f>(AS137+AS136)+(AM136)</f>
        <v>172.5</v>
      </c>
      <c r="AU136" s="42">
        <v>4.0</v>
      </c>
      <c r="AV136" s="285">
        <f>(AU137+AU136)+(AO136)</f>
        <v>55</v>
      </c>
      <c r="AW136" s="286">
        <f>(AT136-AM136)/7</f>
        <v>1.714285714</v>
      </c>
      <c r="AX136" s="286">
        <f>(AV136-AO136)/7</f>
        <v>1.142857143</v>
      </c>
      <c r="AY136" s="286">
        <f>(AV136*((20.792*AVERAGE(11.5,8.375))-60.474))/10000</f>
        <v>0.80380575</v>
      </c>
    </row>
    <row r="137" ht="14.25" customHeight="1">
      <c r="A137" s="287"/>
      <c r="B137" s="287"/>
      <c r="C137" s="287"/>
      <c r="D137" s="287"/>
      <c r="E137" s="287"/>
      <c r="F137" s="42">
        <v>51.0</v>
      </c>
      <c r="G137" s="287"/>
      <c r="H137" s="42">
        <v>13.0</v>
      </c>
      <c r="I137" s="287"/>
      <c r="J137" s="42">
        <v>58.5</v>
      </c>
      <c r="K137" s="287"/>
      <c r="L137" s="42">
        <f t="shared" ref="L137:L138" si="29">H137+1</f>
        <v>14</v>
      </c>
      <c r="M137" s="287"/>
      <c r="N137" s="287"/>
      <c r="O137" s="287"/>
      <c r="P137" s="287"/>
      <c r="Q137" s="42">
        <v>20.0</v>
      </c>
      <c r="R137" s="287"/>
      <c r="S137" s="42">
        <v>5.0</v>
      </c>
      <c r="T137" s="287"/>
      <c r="U137" s="287"/>
      <c r="V137" s="287"/>
      <c r="W137" s="287"/>
      <c r="X137" s="42">
        <v>5.0</v>
      </c>
      <c r="Y137" s="287"/>
      <c r="Z137" s="42">
        <v>2.0</v>
      </c>
      <c r="AA137" s="287"/>
      <c r="AB137" s="287"/>
      <c r="AC137" s="287"/>
      <c r="AD137" s="287"/>
      <c r="AE137" s="42">
        <v>0.0</v>
      </c>
      <c r="AF137" s="287"/>
      <c r="AG137" s="42">
        <v>0.0</v>
      </c>
      <c r="AH137" s="287"/>
      <c r="AI137" s="287"/>
      <c r="AJ137" s="287"/>
      <c r="AK137" s="287"/>
      <c r="AL137" s="42">
        <v>1.0</v>
      </c>
      <c r="AM137" s="287"/>
      <c r="AN137" s="42">
        <v>1.0</v>
      </c>
      <c r="AO137" s="287"/>
      <c r="AP137" s="287"/>
      <c r="AQ137" s="287"/>
      <c r="AR137" s="287"/>
      <c r="AS137" s="42">
        <v>6.0</v>
      </c>
      <c r="AT137" s="287"/>
      <c r="AU137" s="42">
        <v>4.0</v>
      </c>
      <c r="AV137" s="287"/>
      <c r="AW137" s="287"/>
      <c r="AX137" s="287"/>
      <c r="AY137" s="287"/>
    </row>
    <row r="138" ht="14.25" customHeight="1">
      <c r="A138" s="285" t="s">
        <v>183</v>
      </c>
      <c r="B138" s="285" t="s">
        <v>176</v>
      </c>
      <c r="C138" s="285" t="s">
        <v>42</v>
      </c>
      <c r="D138" s="285">
        <v>5.0</v>
      </c>
      <c r="E138" s="285">
        <v>5.0</v>
      </c>
      <c r="F138" s="42">
        <v>57.0</v>
      </c>
      <c r="G138" s="285">
        <f>SUM(F138:F139)</f>
        <v>118</v>
      </c>
      <c r="H138" s="42">
        <v>18.0</v>
      </c>
      <c r="I138" s="285">
        <f>SUM(H138:H139)</f>
        <v>36</v>
      </c>
      <c r="J138" s="42">
        <v>62.0</v>
      </c>
      <c r="K138" s="285">
        <f>SUM(J138:J139)</f>
        <v>133</v>
      </c>
      <c r="L138" s="42">
        <f t="shared" si="29"/>
        <v>19</v>
      </c>
      <c r="M138" s="285">
        <f>SUM(L138:L139)</f>
        <v>39</v>
      </c>
      <c r="N138" s="286">
        <f>(K138-G138)/7</f>
        <v>2.142857143</v>
      </c>
      <c r="O138" s="286">
        <f>(M138-I138)/7</f>
        <v>0.4285714286</v>
      </c>
      <c r="P138" s="286">
        <f>(M138*((20.792*AVERAGE(11.5,8.375))-60.474))/10000</f>
        <v>0.56997135</v>
      </c>
      <c r="Q138" s="42">
        <v>16.0</v>
      </c>
      <c r="R138" s="285">
        <f>(J138+Q138)+(J139+Q139)</f>
        <v>164</v>
      </c>
      <c r="S138" s="42">
        <v>6.0</v>
      </c>
      <c r="T138" s="285">
        <f>(L138+S138)+(L139+S139)</f>
        <v>50</v>
      </c>
      <c r="U138" s="286">
        <f>(R138-K138)/7</f>
        <v>4.428571429</v>
      </c>
      <c r="V138" s="286">
        <f>(T138-M138)/7</f>
        <v>1.571428571</v>
      </c>
      <c r="W138" s="286">
        <f>(T138*((20.792*AVERAGE(11.5,8.375))-60.474))/10000</f>
        <v>0.7307325</v>
      </c>
      <c r="X138" s="42">
        <v>3.0</v>
      </c>
      <c r="Y138" s="285">
        <f>(X139+X138)+(R138)</f>
        <v>170</v>
      </c>
      <c r="Z138" s="42">
        <v>2.0</v>
      </c>
      <c r="AA138" s="285">
        <f>(T138+Z138)+(Z139)</f>
        <v>53</v>
      </c>
      <c r="AB138" s="286">
        <f>(Y138-R138)/7</f>
        <v>0.8571428571</v>
      </c>
      <c r="AC138" s="286">
        <f>(AA138-T138)/7</f>
        <v>0.4285714286</v>
      </c>
      <c r="AD138" s="286">
        <f>(AA138*((20.792*AVERAGE(11.5,8.375))-60.474))/10000</f>
        <v>0.77457645</v>
      </c>
      <c r="AE138" s="42">
        <v>1.0</v>
      </c>
      <c r="AF138" s="285">
        <f>(AE139+AE138)+(Y138)</f>
        <v>172</v>
      </c>
      <c r="AG138" s="42">
        <v>1.0</v>
      </c>
      <c r="AH138" s="285">
        <f>(AG139+AG138)+(AA138)</f>
        <v>55</v>
      </c>
      <c r="AI138" s="286">
        <f>(AF138-Y138)/7</f>
        <v>0.2857142857</v>
      </c>
      <c r="AJ138" s="286">
        <f>(AH138-AA138)/7</f>
        <v>0.2857142857</v>
      </c>
      <c r="AK138" s="286">
        <f>(AH138*((20.792*AVERAGE(11.5,8.375))-60.474))/10000</f>
        <v>0.80380575</v>
      </c>
      <c r="AL138" s="42">
        <v>0.0</v>
      </c>
      <c r="AM138" s="285">
        <f>(AL139+AL138)+(AF138)</f>
        <v>173</v>
      </c>
      <c r="AN138" s="42">
        <v>0.0</v>
      </c>
      <c r="AO138" s="285">
        <f>(AN139+AN138)+(AH138)</f>
        <v>56</v>
      </c>
      <c r="AP138" s="286">
        <f>(AM138-AF138)/7</f>
        <v>0.1428571429</v>
      </c>
      <c r="AQ138" s="286">
        <f>(AO138-AH138)/7</f>
        <v>0.1428571429</v>
      </c>
      <c r="AR138" s="286">
        <f>(AO138*((20.792*AVERAGE(11.5,8.375))-60.474))/10000</f>
        <v>0.8184204</v>
      </c>
      <c r="AS138" s="42">
        <v>4.0</v>
      </c>
      <c r="AT138" s="285">
        <f>(AS139+AS138)+(AM138)</f>
        <v>183</v>
      </c>
      <c r="AU138" s="42">
        <v>3.0</v>
      </c>
      <c r="AV138" s="285">
        <f>(AU139+AU138)+(AO138)</f>
        <v>63</v>
      </c>
      <c r="AW138" s="286">
        <f>(AT138-AM138)/7</f>
        <v>1.428571429</v>
      </c>
      <c r="AX138" s="286">
        <f>(AV138-AO138)/7</f>
        <v>1</v>
      </c>
      <c r="AY138" s="286">
        <f>(AV138*((20.792*AVERAGE(11.5,8.375))-60.474))/10000</f>
        <v>0.92072295</v>
      </c>
    </row>
    <row r="139" ht="14.25" customHeight="1">
      <c r="A139" s="287"/>
      <c r="B139" s="287"/>
      <c r="C139" s="287"/>
      <c r="D139" s="287"/>
      <c r="E139" s="287"/>
      <c r="F139" s="42">
        <v>61.0</v>
      </c>
      <c r="G139" s="287"/>
      <c r="H139" s="42">
        <v>18.0</v>
      </c>
      <c r="I139" s="287"/>
      <c r="J139" s="42">
        <v>71.0</v>
      </c>
      <c r="K139" s="287"/>
      <c r="L139" s="42">
        <f t="shared" ref="L139:L143" si="30">H139+2</f>
        <v>20</v>
      </c>
      <c r="M139" s="287"/>
      <c r="N139" s="287"/>
      <c r="O139" s="287"/>
      <c r="P139" s="287"/>
      <c r="Q139" s="42">
        <v>15.0</v>
      </c>
      <c r="R139" s="287"/>
      <c r="S139" s="42">
        <v>5.0</v>
      </c>
      <c r="T139" s="287"/>
      <c r="U139" s="287"/>
      <c r="V139" s="287"/>
      <c r="W139" s="287"/>
      <c r="X139" s="42">
        <v>3.0</v>
      </c>
      <c r="Y139" s="287"/>
      <c r="Z139" s="42">
        <v>1.0</v>
      </c>
      <c r="AA139" s="287"/>
      <c r="AB139" s="287"/>
      <c r="AC139" s="287"/>
      <c r="AD139" s="287"/>
      <c r="AE139" s="42">
        <v>1.0</v>
      </c>
      <c r="AF139" s="287"/>
      <c r="AG139" s="42">
        <v>1.0</v>
      </c>
      <c r="AH139" s="287"/>
      <c r="AI139" s="287"/>
      <c r="AJ139" s="287"/>
      <c r="AK139" s="287"/>
      <c r="AL139" s="42">
        <v>1.0</v>
      </c>
      <c r="AM139" s="287"/>
      <c r="AN139" s="42">
        <v>1.0</v>
      </c>
      <c r="AO139" s="287"/>
      <c r="AP139" s="287"/>
      <c r="AQ139" s="287"/>
      <c r="AR139" s="287"/>
      <c r="AS139" s="42">
        <v>6.0</v>
      </c>
      <c r="AT139" s="287"/>
      <c r="AU139" s="42">
        <v>4.0</v>
      </c>
      <c r="AV139" s="287"/>
      <c r="AW139" s="287"/>
      <c r="AX139" s="287"/>
      <c r="AY139" s="287"/>
    </row>
    <row r="140" ht="14.25" customHeight="1">
      <c r="A140" s="285" t="s">
        <v>168</v>
      </c>
      <c r="B140" s="285" t="s">
        <v>179</v>
      </c>
      <c r="C140" s="285" t="s">
        <v>41</v>
      </c>
      <c r="D140" s="285">
        <v>5.0</v>
      </c>
      <c r="E140" s="285">
        <v>6.0</v>
      </c>
      <c r="F140" s="42">
        <v>56.0</v>
      </c>
      <c r="G140" s="285">
        <f>SUM(F140:F141)</f>
        <v>99</v>
      </c>
      <c r="H140" s="42">
        <v>17.0</v>
      </c>
      <c r="I140" s="285">
        <f>SUM(H140:H141)</f>
        <v>28</v>
      </c>
      <c r="J140" s="42">
        <v>64.0</v>
      </c>
      <c r="K140" s="285">
        <f>SUM(J140:J141)</f>
        <v>120</v>
      </c>
      <c r="L140" s="42">
        <f t="shared" si="30"/>
        <v>19</v>
      </c>
      <c r="M140" s="285">
        <f>SUM(L140:L141)</f>
        <v>32</v>
      </c>
      <c r="N140" s="286">
        <f>(K140-G140)/7</f>
        <v>3</v>
      </c>
      <c r="O140" s="286">
        <f>(M140-I140)/7</f>
        <v>0.5714285714</v>
      </c>
      <c r="P140" s="286">
        <f>(M140*((20.792*AVERAGE(11.5,8.375))-60.474))/10000</f>
        <v>0.4676688</v>
      </c>
      <c r="Q140" s="42">
        <v>27.0</v>
      </c>
      <c r="R140" s="285">
        <f>(J140+Q140)+(J141+Q141)</f>
        <v>165</v>
      </c>
      <c r="S140" s="42">
        <v>6.0</v>
      </c>
      <c r="T140" s="285">
        <f>(L140+S140)+(L141+S141)</f>
        <v>44</v>
      </c>
      <c r="U140" s="286">
        <f>(R140-K140)/7</f>
        <v>6.428571429</v>
      </c>
      <c r="V140" s="286">
        <f>(T140-M140)/7</f>
        <v>1.714285714</v>
      </c>
      <c r="W140" s="286">
        <f>(T140*((20.792*AVERAGE(11.5,8.375))-60.474))/10000</f>
        <v>0.6430446</v>
      </c>
      <c r="X140" s="42">
        <v>4.0</v>
      </c>
      <c r="Y140" s="285">
        <f>(X141+X140)+(R140)</f>
        <v>172</v>
      </c>
      <c r="Z140" s="42">
        <v>2.0</v>
      </c>
      <c r="AA140" s="285">
        <f>(T140+Z140)+(Z141)</f>
        <v>48</v>
      </c>
      <c r="AB140" s="286">
        <f>(Y140-R140)/7</f>
        <v>1</v>
      </c>
      <c r="AC140" s="286">
        <f>(AA140-T140)/7</f>
        <v>0.5714285714</v>
      </c>
      <c r="AD140" s="286">
        <f>(AA140*((20.792*AVERAGE(11.5,8.375))-60.474))/10000</f>
        <v>0.7015032</v>
      </c>
      <c r="AE140" s="42">
        <v>0.0</v>
      </c>
      <c r="AF140" s="285">
        <f>(AE141+AE140)+(Y140)</f>
        <v>174</v>
      </c>
      <c r="AG140" s="42">
        <v>0.0</v>
      </c>
      <c r="AH140" s="285">
        <f>(AG141+AG140)+(AA140)</f>
        <v>48</v>
      </c>
      <c r="AI140" s="286">
        <f>(AF140-Y140)/7</f>
        <v>0.2857142857</v>
      </c>
      <c r="AJ140" s="286">
        <f>(AH140-AA140)/7</f>
        <v>0</v>
      </c>
      <c r="AK140" s="286">
        <f>(AH140*((20.792*AVERAGE(11.5,8.375))-60.474))/10000</f>
        <v>0.7015032</v>
      </c>
      <c r="AL140" s="42">
        <v>1.0</v>
      </c>
      <c r="AM140" s="285">
        <f>(AL141+AL140)+(AF140)</f>
        <v>176</v>
      </c>
      <c r="AN140" s="42">
        <v>1.0</v>
      </c>
      <c r="AO140" s="285">
        <f>(AN141+AN140)+(AH140)</f>
        <v>50</v>
      </c>
      <c r="AP140" s="286">
        <f>(AM140-AF140)/7</f>
        <v>0.2857142857</v>
      </c>
      <c r="AQ140" s="286">
        <f>(AO140-AH140)/7</f>
        <v>0.2857142857</v>
      </c>
      <c r="AR140" s="286">
        <f>(AO140*((20.792*AVERAGE(11.5,8.375))-60.474))/10000</f>
        <v>0.7307325</v>
      </c>
      <c r="AS140" s="42">
        <v>5.0</v>
      </c>
      <c r="AT140" s="285">
        <f>(AS141+AS140)+(AM140)</f>
        <v>188</v>
      </c>
      <c r="AU140" s="42">
        <v>3.0</v>
      </c>
      <c r="AV140" s="285">
        <f>(AU141+AU140)+(AO140)</f>
        <v>57</v>
      </c>
      <c r="AW140" s="286">
        <f>(AT140-AM140)/7</f>
        <v>1.714285714</v>
      </c>
      <c r="AX140" s="286">
        <f>(AV140-AO140)/7</f>
        <v>1</v>
      </c>
      <c r="AY140" s="286">
        <f>(AV140*((20.792*AVERAGE(11.5,8.375))-60.474))/10000</f>
        <v>0.83303505</v>
      </c>
    </row>
    <row r="141" ht="14.25" customHeight="1">
      <c r="A141" s="287"/>
      <c r="B141" s="287"/>
      <c r="C141" s="287"/>
      <c r="D141" s="287"/>
      <c r="E141" s="287"/>
      <c r="F141" s="42">
        <v>43.0</v>
      </c>
      <c r="G141" s="287"/>
      <c r="H141" s="42">
        <v>11.0</v>
      </c>
      <c r="I141" s="287"/>
      <c r="J141" s="42">
        <v>56.0</v>
      </c>
      <c r="K141" s="287"/>
      <c r="L141" s="42">
        <f t="shared" si="30"/>
        <v>13</v>
      </c>
      <c r="M141" s="287"/>
      <c r="N141" s="287"/>
      <c r="O141" s="287"/>
      <c r="P141" s="287"/>
      <c r="Q141" s="42">
        <v>18.0</v>
      </c>
      <c r="R141" s="287"/>
      <c r="S141" s="42">
        <v>6.0</v>
      </c>
      <c r="T141" s="287"/>
      <c r="U141" s="287"/>
      <c r="V141" s="287"/>
      <c r="W141" s="287"/>
      <c r="X141" s="42">
        <v>3.0</v>
      </c>
      <c r="Y141" s="287"/>
      <c r="Z141" s="42">
        <v>2.0</v>
      </c>
      <c r="AA141" s="287"/>
      <c r="AB141" s="287"/>
      <c r="AC141" s="287"/>
      <c r="AD141" s="287"/>
      <c r="AE141" s="42">
        <v>2.0</v>
      </c>
      <c r="AF141" s="287"/>
      <c r="AG141" s="42">
        <v>0.0</v>
      </c>
      <c r="AH141" s="287"/>
      <c r="AI141" s="287"/>
      <c r="AJ141" s="287"/>
      <c r="AK141" s="287"/>
      <c r="AL141" s="42">
        <v>1.0</v>
      </c>
      <c r="AM141" s="287"/>
      <c r="AN141" s="42">
        <v>1.0</v>
      </c>
      <c r="AO141" s="287"/>
      <c r="AP141" s="287"/>
      <c r="AQ141" s="287"/>
      <c r="AR141" s="287"/>
      <c r="AS141" s="42">
        <v>7.0</v>
      </c>
      <c r="AT141" s="287"/>
      <c r="AU141" s="42">
        <v>4.0</v>
      </c>
      <c r="AV141" s="287"/>
      <c r="AW141" s="287"/>
      <c r="AX141" s="287"/>
      <c r="AY141" s="287"/>
    </row>
    <row r="142" ht="14.25" customHeight="1">
      <c r="A142" s="285" t="s">
        <v>183</v>
      </c>
      <c r="B142" s="285" t="s">
        <v>173</v>
      </c>
      <c r="C142" s="285" t="s">
        <v>40</v>
      </c>
      <c r="D142" s="285">
        <v>5.0</v>
      </c>
      <c r="E142" s="285">
        <v>7.0</v>
      </c>
      <c r="F142" s="42">
        <v>36.0</v>
      </c>
      <c r="G142" s="285">
        <f>SUM(F142:F143)</f>
        <v>88</v>
      </c>
      <c r="H142" s="42">
        <v>15.0</v>
      </c>
      <c r="I142" s="285">
        <f>SUM(H142:H143)</f>
        <v>34</v>
      </c>
      <c r="J142" s="42">
        <v>42.0</v>
      </c>
      <c r="K142" s="285">
        <f>SUM(J142:J143)</f>
        <v>102</v>
      </c>
      <c r="L142" s="42">
        <f t="shared" si="30"/>
        <v>17</v>
      </c>
      <c r="M142" s="285">
        <f>SUM(L142:L143)</f>
        <v>38</v>
      </c>
      <c r="N142" s="286">
        <f>(K142-G142)/7</f>
        <v>2</v>
      </c>
      <c r="O142" s="286">
        <f>(M142-I142)/7</f>
        <v>0.5714285714</v>
      </c>
      <c r="P142" s="286">
        <f>(M142*((20.792*AVERAGE(11.5,8.375))-60.474))/10000</f>
        <v>0.5553567</v>
      </c>
      <c r="Q142" s="42">
        <v>16.0</v>
      </c>
      <c r="R142" s="285">
        <f>(J142+Q142)+(J143+Q143)</f>
        <v>136</v>
      </c>
      <c r="S142" s="42">
        <v>6.0</v>
      </c>
      <c r="T142" s="285">
        <f>(L142+S142)+(L143+S143)</f>
        <v>51</v>
      </c>
      <c r="U142" s="286">
        <f>(R142-K142)/7</f>
        <v>4.857142857</v>
      </c>
      <c r="V142" s="286">
        <f>(T142-M142)/7</f>
        <v>1.857142857</v>
      </c>
      <c r="W142" s="286">
        <f>(T142*((20.792*AVERAGE(11.5,8.375))-60.474))/10000</f>
        <v>0.74534715</v>
      </c>
      <c r="X142" s="42">
        <v>1.0</v>
      </c>
      <c r="Y142" s="285">
        <f>(X143+X142)+(R142)</f>
        <v>139</v>
      </c>
      <c r="Z142" s="42">
        <v>1.0</v>
      </c>
      <c r="AA142" s="285">
        <f>(T142+Z142)+(Z143)</f>
        <v>53</v>
      </c>
      <c r="AB142" s="286">
        <f>(Y142-R142)/7</f>
        <v>0.4285714286</v>
      </c>
      <c r="AC142" s="286">
        <f>(AA142-T142)/7</f>
        <v>0.2857142857</v>
      </c>
      <c r="AD142" s="286">
        <f>(AA142*((20.792*AVERAGE(11.5,8.375))-60.474))/10000</f>
        <v>0.77457645</v>
      </c>
      <c r="AE142" s="42">
        <v>0.0</v>
      </c>
      <c r="AF142" s="285">
        <f>(AE143+AE142)+(Y142)</f>
        <v>139</v>
      </c>
      <c r="AG142" s="42">
        <v>0.0</v>
      </c>
      <c r="AH142" s="285">
        <f>(AG143+AG142)+(AA142)</f>
        <v>53</v>
      </c>
      <c r="AI142" s="286">
        <f>(AF142-Y142)/7</f>
        <v>0</v>
      </c>
      <c r="AJ142" s="286">
        <f>(AH142-AA142)/7</f>
        <v>0</v>
      </c>
      <c r="AK142" s="286">
        <f>(AH142*((20.792*AVERAGE(11.5,8.375))-60.474))/10000</f>
        <v>0.77457645</v>
      </c>
      <c r="AL142" s="42">
        <v>1.0</v>
      </c>
      <c r="AM142" s="285">
        <f>(AL143+AL142)+(AF142)</f>
        <v>141</v>
      </c>
      <c r="AN142" s="42">
        <v>1.0</v>
      </c>
      <c r="AO142" s="285">
        <f>(AN143+AN142)+(AH142)</f>
        <v>55</v>
      </c>
      <c r="AP142" s="286">
        <f>(AM142-AF142)/7</f>
        <v>0.2857142857</v>
      </c>
      <c r="AQ142" s="286">
        <f>(AO142-AH142)/7</f>
        <v>0.2857142857</v>
      </c>
      <c r="AR142" s="286">
        <f>(AO142*((20.792*AVERAGE(11.5,8.375))-60.474))/10000</f>
        <v>0.80380575</v>
      </c>
      <c r="AS142" s="42">
        <v>7.0</v>
      </c>
      <c r="AT142" s="285">
        <f>(AS143+AS142)+(AM142)</f>
        <v>153</v>
      </c>
      <c r="AU142" s="42">
        <v>6.0</v>
      </c>
      <c r="AV142" s="285">
        <f>(AU143+AU142)+(AO142)</f>
        <v>66</v>
      </c>
      <c r="AW142" s="286">
        <f>(AT142-AM142)/7</f>
        <v>1.714285714</v>
      </c>
      <c r="AX142" s="286">
        <f>(AV142-AO142)/7</f>
        <v>1.571428571</v>
      </c>
      <c r="AY142" s="286">
        <f>(AV142*((20.792*AVERAGE(11.5,8.375))-60.474))/10000</f>
        <v>0.9645669</v>
      </c>
    </row>
    <row r="143" ht="14.25" customHeight="1">
      <c r="A143" s="287"/>
      <c r="B143" s="287"/>
      <c r="C143" s="287"/>
      <c r="D143" s="287"/>
      <c r="E143" s="287"/>
      <c r="F143" s="42">
        <v>52.0</v>
      </c>
      <c r="G143" s="287"/>
      <c r="H143" s="42">
        <v>19.0</v>
      </c>
      <c r="I143" s="287"/>
      <c r="J143" s="42">
        <v>60.0</v>
      </c>
      <c r="K143" s="287"/>
      <c r="L143" s="42">
        <f t="shared" si="30"/>
        <v>21</v>
      </c>
      <c r="M143" s="287"/>
      <c r="N143" s="287"/>
      <c r="O143" s="287"/>
      <c r="P143" s="287"/>
      <c r="Q143" s="42">
        <v>18.0</v>
      </c>
      <c r="R143" s="287"/>
      <c r="S143" s="42">
        <v>7.0</v>
      </c>
      <c r="T143" s="287"/>
      <c r="U143" s="287"/>
      <c r="V143" s="287"/>
      <c r="W143" s="287"/>
      <c r="X143" s="42">
        <v>2.0</v>
      </c>
      <c r="Y143" s="287"/>
      <c r="Z143" s="42">
        <v>1.0</v>
      </c>
      <c r="AA143" s="287"/>
      <c r="AB143" s="287"/>
      <c r="AC143" s="287"/>
      <c r="AD143" s="287"/>
      <c r="AE143" s="42">
        <v>0.0</v>
      </c>
      <c r="AF143" s="287"/>
      <c r="AG143" s="42">
        <v>0.0</v>
      </c>
      <c r="AH143" s="287"/>
      <c r="AI143" s="287"/>
      <c r="AJ143" s="287"/>
      <c r="AK143" s="287"/>
      <c r="AL143" s="42">
        <v>1.0</v>
      </c>
      <c r="AM143" s="287"/>
      <c r="AN143" s="42">
        <v>1.0</v>
      </c>
      <c r="AO143" s="287"/>
      <c r="AP143" s="287"/>
      <c r="AQ143" s="287"/>
      <c r="AR143" s="287"/>
      <c r="AS143" s="42">
        <v>5.0</v>
      </c>
      <c r="AT143" s="287"/>
      <c r="AU143" s="42">
        <v>5.0</v>
      </c>
      <c r="AV143" s="287"/>
      <c r="AW143" s="287"/>
      <c r="AX143" s="287"/>
      <c r="AY143" s="287"/>
    </row>
    <row r="144" ht="14.25" customHeight="1">
      <c r="A144" s="285" t="s">
        <v>175</v>
      </c>
      <c r="B144" s="285" t="s">
        <v>179</v>
      </c>
      <c r="C144" s="285" t="s">
        <v>39</v>
      </c>
      <c r="D144" s="285">
        <v>5.0</v>
      </c>
      <c r="E144" s="285">
        <v>8.0</v>
      </c>
      <c r="F144" s="42">
        <v>64.0</v>
      </c>
      <c r="G144" s="285">
        <f>SUM(F144:F145)</f>
        <v>122</v>
      </c>
      <c r="H144" s="42">
        <v>17.0</v>
      </c>
      <c r="I144" s="285">
        <f>SUM(H144:H145)</f>
        <v>34</v>
      </c>
      <c r="J144" s="42">
        <v>77.0</v>
      </c>
      <c r="K144" s="285">
        <f>SUM(J144:J145)</f>
        <v>150.5</v>
      </c>
      <c r="L144" s="42">
        <f t="shared" ref="L144:L145" si="31">H144+3</f>
        <v>20</v>
      </c>
      <c r="M144" s="285">
        <f>SUM(L144:L145)</f>
        <v>40</v>
      </c>
      <c r="N144" s="286">
        <f>(K144-G144)/7</f>
        <v>4.071428571</v>
      </c>
      <c r="O144" s="286">
        <f>(M144-I144)/7</f>
        <v>0.8571428571</v>
      </c>
      <c r="P144" s="286">
        <f>(M144*((20.792*AVERAGE(11.5,8.375))-60.474))/10000</f>
        <v>0.584586</v>
      </c>
      <c r="Q144" s="42">
        <v>15.0</v>
      </c>
      <c r="R144" s="285">
        <f>(J144+Q144)+(J145+Q145)</f>
        <v>179.5</v>
      </c>
      <c r="S144" s="42">
        <v>5.0</v>
      </c>
      <c r="T144" s="285">
        <f>(L144+S144)+(L145+S145)</f>
        <v>50</v>
      </c>
      <c r="U144" s="286">
        <f>(R144-K144)/7</f>
        <v>4.142857143</v>
      </c>
      <c r="V144" s="286">
        <f>(T144-M144)/7</f>
        <v>1.428571429</v>
      </c>
      <c r="W144" s="286">
        <f>(T144*((20.792*AVERAGE(11.5,8.375))-60.474))/10000</f>
        <v>0.7307325</v>
      </c>
      <c r="X144" s="42">
        <v>2.0</v>
      </c>
      <c r="Y144" s="285">
        <f>(X145+X144)+(R144)</f>
        <v>184.5</v>
      </c>
      <c r="Z144" s="42">
        <v>2.0</v>
      </c>
      <c r="AA144" s="285">
        <f>(T144+Z144)+(Z145)</f>
        <v>54</v>
      </c>
      <c r="AB144" s="286">
        <f>(Y144-R144)/7</f>
        <v>0.7142857143</v>
      </c>
      <c r="AC144" s="286">
        <f>(AA144-T144)/7</f>
        <v>0.5714285714</v>
      </c>
      <c r="AD144" s="286">
        <f>(AA144*((20.792*AVERAGE(11.5,8.375))-60.474))/10000</f>
        <v>0.7891911</v>
      </c>
      <c r="AE144" s="42">
        <v>0.0</v>
      </c>
      <c r="AF144" s="285">
        <f>(AE145+AE144)+(Y144)</f>
        <v>184.5</v>
      </c>
      <c r="AG144" s="42">
        <v>0.0</v>
      </c>
      <c r="AH144" s="285">
        <f>(AG145+AG144)+(AA144)</f>
        <v>54</v>
      </c>
      <c r="AI144" s="286">
        <f>(AF144-Y144)/7</f>
        <v>0</v>
      </c>
      <c r="AJ144" s="286">
        <f>(AH144-AA144)/7</f>
        <v>0</v>
      </c>
      <c r="AK144" s="286">
        <f>(AH144*((20.792*AVERAGE(11.5,8.375))-60.474))/10000</f>
        <v>0.7891911</v>
      </c>
      <c r="AL144" s="42">
        <v>1.0</v>
      </c>
      <c r="AM144" s="285">
        <f>(AL145+AL144)+(AF144)</f>
        <v>186.5</v>
      </c>
      <c r="AN144" s="42">
        <v>1.0</v>
      </c>
      <c r="AO144" s="285">
        <f>(AN145+AN144)+(AH144)</f>
        <v>56</v>
      </c>
      <c r="AP144" s="286">
        <f>(AM144-AF144)/7</f>
        <v>0.2857142857</v>
      </c>
      <c r="AQ144" s="286">
        <f>(AO144-AH144)/7</f>
        <v>0.2857142857</v>
      </c>
      <c r="AR144" s="286">
        <f>(AO144*((20.792*AVERAGE(11.5,8.375))-60.474))/10000</f>
        <v>0.8184204</v>
      </c>
      <c r="AS144" s="42">
        <v>8.0</v>
      </c>
      <c r="AT144" s="285">
        <f>(AS145+AS144)+(AM144)</f>
        <v>198.5</v>
      </c>
      <c r="AU144" s="42">
        <v>5.0</v>
      </c>
      <c r="AV144" s="285">
        <f>(AU145+AU144)+(AO144)</f>
        <v>68</v>
      </c>
      <c r="AW144" s="286">
        <f>(AT144-AM144)/7</f>
        <v>1.714285714</v>
      </c>
      <c r="AX144" s="286">
        <f>(AV144-AO144)/7</f>
        <v>1.714285714</v>
      </c>
      <c r="AY144" s="286">
        <f>(AV144*((20.792*AVERAGE(11.5,8.375))-60.474))/10000</f>
        <v>0.9937962</v>
      </c>
    </row>
    <row r="145" ht="14.25" customHeight="1">
      <c r="A145" s="287"/>
      <c r="B145" s="287"/>
      <c r="C145" s="287"/>
      <c r="D145" s="287"/>
      <c r="E145" s="287"/>
      <c r="F145" s="42">
        <v>58.0</v>
      </c>
      <c r="G145" s="287"/>
      <c r="H145" s="42">
        <v>17.0</v>
      </c>
      <c r="I145" s="287"/>
      <c r="J145" s="42">
        <v>73.5</v>
      </c>
      <c r="K145" s="287"/>
      <c r="L145" s="42">
        <f t="shared" si="31"/>
        <v>20</v>
      </c>
      <c r="M145" s="287"/>
      <c r="N145" s="287"/>
      <c r="O145" s="287"/>
      <c r="P145" s="287"/>
      <c r="Q145" s="42">
        <v>14.0</v>
      </c>
      <c r="R145" s="287"/>
      <c r="S145" s="42">
        <v>5.0</v>
      </c>
      <c r="T145" s="287"/>
      <c r="U145" s="287"/>
      <c r="V145" s="287"/>
      <c r="W145" s="287"/>
      <c r="X145" s="42">
        <v>3.0</v>
      </c>
      <c r="Y145" s="287"/>
      <c r="Z145" s="42">
        <v>2.0</v>
      </c>
      <c r="AA145" s="287"/>
      <c r="AB145" s="287"/>
      <c r="AC145" s="287"/>
      <c r="AD145" s="287"/>
      <c r="AE145" s="42">
        <v>0.0</v>
      </c>
      <c r="AF145" s="287"/>
      <c r="AG145" s="42">
        <v>0.0</v>
      </c>
      <c r="AH145" s="287"/>
      <c r="AI145" s="287"/>
      <c r="AJ145" s="287"/>
      <c r="AK145" s="287"/>
      <c r="AL145" s="42">
        <v>1.0</v>
      </c>
      <c r="AM145" s="287"/>
      <c r="AN145" s="42">
        <v>1.0</v>
      </c>
      <c r="AO145" s="287"/>
      <c r="AP145" s="287"/>
      <c r="AQ145" s="287"/>
      <c r="AR145" s="287"/>
      <c r="AS145" s="42">
        <v>4.0</v>
      </c>
      <c r="AT145" s="287"/>
      <c r="AU145" s="42">
        <v>7.0</v>
      </c>
      <c r="AV145" s="287"/>
      <c r="AW145" s="287"/>
      <c r="AX145" s="287"/>
      <c r="AY145" s="287"/>
    </row>
    <row r="146" ht="14.25" customHeight="1">
      <c r="A146" s="285" t="s">
        <v>168</v>
      </c>
      <c r="B146" s="285" t="s">
        <v>176</v>
      </c>
      <c r="C146" s="285" t="s">
        <v>38</v>
      </c>
      <c r="D146" s="285">
        <v>5.0</v>
      </c>
      <c r="E146" s="285">
        <v>9.0</v>
      </c>
      <c r="F146" s="42">
        <v>85.0</v>
      </c>
      <c r="G146" s="285">
        <f>SUM(F146:F147)</f>
        <v>134</v>
      </c>
      <c r="H146" s="42">
        <v>18.0</v>
      </c>
      <c r="I146" s="285">
        <f>SUM(H146:H147)</f>
        <v>31</v>
      </c>
      <c r="J146" s="42">
        <v>103.0</v>
      </c>
      <c r="K146" s="285">
        <f>SUM(J146:J147)</f>
        <v>167</v>
      </c>
      <c r="L146" s="42">
        <f t="shared" ref="L146:L147" si="32">H146+2</f>
        <v>20</v>
      </c>
      <c r="M146" s="285">
        <f>SUM(L146:L147)</f>
        <v>35</v>
      </c>
      <c r="N146" s="286">
        <f>(K146-G146)/7</f>
        <v>4.714285714</v>
      </c>
      <c r="O146" s="286">
        <f>(M146-I146)/7</f>
        <v>0.5714285714</v>
      </c>
      <c r="P146" s="286">
        <f>(M146*((20.792*AVERAGE(11.5,8.375))-60.474))/10000</f>
        <v>0.51151275</v>
      </c>
      <c r="Q146" s="42">
        <v>22.0</v>
      </c>
      <c r="R146" s="285">
        <f>(J146+Q146)+(J147+Q147)</f>
        <v>206</v>
      </c>
      <c r="S146" s="42">
        <v>5.0</v>
      </c>
      <c r="T146" s="285">
        <f>(L146+S146)+(L147+S147)</f>
        <v>44</v>
      </c>
      <c r="U146" s="286">
        <f>(R146-K146)/7</f>
        <v>5.571428571</v>
      </c>
      <c r="V146" s="286">
        <f>(T146-M146)/7</f>
        <v>1.285714286</v>
      </c>
      <c r="W146" s="286">
        <f>(T146*((20.792*AVERAGE(11.5,8.375))-60.474))/10000</f>
        <v>0.6430446</v>
      </c>
      <c r="X146" s="42">
        <v>2.0</v>
      </c>
      <c r="Y146" s="285">
        <f>(X147+X146)+(R146)</f>
        <v>213</v>
      </c>
      <c r="Z146" s="42">
        <v>1.0</v>
      </c>
      <c r="AA146" s="285">
        <f>(T146+Z146)+(Z147)</f>
        <v>48</v>
      </c>
      <c r="AB146" s="286">
        <f>(Y146-R146)/7</f>
        <v>1</v>
      </c>
      <c r="AC146" s="286">
        <f>(AA146-T146)/7</f>
        <v>0.5714285714</v>
      </c>
      <c r="AD146" s="286">
        <f>(AA146*((20.792*AVERAGE(11.5,8.375))-60.474))/10000</f>
        <v>0.7015032</v>
      </c>
      <c r="AE146" s="42">
        <v>1.0</v>
      </c>
      <c r="AF146" s="285">
        <f>(AE147+AE146)+(Y146)</f>
        <v>214</v>
      </c>
      <c r="AG146" s="42">
        <v>1.0</v>
      </c>
      <c r="AH146" s="285">
        <f>(AG147+AG146)+(AA146)</f>
        <v>49</v>
      </c>
      <c r="AI146" s="286">
        <f>(AF146-Y146)/7</f>
        <v>0.1428571429</v>
      </c>
      <c r="AJ146" s="286">
        <f>(AH146-AA146)/7</f>
        <v>0.1428571429</v>
      </c>
      <c r="AK146" s="286">
        <f>(AH146*((20.792*AVERAGE(11.5,8.375))-60.474))/10000</f>
        <v>0.71611785</v>
      </c>
      <c r="AL146" s="42">
        <v>1.0</v>
      </c>
      <c r="AM146" s="285">
        <f>(AL147+AL146)+(AF146)</f>
        <v>216</v>
      </c>
      <c r="AN146" s="42">
        <v>1.0</v>
      </c>
      <c r="AO146" s="285">
        <f>(AN147+AN146)+(AH146)</f>
        <v>51</v>
      </c>
      <c r="AP146" s="286">
        <f>(AM146-AF146)/7</f>
        <v>0.2857142857</v>
      </c>
      <c r="AQ146" s="286">
        <f>(AO146-AH146)/7</f>
        <v>0.2857142857</v>
      </c>
      <c r="AR146" s="286">
        <f>(AO146*((20.792*AVERAGE(11.5,8.375))-60.474))/10000</f>
        <v>0.74534715</v>
      </c>
      <c r="AS146" s="42">
        <v>6.0</v>
      </c>
      <c r="AT146" s="285">
        <f>(AS147+AS146)+(AM146)</f>
        <v>231</v>
      </c>
      <c r="AU146" s="42">
        <v>4.0</v>
      </c>
      <c r="AV146" s="285">
        <f>(AU147+AU146)+(AO146)</f>
        <v>61</v>
      </c>
      <c r="AW146" s="286">
        <f>(AT146-AM146)/7</f>
        <v>2.142857143</v>
      </c>
      <c r="AX146" s="286">
        <f>(AV146-AO146)/7</f>
        <v>1.428571429</v>
      </c>
      <c r="AY146" s="286">
        <f>(AV146*((20.792*AVERAGE(11.5,8.375))-60.474))/10000</f>
        <v>0.89149365</v>
      </c>
    </row>
    <row r="147" ht="14.25" customHeight="1">
      <c r="A147" s="287"/>
      <c r="B147" s="287"/>
      <c r="C147" s="287"/>
      <c r="D147" s="287"/>
      <c r="E147" s="287"/>
      <c r="F147" s="42">
        <v>49.0</v>
      </c>
      <c r="G147" s="287"/>
      <c r="H147" s="42">
        <v>13.0</v>
      </c>
      <c r="I147" s="287"/>
      <c r="J147" s="42">
        <v>64.0</v>
      </c>
      <c r="K147" s="287"/>
      <c r="L147" s="42">
        <f t="shared" si="32"/>
        <v>15</v>
      </c>
      <c r="M147" s="287"/>
      <c r="N147" s="287"/>
      <c r="O147" s="287"/>
      <c r="P147" s="287"/>
      <c r="Q147" s="42">
        <v>17.0</v>
      </c>
      <c r="R147" s="287"/>
      <c r="S147" s="42">
        <v>4.0</v>
      </c>
      <c r="T147" s="287"/>
      <c r="U147" s="287"/>
      <c r="V147" s="287"/>
      <c r="W147" s="287"/>
      <c r="X147" s="42">
        <v>5.0</v>
      </c>
      <c r="Y147" s="287"/>
      <c r="Z147" s="42">
        <v>3.0</v>
      </c>
      <c r="AA147" s="287"/>
      <c r="AB147" s="287"/>
      <c r="AC147" s="287"/>
      <c r="AD147" s="287"/>
      <c r="AE147" s="42">
        <v>0.0</v>
      </c>
      <c r="AF147" s="287"/>
      <c r="AG147" s="42">
        <v>0.0</v>
      </c>
      <c r="AH147" s="287"/>
      <c r="AI147" s="287"/>
      <c r="AJ147" s="287"/>
      <c r="AK147" s="287"/>
      <c r="AL147" s="42">
        <v>1.0</v>
      </c>
      <c r="AM147" s="287"/>
      <c r="AN147" s="42">
        <v>1.0</v>
      </c>
      <c r="AO147" s="287"/>
      <c r="AP147" s="287"/>
      <c r="AQ147" s="287"/>
      <c r="AR147" s="287"/>
      <c r="AS147" s="42">
        <v>9.0</v>
      </c>
      <c r="AT147" s="287"/>
      <c r="AU147" s="42">
        <v>6.0</v>
      </c>
      <c r="AV147" s="287"/>
      <c r="AW147" s="287"/>
      <c r="AX147" s="287"/>
      <c r="AY147" s="287"/>
    </row>
    <row r="148" ht="14.25" customHeight="1">
      <c r="A148" s="285" t="s">
        <v>183</v>
      </c>
      <c r="B148" s="285" t="s">
        <v>179</v>
      </c>
      <c r="C148" s="285" t="s">
        <v>37</v>
      </c>
      <c r="D148" s="285">
        <v>5.0</v>
      </c>
      <c r="E148" s="285">
        <v>10.0</v>
      </c>
      <c r="F148" s="42">
        <v>51.0</v>
      </c>
      <c r="G148" s="285">
        <f>SUM(F148:F149)</f>
        <v>114</v>
      </c>
      <c r="H148" s="42">
        <v>14.0</v>
      </c>
      <c r="I148" s="285">
        <f>SUM(H148:H149)</f>
        <v>32</v>
      </c>
      <c r="J148" s="42">
        <v>65.0</v>
      </c>
      <c r="K148" s="285">
        <f>SUM(J148:J149)</f>
        <v>134</v>
      </c>
      <c r="L148" s="42">
        <f>H148+4</f>
        <v>18</v>
      </c>
      <c r="M148" s="285">
        <f>SUM(L148:L149)</f>
        <v>39</v>
      </c>
      <c r="N148" s="286">
        <f>(K148-G148)/7</f>
        <v>2.857142857</v>
      </c>
      <c r="O148" s="286">
        <f>(M148-I148)/7</f>
        <v>1</v>
      </c>
      <c r="P148" s="286">
        <f>(M148*((20.792*AVERAGE(11.5,8.375))-60.474))/10000</f>
        <v>0.56997135</v>
      </c>
      <c r="Q148" s="42">
        <v>11.0</v>
      </c>
      <c r="R148" s="285">
        <f>(J148+Q148)+(J149+Q149)</f>
        <v>162</v>
      </c>
      <c r="S148" s="42">
        <v>5.0</v>
      </c>
      <c r="T148" s="285">
        <f>(L148+S148)+(L149+S149)</f>
        <v>51</v>
      </c>
      <c r="U148" s="286">
        <f>(R148-K148)/7</f>
        <v>4</v>
      </c>
      <c r="V148" s="286">
        <f>(T148-M148)/7</f>
        <v>1.714285714</v>
      </c>
      <c r="W148" s="286">
        <f>(T148*((20.792*AVERAGE(11.5,8.375))-60.474))/10000</f>
        <v>0.74534715</v>
      </c>
      <c r="X148" s="42">
        <v>3.0</v>
      </c>
      <c r="Y148" s="285">
        <f>(X149+X148)+(R148)</f>
        <v>167</v>
      </c>
      <c r="Z148" s="42">
        <v>2.0</v>
      </c>
      <c r="AA148" s="285">
        <f>(T148+Z148)+(Z149)</f>
        <v>55</v>
      </c>
      <c r="AB148" s="286">
        <f>(Y148-R148)/7</f>
        <v>0.7142857143</v>
      </c>
      <c r="AC148" s="286">
        <f>(AA148-T148)/7</f>
        <v>0.5714285714</v>
      </c>
      <c r="AD148" s="286">
        <f>(AA148*((20.792*AVERAGE(11.5,8.375))-60.474))/10000</f>
        <v>0.80380575</v>
      </c>
      <c r="AE148" s="42">
        <v>0.0</v>
      </c>
      <c r="AF148" s="285">
        <f>(AE149+AE148)+(Y148)</f>
        <v>167</v>
      </c>
      <c r="AG148" s="42">
        <v>0.0</v>
      </c>
      <c r="AH148" s="285">
        <f>(AG149+AG148)+(AA148)</f>
        <v>55</v>
      </c>
      <c r="AI148" s="286">
        <f>(AF148-Y148)/7</f>
        <v>0</v>
      </c>
      <c r="AJ148" s="286">
        <f>(AH148-AA148)/7</f>
        <v>0</v>
      </c>
      <c r="AK148" s="286">
        <f>(AH148*((20.792*AVERAGE(11.5,8.375))-60.474))/10000</f>
        <v>0.80380575</v>
      </c>
      <c r="AL148" s="42">
        <v>1.0</v>
      </c>
      <c r="AM148" s="285">
        <f>(AL149+AL148)+(AF148)</f>
        <v>169</v>
      </c>
      <c r="AN148" s="42">
        <v>1.0</v>
      </c>
      <c r="AO148" s="285">
        <f>(AN149+AN148)+(AH148)</f>
        <v>57</v>
      </c>
      <c r="AP148" s="286">
        <f>(AM148-AF148)/7</f>
        <v>0.2857142857</v>
      </c>
      <c r="AQ148" s="286">
        <f>(AO148-AH148)/7</f>
        <v>0.2857142857</v>
      </c>
      <c r="AR148" s="286">
        <f>(AO148*((20.792*AVERAGE(11.5,8.375))-60.474))/10000</f>
        <v>0.83303505</v>
      </c>
      <c r="AS148" s="42">
        <v>4.0</v>
      </c>
      <c r="AT148" s="285">
        <f>(AS149+AS148)+(AM148)</f>
        <v>177</v>
      </c>
      <c r="AU148" s="42">
        <v>5.0</v>
      </c>
      <c r="AV148" s="285">
        <f>(AU149+AU148)+(AO148)</f>
        <v>67</v>
      </c>
      <c r="AW148" s="286">
        <f>(AT148-AM148)/7</f>
        <v>1.142857143</v>
      </c>
      <c r="AX148" s="286">
        <f>(AV148-AO148)/7</f>
        <v>1.428571429</v>
      </c>
      <c r="AY148" s="286">
        <f>(AV148*((20.792*AVERAGE(11.5,8.375))-60.474))/10000</f>
        <v>0.97918155</v>
      </c>
    </row>
    <row r="149" ht="14.25" customHeight="1">
      <c r="A149" s="287"/>
      <c r="B149" s="287"/>
      <c r="C149" s="287"/>
      <c r="D149" s="287"/>
      <c r="E149" s="287"/>
      <c r="F149" s="42">
        <v>63.0</v>
      </c>
      <c r="G149" s="287"/>
      <c r="H149" s="42">
        <v>18.0</v>
      </c>
      <c r="I149" s="287"/>
      <c r="J149" s="42">
        <v>69.0</v>
      </c>
      <c r="K149" s="287"/>
      <c r="L149" s="42">
        <f t="shared" ref="L149:L150" si="33">H149+3</f>
        <v>21</v>
      </c>
      <c r="M149" s="287"/>
      <c r="N149" s="287"/>
      <c r="O149" s="287"/>
      <c r="P149" s="287"/>
      <c r="Q149" s="42">
        <v>17.0</v>
      </c>
      <c r="R149" s="287"/>
      <c r="S149" s="42">
        <v>7.0</v>
      </c>
      <c r="T149" s="287"/>
      <c r="U149" s="287"/>
      <c r="V149" s="287"/>
      <c r="W149" s="287"/>
      <c r="X149" s="42">
        <v>2.0</v>
      </c>
      <c r="Y149" s="287"/>
      <c r="Z149" s="42">
        <v>2.0</v>
      </c>
      <c r="AA149" s="287"/>
      <c r="AB149" s="287"/>
      <c r="AC149" s="287"/>
      <c r="AD149" s="287"/>
      <c r="AE149" s="42">
        <v>0.0</v>
      </c>
      <c r="AF149" s="287"/>
      <c r="AG149" s="42">
        <v>0.0</v>
      </c>
      <c r="AH149" s="287"/>
      <c r="AI149" s="287"/>
      <c r="AJ149" s="287"/>
      <c r="AK149" s="287"/>
      <c r="AL149" s="42">
        <v>1.0</v>
      </c>
      <c r="AM149" s="287"/>
      <c r="AN149" s="42">
        <v>1.0</v>
      </c>
      <c r="AO149" s="287"/>
      <c r="AP149" s="287"/>
      <c r="AQ149" s="287"/>
      <c r="AR149" s="287"/>
      <c r="AS149" s="42">
        <v>4.0</v>
      </c>
      <c r="AT149" s="287"/>
      <c r="AU149" s="42">
        <v>5.0</v>
      </c>
      <c r="AV149" s="287"/>
      <c r="AW149" s="287"/>
      <c r="AX149" s="287"/>
      <c r="AY149" s="287"/>
    </row>
    <row r="150" ht="14.25" customHeight="1">
      <c r="A150" s="285" t="s">
        <v>178</v>
      </c>
      <c r="B150" s="285" t="s">
        <v>173</v>
      </c>
      <c r="C150" s="285" t="s">
        <v>36</v>
      </c>
      <c r="D150" s="285">
        <v>5.0</v>
      </c>
      <c r="E150" s="285">
        <v>11.0</v>
      </c>
      <c r="F150" s="42">
        <v>37.0</v>
      </c>
      <c r="G150" s="285">
        <f>SUM(F150:F151)</f>
        <v>105</v>
      </c>
      <c r="H150" s="42">
        <v>15.0</v>
      </c>
      <c r="I150" s="285">
        <f>SUM(H150:H151)</f>
        <v>32</v>
      </c>
      <c r="J150" s="42">
        <v>45.0</v>
      </c>
      <c r="K150" s="285">
        <f>SUM(J150:J151)</f>
        <v>134</v>
      </c>
      <c r="L150" s="42">
        <f t="shared" si="33"/>
        <v>18</v>
      </c>
      <c r="M150" s="285">
        <f>SUM(L150:L151)</f>
        <v>39</v>
      </c>
      <c r="N150" s="286">
        <f>(K150-G150)/7</f>
        <v>4.142857143</v>
      </c>
      <c r="O150" s="286">
        <f>(M150-I150)/7</f>
        <v>1</v>
      </c>
      <c r="P150" s="286">
        <f>(M150*((20.792*AVERAGE(11.5,8.375))-60.474))/10000</f>
        <v>0.56997135</v>
      </c>
      <c r="Q150" s="42">
        <v>19.0</v>
      </c>
      <c r="R150" s="285">
        <f>(J150+Q150)+(J151+Q151)</f>
        <v>168</v>
      </c>
      <c r="S150" s="42">
        <v>5.0</v>
      </c>
      <c r="T150" s="285">
        <f>(L150+S150)+(L151+S151)</f>
        <v>48</v>
      </c>
      <c r="U150" s="286">
        <f>(R150-K150)/7</f>
        <v>4.857142857</v>
      </c>
      <c r="V150" s="286">
        <f>(T150-M150)/7</f>
        <v>1.285714286</v>
      </c>
      <c r="W150" s="286">
        <f>(T150*((20.792*AVERAGE(11.5,8.375))-60.474))/10000</f>
        <v>0.7015032</v>
      </c>
      <c r="X150" s="42">
        <v>5.0</v>
      </c>
      <c r="Y150" s="285">
        <f>(X151+X150)+(R150)</f>
        <v>176</v>
      </c>
      <c r="Z150" s="42">
        <v>2.0</v>
      </c>
      <c r="AA150" s="285">
        <f>(T150+Z150)+(Z151)</f>
        <v>52</v>
      </c>
      <c r="AB150" s="286">
        <f>(Y150-R150)/7</f>
        <v>1.142857143</v>
      </c>
      <c r="AC150" s="286">
        <f>(AA150-T150)/7</f>
        <v>0.5714285714</v>
      </c>
      <c r="AD150" s="286">
        <f>(AA150*((20.792*AVERAGE(11.5,8.375))-60.474))/10000</f>
        <v>0.7599618</v>
      </c>
      <c r="AE150" s="42">
        <v>0.0</v>
      </c>
      <c r="AF150" s="285">
        <f>(AE151+AE150)+(Y150)</f>
        <v>177</v>
      </c>
      <c r="AG150" s="42">
        <v>0.0</v>
      </c>
      <c r="AH150" s="285">
        <f>(AG151+AG150)+(AA150)</f>
        <v>53</v>
      </c>
      <c r="AI150" s="286">
        <f>(AF150-Y150)/7</f>
        <v>0.1428571429</v>
      </c>
      <c r="AJ150" s="286">
        <f>(AH150-AA150)/7</f>
        <v>0.1428571429</v>
      </c>
      <c r="AK150" s="286">
        <f>(AH150*((20.792*AVERAGE(11.5,8.375))-60.474))/10000</f>
        <v>0.77457645</v>
      </c>
      <c r="AL150" s="42">
        <v>1.0</v>
      </c>
      <c r="AM150" s="285">
        <f>(AL151+AL150)+(AF150)</f>
        <v>179</v>
      </c>
      <c r="AN150" s="42">
        <v>1.0</v>
      </c>
      <c r="AO150" s="285">
        <f>(AN151+AN150)+(AH150)</f>
        <v>55</v>
      </c>
      <c r="AP150" s="286">
        <f>(AM150-AF150)/7</f>
        <v>0.2857142857</v>
      </c>
      <c r="AQ150" s="286">
        <f>(AO150-AH150)/7</f>
        <v>0.2857142857</v>
      </c>
      <c r="AR150" s="286">
        <f>(AO150*((20.792*AVERAGE(11.5,8.375))-60.474))/10000</f>
        <v>0.80380575</v>
      </c>
      <c r="AS150" s="42">
        <v>6.0</v>
      </c>
      <c r="AT150" s="285">
        <f>(AS151+AS150)+(AM150)</f>
        <v>197</v>
      </c>
      <c r="AU150" s="42">
        <v>6.0</v>
      </c>
      <c r="AV150" s="285">
        <f>(AU151+AU150)+(AO150)</f>
        <v>67</v>
      </c>
      <c r="AW150" s="286">
        <f>(AT150-AM150)/7</f>
        <v>2.571428571</v>
      </c>
      <c r="AX150" s="286">
        <f>(AV150-AO150)/7</f>
        <v>1.714285714</v>
      </c>
      <c r="AY150" s="286">
        <f>(AV150*((20.792*AVERAGE(11.5,8.375))-60.474))/10000</f>
        <v>0.97918155</v>
      </c>
    </row>
    <row r="151" ht="14.25" customHeight="1">
      <c r="A151" s="287"/>
      <c r="B151" s="287"/>
      <c r="C151" s="287"/>
      <c r="D151" s="287"/>
      <c r="E151" s="287"/>
      <c r="F151" s="42">
        <v>68.0</v>
      </c>
      <c r="G151" s="287"/>
      <c r="H151" s="42">
        <v>17.0</v>
      </c>
      <c r="I151" s="287"/>
      <c r="J151" s="42">
        <v>89.0</v>
      </c>
      <c r="K151" s="287"/>
      <c r="L151" s="42">
        <f>H151+4</f>
        <v>21</v>
      </c>
      <c r="M151" s="287"/>
      <c r="N151" s="287"/>
      <c r="O151" s="287"/>
      <c r="P151" s="287"/>
      <c r="Q151" s="42">
        <v>15.0</v>
      </c>
      <c r="R151" s="287"/>
      <c r="S151" s="42">
        <v>4.0</v>
      </c>
      <c r="T151" s="287"/>
      <c r="U151" s="287"/>
      <c r="V151" s="287"/>
      <c r="W151" s="287"/>
      <c r="X151" s="42">
        <v>3.0</v>
      </c>
      <c r="Y151" s="287"/>
      <c r="Z151" s="42">
        <v>2.0</v>
      </c>
      <c r="AA151" s="287"/>
      <c r="AB151" s="287"/>
      <c r="AC151" s="287"/>
      <c r="AD151" s="287"/>
      <c r="AE151" s="42">
        <v>1.0</v>
      </c>
      <c r="AF151" s="287"/>
      <c r="AG151" s="42">
        <v>1.0</v>
      </c>
      <c r="AH151" s="287"/>
      <c r="AI151" s="287"/>
      <c r="AJ151" s="287"/>
      <c r="AK151" s="287"/>
      <c r="AL151" s="42">
        <v>1.0</v>
      </c>
      <c r="AM151" s="287"/>
      <c r="AN151" s="42">
        <v>1.0</v>
      </c>
      <c r="AO151" s="287"/>
      <c r="AP151" s="287"/>
      <c r="AQ151" s="287"/>
      <c r="AR151" s="287"/>
      <c r="AS151" s="42">
        <v>12.0</v>
      </c>
      <c r="AT151" s="287"/>
      <c r="AU151" s="42">
        <v>6.0</v>
      </c>
      <c r="AV151" s="287"/>
      <c r="AW151" s="287"/>
      <c r="AX151" s="287"/>
      <c r="AY151" s="287"/>
    </row>
    <row r="152" ht="14.25" customHeight="1">
      <c r="A152" s="285" t="s">
        <v>175</v>
      </c>
      <c r="B152" s="285" t="s">
        <v>169</v>
      </c>
      <c r="C152" s="285" t="s">
        <v>34</v>
      </c>
      <c r="D152" s="285">
        <v>5.0</v>
      </c>
      <c r="E152" s="285">
        <v>12.0</v>
      </c>
      <c r="F152" s="42">
        <v>88.0</v>
      </c>
      <c r="G152" s="285">
        <f>SUM(F152:F153)</f>
        <v>108</v>
      </c>
      <c r="H152" s="42">
        <v>22.0</v>
      </c>
      <c r="I152" s="285">
        <f>SUM(H152:H153)</f>
        <v>30</v>
      </c>
      <c r="J152" s="42">
        <v>100.0</v>
      </c>
      <c r="K152" s="285">
        <f>SUM(J152:J153)</f>
        <v>135</v>
      </c>
      <c r="L152" s="42">
        <f t="shared" ref="L152:L153" si="34">H152+3</f>
        <v>25</v>
      </c>
      <c r="M152" s="285">
        <f>SUM(L152:L153)</f>
        <v>36</v>
      </c>
      <c r="N152" s="286">
        <f>(K152-G152)/7</f>
        <v>3.857142857</v>
      </c>
      <c r="O152" s="286">
        <f>(M152-I152)/7</f>
        <v>0.8571428571</v>
      </c>
      <c r="P152" s="286">
        <f>(M152*((20.792*AVERAGE(11.5,8.375))-60.474))/10000</f>
        <v>0.5261274</v>
      </c>
      <c r="Q152" s="42">
        <v>35.0</v>
      </c>
      <c r="R152" s="285">
        <f>(J152+Q152)+(J153+Q153)</f>
        <v>184</v>
      </c>
      <c r="S152" s="42">
        <v>7.0</v>
      </c>
      <c r="T152" s="285">
        <f>(L152+S152)+(L153+S153)</f>
        <v>49</v>
      </c>
      <c r="U152" s="286">
        <f>(R152-K152)/7</f>
        <v>7</v>
      </c>
      <c r="V152" s="286">
        <f>(T152-M152)/7</f>
        <v>1.857142857</v>
      </c>
      <c r="W152" s="286">
        <f>(T152*((20.792*AVERAGE(11.5,8.375))-60.474))/10000</f>
        <v>0.71611785</v>
      </c>
      <c r="X152" s="42">
        <v>5.0</v>
      </c>
      <c r="Y152" s="285">
        <f>(X153+X152)+(R152)</f>
        <v>196</v>
      </c>
      <c r="Z152" s="42">
        <v>3.0</v>
      </c>
      <c r="AA152" s="285">
        <f>(T152+Z152)+(Z153)</f>
        <v>55</v>
      </c>
      <c r="AB152" s="286">
        <f>(Y152-R152)/7</f>
        <v>1.714285714</v>
      </c>
      <c r="AC152" s="286">
        <f>(AA152-T152)/7</f>
        <v>0.8571428571</v>
      </c>
      <c r="AD152" s="286">
        <f>(AA152*((20.792*AVERAGE(11.5,8.375))-60.474))/10000</f>
        <v>0.80380575</v>
      </c>
      <c r="AE152" s="42">
        <v>3.0</v>
      </c>
      <c r="AF152" s="285">
        <f>(AE153+AE152)+(Y152)</f>
        <v>199</v>
      </c>
      <c r="AG152" s="42">
        <v>1.0</v>
      </c>
      <c r="AH152" s="285">
        <f>(AG153+AG152)+(AA152)</f>
        <v>56</v>
      </c>
      <c r="AI152" s="286">
        <f>(AF152-Y152)/7</f>
        <v>0.4285714286</v>
      </c>
      <c r="AJ152" s="286">
        <f>(AH152-AA152)/7</f>
        <v>0.1428571429</v>
      </c>
      <c r="AK152" s="286">
        <f>(AH152*((20.792*AVERAGE(11.5,8.375))-60.474))/10000</f>
        <v>0.8184204</v>
      </c>
      <c r="AL152" s="42">
        <v>2.0</v>
      </c>
      <c r="AM152" s="285">
        <f>(AL153+AL152)+(AF152)</f>
        <v>201</v>
      </c>
      <c r="AN152" s="42">
        <v>2.0</v>
      </c>
      <c r="AO152" s="285">
        <f>(AN153+AN152)+(AH152)</f>
        <v>58</v>
      </c>
      <c r="AP152" s="286">
        <f>(AM152-AF152)/7</f>
        <v>0.2857142857</v>
      </c>
      <c r="AQ152" s="286">
        <f>(AO152-AH152)/7</f>
        <v>0.2857142857</v>
      </c>
      <c r="AR152" s="286">
        <f>(AO152*((20.792*AVERAGE(11.5,8.375))-60.474))/10000</f>
        <v>0.8476497</v>
      </c>
      <c r="AS152" s="42">
        <v>12.0</v>
      </c>
      <c r="AT152" s="285">
        <f>(AS153+AS152)+(AM152)</f>
        <v>220</v>
      </c>
      <c r="AU152" s="42">
        <v>6.0</v>
      </c>
      <c r="AV152" s="285">
        <f>(AU153+AU152)+(AO152)</f>
        <v>67</v>
      </c>
      <c r="AW152" s="286">
        <f>(AT152-AM152)/7</f>
        <v>2.714285714</v>
      </c>
      <c r="AX152" s="286">
        <f>(AV152-AO152)/7</f>
        <v>1.285714286</v>
      </c>
      <c r="AY152" s="286">
        <f>(AV152*((20.792*AVERAGE(11.5,8.375))-60.474))/10000</f>
        <v>0.97918155</v>
      </c>
    </row>
    <row r="153" ht="14.25" customHeight="1">
      <c r="A153" s="287"/>
      <c r="B153" s="287"/>
      <c r="C153" s="287"/>
      <c r="D153" s="287"/>
      <c r="E153" s="287"/>
      <c r="F153" s="42">
        <v>20.0</v>
      </c>
      <c r="G153" s="287"/>
      <c r="H153" s="42">
        <v>8.0</v>
      </c>
      <c r="I153" s="287"/>
      <c r="J153" s="42">
        <v>35.0</v>
      </c>
      <c r="K153" s="287"/>
      <c r="L153" s="42">
        <f t="shared" si="34"/>
        <v>11</v>
      </c>
      <c r="M153" s="287"/>
      <c r="N153" s="287"/>
      <c r="O153" s="287"/>
      <c r="P153" s="287"/>
      <c r="Q153" s="42">
        <v>14.0</v>
      </c>
      <c r="R153" s="287"/>
      <c r="S153" s="42">
        <v>6.0</v>
      </c>
      <c r="T153" s="287"/>
      <c r="U153" s="287"/>
      <c r="V153" s="287"/>
      <c r="W153" s="287"/>
      <c r="X153" s="42">
        <v>7.0</v>
      </c>
      <c r="Y153" s="287"/>
      <c r="Z153" s="42">
        <v>3.0</v>
      </c>
      <c r="AA153" s="287"/>
      <c r="AB153" s="287"/>
      <c r="AC153" s="287"/>
      <c r="AD153" s="287"/>
      <c r="AE153" s="42">
        <v>0.0</v>
      </c>
      <c r="AF153" s="287"/>
      <c r="AG153" s="42">
        <v>0.0</v>
      </c>
      <c r="AH153" s="287"/>
      <c r="AI153" s="287"/>
      <c r="AJ153" s="287"/>
      <c r="AK153" s="287"/>
      <c r="AL153" s="42">
        <v>0.0</v>
      </c>
      <c r="AM153" s="287"/>
      <c r="AN153" s="42">
        <v>0.0</v>
      </c>
      <c r="AO153" s="287"/>
      <c r="AP153" s="287"/>
      <c r="AQ153" s="287"/>
      <c r="AR153" s="287"/>
      <c r="AS153" s="42">
        <v>7.0</v>
      </c>
      <c r="AT153" s="287"/>
      <c r="AU153" s="42">
        <v>3.0</v>
      </c>
      <c r="AV153" s="287"/>
      <c r="AW153" s="287"/>
      <c r="AX153" s="287"/>
      <c r="AY153" s="287"/>
    </row>
    <row r="154" ht="14.25" customHeight="1">
      <c r="A154" s="285" t="s">
        <v>178</v>
      </c>
      <c r="B154" s="285" t="s">
        <v>169</v>
      </c>
      <c r="C154" s="285" t="s">
        <v>32</v>
      </c>
      <c r="D154" s="285">
        <v>5.0</v>
      </c>
      <c r="E154" s="285">
        <v>13.0</v>
      </c>
      <c r="F154" s="42">
        <v>62.0</v>
      </c>
      <c r="G154" s="285">
        <f>SUM(F154:F155)</f>
        <v>167</v>
      </c>
      <c r="H154" s="42">
        <v>23.0</v>
      </c>
      <c r="I154" s="285">
        <f>SUM(H154:H155)</f>
        <v>47</v>
      </c>
      <c r="J154" s="42">
        <v>80.0</v>
      </c>
      <c r="K154" s="285">
        <f>SUM(J154:J155)</f>
        <v>205</v>
      </c>
      <c r="L154" s="42">
        <f>H154+4</f>
        <v>27</v>
      </c>
      <c r="M154" s="285">
        <f>SUM(L154:L155)</f>
        <v>53</v>
      </c>
      <c r="N154" s="286">
        <f>(K154-G154)/7</f>
        <v>5.428571429</v>
      </c>
      <c r="O154" s="286">
        <f>(M154-I154)/7</f>
        <v>0.8571428571</v>
      </c>
      <c r="P154" s="286">
        <f>(M154*((20.792*AVERAGE(11.5,8.375))-60.474))/10000</f>
        <v>0.77457645</v>
      </c>
      <c r="Q154" s="42">
        <v>14.0</v>
      </c>
      <c r="R154" s="285">
        <f>(J154+Q154)+(J155+Q155)</f>
        <v>242</v>
      </c>
      <c r="S154" s="42">
        <v>4.0</v>
      </c>
      <c r="T154" s="285">
        <f>(L154+S154)+(L155+S155)</f>
        <v>63</v>
      </c>
      <c r="U154" s="286">
        <f>(R154-K154)/7</f>
        <v>5.285714286</v>
      </c>
      <c r="V154" s="286">
        <f>(T154-M154)/7</f>
        <v>1.428571429</v>
      </c>
      <c r="W154" s="286">
        <f>(T154*((20.792*AVERAGE(11.5,8.375))-60.474))/10000</f>
        <v>0.92072295</v>
      </c>
      <c r="X154" s="42">
        <v>3.0</v>
      </c>
      <c r="Y154" s="285">
        <f>(X155+X154)+(R154)</f>
        <v>249</v>
      </c>
      <c r="Z154" s="42">
        <v>2.0</v>
      </c>
      <c r="AA154" s="285">
        <f>(T154+Z154)+(Z155)</f>
        <v>67</v>
      </c>
      <c r="AB154" s="286">
        <f>(Y154-R154)/7</f>
        <v>1</v>
      </c>
      <c r="AC154" s="286">
        <f>(AA154-T154)/7</f>
        <v>0.5714285714</v>
      </c>
      <c r="AD154" s="286">
        <f>(AA154*((20.792*AVERAGE(11.5,8.375))-60.474))/10000</f>
        <v>0.97918155</v>
      </c>
      <c r="AE154" s="42">
        <v>0.0</v>
      </c>
      <c r="AF154" s="285">
        <f>(AE155+AE154)+(Y154)</f>
        <v>250</v>
      </c>
      <c r="AG154" s="42">
        <v>0.0</v>
      </c>
      <c r="AH154" s="285">
        <f>(AG155+AG154)+(AA154)</f>
        <v>68</v>
      </c>
      <c r="AI154" s="286">
        <f>(AF154-Y154)/7</f>
        <v>0.1428571429</v>
      </c>
      <c r="AJ154" s="286">
        <f>(AH154-AA154)/7</f>
        <v>0.1428571429</v>
      </c>
      <c r="AK154" s="286">
        <f>(AH154*((20.792*AVERAGE(11.5,8.375))-60.474))/10000</f>
        <v>0.9937962</v>
      </c>
      <c r="AL154" s="42">
        <v>0.0</v>
      </c>
      <c r="AM154" s="285">
        <f>(AL155+AL154)+(AF154)</f>
        <v>251</v>
      </c>
      <c r="AN154" s="42">
        <v>0.0</v>
      </c>
      <c r="AO154" s="285">
        <f>(AN155+AN154)+(AH154)</f>
        <v>69</v>
      </c>
      <c r="AP154" s="286">
        <f>(AM154-AF154)/7</f>
        <v>0.1428571429</v>
      </c>
      <c r="AQ154" s="286">
        <f>(AO154-AH154)/7</f>
        <v>0.1428571429</v>
      </c>
      <c r="AR154" s="286">
        <f>(AO154*((20.792*AVERAGE(11.5,8.375))-60.474))/10000</f>
        <v>1.00841085</v>
      </c>
      <c r="AS154" s="42">
        <v>6.0</v>
      </c>
      <c r="AT154" s="285">
        <f>(AS155+AS154)+(AM154)</f>
        <v>265</v>
      </c>
      <c r="AU154" s="42">
        <v>4.0</v>
      </c>
      <c r="AV154" s="285">
        <f>(AU155+AU154)+(AO154)</f>
        <v>76</v>
      </c>
      <c r="AW154" s="286">
        <f>(AT154-AM154)/7</f>
        <v>2</v>
      </c>
      <c r="AX154" s="286">
        <f>(AV154-AO154)/7</f>
        <v>1</v>
      </c>
      <c r="AY154" s="286">
        <f>(AV154*((20.792*AVERAGE(11.5,8.375))-60.474))/10000</f>
        <v>1.1107134</v>
      </c>
    </row>
    <row r="155" ht="14.25" customHeight="1">
      <c r="A155" s="287"/>
      <c r="B155" s="287"/>
      <c r="C155" s="287"/>
      <c r="D155" s="287"/>
      <c r="E155" s="287"/>
      <c r="F155" s="42">
        <v>105.0</v>
      </c>
      <c r="G155" s="287"/>
      <c r="H155" s="42">
        <v>24.0</v>
      </c>
      <c r="I155" s="287"/>
      <c r="J155" s="42">
        <v>125.0</v>
      </c>
      <c r="K155" s="287"/>
      <c r="L155" s="42">
        <f>H155+2</f>
        <v>26</v>
      </c>
      <c r="M155" s="287"/>
      <c r="N155" s="287"/>
      <c r="O155" s="287"/>
      <c r="P155" s="287"/>
      <c r="Q155" s="42">
        <v>23.0</v>
      </c>
      <c r="R155" s="287"/>
      <c r="S155" s="42">
        <v>6.0</v>
      </c>
      <c r="T155" s="287"/>
      <c r="U155" s="287"/>
      <c r="V155" s="287"/>
      <c r="W155" s="287"/>
      <c r="X155" s="42">
        <v>4.0</v>
      </c>
      <c r="Y155" s="287"/>
      <c r="Z155" s="42">
        <v>2.0</v>
      </c>
      <c r="AA155" s="287"/>
      <c r="AB155" s="287"/>
      <c r="AC155" s="287"/>
      <c r="AD155" s="287"/>
      <c r="AE155" s="42">
        <v>1.0</v>
      </c>
      <c r="AF155" s="287"/>
      <c r="AG155" s="42">
        <v>1.0</v>
      </c>
      <c r="AH155" s="287"/>
      <c r="AI155" s="287"/>
      <c r="AJ155" s="287"/>
      <c r="AK155" s="287"/>
      <c r="AL155" s="42">
        <v>1.0</v>
      </c>
      <c r="AM155" s="287"/>
      <c r="AN155" s="42">
        <v>1.0</v>
      </c>
      <c r="AO155" s="287"/>
      <c r="AP155" s="287"/>
      <c r="AQ155" s="287"/>
      <c r="AR155" s="287"/>
      <c r="AS155" s="42">
        <v>8.0</v>
      </c>
      <c r="AT155" s="287"/>
      <c r="AU155" s="42">
        <v>3.0</v>
      </c>
      <c r="AV155" s="287"/>
      <c r="AW155" s="287"/>
      <c r="AX155" s="287"/>
      <c r="AY155" s="287"/>
    </row>
    <row r="156" ht="14.25" customHeight="1">
      <c r="A156" s="285" t="s">
        <v>183</v>
      </c>
      <c r="B156" s="285" t="s">
        <v>169</v>
      </c>
      <c r="C156" s="285" t="s">
        <v>30</v>
      </c>
      <c r="D156" s="285">
        <v>5.0</v>
      </c>
      <c r="E156" s="285">
        <v>14.0</v>
      </c>
      <c r="F156" s="42">
        <v>60.0</v>
      </c>
      <c r="G156" s="285">
        <f>SUM(F156:F157)</f>
        <v>118</v>
      </c>
      <c r="H156" s="42">
        <v>21.0</v>
      </c>
      <c r="I156" s="285">
        <f>SUM(H156:H157)</f>
        <v>39</v>
      </c>
      <c r="J156" s="42">
        <v>70.0</v>
      </c>
      <c r="K156" s="285">
        <f>SUM(J156:J157)</f>
        <v>131</v>
      </c>
      <c r="L156" s="42">
        <f t="shared" ref="L156:L157" si="35">H156+4</f>
        <v>25</v>
      </c>
      <c r="M156" s="285">
        <f>SUM(L156:L157)</f>
        <v>47</v>
      </c>
      <c r="N156" s="286">
        <f>(K156-G156)/7</f>
        <v>1.857142857</v>
      </c>
      <c r="O156" s="286">
        <f>(M156-I156)/7</f>
        <v>1.142857143</v>
      </c>
      <c r="P156" s="286">
        <f>(M156*((20.792*AVERAGE(11.5,8.375))-60.474))/10000</f>
        <v>0.68688855</v>
      </c>
      <c r="Q156" s="42">
        <v>15.0</v>
      </c>
      <c r="R156" s="285">
        <f>(J156+Q156)+(J157+Q157)</f>
        <v>158</v>
      </c>
      <c r="S156" s="42">
        <v>6.0</v>
      </c>
      <c r="T156" s="285">
        <f>(L156+S156)+(L157+S157)</f>
        <v>58</v>
      </c>
      <c r="U156" s="286">
        <f>(R156-K156)/7</f>
        <v>3.857142857</v>
      </c>
      <c r="V156" s="286">
        <f>(T156-M156)/7</f>
        <v>1.571428571</v>
      </c>
      <c r="W156" s="286">
        <f>(T156*((20.792*AVERAGE(11.5,8.375))-60.474))/10000</f>
        <v>0.8476497</v>
      </c>
      <c r="X156" s="42">
        <v>4.0</v>
      </c>
      <c r="Y156" s="285">
        <f>(X157+X156)+(R156)</f>
        <v>165</v>
      </c>
      <c r="Z156" s="42">
        <v>3.0</v>
      </c>
      <c r="AA156" s="285">
        <f>(T156+Z156)+(Z157)</f>
        <v>63</v>
      </c>
      <c r="AB156" s="286">
        <f>(Y156-R156)/7</f>
        <v>1</v>
      </c>
      <c r="AC156" s="286">
        <f>(AA156-T156)/7</f>
        <v>0.7142857143</v>
      </c>
      <c r="AD156" s="286">
        <f>(AA156*((20.792*AVERAGE(11.5,8.375))-60.474))/10000</f>
        <v>0.92072295</v>
      </c>
      <c r="AE156" s="42">
        <v>2.0</v>
      </c>
      <c r="AF156" s="285">
        <f>(AE157+AE156)+(Y156)</f>
        <v>167</v>
      </c>
      <c r="AG156" s="42">
        <v>1.0</v>
      </c>
      <c r="AH156" s="285">
        <f>(AG157+AG156)+(AA156)</f>
        <v>64</v>
      </c>
      <c r="AI156" s="286">
        <f>(AF156-Y156)/7</f>
        <v>0.2857142857</v>
      </c>
      <c r="AJ156" s="286">
        <f>(AH156-AA156)/7</f>
        <v>0.1428571429</v>
      </c>
      <c r="AK156" s="286">
        <f>(AH156*((20.792*AVERAGE(11.5,8.375))-60.474))/10000</f>
        <v>0.9353376</v>
      </c>
      <c r="AL156" s="42">
        <v>0.0</v>
      </c>
      <c r="AM156" s="285">
        <f>(AL157+AL156)+(AF156)</f>
        <v>168</v>
      </c>
      <c r="AN156" s="42">
        <v>0.0</v>
      </c>
      <c r="AO156" s="285">
        <f>(AN157+AN156)+(AH156)</f>
        <v>65</v>
      </c>
      <c r="AP156" s="286">
        <f>(AM156-AF156)/7</f>
        <v>0.1428571429</v>
      </c>
      <c r="AQ156" s="286">
        <f>(AO156-AH156)/7</f>
        <v>0.1428571429</v>
      </c>
      <c r="AR156" s="286">
        <f>(AO156*((20.792*AVERAGE(11.5,8.375))-60.474))/10000</f>
        <v>0.94995225</v>
      </c>
      <c r="AS156" s="42">
        <v>6.0</v>
      </c>
      <c r="AT156" s="285">
        <f>(AS157+AS156)+(AM156)</f>
        <v>180</v>
      </c>
      <c r="AU156" s="42">
        <v>4.0</v>
      </c>
      <c r="AV156" s="285">
        <f>(AU157+AU156)+(AO156)</f>
        <v>74</v>
      </c>
      <c r="AW156" s="286">
        <f>(AT156-AM156)/7</f>
        <v>1.714285714</v>
      </c>
      <c r="AX156" s="286">
        <f>(AV156-AO156)/7</f>
        <v>1.285714286</v>
      </c>
      <c r="AY156" s="286">
        <f>(AV156*((20.792*AVERAGE(11.5,8.375))-60.474))/10000</f>
        <v>1.0814841</v>
      </c>
    </row>
    <row r="157" ht="14.25" customHeight="1">
      <c r="A157" s="287"/>
      <c r="B157" s="287"/>
      <c r="C157" s="287"/>
      <c r="D157" s="287"/>
      <c r="E157" s="287"/>
      <c r="F157" s="42">
        <v>58.0</v>
      </c>
      <c r="G157" s="287"/>
      <c r="H157" s="42">
        <v>18.0</v>
      </c>
      <c r="I157" s="287"/>
      <c r="J157" s="42">
        <v>61.0</v>
      </c>
      <c r="K157" s="287"/>
      <c r="L157" s="42">
        <f t="shared" si="35"/>
        <v>22</v>
      </c>
      <c r="M157" s="287"/>
      <c r="N157" s="287"/>
      <c r="O157" s="287"/>
      <c r="P157" s="287"/>
      <c r="Q157" s="42">
        <v>12.0</v>
      </c>
      <c r="R157" s="287"/>
      <c r="S157" s="42">
        <v>5.0</v>
      </c>
      <c r="T157" s="287"/>
      <c r="U157" s="287"/>
      <c r="V157" s="287"/>
      <c r="W157" s="287"/>
      <c r="X157" s="42">
        <v>3.0</v>
      </c>
      <c r="Y157" s="287"/>
      <c r="Z157" s="42">
        <v>2.0</v>
      </c>
      <c r="AA157" s="287"/>
      <c r="AB157" s="287"/>
      <c r="AC157" s="287"/>
      <c r="AD157" s="287"/>
      <c r="AE157" s="42">
        <v>0.0</v>
      </c>
      <c r="AF157" s="287"/>
      <c r="AG157" s="42">
        <v>0.0</v>
      </c>
      <c r="AH157" s="287"/>
      <c r="AI157" s="287"/>
      <c r="AJ157" s="287"/>
      <c r="AK157" s="287"/>
      <c r="AL157" s="42">
        <v>1.0</v>
      </c>
      <c r="AM157" s="287"/>
      <c r="AN157" s="42">
        <v>1.0</v>
      </c>
      <c r="AO157" s="287"/>
      <c r="AP157" s="287"/>
      <c r="AQ157" s="287"/>
      <c r="AR157" s="287"/>
      <c r="AS157" s="42">
        <v>6.0</v>
      </c>
      <c r="AT157" s="287"/>
      <c r="AU157" s="42">
        <v>5.0</v>
      </c>
      <c r="AV157" s="287"/>
      <c r="AW157" s="287"/>
      <c r="AX157" s="287"/>
      <c r="AY157" s="287"/>
    </row>
    <row r="158" ht="14.25" customHeight="1">
      <c r="A158" s="285" t="s">
        <v>178</v>
      </c>
      <c r="B158" s="285" t="s">
        <v>176</v>
      </c>
      <c r="C158" s="285" t="s">
        <v>29</v>
      </c>
      <c r="D158" s="285">
        <v>5.0</v>
      </c>
      <c r="E158" s="285">
        <v>15.0</v>
      </c>
      <c r="F158" s="42">
        <v>58.0</v>
      </c>
      <c r="G158" s="285">
        <f>SUM(F158:F159)</f>
        <v>122</v>
      </c>
      <c r="H158" s="42">
        <v>20.0</v>
      </c>
      <c r="I158" s="285">
        <f>SUM(H158:H159)</f>
        <v>39</v>
      </c>
      <c r="J158" s="42">
        <v>74.0</v>
      </c>
      <c r="K158" s="285">
        <f>SUM(J158:J159)</f>
        <v>154</v>
      </c>
      <c r="L158" s="42">
        <f t="shared" ref="L158:L161" si="36">H158+3</f>
        <v>23</v>
      </c>
      <c r="M158" s="285">
        <f>SUM(L158:L159)</f>
        <v>45</v>
      </c>
      <c r="N158" s="286">
        <f>(K158-G158)/7</f>
        <v>4.571428571</v>
      </c>
      <c r="O158" s="286">
        <f>(M158-I158)/7</f>
        <v>0.8571428571</v>
      </c>
      <c r="P158" s="286">
        <f>(M158*((20.792*AVERAGE(11.5,8.375))-60.474))/10000</f>
        <v>0.65765925</v>
      </c>
      <c r="Q158" s="42">
        <v>17.0</v>
      </c>
      <c r="R158" s="285">
        <f>(J158+Q158)+(J159+Q159)</f>
        <v>187</v>
      </c>
      <c r="S158" s="42">
        <v>6.0</v>
      </c>
      <c r="T158" s="285">
        <f>(L158+S158)+(L159+S159)</f>
        <v>58</v>
      </c>
      <c r="U158" s="286">
        <f>(R158-K158)/7</f>
        <v>4.714285714</v>
      </c>
      <c r="V158" s="286">
        <f>(T158-M158)/7</f>
        <v>1.857142857</v>
      </c>
      <c r="W158" s="286">
        <f>(T158*((20.792*AVERAGE(11.5,8.375))-60.474))/10000</f>
        <v>0.8476497</v>
      </c>
      <c r="X158" s="42">
        <v>5.0</v>
      </c>
      <c r="Y158" s="285">
        <f>(X159+X158)+(R158)</f>
        <v>197</v>
      </c>
      <c r="Z158" s="42">
        <v>3.0</v>
      </c>
      <c r="AA158" s="285">
        <f>(T158+Z158)+(Z159)</f>
        <v>64</v>
      </c>
      <c r="AB158" s="286">
        <f>(Y158-R158)/7</f>
        <v>1.428571429</v>
      </c>
      <c r="AC158" s="286">
        <f>(AA158-T158)/7</f>
        <v>0.8571428571</v>
      </c>
      <c r="AD158" s="286">
        <f>(AA158*((20.792*AVERAGE(11.5,8.375))-60.474))/10000</f>
        <v>0.9353376</v>
      </c>
      <c r="AE158" s="42">
        <v>0.0</v>
      </c>
      <c r="AF158" s="285">
        <f>(AE159+AE158)+(Y158)</f>
        <v>197</v>
      </c>
      <c r="AG158" s="42">
        <v>0.0</v>
      </c>
      <c r="AH158" s="285">
        <f>(AG159+AG158)+(AA158)</f>
        <v>64</v>
      </c>
      <c r="AI158" s="286">
        <f>(AF158-Y158)/7</f>
        <v>0</v>
      </c>
      <c r="AJ158" s="286">
        <f>(AH158-AA158)/7</f>
        <v>0</v>
      </c>
      <c r="AK158" s="286">
        <f>(AH158*((20.792*AVERAGE(11.5,8.375))-60.474))/10000</f>
        <v>0.9353376</v>
      </c>
      <c r="AL158" s="42">
        <v>1.0</v>
      </c>
      <c r="AM158" s="285">
        <f>(AL159+AL158)+(AF158)</f>
        <v>200</v>
      </c>
      <c r="AN158" s="42">
        <v>1.0</v>
      </c>
      <c r="AO158" s="285">
        <f>(AN159+AN158)+(AH158)</f>
        <v>67</v>
      </c>
      <c r="AP158" s="286">
        <f>(AM158-AF158)/7</f>
        <v>0.4285714286</v>
      </c>
      <c r="AQ158" s="286">
        <f>(AO158-AH158)/7</f>
        <v>0.4285714286</v>
      </c>
      <c r="AR158" s="286">
        <f>(AO158*((20.792*AVERAGE(11.5,8.375))-60.474))/10000</f>
        <v>0.97918155</v>
      </c>
      <c r="AS158" s="42">
        <v>10.0</v>
      </c>
      <c r="AT158" s="285">
        <f>(AS159+AS158)+(AM158)</f>
        <v>222</v>
      </c>
      <c r="AU158" s="42">
        <v>5.0</v>
      </c>
      <c r="AV158" s="285">
        <f>(AU159+AU158)+(AO158)</f>
        <v>77</v>
      </c>
      <c r="AW158" s="286">
        <f>(AT158-AM158)/7</f>
        <v>3.142857143</v>
      </c>
      <c r="AX158" s="286">
        <f>(AV158-AO158)/7</f>
        <v>1.428571429</v>
      </c>
      <c r="AY158" s="286">
        <f>(AV158*((20.792*AVERAGE(11.5,8.375))-60.474))/10000</f>
        <v>1.12532805</v>
      </c>
    </row>
    <row r="159" ht="14.25" customHeight="1">
      <c r="A159" s="287"/>
      <c r="B159" s="287"/>
      <c r="C159" s="287"/>
      <c r="D159" s="287"/>
      <c r="E159" s="287"/>
      <c r="F159" s="42">
        <v>64.0</v>
      </c>
      <c r="G159" s="287"/>
      <c r="H159" s="42">
        <v>19.0</v>
      </c>
      <c r="I159" s="287"/>
      <c r="J159" s="42">
        <v>80.0</v>
      </c>
      <c r="K159" s="287"/>
      <c r="L159" s="42">
        <f t="shared" si="36"/>
        <v>22</v>
      </c>
      <c r="M159" s="287"/>
      <c r="N159" s="287"/>
      <c r="O159" s="287"/>
      <c r="P159" s="287"/>
      <c r="Q159" s="42">
        <v>16.0</v>
      </c>
      <c r="R159" s="287"/>
      <c r="S159" s="42">
        <v>7.0</v>
      </c>
      <c r="T159" s="287"/>
      <c r="U159" s="287"/>
      <c r="V159" s="287"/>
      <c r="W159" s="287"/>
      <c r="X159" s="42">
        <v>5.0</v>
      </c>
      <c r="Y159" s="287"/>
      <c r="Z159" s="42">
        <v>3.0</v>
      </c>
      <c r="AA159" s="287"/>
      <c r="AB159" s="287"/>
      <c r="AC159" s="287"/>
      <c r="AD159" s="287"/>
      <c r="AE159" s="42">
        <v>0.0</v>
      </c>
      <c r="AF159" s="287"/>
      <c r="AG159" s="42">
        <v>0.0</v>
      </c>
      <c r="AH159" s="287"/>
      <c r="AI159" s="287"/>
      <c r="AJ159" s="287"/>
      <c r="AK159" s="287"/>
      <c r="AL159" s="42">
        <v>2.0</v>
      </c>
      <c r="AM159" s="287"/>
      <c r="AN159" s="42">
        <v>2.0</v>
      </c>
      <c r="AO159" s="287"/>
      <c r="AP159" s="287"/>
      <c r="AQ159" s="287"/>
      <c r="AR159" s="287"/>
      <c r="AS159" s="42">
        <v>12.0</v>
      </c>
      <c r="AT159" s="287"/>
      <c r="AU159" s="42">
        <v>5.0</v>
      </c>
      <c r="AV159" s="287"/>
      <c r="AW159" s="287"/>
      <c r="AX159" s="287"/>
      <c r="AY159" s="287"/>
    </row>
    <row r="160" ht="14.25" customHeight="1">
      <c r="A160" s="285" t="s">
        <v>175</v>
      </c>
      <c r="B160" s="285" t="s">
        <v>173</v>
      </c>
      <c r="C160" s="285" t="s">
        <v>28</v>
      </c>
      <c r="D160" s="285">
        <v>5.0</v>
      </c>
      <c r="E160" s="285">
        <v>16.0</v>
      </c>
      <c r="F160" s="42">
        <v>64.0</v>
      </c>
      <c r="G160" s="285">
        <f>SUM(F160:F161)</f>
        <v>104</v>
      </c>
      <c r="H160" s="42">
        <v>23.0</v>
      </c>
      <c r="I160" s="285">
        <f>SUM(H160:H161)</f>
        <v>37</v>
      </c>
      <c r="J160" s="42">
        <v>79.0</v>
      </c>
      <c r="K160" s="285">
        <f>SUM(J160:J161)</f>
        <v>122</v>
      </c>
      <c r="L160" s="42">
        <f t="shared" si="36"/>
        <v>26</v>
      </c>
      <c r="M160" s="285">
        <f>SUM(L160:L161)</f>
        <v>43</v>
      </c>
      <c r="N160" s="286">
        <f>(K160-G160)/7</f>
        <v>2.571428571</v>
      </c>
      <c r="O160" s="286">
        <f>(M160-I160)/7</f>
        <v>0.8571428571</v>
      </c>
      <c r="P160" s="286">
        <f>(M160*((20.792*AVERAGE(11.5,8.375))-60.474))/10000</f>
        <v>0.62842995</v>
      </c>
      <c r="Q160" s="42">
        <v>19.0</v>
      </c>
      <c r="R160" s="285">
        <f>(J160+Q160)+(J161+Q161)</f>
        <v>149</v>
      </c>
      <c r="S160" s="42">
        <v>7.0</v>
      </c>
      <c r="T160" s="285">
        <f>(L160+S160)+(L161+S161)</f>
        <v>54</v>
      </c>
      <c r="U160" s="286">
        <f>(R160-K160)/7</f>
        <v>3.857142857</v>
      </c>
      <c r="V160" s="286">
        <f>(T160-M160)/7</f>
        <v>1.571428571</v>
      </c>
      <c r="W160" s="286">
        <f>(T160*((20.792*AVERAGE(11.5,8.375))-60.474))/10000</f>
        <v>0.7891911</v>
      </c>
      <c r="X160" s="42">
        <v>4.0</v>
      </c>
      <c r="Y160" s="285">
        <f>(X161+X160)+(R160)</f>
        <v>155</v>
      </c>
      <c r="Z160" s="42">
        <v>2.0</v>
      </c>
      <c r="AA160" s="285">
        <f>(T160+Z160)+(Z161)</f>
        <v>57</v>
      </c>
      <c r="AB160" s="286">
        <f>(Y160-R160)/7</f>
        <v>0.8571428571</v>
      </c>
      <c r="AC160" s="286">
        <f>(AA160-T160)/7</f>
        <v>0.4285714286</v>
      </c>
      <c r="AD160" s="286">
        <f>(AA160*((20.792*AVERAGE(11.5,8.375))-60.474))/10000</f>
        <v>0.83303505</v>
      </c>
      <c r="AE160" s="42">
        <v>1.0</v>
      </c>
      <c r="AF160" s="285">
        <f>(AE161+AE160)+(Y160)</f>
        <v>157</v>
      </c>
      <c r="AG160" s="42">
        <v>1.0</v>
      </c>
      <c r="AH160" s="285">
        <f>(AG161+AG160)+(AA160)</f>
        <v>59</v>
      </c>
      <c r="AI160" s="286">
        <f>(AF160-Y160)/7</f>
        <v>0.2857142857</v>
      </c>
      <c r="AJ160" s="286">
        <f>(AH160-AA160)/7</f>
        <v>0.2857142857</v>
      </c>
      <c r="AK160" s="286">
        <f>(AH160*((20.792*AVERAGE(11.5,8.375))-60.474))/10000</f>
        <v>0.86226435</v>
      </c>
      <c r="AL160" s="42">
        <v>0.0</v>
      </c>
      <c r="AM160" s="285">
        <f>(AL161+AL160)+(AF160)</f>
        <v>159</v>
      </c>
      <c r="AN160" s="42">
        <v>0.0</v>
      </c>
      <c r="AO160" s="285">
        <f>(AN161+AN160)+(AH160)</f>
        <v>61</v>
      </c>
      <c r="AP160" s="286">
        <f>(AM160-AF160)/7</f>
        <v>0.2857142857</v>
      </c>
      <c r="AQ160" s="286">
        <f>(AO160-AH160)/7</f>
        <v>0.2857142857</v>
      </c>
      <c r="AR160" s="286">
        <f>(AO160*((20.792*AVERAGE(11.5,8.375))-60.474))/10000</f>
        <v>0.89149365</v>
      </c>
      <c r="AS160" s="42">
        <v>7.0</v>
      </c>
      <c r="AT160" s="285">
        <f>(AS161+AS160)+(AM160)</f>
        <v>172</v>
      </c>
      <c r="AU160" s="42">
        <v>4.0</v>
      </c>
      <c r="AV160" s="285">
        <f>(AU161+AU160)+(AO160)</f>
        <v>69</v>
      </c>
      <c r="AW160" s="286">
        <f>(AT160-AM160)/7</f>
        <v>1.857142857</v>
      </c>
      <c r="AX160" s="286">
        <f>(AV160-AO160)/7</f>
        <v>1.142857143</v>
      </c>
      <c r="AY160" s="286">
        <f>(AV160*((20.792*AVERAGE(11.5,8.375))-60.474))/10000</f>
        <v>1.00841085</v>
      </c>
    </row>
    <row r="161" ht="14.25" customHeight="1">
      <c r="A161" s="287"/>
      <c r="B161" s="287"/>
      <c r="C161" s="287"/>
      <c r="D161" s="287"/>
      <c r="E161" s="287"/>
      <c r="F161" s="42">
        <v>40.0</v>
      </c>
      <c r="G161" s="287"/>
      <c r="H161" s="42">
        <v>14.0</v>
      </c>
      <c r="I161" s="287"/>
      <c r="J161" s="42">
        <v>43.0</v>
      </c>
      <c r="K161" s="287"/>
      <c r="L161" s="42">
        <f t="shared" si="36"/>
        <v>17</v>
      </c>
      <c r="M161" s="287"/>
      <c r="N161" s="287"/>
      <c r="O161" s="287"/>
      <c r="P161" s="287"/>
      <c r="Q161" s="42">
        <v>8.0</v>
      </c>
      <c r="R161" s="287"/>
      <c r="S161" s="42">
        <v>4.0</v>
      </c>
      <c r="T161" s="287"/>
      <c r="U161" s="287"/>
      <c r="V161" s="287"/>
      <c r="W161" s="287"/>
      <c r="X161" s="42">
        <v>2.0</v>
      </c>
      <c r="Y161" s="287"/>
      <c r="Z161" s="42">
        <v>1.0</v>
      </c>
      <c r="AA161" s="287"/>
      <c r="AB161" s="287"/>
      <c r="AC161" s="287"/>
      <c r="AD161" s="287"/>
      <c r="AE161" s="42">
        <v>1.0</v>
      </c>
      <c r="AF161" s="287"/>
      <c r="AG161" s="42">
        <v>1.0</v>
      </c>
      <c r="AH161" s="287"/>
      <c r="AI161" s="287"/>
      <c r="AJ161" s="287"/>
      <c r="AK161" s="287"/>
      <c r="AL161" s="42">
        <v>2.0</v>
      </c>
      <c r="AM161" s="287"/>
      <c r="AN161" s="42">
        <v>2.0</v>
      </c>
      <c r="AO161" s="287"/>
      <c r="AP161" s="287"/>
      <c r="AQ161" s="287"/>
      <c r="AR161" s="287"/>
      <c r="AS161" s="42">
        <v>6.0</v>
      </c>
      <c r="AT161" s="287"/>
      <c r="AU161" s="42">
        <v>4.0</v>
      </c>
      <c r="AV161" s="287"/>
      <c r="AW161" s="287"/>
      <c r="AX161" s="287"/>
      <c r="AY161" s="287"/>
    </row>
    <row r="162" ht="14.25" customHeight="1">
      <c r="A162" s="285" t="s">
        <v>168</v>
      </c>
      <c r="B162" s="285" t="s">
        <v>169</v>
      </c>
      <c r="C162" s="285" t="s">
        <v>46</v>
      </c>
      <c r="D162" s="285">
        <v>6.0</v>
      </c>
      <c r="E162" s="285">
        <v>1.0</v>
      </c>
      <c r="F162" s="42">
        <v>26.0</v>
      </c>
      <c r="G162" s="285">
        <f>SUM(F162:F163)</f>
        <v>58</v>
      </c>
      <c r="H162" s="42">
        <v>12.0</v>
      </c>
      <c r="I162" s="285">
        <f>SUM(H162:H163)</f>
        <v>26</v>
      </c>
      <c r="J162" s="42">
        <v>34.0</v>
      </c>
      <c r="K162" s="285">
        <f>SUM(J162:J163)</f>
        <v>70</v>
      </c>
      <c r="L162" s="42">
        <f t="shared" ref="L162:L164" si="37">H162+2</f>
        <v>14</v>
      </c>
      <c r="M162" s="285">
        <f>SUM(L162:L163)</f>
        <v>30</v>
      </c>
      <c r="N162" s="286">
        <f>(K162-G162)/7</f>
        <v>1.714285714</v>
      </c>
      <c r="O162" s="286">
        <f>(M162-I162)/7</f>
        <v>0.5714285714</v>
      </c>
      <c r="P162" s="286">
        <f>(M162*((20.792*AVERAGE(11.5,8.375))-60.474))/10000</f>
        <v>0.4384395</v>
      </c>
      <c r="Q162" s="42">
        <v>19.0</v>
      </c>
      <c r="R162" s="285">
        <f>(J162+Q162)+(J163+Q163)</f>
        <v>95</v>
      </c>
      <c r="S162" s="42">
        <v>6.0</v>
      </c>
      <c r="T162" s="285">
        <f>(L162+S162)+(L163+S163)</f>
        <v>38</v>
      </c>
      <c r="U162" s="286">
        <f>(R162-K162)/7</f>
        <v>3.571428571</v>
      </c>
      <c r="V162" s="286">
        <f>(T162-M162)/7</f>
        <v>1.142857143</v>
      </c>
      <c r="W162" s="286">
        <f>(T162*((20.792*AVERAGE(11.5,8.375))-60.474))/10000</f>
        <v>0.5553567</v>
      </c>
      <c r="X162" s="42">
        <v>5.0</v>
      </c>
      <c r="Y162" s="285">
        <f>(X163+X162)+(R162)</f>
        <v>104</v>
      </c>
      <c r="Z162" s="42">
        <v>3.0</v>
      </c>
      <c r="AA162" s="285">
        <f>(T162+Z162)+(Z163)</f>
        <v>43</v>
      </c>
      <c r="AB162" s="286">
        <f>(Y162-R162)/7</f>
        <v>1.285714286</v>
      </c>
      <c r="AC162" s="286">
        <f>(AA162-T162)/7</f>
        <v>0.7142857143</v>
      </c>
      <c r="AD162" s="286">
        <f>(AA162*((20.792*AVERAGE(11.5,8.375))-60.474))/10000</f>
        <v>0.62842995</v>
      </c>
      <c r="AE162" s="42">
        <v>1.0</v>
      </c>
      <c r="AF162" s="285">
        <f>(AE163+AE162)+(Y162)</f>
        <v>106</v>
      </c>
      <c r="AG162" s="42">
        <v>1.0</v>
      </c>
      <c r="AH162" s="285">
        <f>(AG163+AG162)+(AA162)</f>
        <v>45</v>
      </c>
      <c r="AI162" s="286">
        <f>(AF162-Y162)/7</f>
        <v>0.2857142857</v>
      </c>
      <c r="AJ162" s="286">
        <f>(AH162-AA162)/7</f>
        <v>0.2857142857</v>
      </c>
      <c r="AK162" s="286">
        <f>(AH162*((20.792*AVERAGE(11.5,8.375))-60.474))/10000</f>
        <v>0.65765925</v>
      </c>
      <c r="AL162" s="42">
        <v>2.0</v>
      </c>
      <c r="AM162" s="285">
        <f>(AL163+AL162)+(AF162)</f>
        <v>110</v>
      </c>
      <c r="AN162" s="42">
        <v>2.0</v>
      </c>
      <c r="AO162" s="285">
        <f>(AN163+AN162)+(AH162)</f>
        <v>49</v>
      </c>
      <c r="AP162" s="286">
        <f>(AM162-AF162)/7</f>
        <v>0.5714285714</v>
      </c>
      <c r="AQ162" s="286">
        <f>(AO162-AH162)/7</f>
        <v>0.5714285714</v>
      </c>
      <c r="AR162" s="286">
        <f>(AO162*((20.792*AVERAGE(11.5,8.375))-60.474))/10000</f>
        <v>0.71611785</v>
      </c>
      <c r="AS162" s="42">
        <v>8.0</v>
      </c>
      <c r="AT162" s="285">
        <f>(AS163+AS162)+(AM162)</f>
        <v>123</v>
      </c>
      <c r="AU162" s="42">
        <v>5.0</v>
      </c>
      <c r="AV162" s="285">
        <f>(AU163+AU162)+(AO162)</f>
        <v>58</v>
      </c>
      <c r="AW162" s="286">
        <f>(AT162-AM162)/7</f>
        <v>1.857142857</v>
      </c>
      <c r="AX162" s="286">
        <f>(AV162-AO162)/7</f>
        <v>1.285714286</v>
      </c>
      <c r="AY162" s="286">
        <f>(AV162*((20.792*AVERAGE(11.5,8.375))-60.474))/10000</f>
        <v>0.8476497</v>
      </c>
    </row>
    <row r="163" ht="14.25" customHeight="1">
      <c r="A163" s="287"/>
      <c r="B163" s="287"/>
      <c r="C163" s="287"/>
      <c r="D163" s="287"/>
      <c r="E163" s="287"/>
      <c r="F163" s="42">
        <v>32.0</v>
      </c>
      <c r="G163" s="287"/>
      <c r="H163" s="42">
        <v>14.0</v>
      </c>
      <c r="I163" s="287"/>
      <c r="J163" s="42">
        <v>36.0</v>
      </c>
      <c r="K163" s="287"/>
      <c r="L163" s="42">
        <f t="shared" si="37"/>
        <v>16</v>
      </c>
      <c r="M163" s="287"/>
      <c r="N163" s="287"/>
      <c r="O163" s="287"/>
      <c r="P163" s="287"/>
      <c r="Q163" s="42">
        <v>6.0</v>
      </c>
      <c r="R163" s="287"/>
      <c r="S163" s="42">
        <v>2.0</v>
      </c>
      <c r="T163" s="287"/>
      <c r="U163" s="287"/>
      <c r="V163" s="287"/>
      <c r="W163" s="287"/>
      <c r="X163" s="42">
        <v>4.0</v>
      </c>
      <c r="Y163" s="287"/>
      <c r="Z163" s="42">
        <v>2.0</v>
      </c>
      <c r="AA163" s="287"/>
      <c r="AB163" s="287"/>
      <c r="AC163" s="287"/>
      <c r="AD163" s="287"/>
      <c r="AE163" s="42">
        <v>1.0</v>
      </c>
      <c r="AF163" s="287"/>
      <c r="AG163" s="42">
        <v>1.0</v>
      </c>
      <c r="AH163" s="287"/>
      <c r="AI163" s="287"/>
      <c r="AJ163" s="287"/>
      <c r="AK163" s="287"/>
      <c r="AL163" s="42">
        <v>2.0</v>
      </c>
      <c r="AM163" s="287"/>
      <c r="AN163" s="42">
        <v>2.0</v>
      </c>
      <c r="AO163" s="287"/>
      <c r="AP163" s="287"/>
      <c r="AQ163" s="287"/>
      <c r="AR163" s="287"/>
      <c r="AS163" s="42">
        <v>5.0</v>
      </c>
      <c r="AT163" s="287"/>
      <c r="AU163" s="42">
        <v>4.0</v>
      </c>
      <c r="AV163" s="287"/>
      <c r="AW163" s="287"/>
      <c r="AX163" s="287"/>
      <c r="AY163" s="287"/>
    </row>
    <row r="164" ht="14.25" customHeight="1">
      <c r="A164" s="285" t="s">
        <v>168</v>
      </c>
      <c r="B164" s="285" t="s">
        <v>173</v>
      </c>
      <c r="C164" s="285" t="s">
        <v>45</v>
      </c>
      <c r="D164" s="285">
        <v>6.0</v>
      </c>
      <c r="E164" s="285">
        <v>2.0</v>
      </c>
      <c r="F164" s="42">
        <v>28.0</v>
      </c>
      <c r="G164" s="285">
        <f>SUM(F164:F165)</f>
        <v>66</v>
      </c>
      <c r="H164" s="42">
        <v>10.0</v>
      </c>
      <c r="I164" s="285">
        <f>SUM(H164:H165)</f>
        <v>26</v>
      </c>
      <c r="J164" s="42">
        <v>35.0</v>
      </c>
      <c r="K164" s="285">
        <f>SUM(J164:J165)</f>
        <v>80</v>
      </c>
      <c r="L164" s="42">
        <f t="shared" si="37"/>
        <v>12</v>
      </c>
      <c r="M164" s="285">
        <f>SUM(L164:L165)</f>
        <v>29</v>
      </c>
      <c r="N164" s="286">
        <f>(K164-G164)/7</f>
        <v>2</v>
      </c>
      <c r="O164" s="286">
        <f>(M164-I164)/7</f>
        <v>0.4285714286</v>
      </c>
      <c r="P164" s="286">
        <f>(M164*((20.792*AVERAGE(11.5,8.375))-60.474))/10000</f>
        <v>0.42382485</v>
      </c>
      <c r="Q164" s="42">
        <v>16.0</v>
      </c>
      <c r="R164" s="285">
        <f>(J164+Q164)+(J165+Q165)</f>
        <v>110</v>
      </c>
      <c r="S164" s="42">
        <v>5.0</v>
      </c>
      <c r="T164" s="285">
        <f>(L164+S164)+(L165+S165)</f>
        <v>39</v>
      </c>
      <c r="U164" s="286">
        <f>(R164-K164)/7</f>
        <v>4.285714286</v>
      </c>
      <c r="V164" s="286">
        <f>(T164-M164)/7</f>
        <v>1.428571429</v>
      </c>
      <c r="W164" s="286">
        <f>(T164*((20.792*AVERAGE(11.5,8.375))-60.474))/10000</f>
        <v>0.56997135</v>
      </c>
      <c r="X164" s="42">
        <v>5.0</v>
      </c>
      <c r="Y164" s="285">
        <f>(X165+X164)+(R164)</f>
        <v>118</v>
      </c>
      <c r="Z164" s="42">
        <v>2.0</v>
      </c>
      <c r="AA164" s="285">
        <f>(T164+Z164)+(Z165)</f>
        <v>42</v>
      </c>
      <c r="AB164" s="286">
        <f>(Y164-R164)/7</f>
        <v>1.142857143</v>
      </c>
      <c r="AC164" s="286">
        <f>(AA164-T164)/7</f>
        <v>0.4285714286</v>
      </c>
      <c r="AD164" s="286">
        <f>(AA164*((20.792*AVERAGE(11.5,8.375))-60.474))/10000</f>
        <v>0.6138153</v>
      </c>
      <c r="AE164" s="42">
        <v>0.0</v>
      </c>
      <c r="AF164" s="285">
        <f>(AE165+AE164)+(Y164)</f>
        <v>118</v>
      </c>
      <c r="AG164" s="42">
        <v>0.0</v>
      </c>
      <c r="AH164" s="285">
        <f>(AG165+AG164)+(AA164)</f>
        <v>42</v>
      </c>
      <c r="AI164" s="286">
        <f>(AF164-Y164)/7</f>
        <v>0</v>
      </c>
      <c r="AJ164" s="286">
        <f>(AH164-AA164)/7</f>
        <v>0</v>
      </c>
      <c r="AK164" s="286">
        <f>(AH164*((20.792*AVERAGE(11.5,8.375))-60.474))/10000</f>
        <v>0.6138153</v>
      </c>
      <c r="AL164" s="42">
        <v>0.0</v>
      </c>
      <c r="AM164" s="285">
        <f>(AL165+AL164)+(AF164)</f>
        <v>118</v>
      </c>
      <c r="AN164" s="42">
        <v>0.0</v>
      </c>
      <c r="AO164" s="285">
        <f>(AN165+AN164)+(AH164)</f>
        <v>42</v>
      </c>
      <c r="AP164" s="286">
        <f>(AM164-AF164)/7</f>
        <v>0</v>
      </c>
      <c r="AQ164" s="286">
        <f>(AO164-AH164)/7</f>
        <v>0</v>
      </c>
      <c r="AR164" s="286">
        <f>(AO164*((20.792*AVERAGE(11.5,8.375))-60.474))/10000</f>
        <v>0.6138153</v>
      </c>
      <c r="AS164" s="42">
        <v>4.0</v>
      </c>
      <c r="AT164" s="285">
        <f>(AS165+AS164)+(AM164)</f>
        <v>128</v>
      </c>
      <c r="AU164" s="42">
        <v>5.0</v>
      </c>
      <c r="AV164" s="285">
        <f>(AU165+AU164)+(AO164)</f>
        <v>53</v>
      </c>
      <c r="AW164" s="286">
        <f>(AT164-AM164)/7</f>
        <v>1.428571429</v>
      </c>
      <c r="AX164" s="286">
        <f>(AV164-AO164)/7</f>
        <v>1.571428571</v>
      </c>
      <c r="AY164" s="286">
        <f>(AV164*((20.792*AVERAGE(11.5,8.375))-60.474))/10000</f>
        <v>0.77457645</v>
      </c>
    </row>
    <row r="165" ht="14.25" customHeight="1">
      <c r="A165" s="287"/>
      <c r="B165" s="287"/>
      <c r="C165" s="287"/>
      <c r="D165" s="287"/>
      <c r="E165" s="287"/>
      <c r="F165" s="42">
        <v>38.0</v>
      </c>
      <c r="G165" s="287"/>
      <c r="H165" s="42">
        <v>16.0</v>
      </c>
      <c r="I165" s="287"/>
      <c r="J165" s="42">
        <v>45.0</v>
      </c>
      <c r="K165" s="287"/>
      <c r="L165" s="42">
        <f>H165+1</f>
        <v>17</v>
      </c>
      <c r="M165" s="287"/>
      <c r="N165" s="287"/>
      <c r="O165" s="287"/>
      <c r="P165" s="287"/>
      <c r="Q165" s="42">
        <v>14.0</v>
      </c>
      <c r="R165" s="287"/>
      <c r="S165" s="42">
        <v>5.0</v>
      </c>
      <c r="T165" s="287"/>
      <c r="U165" s="287"/>
      <c r="V165" s="287"/>
      <c r="W165" s="287"/>
      <c r="X165" s="42">
        <v>3.0</v>
      </c>
      <c r="Y165" s="287"/>
      <c r="Z165" s="42">
        <v>1.0</v>
      </c>
      <c r="AA165" s="287"/>
      <c r="AB165" s="287"/>
      <c r="AC165" s="287"/>
      <c r="AD165" s="287"/>
      <c r="AE165" s="42">
        <v>0.0</v>
      </c>
      <c r="AF165" s="287"/>
      <c r="AG165" s="42">
        <v>0.0</v>
      </c>
      <c r="AH165" s="287"/>
      <c r="AI165" s="287"/>
      <c r="AJ165" s="287"/>
      <c r="AK165" s="287"/>
      <c r="AL165" s="42">
        <v>0.0</v>
      </c>
      <c r="AM165" s="287"/>
      <c r="AN165" s="42">
        <v>0.0</v>
      </c>
      <c r="AO165" s="287"/>
      <c r="AP165" s="287"/>
      <c r="AQ165" s="287"/>
      <c r="AR165" s="287"/>
      <c r="AS165" s="42">
        <v>6.0</v>
      </c>
      <c r="AT165" s="287"/>
      <c r="AU165" s="42">
        <v>6.0</v>
      </c>
      <c r="AV165" s="287"/>
      <c r="AW165" s="287"/>
      <c r="AX165" s="287"/>
      <c r="AY165" s="287"/>
    </row>
    <row r="166" ht="14.25" customHeight="1">
      <c r="A166" s="285" t="s">
        <v>175</v>
      </c>
      <c r="B166" s="285" t="s">
        <v>176</v>
      </c>
      <c r="C166" s="285" t="s">
        <v>44</v>
      </c>
      <c r="D166" s="285">
        <v>6.0</v>
      </c>
      <c r="E166" s="285">
        <v>3.0</v>
      </c>
      <c r="F166" s="42">
        <v>60.0</v>
      </c>
      <c r="G166" s="285">
        <f>SUM(F166:F167)</f>
        <v>126</v>
      </c>
      <c r="H166" s="42">
        <v>19.0</v>
      </c>
      <c r="I166" s="285">
        <f>SUM(H166:H167)</f>
        <v>42</v>
      </c>
      <c r="J166" s="42">
        <v>67.0</v>
      </c>
      <c r="K166" s="285">
        <f>SUM(J166:J167)</f>
        <v>142</v>
      </c>
      <c r="L166" s="42">
        <f>H166+2</f>
        <v>21</v>
      </c>
      <c r="M166" s="285">
        <f>SUM(L166:L167)</f>
        <v>45</v>
      </c>
      <c r="N166" s="286">
        <f>(K166-G166)/7</f>
        <v>2.285714286</v>
      </c>
      <c r="O166" s="286">
        <f>(M166-I166)/7</f>
        <v>0.4285714286</v>
      </c>
      <c r="P166" s="286">
        <f>(M166*((20.792*AVERAGE(11.5,8.375))-60.474))/10000</f>
        <v>0.65765925</v>
      </c>
      <c r="Q166" s="42">
        <v>17.0</v>
      </c>
      <c r="R166" s="285">
        <f>(J166+Q166)+(J167+Q167)</f>
        <v>171</v>
      </c>
      <c r="S166" s="42">
        <v>6.0</v>
      </c>
      <c r="T166" s="285">
        <f>(L166+S166)+(L167+S167)</f>
        <v>55</v>
      </c>
      <c r="U166" s="286">
        <f>(R166-K166)/7</f>
        <v>4.142857143</v>
      </c>
      <c r="V166" s="286">
        <f>(T166-M166)/7</f>
        <v>1.428571429</v>
      </c>
      <c r="W166" s="286">
        <f>(T166*((20.792*AVERAGE(11.5,8.375))-60.474))/10000</f>
        <v>0.80380575</v>
      </c>
      <c r="X166" s="42">
        <v>4.0</v>
      </c>
      <c r="Y166" s="285">
        <f>(X167+X166)+(R166)</f>
        <v>180</v>
      </c>
      <c r="Z166" s="42">
        <v>2.0</v>
      </c>
      <c r="AA166" s="285">
        <f>(T166+Z166)+(Z167)</f>
        <v>60</v>
      </c>
      <c r="AB166" s="286">
        <f>(Y166-R166)/7</f>
        <v>1.285714286</v>
      </c>
      <c r="AC166" s="286">
        <f>(AA166-T166)/7</f>
        <v>0.7142857143</v>
      </c>
      <c r="AD166" s="286">
        <f>(AA166*((20.792*AVERAGE(11.5,8.375))-60.474))/10000</f>
        <v>0.876879</v>
      </c>
      <c r="AE166" s="42">
        <v>0.0</v>
      </c>
      <c r="AF166" s="285">
        <f>(AE167+AE166)+(Y166)</f>
        <v>180</v>
      </c>
      <c r="AG166" s="42">
        <v>0.0</v>
      </c>
      <c r="AH166" s="285">
        <f>(AG167+AG166)+(AA166)</f>
        <v>60</v>
      </c>
      <c r="AI166" s="286">
        <f>(AF166-Y166)/7</f>
        <v>0</v>
      </c>
      <c r="AJ166" s="286">
        <f>(AH166-AA166)/7</f>
        <v>0</v>
      </c>
      <c r="AK166" s="286">
        <f>(AH166*((20.792*AVERAGE(11.5,8.375))-60.474))/10000</f>
        <v>0.876879</v>
      </c>
      <c r="AL166" s="42">
        <v>0.0</v>
      </c>
      <c r="AM166" s="285">
        <f>(AL167+AL166)+(AF166)</f>
        <v>180</v>
      </c>
      <c r="AN166" s="42">
        <v>0.0</v>
      </c>
      <c r="AO166" s="285">
        <f>(AN167+AN166)+(AH166)</f>
        <v>60</v>
      </c>
      <c r="AP166" s="286">
        <f>(AM166-AF166)/7</f>
        <v>0</v>
      </c>
      <c r="AQ166" s="286">
        <f>(AO166-AH166)/7</f>
        <v>0</v>
      </c>
      <c r="AR166" s="286">
        <f>(AO166*((20.792*AVERAGE(11.5,8.375))-60.474))/10000</f>
        <v>0.876879</v>
      </c>
      <c r="AS166" s="42">
        <v>5.0</v>
      </c>
      <c r="AT166" s="285">
        <f>(AS167+AS166)+(AM166)</f>
        <v>192</v>
      </c>
      <c r="AU166" s="42">
        <v>4.0</v>
      </c>
      <c r="AV166" s="285">
        <f>(AU167+AU166)+(AO166)</f>
        <v>68</v>
      </c>
      <c r="AW166" s="286">
        <f>(AT166-AM166)/7</f>
        <v>1.714285714</v>
      </c>
      <c r="AX166" s="286">
        <f>(AV166-AO166)/7</f>
        <v>1.142857143</v>
      </c>
      <c r="AY166" s="286">
        <f>(AV166*((20.792*AVERAGE(11.5,8.375))-60.474))/10000</f>
        <v>0.9937962</v>
      </c>
    </row>
    <row r="167" ht="14.25" customHeight="1">
      <c r="A167" s="287"/>
      <c r="B167" s="287"/>
      <c r="C167" s="287"/>
      <c r="D167" s="287"/>
      <c r="E167" s="287"/>
      <c r="F167" s="42">
        <v>66.0</v>
      </c>
      <c r="G167" s="287"/>
      <c r="H167" s="42">
        <v>23.0</v>
      </c>
      <c r="I167" s="287"/>
      <c r="J167" s="42">
        <v>75.0</v>
      </c>
      <c r="K167" s="287"/>
      <c r="L167" s="42">
        <f t="shared" ref="L167:L169" si="38">H167+1</f>
        <v>24</v>
      </c>
      <c r="M167" s="287"/>
      <c r="N167" s="287"/>
      <c r="O167" s="287"/>
      <c r="P167" s="287"/>
      <c r="Q167" s="42">
        <v>12.0</v>
      </c>
      <c r="R167" s="287"/>
      <c r="S167" s="42">
        <v>4.0</v>
      </c>
      <c r="T167" s="287"/>
      <c r="U167" s="287"/>
      <c r="V167" s="287"/>
      <c r="W167" s="287"/>
      <c r="X167" s="42">
        <v>5.0</v>
      </c>
      <c r="Y167" s="287"/>
      <c r="Z167" s="42">
        <v>3.0</v>
      </c>
      <c r="AA167" s="287"/>
      <c r="AB167" s="287"/>
      <c r="AC167" s="287"/>
      <c r="AD167" s="287"/>
      <c r="AE167" s="42">
        <v>0.0</v>
      </c>
      <c r="AF167" s="287"/>
      <c r="AG167" s="42">
        <v>0.0</v>
      </c>
      <c r="AH167" s="287"/>
      <c r="AI167" s="287"/>
      <c r="AJ167" s="287"/>
      <c r="AK167" s="287"/>
      <c r="AL167" s="42">
        <v>0.0</v>
      </c>
      <c r="AM167" s="287"/>
      <c r="AN167" s="42">
        <v>0.0</v>
      </c>
      <c r="AO167" s="287"/>
      <c r="AP167" s="287"/>
      <c r="AQ167" s="287"/>
      <c r="AR167" s="287"/>
      <c r="AS167" s="42">
        <v>7.0</v>
      </c>
      <c r="AT167" s="287"/>
      <c r="AU167" s="42">
        <v>4.0</v>
      </c>
      <c r="AV167" s="287"/>
      <c r="AW167" s="287"/>
      <c r="AX167" s="287"/>
      <c r="AY167" s="287"/>
    </row>
    <row r="168" ht="14.25" customHeight="1">
      <c r="A168" s="285" t="s">
        <v>178</v>
      </c>
      <c r="B168" s="285" t="s">
        <v>179</v>
      </c>
      <c r="C168" s="285" t="s">
        <v>43</v>
      </c>
      <c r="D168" s="285">
        <v>6.0</v>
      </c>
      <c r="E168" s="285">
        <v>4.0</v>
      </c>
      <c r="F168" s="42">
        <v>44.0</v>
      </c>
      <c r="G168" s="285">
        <f>SUM(F168:F169)</f>
        <v>117</v>
      </c>
      <c r="H168" s="42">
        <v>16.0</v>
      </c>
      <c r="I168" s="285">
        <f>SUM(H168:H169)</f>
        <v>36</v>
      </c>
      <c r="J168" s="42">
        <v>63.0</v>
      </c>
      <c r="K168" s="285">
        <f>SUM(J168:J169)</f>
        <v>152</v>
      </c>
      <c r="L168" s="42">
        <f t="shared" si="38"/>
        <v>17</v>
      </c>
      <c r="M168" s="285">
        <f>SUM(L168:L169)</f>
        <v>38</v>
      </c>
      <c r="N168" s="286">
        <f>(K168-G168)/7</f>
        <v>5</v>
      </c>
      <c r="O168" s="286">
        <f>(M168-I168)/7</f>
        <v>0.2857142857</v>
      </c>
      <c r="P168" s="286">
        <f>(M168*((20.792*AVERAGE(11.5,8.375))-60.474))/10000</f>
        <v>0.5553567</v>
      </c>
      <c r="Q168" s="42">
        <v>22.0</v>
      </c>
      <c r="R168" s="285">
        <f>(J168+Q168)+(J169+Q169)</f>
        <v>183</v>
      </c>
      <c r="S168" s="42">
        <v>6.0</v>
      </c>
      <c r="T168" s="285">
        <f>(L168+S168)+(L169+S169)</f>
        <v>48</v>
      </c>
      <c r="U168" s="286">
        <f>(R168-K168)/7</f>
        <v>4.428571429</v>
      </c>
      <c r="V168" s="286">
        <f>(T168-M168)/7</f>
        <v>1.428571429</v>
      </c>
      <c r="W168" s="286">
        <f>(T168*((20.792*AVERAGE(11.5,8.375))-60.474))/10000</f>
        <v>0.7015032</v>
      </c>
      <c r="X168" s="42">
        <v>5.0</v>
      </c>
      <c r="Y168" s="285">
        <f>(X169+X168)+(R168)</f>
        <v>193</v>
      </c>
      <c r="Z168" s="42">
        <v>3.0</v>
      </c>
      <c r="AA168" s="285">
        <f>(T168+Z168)+(Z169)</f>
        <v>54</v>
      </c>
      <c r="AB168" s="286">
        <f>(Y168-R168)/7</f>
        <v>1.428571429</v>
      </c>
      <c r="AC168" s="286">
        <f>(AA168-T168)/7</f>
        <v>0.8571428571</v>
      </c>
      <c r="AD168" s="286">
        <f>(AA168*((20.792*AVERAGE(11.5,8.375))-60.474))/10000</f>
        <v>0.7891911</v>
      </c>
      <c r="AE168" s="42">
        <v>0.0</v>
      </c>
      <c r="AF168" s="285">
        <f>(AE169+AE168)+(Y168)</f>
        <v>193</v>
      </c>
      <c r="AG168" s="42">
        <v>0.0</v>
      </c>
      <c r="AH168" s="285">
        <f>(AG169+AG168)+(AA168)</f>
        <v>54</v>
      </c>
      <c r="AI168" s="286">
        <f>(AF168-Y168)/7</f>
        <v>0</v>
      </c>
      <c r="AJ168" s="286">
        <f>(AH168-AA168)/7</f>
        <v>0</v>
      </c>
      <c r="AK168" s="286">
        <f>(AH168*((20.792*AVERAGE(11.5,8.375))-60.474))/10000</f>
        <v>0.7891911</v>
      </c>
      <c r="AL168" s="42">
        <v>0.0</v>
      </c>
      <c r="AM168" s="285">
        <f>(AL169+AL168)+(AF168)</f>
        <v>194</v>
      </c>
      <c r="AN168" s="42">
        <v>0.0</v>
      </c>
      <c r="AO168" s="285">
        <f>(AN169+AN168)+(AH168)</f>
        <v>55</v>
      </c>
      <c r="AP168" s="286">
        <f>(AM168-AF168)/7</f>
        <v>0.1428571429</v>
      </c>
      <c r="AQ168" s="286">
        <f>(AO168-AH168)/7</f>
        <v>0.1428571429</v>
      </c>
      <c r="AR168" s="286">
        <f>(AO168*((20.792*AVERAGE(11.5,8.375))-60.474))/10000</f>
        <v>0.80380575</v>
      </c>
      <c r="AS168" s="42">
        <v>6.0</v>
      </c>
      <c r="AT168" s="285">
        <f>(AS169+AS168)+(AM168)</f>
        <v>206</v>
      </c>
      <c r="AU168" s="42">
        <v>4.0</v>
      </c>
      <c r="AV168" s="285">
        <f>(AU169+AU168)+(AO168)</f>
        <v>63</v>
      </c>
      <c r="AW168" s="286">
        <f>(AT168-AM168)/7</f>
        <v>1.714285714</v>
      </c>
      <c r="AX168" s="286">
        <f>(AV168-AO168)/7</f>
        <v>1.142857143</v>
      </c>
      <c r="AY168" s="286">
        <f>(AV168*((20.792*AVERAGE(11.5,8.375))-60.474))/10000</f>
        <v>0.92072295</v>
      </c>
    </row>
    <row r="169" ht="14.25" customHeight="1">
      <c r="A169" s="287"/>
      <c r="B169" s="287"/>
      <c r="C169" s="287"/>
      <c r="D169" s="287"/>
      <c r="E169" s="287"/>
      <c r="F169" s="42">
        <v>73.0</v>
      </c>
      <c r="G169" s="287"/>
      <c r="H169" s="42">
        <v>20.0</v>
      </c>
      <c r="I169" s="287"/>
      <c r="J169" s="42">
        <v>89.0</v>
      </c>
      <c r="K169" s="287"/>
      <c r="L169" s="42">
        <f t="shared" si="38"/>
        <v>21</v>
      </c>
      <c r="M169" s="287"/>
      <c r="N169" s="287"/>
      <c r="O169" s="287"/>
      <c r="P169" s="287"/>
      <c r="Q169" s="42">
        <v>9.0</v>
      </c>
      <c r="R169" s="287"/>
      <c r="S169" s="42">
        <v>4.0</v>
      </c>
      <c r="T169" s="287"/>
      <c r="U169" s="287"/>
      <c r="V169" s="287"/>
      <c r="W169" s="287"/>
      <c r="X169" s="42">
        <v>5.0</v>
      </c>
      <c r="Y169" s="287"/>
      <c r="Z169" s="42">
        <v>3.0</v>
      </c>
      <c r="AA169" s="287"/>
      <c r="AB169" s="287"/>
      <c r="AC169" s="287"/>
      <c r="AD169" s="287"/>
      <c r="AE169" s="42">
        <v>0.0</v>
      </c>
      <c r="AF169" s="287"/>
      <c r="AG169" s="42">
        <v>0.0</v>
      </c>
      <c r="AH169" s="287"/>
      <c r="AI169" s="287"/>
      <c r="AJ169" s="287"/>
      <c r="AK169" s="287"/>
      <c r="AL169" s="42">
        <v>1.0</v>
      </c>
      <c r="AM169" s="287"/>
      <c r="AN169" s="42">
        <v>1.0</v>
      </c>
      <c r="AO169" s="287"/>
      <c r="AP169" s="287"/>
      <c r="AQ169" s="287"/>
      <c r="AR169" s="287"/>
      <c r="AS169" s="42">
        <v>6.0</v>
      </c>
      <c r="AT169" s="287"/>
      <c r="AU169" s="42">
        <v>4.0</v>
      </c>
      <c r="AV169" s="287"/>
      <c r="AW169" s="287"/>
      <c r="AX169" s="287"/>
      <c r="AY169" s="287"/>
    </row>
    <row r="170" ht="14.25" customHeight="1">
      <c r="A170" s="285" t="s">
        <v>183</v>
      </c>
      <c r="B170" s="285" t="s">
        <v>176</v>
      </c>
      <c r="C170" s="285" t="s">
        <v>42</v>
      </c>
      <c r="D170" s="285">
        <v>6.0</v>
      </c>
      <c r="E170" s="285">
        <v>5.0</v>
      </c>
      <c r="F170" s="42">
        <v>55.0</v>
      </c>
      <c r="G170" s="285">
        <f>SUM(F170:F171)</f>
        <v>95</v>
      </c>
      <c r="H170" s="42">
        <v>17.0</v>
      </c>
      <c r="I170" s="285">
        <f>SUM(H170:H171)</f>
        <v>32</v>
      </c>
      <c r="J170" s="42">
        <v>73.0</v>
      </c>
      <c r="K170" s="285">
        <f>SUM(J170:J171)</f>
        <v>118</v>
      </c>
      <c r="L170" s="42">
        <f>H170+2</f>
        <v>19</v>
      </c>
      <c r="M170" s="285">
        <f>SUM(L170:L171)</f>
        <v>38</v>
      </c>
      <c r="N170" s="286">
        <f>(K170-G170)/7</f>
        <v>3.285714286</v>
      </c>
      <c r="O170" s="286">
        <f>(M170-I170)/7</f>
        <v>0.8571428571</v>
      </c>
      <c r="P170" s="286">
        <f>(M170*((20.792*AVERAGE(11.5,8.375))-60.474))/10000</f>
        <v>0.5553567</v>
      </c>
      <c r="Q170" s="42">
        <v>8.0</v>
      </c>
      <c r="R170" s="285">
        <f>(J170+Q170)+(J171+Q171)</f>
        <v>140</v>
      </c>
      <c r="S170" s="42">
        <v>3.0</v>
      </c>
      <c r="T170" s="285">
        <f>(L170+S170)+(L171+S171)</f>
        <v>45</v>
      </c>
      <c r="U170" s="286">
        <f>(R170-K170)/7</f>
        <v>3.142857143</v>
      </c>
      <c r="V170" s="286">
        <f>(T170-M170)/7</f>
        <v>1</v>
      </c>
      <c r="W170" s="286">
        <f>(T170*((20.792*AVERAGE(11.5,8.375))-60.474))/10000</f>
        <v>0.65765925</v>
      </c>
      <c r="X170" s="42">
        <v>2.0</v>
      </c>
      <c r="Y170" s="285">
        <f>(X171+X170)+(R170)</f>
        <v>145</v>
      </c>
      <c r="Z170" s="42">
        <v>1.0</v>
      </c>
      <c r="AA170" s="285">
        <f>(T170+Z170)+(Z171)</f>
        <v>47</v>
      </c>
      <c r="AB170" s="286">
        <f>(Y170-R170)/7</f>
        <v>0.7142857143</v>
      </c>
      <c r="AC170" s="286">
        <f>(AA170-T170)/7</f>
        <v>0.2857142857</v>
      </c>
      <c r="AD170" s="286">
        <f>(AA170*((20.792*AVERAGE(11.5,8.375))-60.474))/10000</f>
        <v>0.68688855</v>
      </c>
      <c r="AE170" s="42">
        <v>0.0</v>
      </c>
      <c r="AF170" s="285">
        <f>(AE171+AE170)+(Y170)</f>
        <v>145</v>
      </c>
      <c r="AG170" s="42">
        <v>0.0</v>
      </c>
      <c r="AH170" s="285">
        <f>(AG171+AG170)+(AA170)</f>
        <v>47</v>
      </c>
      <c r="AI170" s="286">
        <f>(AF170-Y170)/7</f>
        <v>0</v>
      </c>
      <c r="AJ170" s="286">
        <f>(AH170-AA170)/7</f>
        <v>0</v>
      </c>
      <c r="AK170" s="286">
        <f>(AH170*((20.792*AVERAGE(11.5,8.375))-60.474))/10000</f>
        <v>0.68688855</v>
      </c>
      <c r="AL170" s="42">
        <v>0.0</v>
      </c>
      <c r="AM170" s="285">
        <f>(AL171+AL170)+(AF170)</f>
        <v>146</v>
      </c>
      <c r="AN170" s="42">
        <v>0.0</v>
      </c>
      <c r="AO170" s="285">
        <f>(AN171+AN170)+(AH170)</f>
        <v>48</v>
      </c>
      <c r="AP170" s="286">
        <f>(AM170-AF170)/7</f>
        <v>0.1428571429</v>
      </c>
      <c r="AQ170" s="286">
        <f>(AO170-AH170)/7</f>
        <v>0.1428571429</v>
      </c>
      <c r="AR170" s="286">
        <f>(AO170*((20.792*AVERAGE(11.5,8.375))-60.474))/10000</f>
        <v>0.7015032</v>
      </c>
      <c r="AS170" s="42">
        <v>8.0</v>
      </c>
      <c r="AT170" s="285">
        <f>(AS171+AS170)+(AM170)</f>
        <v>157</v>
      </c>
      <c r="AU170" s="42">
        <v>3.0</v>
      </c>
      <c r="AV170" s="285">
        <f>(AU171+AU170)+(AO170)</f>
        <v>53</v>
      </c>
      <c r="AW170" s="286">
        <f>(AT170-AM170)/7</f>
        <v>1.571428571</v>
      </c>
      <c r="AX170" s="286">
        <f>(AV170-AO170)/7</f>
        <v>0.7142857143</v>
      </c>
      <c r="AY170" s="286">
        <f>(AV170*((20.792*AVERAGE(11.5,8.375))-60.474))/10000</f>
        <v>0.77457645</v>
      </c>
    </row>
    <row r="171" ht="14.25" customHeight="1">
      <c r="A171" s="287"/>
      <c r="B171" s="287"/>
      <c r="C171" s="287"/>
      <c r="D171" s="287"/>
      <c r="E171" s="287"/>
      <c r="F171" s="42">
        <v>40.0</v>
      </c>
      <c r="G171" s="287"/>
      <c r="H171" s="42">
        <v>15.0</v>
      </c>
      <c r="I171" s="287"/>
      <c r="J171" s="42">
        <v>45.0</v>
      </c>
      <c r="K171" s="287"/>
      <c r="L171" s="42">
        <f t="shared" ref="L171:L173" si="39">H171+4</f>
        <v>19</v>
      </c>
      <c r="M171" s="287"/>
      <c r="N171" s="287"/>
      <c r="O171" s="287"/>
      <c r="P171" s="287"/>
      <c r="Q171" s="42">
        <v>14.0</v>
      </c>
      <c r="R171" s="287"/>
      <c r="S171" s="42">
        <v>4.0</v>
      </c>
      <c r="T171" s="287"/>
      <c r="U171" s="287"/>
      <c r="V171" s="287"/>
      <c r="W171" s="287"/>
      <c r="X171" s="42">
        <v>3.0</v>
      </c>
      <c r="Y171" s="287"/>
      <c r="Z171" s="42">
        <v>1.0</v>
      </c>
      <c r="AA171" s="287"/>
      <c r="AB171" s="287"/>
      <c r="AC171" s="287"/>
      <c r="AD171" s="287"/>
      <c r="AE171" s="42">
        <v>0.0</v>
      </c>
      <c r="AF171" s="287"/>
      <c r="AG171" s="42">
        <v>0.0</v>
      </c>
      <c r="AH171" s="287"/>
      <c r="AI171" s="287"/>
      <c r="AJ171" s="287"/>
      <c r="AK171" s="287"/>
      <c r="AL171" s="42">
        <v>1.0</v>
      </c>
      <c r="AM171" s="287"/>
      <c r="AN171" s="42">
        <v>1.0</v>
      </c>
      <c r="AO171" s="287"/>
      <c r="AP171" s="287"/>
      <c r="AQ171" s="287"/>
      <c r="AR171" s="287"/>
      <c r="AS171" s="42">
        <v>3.0</v>
      </c>
      <c r="AT171" s="287"/>
      <c r="AU171" s="42">
        <v>2.0</v>
      </c>
      <c r="AV171" s="287"/>
      <c r="AW171" s="287"/>
      <c r="AX171" s="287"/>
      <c r="AY171" s="287"/>
    </row>
    <row r="172" ht="14.25" customHeight="1">
      <c r="A172" s="285" t="s">
        <v>168</v>
      </c>
      <c r="B172" s="285" t="s">
        <v>179</v>
      </c>
      <c r="C172" s="285" t="s">
        <v>41</v>
      </c>
      <c r="D172" s="285">
        <v>6.0</v>
      </c>
      <c r="E172" s="285">
        <v>6.0</v>
      </c>
      <c r="F172" s="42">
        <v>80.0</v>
      </c>
      <c r="G172" s="285">
        <f>SUM(F172:F173)</f>
        <v>166</v>
      </c>
      <c r="H172" s="42">
        <v>16.0</v>
      </c>
      <c r="I172" s="285">
        <f>SUM(H172:H173)</f>
        <v>35</v>
      </c>
      <c r="J172" s="42">
        <v>100.0</v>
      </c>
      <c r="K172" s="285">
        <f>SUM(J172:J173)</f>
        <v>212</v>
      </c>
      <c r="L172" s="42">
        <f t="shared" si="39"/>
        <v>20</v>
      </c>
      <c r="M172" s="285">
        <f>SUM(L172:L173)</f>
        <v>43</v>
      </c>
      <c r="N172" s="286">
        <f>(K172-G172)/7</f>
        <v>6.571428571</v>
      </c>
      <c r="O172" s="286">
        <f>(M172-I172)/7</f>
        <v>1.142857143</v>
      </c>
      <c r="P172" s="286">
        <f>(M172*((20.792*AVERAGE(11.5,8.375))-60.474))/10000</f>
        <v>0.62842995</v>
      </c>
      <c r="Q172" s="42">
        <v>27.0</v>
      </c>
      <c r="R172" s="285">
        <f>(J172+Q172)+(J173+Q173)</f>
        <v>263</v>
      </c>
      <c r="S172" s="42">
        <v>6.0</v>
      </c>
      <c r="T172" s="285">
        <f>(L172+S172)+(L173+S173)</f>
        <v>54</v>
      </c>
      <c r="U172" s="286">
        <f>(R172-K172)/7</f>
        <v>7.285714286</v>
      </c>
      <c r="V172" s="286">
        <f>(T172-M172)/7</f>
        <v>1.571428571</v>
      </c>
      <c r="W172" s="286">
        <f>(T172*((20.792*AVERAGE(11.5,8.375))-60.474))/10000</f>
        <v>0.7891911</v>
      </c>
      <c r="X172" s="42">
        <v>6.0</v>
      </c>
      <c r="Y172" s="285">
        <f>(X173+X172)+(R172)</f>
        <v>276</v>
      </c>
      <c r="Z172" s="42">
        <v>3.0</v>
      </c>
      <c r="AA172" s="285">
        <f>(T172+Z172)+(Z173)</f>
        <v>60</v>
      </c>
      <c r="AB172" s="286">
        <f>(Y172-R172)/7</f>
        <v>1.857142857</v>
      </c>
      <c r="AC172" s="286">
        <f>(AA172-T172)/7</f>
        <v>0.8571428571</v>
      </c>
      <c r="AD172" s="286">
        <f>(AA172*((20.792*AVERAGE(11.5,8.375))-60.474))/10000</f>
        <v>0.876879</v>
      </c>
      <c r="AE172" s="42">
        <v>0.0</v>
      </c>
      <c r="AF172" s="285">
        <f>(AE173+AE172)+(Y172)</f>
        <v>276</v>
      </c>
      <c r="AG172" s="42">
        <v>0.0</v>
      </c>
      <c r="AH172" s="285">
        <f>(AG173+AG172)+(AA172)</f>
        <v>60</v>
      </c>
      <c r="AI172" s="286">
        <f>(AF172-Y172)/7</f>
        <v>0</v>
      </c>
      <c r="AJ172" s="286">
        <f>(AH172-AA172)/7</f>
        <v>0</v>
      </c>
      <c r="AK172" s="286">
        <f>(AH172*((20.792*AVERAGE(11.5,8.375))-60.474))/10000</f>
        <v>0.876879</v>
      </c>
      <c r="AL172" s="42">
        <v>0.0</v>
      </c>
      <c r="AM172" s="285">
        <f>(AL173+AL172)+(AF172)</f>
        <v>276</v>
      </c>
      <c r="AN172" s="42">
        <v>0.0</v>
      </c>
      <c r="AO172" s="285">
        <f>(AN173+AN172)+(AH172)</f>
        <v>60</v>
      </c>
      <c r="AP172" s="286">
        <f>(AM172-AF172)/7</f>
        <v>0</v>
      </c>
      <c r="AQ172" s="286">
        <f>(AO172-AH172)/7</f>
        <v>0</v>
      </c>
      <c r="AR172" s="286">
        <f>(AO172*((20.792*AVERAGE(11.5,8.375))-60.474))/10000</f>
        <v>0.876879</v>
      </c>
      <c r="AS172" s="42">
        <v>7.0</v>
      </c>
      <c r="AT172" s="285">
        <f>(AS173+AS172)+(AM172)</f>
        <v>291</v>
      </c>
      <c r="AU172" s="42">
        <v>6.0</v>
      </c>
      <c r="AV172" s="285">
        <f>(AU173+AU172)+(AO172)</f>
        <v>70</v>
      </c>
      <c r="AW172" s="286">
        <f>(AT172-AM172)/7</f>
        <v>2.142857143</v>
      </c>
      <c r="AX172" s="286">
        <f>(AV172-AO172)/7</f>
        <v>1.428571429</v>
      </c>
      <c r="AY172" s="286">
        <f>(AV172*((20.792*AVERAGE(11.5,8.375))-60.474))/10000</f>
        <v>1.0230255</v>
      </c>
    </row>
    <row r="173" ht="14.25" customHeight="1">
      <c r="A173" s="287"/>
      <c r="B173" s="287"/>
      <c r="C173" s="287"/>
      <c r="D173" s="287"/>
      <c r="E173" s="287"/>
      <c r="F173" s="42">
        <v>86.0</v>
      </c>
      <c r="G173" s="287"/>
      <c r="H173" s="42">
        <v>19.0</v>
      </c>
      <c r="I173" s="287"/>
      <c r="J173" s="42">
        <v>112.0</v>
      </c>
      <c r="K173" s="287"/>
      <c r="L173" s="42">
        <f t="shared" si="39"/>
        <v>23</v>
      </c>
      <c r="M173" s="287"/>
      <c r="N173" s="287"/>
      <c r="O173" s="287"/>
      <c r="P173" s="287"/>
      <c r="Q173" s="42">
        <v>24.0</v>
      </c>
      <c r="R173" s="287"/>
      <c r="S173" s="42">
        <v>5.0</v>
      </c>
      <c r="T173" s="287"/>
      <c r="U173" s="287"/>
      <c r="V173" s="287"/>
      <c r="W173" s="287"/>
      <c r="X173" s="42">
        <v>7.0</v>
      </c>
      <c r="Y173" s="287"/>
      <c r="Z173" s="42">
        <v>3.0</v>
      </c>
      <c r="AA173" s="287"/>
      <c r="AB173" s="287"/>
      <c r="AC173" s="287"/>
      <c r="AD173" s="287"/>
      <c r="AE173" s="42">
        <v>0.0</v>
      </c>
      <c r="AF173" s="287"/>
      <c r="AG173" s="42">
        <v>0.0</v>
      </c>
      <c r="AH173" s="287"/>
      <c r="AI173" s="287"/>
      <c r="AJ173" s="287"/>
      <c r="AK173" s="287"/>
      <c r="AL173" s="42">
        <v>0.0</v>
      </c>
      <c r="AM173" s="287"/>
      <c r="AN173" s="42">
        <v>0.0</v>
      </c>
      <c r="AO173" s="287"/>
      <c r="AP173" s="287"/>
      <c r="AQ173" s="287"/>
      <c r="AR173" s="287"/>
      <c r="AS173" s="42">
        <v>8.0</v>
      </c>
      <c r="AT173" s="287"/>
      <c r="AU173" s="42">
        <v>4.0</v>
      </c>
      <c r="AV173" s="287"/>
      <c r="AW173" s="287"/>
      <c r="AX173" s="287"/>
      <c r="AY173" s="287"/>
    </row>
    <row r="174" ht="14.25" customHeight="1">
      <c r="A174" s="285" t="s">
        <v>183</v>
      </c>
      <c r="B174" s="285" t="s">
        <v>173</v>
      </c>
      <c r="C174" s="285" t="s">
        <v>40</v>
      </c>
      <c r="D174" s="285">
        <v>6.0</v>
      </c>
      <c r="E174" s="285">
        <v>7.0</v>
      </c>
      <c r="F174" s="42">
        <v>21.0</v>
      </c>
      <c r="G174" s="285">
        <f>SUM(F174:F175)</f>
        <v>57</v>
      </c>
      <c r="H174" s="42">
        <v>11.0</v>
      </c>
      <c r="I174" s="285">
        <f>SUM(H174:H175)</f>
        <v>26</v>
      </c>
      <c r="J174" s="42">
        <v>27.0</v>
      </c>
      <c r="K174" s="285">
        <f>SUM(J174:J175)</f>
        <v>78</v>
      </c>
      <c r="L174" s="42">
        <f>H174+3</f>
        <v>14</v>
      </c>
      <c r="M174" s="285">
        <f>SUM(L174:L175)</f>
        <v>33</v>
      </c>
      <c r="N174" s="286">
        <f>(K174-G174)/7</f>
        <v>3</v>
      </c>
      <c r="O174" s="286">
        <f>(M174-I174)/7</f>
        <v>1</v>
      </c>
      <c r="P174" s="286">
        <f>(M174*((20.792*AVERAGE(11.5,8.375))-60.474))/10000</f>
        <v>0.48228345</v>
      </c>
      <c r="Q174" s="42">
        <v>15.0</v>
      </c>
      <c r="R174" s="285">
        <f>(J174+Q174)+(J175+Q175)</f>
        <v>100</v>
      </c>
      <c r="S174" s="42">
        <v>6.0</v>
      </c>
      <c r="T174" s="285">
        <f>(L174+S174)+(L175+S175)</f>
        <v>43</v>
      </c>
      <c r="U174" s="286">
        <f>(R174-K174)/7</f>
        <v>3.142857143</v>
      </c>
      <c r="V174" s="286">
        <f>(T174-M174)/7</f>
        <v>1.428571429</v>
      </c>
      <c r="W174" s="286">
        <f>(T174*((20.792*AVERAGE(11.5,8.375))-60.474))/10000</f>
        <v>0.62842995</v>
      </c>
      <c r="X174" s="42">
        <v>5.0</v>
      </c>
      <c r="Y174" s="285">
        <f>(X175+X174)+(R174)</f>
        <v>107</v>
      </c>
      <c r="Z174" s="42">
        <v>3.0</v>
      </c>
      <c r="AA174" s="285">
        <f>(T174+Z174)+(Z175)</f>
        <v>47</v>
      </c>
      <c r="AB174" s="286">
        <f>(Y174-R174)/7</f>
        <v>1</v>
      </c>
      <c r="AC174" s="286">
        <f>(AA174-T174)/7</f>
        <v>0.5714285714</v>
      </c>
      <c r="AD174" s="286">
        <f>(AA174*((20.792*AVERAGE(11.5,8.375))-60.474))/10000</f>
        <v>0.68688855</v>
      </c>
      <c r="AE174" s="42">
        <v>0.0</v>
      </c>
      <c r="AF174" s="285">
        <f>(AE175+AE174)+(Y174)</f>
        <v>108</v>
      </c>
      <c r="AG174" s="42">
        <v>0.0</v>
      </c>
      <c r="AH174" s="285">
        <f>(AG175+AG174)+(AA174)</f>
        <v>48</v>
      </c>
      <c r="AI174" s="286">
        <f>(AF174-Y174)/7</f>
        <v>0.1428571429</v>
      </c>
      <c r="AJ174" s="286">
        <f>(AH174-AA174)/7</f>
        <v>0.1428571429</v>
      </c>
      <c r="AK174" s="286">
        <f>(AH174*((20.792*AVERAGE(11.5,8.375))-60.474))/10000</f>
        <v>0.7015032</v>
      </c>
      <c r="AL174" s="42">
        <v>0.0</v>
      </c>
      <c r="AM174" s="285">
        <f>(AL175+AL174)+(AF174)</f>
        <v>108</v>
      </c>
      <c r="AN174" s="42">
        <v>0.0</v>
      </c>
      <c r="AO174" s="285">
        <f>(AN175+AN174)+(AH174)</f>
        <v>48</v>
      </c>
      <c r="AP174" s="286">
        <f>(AM174-AF174)/7</f>
        <v>0</v>
      </c>
      <c r="AQ174" s="286">
        <f>(AO174-AH174)/7</f>
        <v>0</v>
      </c>
      <c r="AR174" s="286">
        <f>(AO174*((20.792*AVERAGE(11.5,8.375))-60.474))/10000</f>
        <v>0.7015032</v>
      </c>
      <c r="AS174" s="42">
        <v>4.0</v>
      </c>
      <c r="AT174" s="285">
        <f>(AS175+AS174)+(AM174)</f>
        <v>115</v>
      </c>
      <c r="AU174" s="42">
        <v>4.0</v>
      </c>
      <c r="AV174" s="285">
        <f>(AU175+AU174)+(AO174)</f>
        <v>56</v>
      </c>
      <c r="AW174" s="286">
        <f>(AT174-AM174)/7</f>
        <v>1</v>
      </c>
      <c r="AX174" s="286">
        <f>(AV174-AO174)/7</f>
        <v>1.142857143</v>
      </c>
      <c r="AY174" s="286">
        <f>(AV174*((20.792*AVERAGE(11.5,8.375))-60.474))/10000</f>
        <v>0.8184204</v>
      </c>
    </row>
    <row r="175" ht="14.25" customHeight="1">
      <c r="A175" s="287"/>
      <c r="B175" s="287"/>
      <c r="C175" s="287"/>
      <c r="D175" s="287"/>
      <c r="E175" s="287"/>
      <c r="F175" s="42">
        <v>36.0</v>
      </c>
      <c r="G175" s="287"/>
      <c r="H175" s="42">
        <v>15.0</v>
      </c>
      <c r="I175" s="287"/>
      <c r="J175" s="42">
        <v>51.0</v>
      </c>
      <c r="K175" s="287"/>
      <c r="L175" s="42">
        <f>H175+4</f>
        <v>19</v>
      </c>
      <c r="M175" s="287"/>
      <c r="N175" s="287"/>
      <c r="O175" s="287"/>
      <c r="P175" s="287"/>
      <c r="Q175" s="42">
        <v>7.0</v>
      </c>
      <c r="R175" s="287"/>
      <c r="S175" s="42">
        <v>4.0</v>
      </c>
      <c r="T175" s="287"/>
      <c r="U175" s="287"/>
      <c r="V175" s="287"/>
      <c r="W175" s="287"/>
      <c r="X175" s="42">
        <v>2.0</v>
      </c>
      <c r="Y175" s="287"/>
      <c r="Z175" s="42">
        <v>1.0</v>
      </c>
      <c r="AA175" s="287"/>
      <c r="AB175" s="287"/>
      <c r="AC175" s="287"/>
      <c r="AD175" s="287"/>
      <c r="AE175" s="42">
        <v>1.0</v>
      </c>
      <c r="AF175" s="287"/>
      <c r="AG175" s="42">
        <v>1.0</v>
      </c>
      <c r="AH175" s="287"/>
      <c r="AI175" s="287"/>
      <c r="AJ175" s="287"/>
      <c r="AK175" s="287"/>
      <c r="AL175" s="42">
        <v>0.0</v>
      </c>
      <c r="AM175" s="287"/>
      <c r="AN175" s="42">
        <v>0.0</v>
      </c>
      <c r="AO175" s="287"/>
      <c r="AP175" s="287"/>
      <c r="AQ175" s="287"/>
      <c r="AR175" s="287"/>
      <c r="AS175" s="42">
        <v>3.0</v>
      </c>
      <c r="AT175" s="287"/>
      <c r="AU175" s="42">
        <v>4.0</v>
      </c>
      <c r="AV175" s="287"/>
      <c r="AW175" s="287"/>
      <c r="AX175" s="287"/>
      <c r="AY175" s="287"/>
    </row>
    <row r="176" ht="14.25" customHeight="1">
      <c r="A176" s="285" t="s">
        <v>175</v>
      </c>
      <c r="B176" s="285" t="s">
        <v>179</v>
      </c>
      <c r="C176" s="285" t="s">
        <v>39</v>
      </c>
      <c r="D176" s="285">
        <v>6.0</v>
      </c>
      <c r="E176" s="285">
        <v>8.0</v>
      </c>
      <c r="F176" s="42">
        <v>57.0</v>
      </c>
      <c r="G176" s="285">
        <f>SUM(F176:F177)</f>
        <v>126</v>
      </c>
      <c r="H176" s="42">
        <v>18.0</v>
      </c>
      <c r="I176" s="285">
        <f>SUM(H176:H177)</f>
        <v>37</v>
      </c>
      <c r="J176" s="42">
        <v>72.0</v>
      </c>
      <c r="K176" s="285">
        <f>SUM(J176:J177)</f>
        <v>158</v>
      </c>
      <c r="L176" s="42">
        <f>H176+3</f>
        <v>21</v>
      </c>
      <c r="M176" s="285">
        <f>SUM(L176:L177)</f>
        <v>44</v>
      </c>
      <c r="N176" s="286">
        <f>(K176-G176)/7</f>
        <v>4.571428571</v>
      </c>
      <c r="O176" s="286">
        <f>(M176-I176)/7</f>
        <v>1</v>
      </c>
      <c r="P176" s="286">
        <f>(M176*((20.792*AVERAGE(11.5,8.375))-60.474))/10000</f>
        <v>0.6430446</v>
      </c>
      <c r="Q176" s="42">
        <v>17.0</v>
      </c>
      <c r="R176" s="285">
        <f>(J176+Q176)+(J177+Q177)</f>
        <v>185</v>
      </c>
      <c r="S176" s="42">
        <v>6.0</v>
      </c>
      <c r="T176" s="285">
        <f>(L176+S176)+(L177+S177)</f>
        <v>55</v>
      </c>
      <c r="U176" s="286">
        <f>(R176-K176)/7</f>
        <v>3.857142857</v>
      </c>
      <c r="V176" s="286">
        <f>(T176-M176)/7</f>
        <v>1.571428571</v>
      </c>
      <c r="W176" s="286">
        <f>(T176*((20.792*AVERAGE(11.5,8.375))-60.474))/10000</f>
        <v>0.80380575</v>
      </c>
      <c r="X176" s="42">
        <v>3.0</v>
      </c>
      <c r="Y176" s="285">
        <f>(X177+X176)+(R176)</f>
        <v>192</v>
      </c>
      <c r="Z176" s="42">
        <v>2.0</v>
      </c>
      <c r="AA176" s="285">
        <f>(T176+Z176)+(Z177)</f>
        <v>59</v>
      </c>
      <c r="AB176" s="286">
        <f>(Y176-R176)/7</f>
        <v>1</v>
      </c>
      <c r="AC176" s="286">
        <f>(AA176-T176)/7</f>
        <v>0.5714285714</v>
      </c>
      <c r="AD176" s="286">
        <f>(AA176*((20.792*AVERAGE(11.5,8.375))-60.474))/10000</f>
        <v>0.86226435</v>
      </c>
      <c r="AE176" s="42">
        <v>0.0</v>
      </c>
      <c r="AF176" s="285">
        <f>(AE177+AE176)+(Y176)</f>
        <v>192</v>
      </c>
      <c r="AG176" s="42">
        <v>0.0</v>
      </c>
      <c r="AH176" s="285">
        <f>(AG177+AG176)+(AA176)</f>
        <v>59</v>
      </c>
      <c r="AI176" s="286">
        <f>(AF176-Y176)/7</f>
        <v>0</v>
      </c>
      <c r="AJ176" s="286">
        <f>(AH176-AA176)/7</f>
        <v>0</v>
      </c>
      <c r="AK176" s="286">
        <f>(AH176*((20.792*AVERAGE(11.5,8.375))-60.474))/10000</f>
        <v>0.86226435</v>
      </c>
      <c r="AL176" s="42">
        <v>0.0</v>
      </c>
      <c r="AM176" s="285">
        <f>(AL177+AL176)+(AF176)</f>
        <v>192</v>
      </c>
      <c r="AN176" s="42">
        <v>0.0</v>
      </c>
      <c r="AO176" s="285">
        <f>(AN177+AN176)+(AH176)</f>
        <v>59</v>
      </c>
      <c r="AP176" s="286">
        <f>(AM176-AF176)/7</f>
        <v>0</v>
      </c>
      <c r="AQ176" s="286">
        <f>(AO176-AH176)/7</f>
        <v>0</v>
      </c>
      <c r="AR176" s="286">
        <f>(AO176*((20.792*AVERAGE(11.5,8.375))-60.474))/10000</f>
        <v>0.86226435</v>
      </c>
      <c r="AS176" s="42">
        <v>9.0</v>
      </c>
      <c r="AT176" s="285">
        <f>(AS177+AS176)+(AM176)</f>
        <v>208</v>
      </c>
      <c r="AU176" s="42">
        <v>3.0</v>
      </c>
      <c r="AV176" s="285">
        <f>(AU177+AU176)+(AO176)</f>
        <v>66</v>
      </c>
      <c r="AW176" s="286">
        <f>(AT176-AM176)/7</f>
        <v>2.285714286</v>
      </c>
      <c r="AX176" s="286">
        <f>(AV176-AO176)/7</f>
        <v>1</v>
      </c>
      <c r="AY176" s="286">
        <f>(AV176*((20.792*AVERAGE(11.5,8.375))-60.474))/10000</f>
        <v>0.9645669</v>
      </c>
    </row>
    <row r="177" ht="14.25" customHeight="1">
      <c r="A177" s="287"/>
      <c r="B177" s="287"/>
      <c r="C177" s="287"/>
      <c r="D177" s="287"/>
      <c r="E177" s="287"/>
      <c r="F177" s="42">
        <v>69.0</v>
      </c>
      <c r="G177" s="287"/>
      <c r="H177" s="42">
        <v>19.0</v>
      </c>
      <c r="I177" s="287"/>
      <c r="J177" s="42">
        <v>86.0</v>
      </c>
      <c r="K177" s="287"/>
      <c r="L177" s="42">
        <f>H177+4</f>
        <v>23</v>
      </c>
      <c r="M177" s="287"/>
      <c r="N177" s="287"/>
      <c r="O177" s="287"/>
      <c r="P177" s="287"/>
      <c r="Q177" s="42">
        <v>10.0</v>
      </c>
      <c r="R177" s="287"/>
      <c r="S177" s="42">
        <v>5.0</v>
      </c>
      <c r="T177" s="287"/>
      <c r="U177" s="287"/>
      <c r="V177" s="287"/>
      <c r="W177" s="287"/>
      <c r="X177" s="42">
        <v>4.0</v>
      </c>
      <c r="Y177" s="287"/>
      <c r="Z177" s="42">
        <v>2.0</v>
      </c>
      <c r="AA177" s="287"/>
      <c r="AB177" s="287"/>
      <c r="AC177" s="287"/>
      <c r="AD177" s="287"/>
      <c r="AE177" s="42">
        <v>0.0</v>
      </c>
      <c r="AF177" s="287"/>
      <c r="AG177" s="42">
        <v>0.0</v>
      </c>
      <c r="AH177" s="287"/>
      <c r="AI177" s="287"/>
      <c r="AJ177" s="287"/>
      <c r="AK177" s="287"/>
      <c r="AL177" s="42">
        <v>0.0</v>
      </c>
      <c r="AM177" s="287"/>
      <c r="AN177" s="42">
        <v>0.0</v>
      </c>
      <c r="AO177" s="287"/>
      <c r="AP177" s="287"/>
      <c r="AQ177" s="287"/>
      <c r="AR177" s="287"/>
      <c r="AS177" s="42">
        <v>7.0</v>
      </c>
      <c r="AT177" s="287"/>
      <c r="AU177" s="42">
        <v>4.0</v>
      </c>
      <c r="AV177" s="287"/>
      <c r="AW177" s="287"/>
      <c r="AX177" s="287"/>
      <c r="AY177" s="287"/>
    </row>
    <row r="178" ht="14.25" customHeight="1">
      <c r="A178" s="285" t="s">
        <v>168</v>
      </c>
      <c r="B178" s="285" t="s">
        <v>176</v>
      </c>
      <c r="C178" s="285" t="s">
        <v>38</v>
      </c>
      <c r="D178" s="285">
        <v>6.0</v>
      </c>
      <c r="E178" s="285">
        <v>9.0</v>
      </c>
      <c r="F178" s="42">
        <v>46.0</v>
      </c>
      <c r="G178" s="285">
        <f>SUM(F178:F179)</f>
        <v>112</v>
      </c>
      <c r="H178" s="42">
        <v>13.0</v>
      </c>
      <c r="I178" s="285">
        <f>SUM(H178:H179)</f>
        <v>29</v>
      </c>
      <c r="J178" s="42">
        <v>58.0</v>
      </c>
      <c r="K178" s="285">
        <f>SUM(J178:J179)</f>
        <v>125.5</v>
      </c>
      <c r="L178" s="42">
        <f>H178+3</f>
        <v>16</v>
      </c>
      <c r="M178" s="285">
        <f>SUM(L178:L179)</f>
        <v>34</v>
      </c>
      <c r="N178" s="286">
        <f>(K178-G178)/7</f>
        <v>1.928571429</v>
      </c>
      <c r="O178" s="286">
        <f>(M178-I178)/7</f>
        <v>0.7142857143</v>
      </c>
      <c r="P178" s="286">
        <f>(M178*((20.792*AVERAGE(11.5,8.375))-60.474))/10000</f>
        <v>0.4968981</v>
      </c>
      <c r="Q178" s="42">
        <v>16.0</v>
      </c>
      <c r="R178" s="285">
        <f>(J178+Q178)+(J179+Q179)</f>
        <v>156.5</v>
      </c>
      <c r="S178" s="42">
        <v>5.0</v>
      </c>
      <c r="T178" s="285">
        <f>(L178+S178)+(L179+S179)</f>
        <v>44</v>
      </c>
      <c r="U178" s="286">
        <f>(R178-K178)/7</f>
        <v>4.428571429</v>
      </c>
      <c r="V178" s="286">
        <f>(T178-M178)/7</f>
        <v>1.428571429</v>
      </c>
      <c r="W178" s="286">
        <f>(T178*((20.792*AVERAGE(11.5,8.375))-60.474))/10000</f>
        <v>0.6430446</v>
      </c>
      <c r="X178" s="42">
        <v>4.0</v>
      </c>
      <c r="Y178" s="285">
        <f>(X179+X178)+(R178)</f>
        <v>164.5</v>
      </c>
      <c r="Z178" s="42">
        <v>2.0</v>
      </c>
      <c r="AA178" s="285">
        <f>(T178+Z178)+(Z179)</f>
        <v>48</v>
      </c>
      <c r="AB178" s="286">
        <f>(Y178-R178)/7</f>
        <v>1.142857143</v>
      </c>
      <c r="AC178" s="286">
        <f>(AA178-T178)/7</f>
        <v>0.5714285714</v>
      </c>
      <c r="AD178" s="286">
        <f>(AA178*((20.792*AVERAGE(11.5,8.375))-60.474))/10000</f>
        <v>0.7015032</v>
      </c>
      <c r="AE178" s="42">
        <v>0.0</v>
      </c>
      <c r="AF178" s="285">
        <f>(AE179+AE178)+(Y178)</f>
        <v>164.5</v>
      </c>
      <c r="AG178" s="42">
        <v>0.0</v>
      </c>
      <c r="AH178" s="285">
        <f>(AG179+AG178)+(AA178)</f>
        <v>48</v>
      </c>
      <c r="AI178" s="286">
        <f>(AF178-Y178)/7</f>
        <v>0</v>
      </c>
      <c r="AJ178" s="286">
        <f>(AH178-AA178)/7</f>
        <v>0</v>
      </c>
      <c r="AK178" s="286">
        <f>(AH178*((20.792*AVERAGE(11.5,8.375))-60.474))/10000</f>
        <v>0.7015032</v>
      </c>
      <c r="AL178" s="42">
        <v>0.0</v>
      </c>
      <c r="AM178" s="285">
        <f>(AL179+AL178)+(AF178)</f>
        <v>165.5</v>
      </c>
      <c r="AN178" s="42">
        <v>0.0</v>
      </c>
      <c r="AO178" s="285">
        <f>(AN179+AN178)+(AH178)</f>
        <v>49</v>
      </c>
      <c r="AP178" s="286">
        <f>(AM178-AF178)/7</f>
        <v>0.1428571429</v>
      </c>
      <c r="AQ178" s="286">
        <f>(AO178-AH178)/7</f>
        <v>0.1428571429</v>
      </c>
      <c r="AR178" s="286">
        <f>(AO178*((20.792*AVERAGE(11.5,8.375))-60.474))/10000</f>
        <v>0.71611785</v>
      </c>
      <c r="AS178" s="42">
        <v>7.0</v>
      </c>
      <c r="AT178" s="285">
        <f>(AS179+AS178)+(AM178)</f>
        <v>178.5</v>
      </c>
      <c r="AU178" s="42">
        <v>5.0</v>
      </c>
      <c r="AV178" s="285">
        <f>(AU179+AU178)+(AO178)</f>
        <v>58</v>
      </c>
      <c r="AW178" s="286">
        <f>(AT178-AM178)/7</f>
        <v>1.857142857</v>
      </c>
      <c r="AX178" s="286">
        <f>(AV178-AO178)/7</f>
        <v>1.285714286</v>
      </c>
      <c r="AY178" s="286">
        <f>(AV178*((20.792*AVERAGE(11.5,8.375))-60.474))/10000</f>
        <v>0.8476497</v>
      </c>
    </row>
    <row r="179" ht="14.25" customHeight="1">
      <c r="A179" s="287"/>
      <c r="B179" s="287"/>
      <c r="C179" s="287"/>
      <c r="D179" s="287"/>
      <c r="E179" s="287"/>
      <c r="F179" s="42">
        <v>66.0</v>
      </c>
      <c r="G179" s="287"/>
      <c r="H179" s="42">
        <v>16.0</v>
      </c>
      <c r="I179" s="287"/>
      <c r="J179" s="42">
        <v>67.5</v>
      </c>
      <c r="K179" s="287"/>
      <c r="L179" s="42">
        <f>H179+2</f>
        <v>18</v>
      </c>
      <c r="M179" s="287"/>
      <c r="N179" s="287"/>
      <c r="O179" s="287"/>
      <c r="P179" s="287"/>
      <c r="Q179" s="42">
        <v>15.0</v>
      </c>
      <c r="R179" s="287"/>
      <c r="S179" s="42">
        <v>5.0</v>
      </c>
      <c r="T179" s="287"/>
      <c r="U179" s="287"/>
      <c r="V179" s="287"/>
      <c r="W179" s="287"/>
      <c r="X179" s="42">
        <v>4.0</v>
      </c>
      <c r="Y179" s="287"/>
      <c r="Z179" s="42">
        <v>2.0</v>
      </c>
      <c r="AA179" s="287"/>
      <c r="AB179" s="287"/>
      <c r="AC179" s="287"/>
      <c r="AD179" s="287"/>
      <c r="AE179" s="42">
        <v>0.0</v>
      </c>
      <c r="AF179" s="287"/>
      <c r="AG179" s="42">
        <v>0.0</v>
      </c>
      <c r="AH179" s="287"/>
      <c r="AI179" s="287"/>
      <c r="AJ179" s="287"/>
      <c r="AK179" s="287"/>
      <c r="AL179" s="42">
        <v>1.0</v>
      </c>
      <c r="AM179" s="287"/>
      <c r="AN179" s="42">
        <v>1.0</v>
      </c>
      <c r="AO179" s="287"/>
      <c r="AP179" s="287"/>
      <c r="AQ179" s="287"/>
      <c r="AR179" s="287"/>
      <c r="AS179" s="42">
        <v>6.0</v>
      </c>
      <c r="AT179" s="287"/>
      <c r="AU179" s="42">
        <v>4.0</v>
      </c>
      <c r="AV179" s="287"/>
      <c r="AW179" s="287"/>
      <c r="AX179" s="287"/>
      <c r="AY179" s="287"/>
    </row>
    <row r="180" ht="14.25" customHeight="1">
      <c r="A180" s="285" t="s">
        <v>183</v>
      </c>
      <c r="B180" s="285" t="s">
        <v>179</v>
      </c>
      <c r="C180" s="285" t="s">
        <v>37</v>
      </c>
      <c r="D180" s="285">
        <v>6.0</v>
      </c>
      <c r="E180" s="285">
        <v>10.0</v>
      </c>
      <c r="F180" s="42">
        <v>67.0</v>
      </c>
      <c r="G180" s="285">
        <f>SUM(F180:F181)</f>
        <v>141</v>
      </c>
      <c r="H180" s="42">
        <v>17.0</v>
      </c>
      <c r="I180" s="285">
        <f>SUM(H180:H181)</f>
        <v>40</v>
      </c>
      <c r="J180" s="42">
        <v>84.0</v>
      </c>
      <c r="K180" s="285">
        <f>SUM(J180:J181)</f>
        <v>169</v>
      </c>
      <c r="L180" s="42">
        <f>H180+4</f>
        <v>21</v>
      </c>
      <c r="M180" s="285">
        <f>SUM(L180:L181)</f>
        <v>47</v>
      </c>
      <c r="N180" s="286">
        <f>(K180-G180)/7</f>
        <v>4</v>
      </c>
      <c r="O180" s="286">
        <f>(M180-I180)/7</f>
        <v>1</v>
      </c>
      <c r="P180" s="286">
        <f>(M180*((20.792*AVERAGE(11.5,8.375))-60.474))/10000</f>
        <v>0.68688855</v>
      </c>
      <c r="Q180" s="42">
        <v>20.0</v>
      </c>
      <c r="R180" s="285">
        <f>(J180+Q180)+(J181+Q181)</f>
        <v>203</v>
      </c>
      <c r="S180" s="42">
        <v>6.0</v>
      </c>
      <c r="T180" s="285">
        <f>(L180+S180)+(L181+S181)</f>
        <v>57</v>
      </c>
      <c r="U180" s="286">
        <f>(R180-K180)/7</f>
        <v>4.857142857</v>
      </c>
      <c r="V180" s="286">
        <f>(T180-M180)/7</f>
        <v>1.428571429</v>
      </c>
      <c r="W180" s="286">
        <f>(T180*((20.792*AVERAGE(11.5,8.375))-60.474))/10000</f>
        <v>0.83303505</v>
      </c>
      <c r="X180" s="42">
        <v>4.0</v>
      </c>
      <c r="Y180" s="285">
        <f>(X181+X180)+(R180)</f>
        <v>213</v>
      </c>
      <c r="Z180" s="42">
        <v>3.0</v>
      </c>
      <c r="AA180" s="285">
        <f>(T180+Z180)+(Z181)</f>
        <v>63</v>
      </c>
      <c r="AB180" s="286">
        <f>(Y180-R180)/7</f>
        <v>1.428571429</v>
      </c>
      <c r="AC180" s="286">
        <f>(AA180-T180)/7</f>
        <v>0.8571428571</v>
      </c>
      <c r="AD180" s="286">
        <f>(AA180*((20.792*AVERAGE(11.5,8.375))-60.474))/10000</f>
        <v>0.92072295</v>
      </c>
      <c r="AE180" s="42">
        <v>0.0</v>
      </c>
      <c r="AF180" s="285">
        <f>(AE181+AE180)+(Y180)</f>
        <v>213</v>
      </c>
      <c r="AG180" s="42">
        <v>0.0</v>
      </c>
      <c r="AH180" s="285">
        <f>(AG181+AG180)+(AA180)</f>
        <v>63</v>
      </c>
      <c r="AI180" s="286">
        <f>(AF180-Y180)/7</f>
        <v>0</v>
      </c>
      <c r="AJ180" s="286">
        <f>(AH180-AA180)/7</f>
        <v>0</v>
      </c>
      <c r="AK180" s="286">
        <f>(AH180*((20.792*AVERAGE(11.5,8.375))-60.474))/10000</f>
        <v>0.92072295</v>
      </c>
      <c r="AL180" s="42">
        <v>0.0</v>
      </c>
      <c r="AM180" s="285">
        <f>(AL181+AL180)+(AF180)</f>
        <v>214</v>
      </c>
      <c r="AN180" s="42">
        <v>0.0</v>
      </c>
      <c r="AO180" s="285">
        <f>(AN181+AN180)+(AH180)</f>
        <v>64</v>
      </c>
      <c r="AP180" s="286">
        <f>(AM180-AF180)/7</f>
        <v>0.1428571429</v>
      </c>
      <c r="AQ180" s="286">
        <f>(AO180-AH180)/7</f>
        <v>0.1428571429</v>
      </c>
      <c r="AR180" s="286">
        <f>(AO180*((20.792*AVERAGE(11.5,8.375))-60.474))/10000</f>
        <v>0.9353376</v>
      </c>
      <c r="AS180" s="42">
        <v>5.0</v>
      </c>
      <c r="AT180" s="285">
        <f>(AS181+AS180)+(AM180)</f>
        <v>226</v>
      </c>
      <c r="AU180" s="42">
        <v>6.0</v>
      </c>
      <c r="AV180" s="285">
        <f>(AU181+AU180)+(AO180)</f>
        <v>76</v>
      </c>
      <c r="AW180" s="286">
        <f>(AT180-AM180)/7</f>
        <v>1.714285714</v>
      </c>
      <c r="AX180" s="286">
        <f>(AV180-AO180)/7</f>
        <v>1.714285714</v>
      </c>
      <c r="AY180" s="286">
        <f>(AV180*((20.792*AVERAGE(11.5,8.375))-60.474))/10000</f>
        <v>1.1107134</v>
      </c>
    </row>
    <row r="181" ht="14.25" customHeight="1">
      <c r="A181" s="287"/>
      <c r="B181" s="287"/>
      <c r="C181" s="287"/>
      <c r="D181" s="287"/>
      <c r="E181" s="287"/>
      <c r="F181" s="42">
        <v>74.0</v>
      </c>
      <c r="G181" s="287"/>
      <c r="H181" s="42">
        <v>23.0</v>
      </c>
      <c r="I181" s="287"/>
      <c r="J181" s="42">
        <v>85.0</v>
      </c>
      <c r="K181" s="287"/>
      <c r="L181" s="42">
        <f t="shared" ref="L181:L183" si="40">H181+3</f>
        <v>26</v>
      </c>
      <c r="M181" s="287"/>
      <c r="N181" s="287"/>
      <c r="O181" s="287"/>
      <c r="P181" s="287"/>
      <c r="Q181" s="42">
        <v>14.0</v>
      </c>
      <c r="R181" s="287"/>
      <c r="S181" s="42">
        <v>4.0</v>
      </c>
      <c r="T181" s="287"/>
      <c r="U181" s="287"/>
      <c r="V181" s="287"/>
      <c r="W181" s="287"/>
      <c r="X181" s="42">
        <v>6.0</v>
      </c>
      <c r="Y181" s="287"/>
      <c r="Z181" s="42">
        <v>3.0</v>
      </c>
      <c r="AA181" s="287"/>
      <c r="AB181" s="287"/>
      <c r="AC181" s="287"/>
      <c r="AD181" s="287"/>
      <c r="AE181" s="42">
        <v>0.0</v>
      </c>
      <c r="AF181" s="287"/>
      <c r="AG181" s="42">
        <v>0.0</v>
      </c>
      <c r="AH181" s="287"/>
      <c r="AI181" s="287"/>
      <c r="AJ181" s="287"/>
      <c r="AK181" s="287"/>
      <c r="AL181" s="42">
        <v>1.0</v>
      </c>
      <c r="AM181" s="287"/>
      <c r="AN181" s="42">
        <v>1.0</v>
      </c>
      <c r="AO181" s="287"/>
      <c r="AP181" s="287"/>
      <c r="AQ181" s="287"/>
      <c r="AR181" s="287"/>
      <c r="AS181" s="42">
        <v>7.0</v>
      </c>
      <c r="AT181" s="287"/>
      <c r="AU181" s="42">
        <v>6.0</v>
      </c>
      <c r="AV181" s="287"/>
      <c r="AW181" s="287"/>
      <c r="AX181" s="287"/>
      <c r="AY181" s="287"/>
    </row>
    <row r="182" ht="14.25" customHeight="1">
      <c r="A182" s="285" t="s">
        <v>178</v>
      </c>
      <c r="B182" s="285" t="s">
        <v>173</v>
      </c>
      <c r="C182" s="285" t="s">
        <v>36</v>
      </c>
      <c r="D182" s="285">
        <v>6.0</v>
      </c>
      <c r="E182" s="285">
        <v>11.0</v>
      </c>
      <c r="F182" s="42">
        <v>55.0</v>
      </c>
      <c r="G182" s="285">
        <f>SUM(F182:F183)</f>
        <v>105</v>
      </c>
      <c r="H182" s="42">
        <v>16.0</v>
      </c>
      <c r="I182" s="285">
        <f>SUM(H182:H183)</f>
        <v>31</v>
      </c>
      <c r="J182" s="42">
        <v>71.0</v>
      </c>
      <c r="K182" s="285">
        <f>SUM(J182:J183)</f>
        <v>129</v>
      </c>
      <c r="L182" s="42">
        <f t="shared" si="40"/>
        <v>19</v>
      </c>
      <c r="M182" s="285">
        <f>SUM(L182:L183)</f>
        <v>37</v>
      </c>
      <c r="N182" s="286">
        <f>(K182-G182)/7</f>
        <v>3.428571429</v>
      </c>
      <c r="O182" s="286">
        <f>(M182-I182)/7</f>
        <v>0.8571428571</v>
      </c>
      <c r="P182" s="286">
        <f>(M182*((20.792*AVERAGE(11.5,8.375))-60.474))/10000</f>
        <v>0.54074205</v>
      </c>
      <c r="Q182" s="42">
        <v>15.0</v>
      </c>
      <c r="R182" s="285">
        <f>(J182+Q182)+(J183+Q183)</f>
        <v>159</v>
      </c>
      <c r="S182" s="42">
        <v>7.0</v>
      </c>
      <c r="T182" s="285">
        <f>(L182+S182)+(L183+S183)</f>
        <v>50</v>
      </c>
      <c r="U182" s="286">
        <f>(R182-K182)/7</f>
        <v>4.285714286</v>
      </c>
      <c r="V182" s="286">
        <f>(T182-M182)/7</f>
        <v>1.857142857</v>
      </c>
      <c r="W182" s="286">
        <f>(T182*((20.792*AVERAGE(11.5,8.375))-60.474))/10000</f>
        <v>0.7307325</v>
      </c>
      <c r="X182" s="42">
        <v>4.0</v>
      </c>
      <c r="Y182" s="285">
        <f>(X183+X182)+(R182)</f>
        <v>170</v>
      </c>
      <c r="Z182" s="42">
        <v>2.0</v>
      </c>
      <c r="AA182" s="285">
        <f>(T182+Z182)+(Z183)</f>
        <v>56</v>
      </c>
      <c r="AB182" s="286">
        <f>(Y182-R182)/7</f>
        <v>1.571428571</v>
      </c>
      <c r="AC182" s="286">
        <f>(AA182-T182)/7</f>
        <v>0.8571428571</v>
      </c>
      <c r="AD182" s="286">
        <f>(AA182*((20.792*AVERAGE(11.5,8.375))-60.474))/10000</f>
        <v>0.8184204</v>
      </c>
      <c r="AE182" s="42">
        <v>0.0</v>
      </c>
      <c r="AF182" s="285">
        <f>(AE183+AE182)+(Y182)</f>
        <v>170</v>
      </c>
      <c r="AG182" s="42">
        <v>0.0</v>
      </c>
      <c r="AH182" s="285">
        <f>(AG183+AG182)+(AA182)</f>
        <v>56</v>
      </c>
      <c r="AI182" s="286">
        <f>(AF182-Y182)/7</f>
        <v>0</v>
      </c>
      <c r="AJ182" s="286">
        <f>(AH182-AA182)/7</f>
        <v>0</v>
      </c>
      <c r="AK182" s="286">
        <f>(AH182*((20.792*AVERAGE(11.5,8.375))-60.474))/10000</f>
        <v>0.8184204</v>
      </c>
      <c r="AL182" s="42">
        <v>1.0</v>
      </c>
      <c r="AM182" s="285">
        <f>(AL183+AL182)+(AF182)</f>
        <v>172</v>
      </c>
      <c r="AN182" s="42">
        <v>1.0</v>
      </c>
      <c r="AO182" s="285">
        <f>(AN183+AN182)+(AH182)</f>
        <v>58</v>
      </c>
      <c r="AP182" s="286">
        <f>(AM182-AF182)/7</f>
        <v>0.2857142857</v>
      </c>
      <c r="AQ182" s="286">
        <f>(AO182-AH182)/7</f>
        <v>0.2857142857</v>
      </c>
      <c r="AR182" s="286">
        <f>(AO182*((20.792*AVERAGE(11.5,8.375))-60.474))/10000</f>
        <v>0.8476497</v>
      </c>
      <c r="AS182" s="42">
        <v>7.0</v>
      </c>
      <c r="AT182" s="285">
        <f>(AS183+AS182)+(AM182)</f>
        <v>185</v>
      </c>
      <c r="AU182" s="42">
        <v>5.0</v>
      </c>
      <c r="AV182" s="285">
        <f>(AU183+AU182)+(AO182)</f>
        <v>68</v>
      </c>
      <c r="AW182" s="286">
        <f>(AT182-AM182)/7</f>
        <v>1.857142857</v>
      </c>
      <c r="AX182" s="286">
        <f>(AV182-AO182)/7</f>
        <v>1.428571429</v>
      </c>
      <c r="AY182" s="286">
        <f>(AV182*((20.792*AVERAGE(11.5,8.375))-60.474))/10000</f>
        <v>0.9937962</v>
      </c>
    </row>
    <row r="183" ht="14.25" customHeight="1">
      <c r="A183" s="287"/>
      <c r="B183" s="287"/>
      <c r="C183" s="287"/>
      <c r="D183" s="287"/>
      <c r="E183" s="287"/>
      <c r="F183" s="42">
        <v>50.0</v>
      </c>
      <c r="G183" s="287"/>
      <c r="H183" s="42">
        <v>15.0</v>
      </c>
      <c r="I183" s="287"/>
      <c r="J183" s="42">
        <v>58.0</v>
      </c>
      <c r="K183" s="287"/>
      <c r="L183" s="42">
        <f t="shared" si="40"/>
        <v>18</v>
      </c>
      <c r="M183" s="287"/>
      <c r="N183" s="287"/>
      <c r="O183" s="287"/>
      <c r="P183" s="287"/>
      <c r="Q183" s="42">
        <v>15.0</v>
      </c>
      <c r="R183" s="287"/>
      <c r="S183" s="42">
        <v>6.0</v>
      </c>
      <c r="T183" s="287"/>
      <c r="U183" s="287"/>
      <c r="V183" s="287"/>
      <c r="W183" s="287"/>
      <c r="X183" s="42">
        <v>7.0</v>
      </c>
      <c r="Y183" s="287"/>
      <c r="Z183" s="42">
        <v>4.0</v>
      </c>
      <c r="AA183" s="287"/>
      <c r="AB183" s="287"/>
      <c r="AC183" s="287"/>
      <c r="AD183" s="287"/>
      <c r="AE183" s="42">
        <v>0.0</v>
      </c>
      <c r="AF183" s="287"/>
      <c r="AG183" s="42">
        <v>0.0</v>
      </c>
      <c r="AH183" s="287"/>
      <c r="AI183" s="287"/>
      <c r="AJ183" s="287"/>
      <c r="AK183" s="287"/>
      <c r="AL183" s="42">
        <v>1.0</v>
      </c>
      <c r="AM183" s="287"/>
      <c r="AN183" s="42">
        <v>1.0</v>
      </c>
      <c r="AO183" s="287"/>
      <c r="AP183" s="287"/>
      <c r="AQ183" s="287"/>
      <c r="AR183" s="287"/>
      <c r="AS183" s="42">
        <v>6.0</v>
      </c>
      <c r="AT183" s="287"/>
      <c r="AU183" s="42">
        <v>5.0</v>
      </c>
      <c r="AV183" s="287"/>
      <c r="AW183" s="287"/>
      <c r="AX183" s="287"/>
      <c r="AY183" s="287"/>
    </row>
    <row r="184" ht="14.25" customHeight="1">
      <c r="A184" s="285" t="s">
        <v>175</v>
      </c>
      <c r="B184" s="285" t="s">
        <v>169</v>
      </c>
      <c r="C184" s="285" t="s">
        <v>34</v>
      </c>
      <c r="D184" s="285">
        <v>6.0</v>
      </c>
      <c r="E184" s="285">
        <v>12.0</v>
      </c>
      <c r="F184" s="42">
        <v>45.0</v>
      </c>
      <c r="G184" s="285">
        <f>SUM(F184:F185)</f>
        <v>113</v>
      </c>
      <c r="H184" s="42">
        <v>16.0</v>
      </c>
      <c r="I184" s="285">
        <f>SUM(H184:H185)</f>
        <v>36</v>
      </c>
      <c r="J184" s="42">
        <v>63.0</v>
      </c>
      <c r="K184" s="285">
        <f>SUM(J184:J185)</f>
        <v>143</v>
      </c>
      <c r="L184" s="42">
        <f>H184+4</f>
        <v>20</v>
      </c>
      <c r="M184" s="285">
        <f>SUM(L184:L185)</f>
        <v>43</v>
      </c>
      <c r="N184" s="286">
        <f>(K184-G184)/7</f>
        <v>4.285714286</v>
      </c>
      <c r="O184" s="286">
        <f>(M184-I184)/7</f>
        <v>1</v>
      </c>
      <c r="P184" s="286">
        <f>(M184*((20.792*AVERAGE(11.5,8.375))-60.474))/10000</f>
        <v>0.62842995</v>
      </c>
      <c r="Q184" s="42">
        <v>11.0</v>
      </c>
      <c r="R184" s="285">
        <f>(J184+Q184)+(J185+Q185)</f>
        <v>168</v>
      </c>
      <c r="S184" s="42">
        <v>5.0</v>
      </c>
      <c r="T184" s="285">
        <f>(L184+S184)+(L185+S185)</f>
        <v>54</v>
      </c>
      <c r="U184" s="286">
        <f>(R184-K184)/7</f>
        <v>3.571428571</v>
      </c>
      <c r="V184" s="286">
        <f>(T184-M184)/7</f>
        <v>1.571428571</v>
      </c>
      <c r="W184" s="286">
        <f>(T184*((20.792*AVERAGE(11.5,8.375))-60.474))/10000</f>
        <v>0.7891911</v>
      </c>
      <c r="X184" s="42">
        <v>5.0</v>
      </c>
      <c r="Y184" s="285">
        <f>(X185+X184)+(R184)</f>
        <v>177</v>
      </c>
      <c r="Z184" s="42">
        <v>3.0</v>
      </c>
      <c r="AA184" s="285">
        <f>(T184+Z184)+(Z185)</f>
        <v>59</v>
      </c>
      <c r="AB184" s="286">
        <f>(Y184-R184)/7</f>
        <v>1.285714286</v>
      </c>
      <c r="AC184" s="286">
        <f>(AA184-T184)/7</f>
        <v>0.7142857143</v>
      </c>
      <c r="AD184" s="286">
        <f>(AA184*((20.792*AVERAGE(11.5,8.375))-60.474))/10000</f>
        <v>0.86226435</v>
      </c>
      <c r="AE184" s="42">
        <v>0.0</v>
      </c>
      <c r="AF184" s="285">
        <f>(AE185+AE184)+(Y184)</f>
        <v>177</v>
      </c>
      <c r="AG184" s="42">
        <v>0.0</v>
      </c>
      <c r="AH184" s="285">
        <f>(AG185+AG184)+(AA184)</f>
        <v>59</v>
      </c>
      <c r="AI184" s="286">
        <f>(AF184-Y184)/7</f>
        <v>0</v>
      </c>
      <c r="AJ184" s="286">
        <f>(AH184-AA184)/7</f>
        <v>0</v>
      </c>
      <c r="AK184" s="286">
        <f>(AH184*((20.792*AVERAGE(11.5,8.375))-60.474))/10000</f>
        <v>0.86226435</v>
      </c>
      <c r="AL184" s="42">
        <v>0.0</v>
      </c>
      <c r="AM184" s="285">
        <f>(AL185+AL184)+(AF184)</f>
        <v>177</v>
      </c>
      <c r="AN184" s="42">
        <v>0.0</v>
      </c>
      <c r="AO184" s="285">
        <f>(AN185+AN184)+(AH184)</f>
        <v>59</v>
      </c>
      <c r="AP184" s="286">
        <f>(AM184-AF184)/7</f>
        <v>0</v>
      </c>
      <c r="AQ184" s="286">
        <f>(AO184-AH184)/7</f>
        <v>0</v>
      </c>
      <c r="AR184" s="286">
        <f>(AO184*((20.792*AVERAGE(11.5,8.375))-60.474))/10000</f>
        <v>0.86226435</v>
      </c>
      <c r="AS184" s="42">
        <v>7.0</v>
      </c>
      <c r="AT184" s="285">
        <f>(AS185+AS184)+(AM184)</f>
        <v>192</v>
      </c>
      <c r="AU184" s="42">
        <v>5.0</v>
      </c>
      <c r="AV184" s="285">
        <f>(AU185+AU184)+(AO184)</f>
        <v>69</v>
      </c>
      <c r="AW184" s="286">
        <f>(AT184-AM184)/7</f>
        <v>2.142857143</v>
      </c>
      <c r="AX184" s="286">
        <f>(AV184-AO184)/7</f>
        <v>1.428571429</v>
      </c>
      <c r="AY184" s="286">
        <f>(AV184*((20.792*AVERAGE(11.5,8.375))-60.474))/10000</f>
        <v>1.00841085</v>
      </c>
    </row>
    <row r="185" ht="14.25" customHeight="1">
      <c r="A185" s="287"/>
      <c r="B185" s="287"/>
      <c r="C185" s="287"/>
      <c r="D185" s="287"/>
      <c r="E185" s="287"/>
      <c r="F185" s="42">
        <v>68.0</v>
      </c>
      <c r="G185" s="287"/>
      <c r="H185" s="42">
        <v>20.0</v>
      </c>
      <c r="I185" s="287"/>
      <c r="J185" s="42">
        <v>80.0</v>
      </c>
      <c r="K185" s="287"/>
      <c r="L185" s="42">
        <f>H185+3</f>
        <v>23</v>
      </c>
      <c r="M185" s="287"/>
      <c r="N185" s="287"/>
      <c r="O185" s="287"/>
      <c r="P185" s="287"/>
      <c r="Q185" s="42">
        <v>14.0</v>
      </c>
      <c r="R185" s="287"/>
      <c r="S185" s="42">
        <v>6.0</v>
      </c>
      <c r="T185" s="287"/>
      <c r="U185" s="287"/>
      <c r="V185" s="287"/>
      <c r="W185" s="287"/>
      <c r="X185" s="42">
        <v>4.0</v>
      </c>
      <c r="Y185" s="287"/>
      <c r="Z185" s="42">
        <v>2.0</v>
      </c>
      <c r="AA185" s="287"/>
      <c r="AB185" s="287"/>
      <c r="AC185" s="287"/>
      <c r="AD185" s="287"/>
      <c r="AE185" s="42">
        <v>0.0</v>
      </c>
      <c r="AF185" s="287"/>
      <c r="AG185" s="42">
        <v>0.0</v>
      </c>
      <c r="AH185" s="287"/>
      <c r="AI185" s="287"/>
      <c r="AJ185" s="287"/>
      <c r="AK185" s="287"/>
      <c r="AL185" s="42">
        <v>0.0</v>
      </c>
      <c r="AM185" s="287"/>
      <c r="AN185" s="42">
        <v>0.0</v>
      </c>
      <c r="AO185" s="287"/>
      <c r="AP185" s="287"/>
      <c r="AQ185" s="287"/>
      <c r="AR185" s="287"/>
      <c r="AS185" s="42">
        <v>8.0</v>
      </c>
      <c r="AT185" s="287"/>
      <c r="AU185" s="42">
        <v>5.0</v>
      </c>
      <c r="AV185" s="287"/>
      <c r="AW185" s="287"/>
      <c r="AX185" s="287"/>
      <c r="AY185" s="287"/>
    </row>
    <row r="186" ht="14.25" customHeight="1">
      <c r="A186" s="285" t="s">
        <v>178</v>
      </c>
      <c r="B186" s="285" t="s">
        <v>169</v>
      </c>
      <c r="C186" s="285" t="s">
        <v>32</v>
      </c>
      <c r="D186" s="285">
        <v>6.0</v>
      </c>
      <c r="E186" s="285">
        <v>13.0</v>
      </c>
      <c r="F186" s="42">
        <v>40.0</v>
      </c>
      <c r="G186" s="285">
        <f>SUM(F186:F187)</f>
        <v>107</v>
      </c>
      <c r="H186" s="42">
        <v>13.0</v>
      </c>
      <c r="I186" s="285">
        <f>SUM(H186:H187)</f>
        <v>33</v>
      </c>
      <c r="J186" s="42">
        <v>47.0</v>
      </c>
      <c r="K186" s="285">
        <f>SUM(J186:J187)</f>
        <v>124.5</v>
      </c>
      <c r="L186" s="42">
        <f>H186+1</f>
        <v>14</v>
      </c>
      <c r="M186" s="285">
        <f>SUM(L186:L187)</f>
        <v>37</v>
      </c>
      <c r="N186" s="286">
        <f>(K186-G186)/7</f>
        <v>2.5</v>
      </c>
      <c r="O186" s="286">
        <f>(M186-I186)/7</f>
        <v>0.5714285714</v>
      </c>
      <c r="P186" s="286">
        <f>(M186*((20.792*AVERAGE(11.5,8.375))-60.474))/10000</f>
        <v>0.54074205</v>
      </c>
      <c r="Q186" s="42">
        <v>13.0</v>
      </c>
      <c r="R186" s="285">
        <f>(J186+Q186)+(J187+Q187)</f>
        <v>158.5</v>
      </c>
      <c r="S186" s="42">
        <v>5.0</v>
      </c>
      <c r="T186" s="285">
        <f>(L186+S186)+(L187+S187)</f>
        <v>49</v>
      </c>
      <c r="U186" s="286">
        <f>(R186-K186)/7</f>
        <v>4.857142857</v>
      </c>
      <c r="V186" s="286">
        <f>(T186-M186)/7</f>
        <v>1.714285714</v>
      </c>
      <c r="W186" s="286">
        <f>(T186*((20.792*AVERAGE(11.5,8.375))-60.474))/10000</f>
        <v>0.71611785</v>
      </c>
      <c r="X186" s="42">
        <v>10.0</v>
      </c>
      <c r="Y186" s="285">
        <f>(X187+X186)+(R186)</f>
        <v>173.5</v>
      </c>
      <c r="Z186" s="42">
        <v>5.0</v>
      </c>
      <c r="AA186" s="285">
        <f>(T186+Z186)+(Z187)</f>
        <v>57</v>
      </c>
      <c r="AB186" s="286">
        <f>(Y186-R186)/7</f>
        <v>2.142857143</v>
      </c>
      <c r="AC186" s="286">
        <f>(AA186-T186)/7</f>
        <v>1.142857143</v>
      </c>
      <c r="AD186" s="286">
        <f>(AA186*((20.792*AVERAGE(11.5,8.375))-60.474))/10000</f>
        <v>0.83303505</v>
      </c>
      <c r="AE186" s="42">
        <v>0.0</v>
      </c>
      <c r="AF186" s="285">
        <f>(AE187+AE186)+(Y186)</f>
        <v>173.5</v>
      </c>
      <c r="AG186" s="42">
        <v>0.0</v>
      </c>
      <c r="AH186" s="285">
        <f>(AG187+AG186)+(AA186)</f>
        <v>57</v>
      </c>
      <c r="AI186" s="286">
        <f>(AF186-Y186)/7</f>
        <v>0</v>
      </c>
      <c r="AJ186" s="286">
        <f>(AH186-AA186)/7</f>
        <v>0</v>
      </c>
      <c r="AK186" s="286">
        <f>(AH186*((20.792*AVERAGE(11.5,8.375))-60.474))/10000</f>
        <v>0.83303505</v>
      </c>
      <c r="AL186" s="42">
        <v>0.0</v>
      </c>
      <c r="AM186" s="285">
        <f>(AL187+AL186)+(AF186)</f>
        <v>174.5</v>
      </c>
      <c r="AN186" s="42">
        <v>0.0</v>
      </c>
      <c r="AO186" s="285">
        <f>(AN187+AN186)+(AH186)</f>
        <v>58</v>
      </c>
      <c r="AP186" s="286">
        <f>(AM186-AF186)/7</f>
        <v>0.1428571429</v>
      </c>
      <c r="AQ186" s="286">
        <f>(AO186-AH186)/7</f>
        <v>0.1428571429</v>
      </c>
      <c r="AR186" s="286">
        <f>(AO186*((20.792*AVERAGE(11.5,8.375))-60.474))/10000</f>
        <v>0.8476497</v>
      </c>
      <c r="AS186" s="42">
        <v>9.0</v>
      </c>
      <c r="AT186" s="285">
        <f>(AS187+AS186)+(AM186)</f>
        <v>188.5</v>
      </c>
      <c r="AU186" s="42">
        <v>4.0</v>
      </c>
      <c r="AV186" s="285">
        <f>(AU187+AU186)+(AO186)</f>
        <v>66</v>
      </c>
      <c r="AW186" s="286">
        <f>(AT186-AM186)/7</f>
        <v>2</v>
      </c>
      <c r="AX186" s="286">
        <f>(AV186-AO186)/7</f>
        <v>1.142857143</v>
      </c>
      <c r="AY186" s="286">
        <f>(AV186*((20.792*AVERAGE(11.5,8.375))-60.474))/10000</f>
        <v>0.9645669</v>
      </c>
    </row>
    <row r="187" ht="14.25" customHeight="1">
      <c r="A187" s="287"/>
      <c r="B187" s="287"/>
      <c r="C187" s="287"/>
      <c r="D187" s="287"/>
      <c r="E187" s="287"/>
      <c r="F187" s="42">
        <v>67.0</v>
      </c>
      <c r="G187" s="287"/>
      <c r="H187" s="42">
        <v>20.0</v>
      </c>
      <c r="I187" s="287"/>
      <c r="J187" s="42">
        <v>77.5</v>
      </c>
      <c r="K187" s="287"/>
      <c r="L187" s="42">
        <f>H187+3</f>
        <v>23</v>
      </c>
      <c r="M187" s="287"/>
      <c r="N187" s="287"/>
      <c r="O187" s="287"/>
      <c r="P187" s="287"/>
      <c r="Q187" s="42">
        <v>21.0</v>
      </c>
      <c r="R187" s="287"/>
      <c r="S187" s="42">
        <v>7.0</v>
      </c>
      <c r="T187" s="287"/>
      <c r="U187" s="287"/>
      <c r="V187" s="287"/>
      <c r="W187" s="287"/>
      <c r="X187" s="42">
        <v>5.0</v>
      </c>
      <c r="Y187" s="287"/>
      <c r="Z187" s="42">
        <v>3.0</v>
      </c>
      <c r="AA187" s="287"/>
      <c r="AB187" s="287"/>
      <c r="AC187" s="287"/>
      <c r="AD187" s="287"/>
      <c r="AE187" s="42">
        <v>0.0</v>
      </c>
      <c r="AF187" s="287"/>
      <c r="AG187" s="42">
        <v>0.0</v>
      </c>
      <c r="AH187" s="287"/>
      <c r="AI187" s="287"/>
      <c r="AJ187" s="287"/>
      <c r="AK187" s="287"/>
      <c r="AL187" s="42">
        <v>1.0</v>
      </c>
      <c r="AM187" s="287"/>
      <c r="AN187" s="42">
        <v>1.0</v>
      </c>
      <c r="AO187" s="287"/>
      <c r="AP187" s="287"/>
      <c r="AQ187" s="287"/>
      <c r="AR187" s="287"/>
      <c r="AS187" s="42">
        <v>5.0</v>
      </c>
      <c r="AT187" s="287"/>
      <c r="AU187" s="42">
        <v>4.0</v>
      </c>
      <c r="AV187" s="287"/>
      <c r="AW187" s="287"/>
      <c r="AX187" s="287"/>
      <c r="AY187" s="287"/>
    </row>
    <row r="188" ht="14.25" customHeight="1">
      <c r="A188" s="285" t="s">
        <v>183</v>
      </c>
      <c r="B188" s="285" t="s">
        <v>169</v>
      </c>
      <c r="C188" s="285" t="s">
        <v>30</v>
      </c>
      <c r="D188" s="285">
        <v>6.0</v>
      </c>
      <c r="E188" s="285">
        <v>14.0</v>
      </c>
      <c r="F188" s="42">
        <v>67.0</v>
      </c>
      <c r="G188" s="285">
        <f>SUM(F188:F189)</f>
        <v>119</v>
      </c>
      <c r="H188" s="42">
        <v>24.0</v>
      </c>
      <c r="I188" s="285">
        <f>SUM(H188:H189)</f>
        <v>40</v>
      </c>
      <c r="J188" s="42">
        <v>70.0</v>
      </c>
      <c r="K188" s="285">
        <f>SUM(J188:J189)</f>
        <v>130</v>
      </c>
      <c r="L188" s="42">
        <f t="shared" ref="L188:L190" si="41">H188+2</f>
        <v>26</v>
      </c>
      <c r="M188" s="285">
        <f>SUM(L188:L189)</f>
        <v>44</v>
      </c>
      <c r="N188" s="286">
        <f>(K188-G188)/7</f>
        <v>1.571428571</v>
      </c>
      <c r="O188" s="286">
        <f>(M188-I188)/7</f>
        <v>0.5714285714</v>
      </c>
      <c r="P188" s="286">
        <f>(M188*((20.792*AVERAGE(11.5,8.375))-60.474))/10000</f>
        <v>0.6430446</v>
      </c>
      <c r="Q188" s="42">
        <v>17.0</v>
      </c>
      <c r="R188" s="285">
        <f>(J188+Q188)+(J189+Q189)</f>
        <v>161</v>
      </c>
      <c r="S188" s="42">
        <v>5.0</v>
      </c>
      <c r="T188" s="285">
        <f>(L188+S188)+(L189+S189)</f>
        <v>54</v>
      </c>
      <c r="U188" s="286">
        <f>(R188-K188)/7</f>
        <v>4.428571429</v>
      </c>
      <c r="V188" s="286">
        <f>(T188-M188)/7</f>
        <v>1.428571429</v>
      </c>
      <c r="W188" s="286">
        <f>(T188*((20.792*AVERAGE(11.5,8.375))-60.474))/10000</f>
        <v>0.7891911</v>
      </c>
      <c r="X188" s="42">
        <v>6.0</v>
      </c>
      <c r="Y188" s="285">
        <f>(X189+X188)+(R188)</f>
        <v>171</v>
      </c>
      <c r="Z188" s="42">
        <v>3.0</v>
      </c>
      <c r="AA188" s="285">
        <f>(T188+Z188)+(Z189)</f>
        <v>60</v>
      </c>
      <c r="AB188" s="286">
        <f>(Y188-R188)/7</f>
        <v>1.428571429</v>
      </c>
      <c r="AC188" s="286">
        <f>(AA188-T188)/7</f>
        <v>0.8571428571</v>
      </c>
      <c r="AD188" s="286">
        <f>(AA188*((20.792*AVERAGE(11.5,8.375))-60.474))/10000</f>
        <v>0.876879</v>
      </c>
      <c r="AE188" s="42">
        <v>0.0</v>
      </c>
      <c r="AF188" s="285">
        <f>(AE189+AE188)+(Y188)</f>
        <v>171</v>
      </c>
      <c r="AG188" s="42">
        <v>0.0</v>
      </c>
      <c r="AH188" s="285">
        <f>(AG189+AG188)+(AA188)</f>
        <v>60</v>
      </c>
      <c r="AI188" s="286">
        <f>(AF188-Y188)/7</f>
        <v>0</v>
      </c>
      <c r="AJ188" s="286">
        <f>(AH188-AA188)/7</f>
        <v>0</v>
      </c>
      <c r="AK188" s="286">
        <f>(AH188*((20.792*AVERAGE(11.5,8.375))-60.474))/10000</f>
        <v>0.876879</v>
      </c>
      <c r="AL188" s="42">
        <v>0.0</v>
      </c>
      <c r="AM188" s="285">
        <f>(AL189+AL188)+(AF188)</f>
        <v>171</v>
      </c>
      <c r="AN188" s="42">
        <v>0.0</v>
      </c>
      <c r="AO188" s="285">
        <f>(AN189+AN188)+(AH188)</f>
        <v>60</v>
      </c>
      <c r="AP188" s="286">
        <f>(AM188-AF188)/7</f>
        <v>0</v>
      </c>
      <c r="AQ188" s="286">
        <f>(AO188-AH188)/7</f>
        <v>0</v>
      </c>
      <c r="AR188" s="286">
        <f>(AO188*((20.792*AVERAGE(11.5,8.375))-60.474))/10000</f>
        <v>0.876879</v>
      </c>
      <c r="AS188" s="42">
        <v>8.0</v>
      </c>
      <c r="AT188" s="285">
        <f>(AS189+AS188)+(AM188)</f>
        <v>190</v>
      </c>
      <c r="AU188" s="42">
        <v>5.0</v>
      </c>
      <c r="AV188" s="285">
        <f>(AU189+AU188)+(AO188)</f>
        <v>71</v>
      </c>
      <c r="AW188" s="286">
        <f>(AT188-AM188)/7</f>
        <v>2.714285714</v>
      </c>
      <c r="AX188" s="286">
        <f>(AV188-AO188)/7</f>
        <v>1.571428571</v>
      </c>
      <c r="AY188" s="286">
        <f>(AV188*((20.792*AVERAGE(11.5,8.375))-60.474))/10000</f>
        <v>1.03764015</v>
      </c>
    </row>
    <row r="189" ht="14.25" customHeight="1">
      <c r="A189" s="287"/>
      <c r="B189" s="287"/>
      <c r="C189" s="287"/>
      <c r="D189" s="287"/>
      <c r="E189" s="287"/>
      <c r="F189" s="42">
        <v>52.0</v>
      </c>
      <c r="G189" s="287"/>
      <c r="H189" s="42">
        <v>16.0</v>
      </c>
      <c r="I189" s="287"/>
      <c r="J189" s="42">
        <v>60.0</v>
      </c>
      <c r="K189" s="287"/>
      <c r="L189" s="42">
        <f t="shared" si="41"/>
        <v>18</v>
      </c>
      <c r="M189" s="287"/>
      <c r="N189" s="287"/>
      <c r="O189" s="287"/>
      <c r="P189" s="287"/>
      <c r="Q189" s="42">
        <v>14.0</v>
      </c>
      <c r="R189" s="287"/>
      <c r="S189" s="42">
        <v>5.0</v>
      </c>
      <c r="T189" s="287"/>
      <c r="U189" s="287"/>
      <c r="V189" s="287"/>
      <c r="W189" s="287"/>
      <c r="X189" s="42">
        <v>4.0</v>
      </c>
      <c r="Y189" s="287"/>
      <c r="Z189" s="42">
        <v>3.0</v>
      </c>
      <c r="AA189" s="287"/>
      <c r="AB189" s="287"/>
      <c r="AC189" s="287"/>
      <c r="AD189" s="287"/>
      <c r="AE189" s="42">
        <v>0.0</v>
      </c>
      <c r="AF189" s="287"/>
      <c r="AG189" s="42">
        <v>0.0</v>
      </c>
      <c r="AH189" s="287"/>
      <c r="AI189" s="287"/>
      <c r="AJ189" s="287"/>
      <c r="AK189" s="287"/>
      <c r="AL189" s="42">
        <v>0.0</v>
      </c>
      <c r="AM189" s="287"/>
      <c r="AN189" s="42">
        <v>0.0</v>
      </c>
      <c r="AO189" s="287"/>
      <c r="AP189" s="287"/>
      <c r="AQ189" s="287"/>
      <c r="AR189" s="287"/>
      <c r="AS189" s="42">
        <v>11.0</v>
      </c>
      <c r="AT189" s="287"/>
      <c r="AU189" s="42">
        <v>6.0</v>
      </c>
      <c r="AV189" s="287"/>
      <c r="AW189" s="287"/>
      <c r="AX189" s="287"/>
      <c r="AY189" s="287"/>
    </row>
    <row r="190" ht="14.25" customHeight="1">
      <c r="A190" s="285" t="s">
        <v>178</v>
      </c>
      <c r="B190" s="285" t="s">
        <v>176</v>
      </c>
      <c r="C190" s="285" t="s">
        <v>29</v>
      </c>
      <c r="D190" s="285">
        <v>6.0</v>
      </c>
      <c r="E190" s="285">
        <v>15.0</v>
      </c>
      <c r="F190" s="42">
        <v>71.0</v>
      </c>
      <c r="G190" s="285">
        <f>SUM(F190:F191)</f>
        <v>101</v>
      </c>
      <c r="H190" s="42">
        <v>16.0</v>
      </c>
      <c r="I190" s="285">
        <f>SUM(H190:H191)</f>
        <v>27</v>
      </c>
      <c r="J190" s="42">
        <v>81.5</v>
      </c>
      <c r="K190" s="285">
        <f>SUM(J190:J191)</f>
        <v>115.5</v>
      </c>
      <c r="L190" s="42">
        <f t="shared" si="41"/>
        <v>18</v>
      </c>
      <c r="M190" s="285">
        <f>SUM(L190:L191)</f>
        <v>30</v>
      </c>
      <c r="N190" s="286">
        <f>(K190-G190)/7</f>
        <v>2.071428571</v>
      </c>
      <c r="O190" s="286">
        <f>(M190-I190)/7</f>
        <v>0.4285714286</v>
      </c>
      <c r="P190" s="286">
        <f>(M190*((20.792*AVERAGE(11.5,8.375))-60.474))/10000</f>
        <v>0.4384395</v>
      </c>
      <c r="Q190" s="190">
        <v>13.0</v>
      </c>
      <c r="R190" s="285">
        <f>(J190+Q190)+(J191+Q191)</f>
        <v>148.5</v>
      </c>
      <c r="S190" s="42">
        <v>4.0</v>
      </c>
      <c r="T190" s="285">
        <f>(L190+S190)+(L191+S191)</f>
        <v>40</v>
      </c>
      <c r="U190" s="286">
        <f>(R190-K190)/7</f>
        <v>4.714285714</v>
      </c>
      <c r="V190" s="286">
        <f>(T190-M190)/7</f>
        <v>1.428571429</v>
      </c>
      <c r="W190" s="286">
        <f>(T190*((20.792*AVERAGE(11.5,8.375))-60.474))/10000</f>
        <v>0.584586</v>
      </c>
      <c r="X190" s="190">
        <v>4.0</v>
      </c>
      <c r="Y190" s="285">
        <f>(X191+X190)+(R190)</f>
        <v>158.5</v>
      </c>
      <c r="Z190" s="42">
        <v>2.0</v>
      </c>
      <c r="AA190" s="285">
        <f>(T190+Z190)+(Z191)</f>
        <v>45</v>
      </c>
      <c r="AB190" s="286">
        <f>(Y190-R190)/7</f>
        <v>1.428571429</v>
      </c>
      <c r="AC190" s="286">
        <f>(AA190-T190)/7</f>
        <v>0.7142857143</v>
      </c>
      <c r="AD190" s="286">
        <f>(AA190*((20.792*AVERAGE(11.5,8.375))-60.474))/10000</f>
        <v>0.65765925</v>
      </c>
      <c r="AE190" s="42">
        <v>2.0</v>
      </c>
      <c r="AF190" s="285">
        <f>(AE191+AE190)+(Y190)</f>
        <v>160.5</v>
      </c>
      <c r="AG190" s="42">
        <v>1.0</v>
      </c>
      <c r="AH190" s="285">
        <f>(AG191+AG190)+(AA190)</f>
        <v>46</v>
      </c>
      <c r="AI190" s="286">
        <f>(AF190-Y190)/7</f>
        <v>0.2857142857</v>
      </c>
      <c r="AJ190" s="286">
        <f>(AH190-AA190)/7</f>
        <v>0.1428571429</v>
      </c>
      <c r="AK190" s="286">
        <f>(AH190*((20.792*AVERAGE(11.5,8.375))-60.474))/10000</f>
        <v>0.6722739</v>
      </c>
      <c r="AL190" s="42">
        <v>1.0</v>
      </c>
      <c r="AM190" s="285">
        <f>(AL191+AL190)+(AF190)</f>
        <v>162.5</v>
      </c>
      <c r="AN190" s="42">
        <v>1.0</v>
      </c>
      <c r="AO190" s="285">
        <f>(AN191+AN190)+(AH190)</f>
        <v>48</v>
      </c>
      <c r="AP190" s="286">
        <f>(AM190-AF190)/7</f>
        <v>0.2857142857</v>
      </c>
      <c r="AQ190" s="286">
        <f>(AO190-AH190)/7</f>
        <v>0.2857142857</v>
      </c>
      <c r="AR190" s="286">
        <f>(AO190*((20.792*AVERAGE(11.5,8.375))-60.474))/10000</f>
        <v>0.7015032</v>
      </c>
      <c r="AS190" s="42">
        <v>9.0</v>
      </c>
      <c r="AT190" s="285">
        <f>(AS191+AS190)+(AM190)</f>
        <v>176.5</v>
      </c>
      <c r="AU190" s="42">
        <v>5.0</v>
      </c>
      <c r="AV190" s="285">
        <f>(AU191+AU190)+(AO190)</f>
        <v>57</v>
      </c>
      <c r="AW190" s="286">
        <f>(AT190-AM190)/7</f>
        <v>2</v>
      </c>
      <c r="AX190" s="286">
        <f>(AV190-AO190)/7</f>
        <v>1.285714286</v>
      </c>
      <c r="AY190" s="286">
        <f>(AV190*((20.792*AVERAGE(11.5,8.375))-60.474))/10000</f>
        <v>0.83303505</v>
      </c>
    </row>
    <row r="191" ht="14.25" customHeight="1">
      <c r="A191" s="287"/>
      <c r="B191" s="287"/>
      <c r="C191" s="287"/>
      <c r="D191" s="287"/>
      <c r="E191" s="287"/>
      <c r="F191" s="42">
        <v>30.0</v>
      </c>
      <c r="G191" s="287"/>
      <c r="H191" s="42">
        <v>11.0</v>
      </c>
      <c r="I191" s="287"/>
      <c r="J191" s="42">
        <v>34.0</v>
      </c>
      <c r="K191" s="287"/>
      <c r="L191" s="42">
        <f>H191+1</f>
        <v>12</v>
      </c>
      <c r="M191" s="287"/>
      <c r="N191" s="287"/>
      <c r="O191" s="287"/>
      <c r="P191" s="287"/>
      <c r="Q191" s="190">
        <v>20.0</v>
      </c>
      <c r="R191" s="287"/>
      <c r="S191" s="42">
        <v>6.0</v>
      </c>
      <c r="T191" s="287"/>
      <c r="U191" s="287"/>
      <c r="V191" s="287"/>
      <c r="W191" s="287"/>
      <c r="X191" s="190">
        <v>6.0</v>
      </c>
      <c r="Y191" s="287"/>
      <c r="Z191" s="42">
        <v>3.0</v>
      </c>
      <c r="AA191" s="287"/>
      <c r="AB191" s="287"/>
      <c r="AC191" s="287"/>
      <c r="AD191" s="287"/>
      <c r="AE191" s="42">
        <v>0.0</v>
      </c>
      <c r="AF191" s="287"/>
      <c r="AG191" s="42">
        <v>0.0</v>
      </c>
      <c r="AH191" s="287"/>
      <c r="AI191" s="287"/>
      <c r="AJ191" s="287"/>
      <c r="AK191" s="287"/>
      <c r="AL191" s="42">
        <v>1.0</v>
      </c>
      <c r="AM191" s="287"/>
      <c r="AN191" s="42">
        <v>1.0</v>
      </c>
      <c r="AO191" s="287"/>
      <c r="AP191" s="287"/>
      <c r="AQ191" s="287"/>
      <c r="AR191" s="287"/>
      <c r="AS191" s="42">
        <v>5.0</v>
      </c>
      <c r="AT191" s="287"/>
      <c r="AU191" s="42">
        <v>4.0</v>
      </c>
      <c r="AV191" s="287"/>
      <c r="AW191" s="287"/>
      <c r="AX191" s="287"/>
      <c r="AY191" s="287"/>
    </row>
    <row r="192" ht="14.25" customHeight="1">
      <c r="A192" s="285" t="s">
        <v>175</v>
      </c>
      <c r="B192" s="285" t="s">
        <v>173</v>
      </c>
      <c r="C192" s="285" t="s">
        <v>28</v>
      </c>
      <c r="D192" s="285">
        <v>6.0</v>
      </c>
      <c r="E192" s="285">
        <v>16.0</v>
      </c>
      <c r="F192" s="42">
        <v>70.0</v>
      </c>
      <c r="G192" s="285">
        <f>SUM(F192:F193)</f>
        <v>145</v>
      </c>
      <c r="H192" s="42">
        <v>21.0</v>
      </c>
      <c r="I192" s="285">
        <f>SUM(H192:H193)</f>
        <v>44</v>
      </c>
      <c r="J192" s="42">
        <v>81.5</v>
      </c>
      <c r="K192" s="285">
        <f>SUM(J192:J193)</f>
        <v>166.5</v>
      </c>
      <c r="L192" s="42">
        <f t="shared" ref="L192:L193" si="42">H192+3</f>
        <v>24</v>
      </c>
      <c r="M192" s="285">
        <f>SUM(L192:L193)</f>
        <v>50</v>
      </c>
      <c r="N192" s="286">
        <f>(K192-G192)/7</f>
        <v>3.071428571</v>
      </c>
      <c r="O192" s="286">
        <f>(M192-I192)/7</f>
        <v>0.8571428571</v>
      </c>
      <c r="P192" s="286">
        <f>(M192*((20.792*AVERAGE(11.5,8.375))-60.474))/10000</f>
        <v>0.7307325</v>
      </c>
      <c r="Q192" s="42">
        <v>21.0</v>
      </c>
      <c r="R192" s="285">
        <f>(J192+Q192)+(J193+Q193)</f>
        <v>208.5</v>
      </c>
      <c r="S192" s="42">
        <v>5.0</v>
      </c>
      <c r="T192" s="285">
        <f>(L192+S192)+(L193+S193)</f>
        <v>61</v>
      </c>
      <c r="U192" s="286">
        <f>(R192-K192)/7</f>
        <v>6</v>
      </c>
      <c r="V192" s="286">
        <f>(T192-M192)/7</f>
        <v>1.571428571</v>
      </c>
      <c r="W192" s="286">
        <f>(T192*((20.792*AVERAGE(11.5,8.375))-60.474))/10000</f>
        <v>0.89149365</v>
      </c>
      <c r="X192" s="42">
        <v>5.0</v>
      </c>
      <c r="Y192" s="285">
        <f>(X193+X192)+(R192)</f>
        <v>217.5</v>
      </c>
      <c r="Z192" s="42">
        <v>2.0</v>
      </c>
      <c r="AA192" s="285">
        <f>(T192+Z192)+(Z193)</f>
        <v>65</v>
      </c>
      <c r="AB192" s="286">
        <f>(Y192-R192)/7</f>
        <v>1.285714286</v>
      </c>
      <c r="AC192" s="286">
        <f>(AA192-T192)/7</f>
        <v>0.5714285714</v>
      </c>
      <c r="AD192" s="286">
        <f>(AA192*((20.792*AVERAGE(11.5,8.375))-60.474))/10000</f>
        <v>0.94995225</v>
      </c>
      <c r="AE192" s="42">
        <v>0.0</v>
      </c>
      <c r="AF192" s="285">
        <f>(AE193+AE192)+(Y192)</f>
        <v>217.5</v>
      </c>
      <c r="AG192" s="42">
        <v>0.0</v>
      </c>
      <c r="AH192" s="285">
        <f>(AG193+AG192)+(AA192)</f>
        <v>65</v>
      </c>
      <c r="AI192" s="286">
        <f>(AF192-Y192)/7</f>
        <v>0</v>
      </c>
      <c r="AJ192" s="286">
        <f>(AH192-AA192)/7</f>
        <v>0</v>
      </c>
      <c r="AK192" s="286">
        <f>(AH192*((20.792*AVERAGE(11.5,8.375))-60.474))/10000</f>
        <v>0.94995225</v>
      </c>
      <c r="AL192" s="42">
        <v>0.0</v>
      </c>
      <c r="AM192" s="285">
        <f>(AL193+AL192)+(AF192)</f>
        <v>218.5</v>
      </c>
      <c r="AN192" s="42">
        <v>0.0</v>
      </c>
      <c r="AO192" s="285">
        <f>(AN193+AN192)+(AH192)</f>
        <v>66</v>
      </c>
      <c r="AP192" s="286">
        <f>(AM192-AF192)/7</f>
        <v>0.1428571429</v>
      </c>
      <c r="AQ192" s="286">
        <f>(AO192-AH192)/7</f>
        <v>0.1428571429</v>
      </c>
      <c r="AR192" s="286">
        <f>(AO192*((20.792*AVERAGE(11.5,8.375))-60.474))/10000</f>
        <v>0.9645669</v>
      </c>
      <c r="AS192" s="42">
        <v>10.0</v>
      </c>
      <c r="AT192" s="285">
        <f>(AS193+AS192)+(AM192)</f>
        <v>235.5</v>
      </c>
      <c r="AU192" s="42">
        <v>6.0</v>
      </c>
      <c r="AV192" s="285">
        <f>(AU193+AU192)+(AO192)</f>
        <v>76</v>
      </c>
      <c r="AW192" s="286">
        <f>(AT192-AM192)/7</f>
        <v>2.428571429</v>
      </c>
      <c r="AX192" s="286">
        <f>(AV192-AO192)/7</f>
        <v>1.428571429</v>
      </c>
      <c r="AY192" s="286">
        <f>(AV192*((20.792*AVERAGE(11.5,8.375))-60.474))/10000</f>
        <v>1.1107134</v>
      </c>
    </row>
    <row r="193" ht="14.25" customHeight="1">
      <c r="A193" s="287"/>
      <c r="B193" s="287"/>
      <c r="C193" s="287"/>
      <c r="D193" s="287"/>
      <c r="E193" s="287"/>
      <c r="F193" s="42">
        <v>75.0</v>
      </c>
      <c r="G193" s="287"/>
      <c r="H193" s="42">
        <v>23.0</v>
      </c>
      <c r="I193" s="287"/>
      <c r="J193" s="42">
        <v>85.0</v>
      </c>
      <c r="K193" s="287"/>
      <c r="L193" s="42">
        <f t="shared" si="42"/>
        <v>26</v>
      </c>
      <c r="M193" s="287"/>
      <c r="N193" s="287"/>
      <c r="O193" s="287"/>
      <c r="P193" s="287"/>
      <c r="Q193" s="42">
        <v>21.0</v>
      </c>
      <c r="R193" s="287"/>
      <c r="S193" s="42">
        <v>6.0</v>
      </c>
      <c r="T193" s="287"/>
      <c r="U193" s="287"/>
      <c r="V193" s="287"/>
      <c r="W193" s="287"/>
      <c r="X193" s="42">
        <v>4.0</v>
      </c>
      <c r="Y193" s="287"/>
      <c r="Z193" s="42">
        <v>2.0</v>
      </c>
      <c r="AA193" s="287"/>
      <c r="AB193" s="287"/>
      <c r="AC193" s="287"/>
      <c r="AD193" s="287"/>
      <c r="AE193" s="42">
        <v>0.0</v>
      </c>
      <c r="AF193" s="287"/>
      <c r="AG193" s="42">
        <v>0.0</v>
      </c>
      <c r="AH193" s="287"/>
      <c r="AI193" s="287"/>
      <c r="AJ193" s="287"/>
      <c r="AK193" s="287"/>
      <c r="AL193" s="42">
        <v>1.0</v>
      </c>
      <c r="AM193" s="287"/>
      <c r="AN193" s="42">
        <v>1.0</v>
      </c>
      <c r="AO193" s="287"/>
      <c r="AP193" s="287"/>
      <c r="AQ193" s="287"/>
      <c r="AR193" s="287"/>
      <c r="AS193" s="42">
        <v>7.0</v>
      </c>
      <c r="AT193" s="287"/>
      <c r="AU193" s="42">
        <v>4.0</v>
      </c>
      <c r="AV193" s="287"/>
      <c r="AW193" s="287"/>
      <c r="AX193" s="287"/>
      <c r="AY193" s="287"/>
    </row>
    <row r="194" ht="14.25" customHeight="1">
      <c r="A194" s="288"/>
      <c r="B194" s="288"/>
      <c r="C194" s="288"/>
      <c r="D194" s="288"/>
      <c r="E194" s="288"/>
      <c r="F194" s="190" t="s">
        <v>496</v>
      </c>
      <c r="G194" s="289"/>
      <c r="H194" s="190"/>
      <c r="I194" s="190"/>
      <c r="J194" s="190"/>
      <c r="K194" s="190"/>
      <c r="L194" s="190"/>
      <c r="M194" s="288"/>
      <c r="N194" s="288"/>
      <c r="O194" s="190" t="s">
        <v>497</v>
      </c>
      <c r="P194" s="289"/>
      <c r="Q194" s="190"/>
      <c r="R194" s="190"/>
      <c r="S194" s="190"/>
      <c r="T194" s="190"/>
      <c r="V194" s="288"/>
      <c r="W194" s="288"/>
      <c r="X194" s="190" t="s">
        <v>498</v>
      </c>
      <c r="Y194" s="289"/>
      <c r="Z194" s="190"/>
      <c r="AA194" s="190"/>
      <c r="AB194" s="190"/>
      <c r="AC194" s="190"/>
    </row>
    <row r="195" ht="14.25" customHeight="1">
      <c r="C195" s="191" t="s">
        <v>247</v>
      </c>
      <c r="D195" s="25" t="s">
        <v>151</v>
      </c>
      <c r="E195" s="42" t="s">
        <v>87</v>
      </c>
      <c r="F195" s="25" t="s">
        <v>9</v>
      </c>
      <c r="G195" s="25" t="s">
        <v>12</v>
      </c>
      <c r="H195" s="25" t="s">
        <v>15</v>
      </c>
      <c r="I195" s="25" t="s">
        <v>18</v>
      </c>
      <c r="J195" s="25" t="s">
        <v>21</v>
      </c>
      <c r="K195" s="25" t="s">
        <v>22</v>
      </c>
      <c r="M195" s="25" t="s">
        <v>151</v>
      </c>
      <c r="N195" s="42" t="s">
        <v>87</v>
      </c>
      <c r="O195" s="25" t="s">
        <v>9</v>
      </c>
      <c r="P195" s="25" t="s">
        <v>12</v>
      </c>
      <c r="Q195" s="25" t="s">
        <v>15</v>
      </c>
      <c r="R195" s="25" t="s">
        <v>18</v>
      </c>
      <c r="S195" s="25" t="s">
        <v>21</v>
      </c>
      <c r="T195" s="25" t="s">
        <v>22</v>
      </c>
      <c r="V195" s="25" t="s">
        <v>151</v>
      </c>
      <c r="W195" s="42" t="s">
        <v>87</v>
      </c>
      <c r="X195" s="25" t="s">
        <v>9</v>
      </c>
      <c r="Y195" s="25" t="s">
        <v>12</v>
      </c>
      <c r="Z195" s="25" t="s">
        <v>15</v>
      </c>
      <c r="AA195" s="25" t="s">
        <v>18</v>
      </c>
      <c r="AB195" s="25" t="s">
        <v>21</v>
      </c>
      <c r="AC195" s="25" t="s">
        <v>22</v>
      </c>
    </row>
    <row r="196" ht="14.25" customHeight="1">
      <c r="D196" s="42">
        <v>1.0</v>
      </c>
      <c r="E196" s="35" t="s">
        <v>46</v>
      </c>
      <c r="F196" s="130">
        <f>AVERAGE(N2,N34,N66,N98,N130,N162)</f>
        <v>3.869047619</v>
      </c>
      <c r="G196" s="130">
        <f>AVERAGE(U2,U34,U66,U98,U130,U162)</f>
        <v>5.476190476</v>
      </c>
      <c r="H196" s="130">
        <f>AVERAGE(AB2,AB34,AB66,AB98,AB130,AB162)</f>
        <v>0.9285714286</v>
      </c>
      <c r="I196" s="130">
        <f>AVERAGE(AI2,AI34,AI66,AI98,AI130,AI162)</f>
        <v>0.04761904762</v>
      </c>
      <c r="J196" s="130">
        <f>AVERAGE(AP2,AP34,AP66,AP98,AP130,AP162)</f>
        <v>0.1428571429</v>
      </c>
      <c r="K196" s="130">
        <f>AVERAGE(AW2,AW34,AW66,AW98,AW130,AW162)</f>
        <v>1.952380952</v>
      </c>
      <c r="L196" s="130"/>
      <c r="M196" s="42">
        <v>1.0</v>
      </c>
      <c r="N196" s="35" t="s">
        <v>46</v>
      </c>
      <c r="O196" s="130">
        <f>AVERAGE(O2,O34,O66,O98,O130,O162)</f>
        <v>0.7142857143</v>
      </c>
      <c r="P196" s="130">
        <f>AVERAGE(V2,V34,V66,V98,V130,V162)</f>
        <v>1.404761905</v>
      </c>
      <c r="Q196" s="130">
        <f>AVERAGE(AC2,AC34,AC66,AC98,AC130,AC162)</f>
        <v>0.5238095238</v>
      </c>
      <c r="R196" s="130">
        <f>AVERAGE(AJ2,AJ34,AJ66,AJ98,AJ130,AJ162)</f>
        <v>0.04761904762</v>
      </c>
      <c r="S196" s="130">
        <f>AVERAGE(AQ2,AQ34,AQ66,AQ98,AQ130,AQ162)</f>
        <v>0.1428571429</v>
      </c>
      <c r="T196" s="130">
        <f>AVERAGE(AX2,AX34,AX66,AX98,AX130,AX162)</f>
        <v>1</v>
      </c>
      <c r="V196" s="42">
        <v>1.0</v>
      </c>
      <c r="W196" s="35" t="s">
        <v>46</v>
      </c>
      <c r="X196" s="130">
        <f>AVERAGE(P2,P34,P66,P98,P130,P162)</f>
        <v>0.5358705</v>
      </c>
      <c r="Y196" s="130">
        <f>AVERAGE(W2,W34,W66,W98,W130,W162)</f>
        <v>0.679581225</v>
      </c>
      <c r="Z196" s="130">
        <f>AVERAGE(AD2,AD34,AD66,AD98,AD130,AD162)</f>
        <v>0.733168275</v>
      </c>
      <c r="AA196" s="130">
        <f>AVERAGE(AK2,AK34,AK66,AK98,AK130,AK162)</f>
        <v>0.738039825</v>
      </c>
      <c r="AB196" s="130">
        <f>AVERAGE(AR2,AR34,AR66,AR98,AR130,AR162)</f>
        <v>0.752654475</v>
      </c>
      <c r="AC196" s="130">
        <f>AVERAGE(AY2,AY34,AY66,AY98,AY130,AY162)</f>
        <v>0.854957025</v>
      </c>
    </row>
    <row r="197" ht="14.25" customHeight="1">
      <c r="D197" s="42">
        <v>2.0</v>
      </c>
      <c r="E197" s="35" t="s">
        <v>45</v>
      </c>
      <c r="F197" s="130">
        <f>AVERAGE(N4,N36,N68,N100,N132,N164)</f>
        <v>3.333333333</v>
      </c>
      <c r="G197" s="130">
        <f>AVERAGE(U4,U36,U68,U100,U132,U164)</f>
        <v>4.928571429</v>
      </c>
      <c r="H197" s="130">
        <f>AVERAGE(AB4,AB36,AB68,AB100,AB132,AB164)</f>
        <v>1.023809524</v>
      </c>
      <c r="I197" s="130">
        <f>AVERAGE(AI4,AI36,AI68,AI100,AI132,AI164)</f>
        <v>0</v>
      </c>
      <c r="J197" s="130">
        <f>AVERAGE(AP4,AP36,AP68,AP100,AP132,AP164)</f>
        <v>0</v>
      </c>
      <c r="K197" s="130">
        <f>AVERAGE(AW4,AW36,AW68,AW100,AW132,AW164)</f>
        <v>1.714285714</v>
      </c>
      <c r="L197" s="130"/>
      <c r="M197" s="42">
        <v>2.0</v>
      </c>
      <c r="N197" s="35" t="s">
        <v>45</v>
      </c>
      <c r="O197" s="130">
        <f>AVERAGE(O4,O36,O68,O100,O132,O164)</f>
        <v>0.5952380952</v>
      </c>
      <c r="P197" s="130">
        <f>AVERAGE(V4,V36,V68,V100,V132,V164)</f>
        <v>1.404761905</v>
      </c>
      <c r="Q197" s="130">
        <f>AVERAGE(AC4,AC36,AC68,AC100,AC132,AC164)</f>
        <v>0.4523809524</v>
      </c>
      <c r="R197" s="130">
        <f>AVERAGE(AJ4,AJ36,AJ68,AJ100,AJ132,AJ164)</f>
        <v>0</v>
      </c>
      <c r="S197" s="130">
        <f>AVERAGE(AQ4,AQ36,AQ68,AQ100,AQ132,AQ164)</f>
        <v>0</v>
      </c>
      <c r="T197" s="130">
        <f>AVERAGE(AX4,AX36,AX68,AX100,AX132,AX164)</f>
        <v>1.071428571</v>
      </c>
      <c r="V197" s="42">
        <v>2.0</v>
      </c>
      <c r="W197" s="35" t="s">
        <v>45</v>
      </c>
      <c r="X197" s="130">
        <f>AVERAGE(P4,P36,P68,P100,P132,P164)</f>
        <v>0.470104575</v>
      </c>
      <c r="Y197" s="130">
        <f>AVERAGE(W4,W36,W68,W100,W132,W164)</f>
        <v>0.6138153</v>
      </c>
      <c r="Z197" s="130">
        <f>AVERAGE(AD4,AD36,AD68,AD100,AD132,AD164)</f>
        <v>0.660095025</v>
      </c>
      <c r="AA197" s="130">
        <f>AVERAGE(AK4,AK36,AK68,AK100,AK132,AK164)</f>
        <v>0.660095025</v>
      </c>
      <c r="AB197" s="130">
        <f>AVERAGE(AR4,AR36,AR68,AR100,AR132,AR164)</f>
        <v>0.660095025</v>
      </c>
      <c r="AC197" s="130">
        <f>AVERAGE(AY4,AY36,AY68,AY100,AY132,AY164)</f>
        <v>0.7697049</v>
      </c>
    </row>
    <row r="198" ht="14.25" customHeight="1">
      <c r="D198" s="42">
        <v>3.0</v>
      </c>
      <c r="E198" s="35" t="s">
        <v>44</v>
      </c>
      <c r="F198" s="130">
        <f>AVERAGE(N6,N38,N70,N102,N134,N166)</f>
        <v>2.726190476</v>
      </c>
      <c r="G198" s="130">
        <f>AVERAGE(U6,U38,U70,U102,U134,U166)</f>
        <v>3.952380952</v>
      </c>
      <c r="H198" s="130">
        <f>AVERAGE(AB6,AB38,AB70,AB102,AB134,AB166)</f>
        <v>0.6904761905</v>
      </c>
      <c r="I198" s="130">
        <f>AVERAGE(AI6,AI38,AI70,AI102,AI134,AI166)</f>
        <v>0.07142857143</v>
      </c>
      <c r="J198" s="130">
        <f>AVERAGE(AP6,AP38,AP70,AP102,AP134,AP166)</f>
        <v>0.07142857143</v>
      </c>
      <c r="K198" s="130">
        <f>AVERAGE(AW6,AW38,AW70,AW102,AW134,AW166)</f>
        <v>1.476190476</v>
      </c>
      <c r="L198" s="130"/>
      <c r="M198" s="42">
        <v>3.0</v>
      </c>
      <c r="N198" s="35" t="s">
        <v>44</v>
      </c>
      <c r="O198" s="130">
        <f>AVERAGE(O6,O38,O70,O102,O134,O166)</f>
        <v>0.7142857143</v>
      </c>
      <c r="P198" s="130">
        <f>AVERAGE(V6,V38,V70,V102,V134,V166)</f>
        <v>1.380952381</v>
      </c>
      <c r="Q198" s="130">
        <f>AVERAGE(AC6,AC38,AC70,AC102,AC134,AC166)</f>
        <v>0.4285714286</v>
      </c>
      <c r="R198" s="130">
        <f>AVERAGE(AJ6,AJ38,AJ70,AJ102,AJ134,AJ166)</f>
        <v>0.04761904762</v>
      </c>
      <c r="S198" s="130">
        <f>AVERAGE(AQ6,AQ38,AQ70,AQ102,AQ134,AQ166)</f>
        <v>0.07142857143</v>
      </c>
      <c r="T198" s="130">
        <f>AVERAGE(AX6,AX38,AX70,AX102,AX134,AX166)</f>
        <v>0.880952381</v>
      </c>
      <c r="V198" s="42">
        <v>3.0</v>
      </c>
      <c r="W198" s="35" t="s">
        <v>44</v>
      </c>
      <c r="X198" s="130">
        <f>AVERAGE(P6,P38,P70,P102,P134,P166)</f>
        <v>0.557792475</v>
      </c>
      <c r="Y198" s="130">
        <f>AVERAGE(W6,W38,W70,W102,W134,W166)</f>
        <v>0.699067425</v>
      </c>
      <c r="Z198" s="130">
        <f>AVERAGE(AD6,AD38,AD70,AD102,AD134,AD166)</f>
        <v>0.742911375</v>
      </c>
      <c r="AA198" s="130">
        <f>AVERAGE(AK6,AK38,AK70,AK102,AK134,AK166)</f>
        <v>0.747782925</v>
      </c>
      <c r="AB198" s="130">
        <f>AVERAGE(AR6,AR38,AR70,AR102,AR134,AR166)</f>
        <v>0.75509025</v>
      </c>
      <c r="AC198" s="130">
        <f>AVERAGE(AY6,AY38,AY70,AY102,AY134,AY166)</f>
        <v>0.845213925</v>
      </c>
    </row>
    <row r="199" ht="14.25" customHeight="1">
      <c r="D199" s="42">
        <v>4.0</v>
      </c>
      <c r="E199" s="35" t="s">
        <v>43</v>
      </c>
      <c r="F199" s="130">
        <f>AVERAGE(N8,N40,N72,N104,N136,N168)</f>
        <v>2.80952381</v>
      </c>
      <c r="G199" s="130">
        <f>AVERAGE(U8,U40,U72,U104,U136,U168)</f>
        <v>3.619047619</v>
      </c>
      <c r="H199" s="130">
        <f>AVERAGE(AB8,AB40,AB72,AB104,AB136,AB168)</f>
        <v>0.9761904762</v>
      </c>
      <c r="I199" s="130">
        <f>AVERAGE(AI8,AI40,AI72,AI104,AI136,AI168)</f>
        <v>0</v>
      </c>
      <c r="J199" s="130">
        <f>AVERAGE(AP8,AP40,AP72,AP104,AP136,AP168)</f>
        <v>0.119047619</v>
      </c>
      <c r="K199" s="130">
        <f>AVERAGE(AW8,AW40,AW72,AW104,AW136,AW168)</f>
        <v>1.714285714</v>
      </c>
      <c r="L199" s="130"/>
      <c r="M199" s="42">
        <v>4.0</v>
      </c>
      <c r="N199" s="35" t="s">
        <v>43</v>
      </c>
      <c r="O199" s="130">
        <f>AVERAGE(O8,O40,O72,O104,O136,O168)</f>
        <v>0.5238095238</v>
      </c>
      <c r="P199" s="130">
        <f>AVERAGE(V8,V40,V72,V104,V136,V168)</f>
        <v>1.119047619</v>
      </c>
      <c r="Q199" s="130">
        <f>AVERAGE(AC8,AC40,AC72,AC104,AC136,AC168)</f>
        <v>0.619047619</v>
      </c>
      <c r="R199" s="130">
        <f>AVERAGE(AJ8,AJ40,AJ72,AJ104,AJ136,AJ168)</f>
        <v>0</v>
      </c>
      <c r="S199" s="130">
        <f>AVERAGE(AQ8,AQ40,AQ72,AQ104,AQ136,AQ168)</f>
        <v>0.119047619</v>
      </c>
      <c r="T199" s="130">
        <f>AVERAGE(AX8,AX40,AX72,AX104,AX136,AX168)</f>
        <v>0.9761904762</v>
      </c>
      <c r="V199" s="42">
        <v>4.0</v>
      </c>
      <c r="W199" s="35" t="s">
        <v>43</v>
      </c>
      <c r="X199" s="130">
        <f>AVERAGE(P8,P40,P72,P104,P136,P168)</f>
        <v>0.470104575</v>
      </c>
      <c r="Y199" s="130">
        <f>AVERAGE(W8,W40,W72,W104,W136,W168)</f>
        <v>0.584586</v>
      </c>
      <c r="Z199" s="130">
        <f>AVERAGE(AD8,AD40,AD72,AD104,AD136,AD168)</f>
        <v>0.64791615</v>
      </c>
      <c r="AA199" s="130">
        <f>AVERAGE(AK8,AK40,AK72,AK104,AK136,AK168)</f>
        <v>0.64791615</v>
      </c>
      <c r="AB199" s="130">
        <f>AVERAGE(AR8,AR40,AR72,AR104,AR136,AR168)</f>
        <v>0.660095025</v>
      </c>
      <c r="AC199" s="130">
        <f>AVERAGE(AY8,AY40,AY72,AY104,AY136,AY168)</f>
        <v>0.7599618</v>
      </c>
    </row>
    <row r="200" ht="14.25" customHeight="1">
      <c r="D200" s="42">
        <v>5.0</v>
      </c>
      <c r="E200" s="35" t="s">
        <v>42</v>
      </c>
      <c r="F200" s="130">
        <f>AVERAGE(N10,N42,N74,N106,N138,N170)</f>
        <v>3.511904762</v>
      </c>
      <c r="G200" s="130">
        <f>AVERAGE(U10,U42,U74,U106,U138,U170)</f>
        <v>3.904761905</v>
      </c>
      <c r="H200" s="130">
        <f>AVERAGE(AB10,AB42,AB74,AB106,AB138,AB170)</f>
        <v>0.6428571429</v>
      </c>
      <c r="I200" s="130">
        <f>AVERAGE(AI10,AI42,AI74,AI106,AI138,AI170)</f>
        <v>0.09523809524</v>
      </c>
      <c r="J200" s="130">
        <f>AVERAGE(AP10,AP42,AP74,AP106,AP138,AP170)</f>
        <v>0.04761904762</v>
      </c>
      <c r="K200" s="130">
        <f>AVERAGE(AW10,AW42,AW74,AW106,AW138,AW170)</f>
        <v>1.642857143</v>
      </c>
      <c r="L200" s="130"/>
      <c r="M200" s="42">
        <v>5.0</v>
      </c>
      <c r="N200" s="35" t="s">
        <v>42</v>
      </c>
      <c r="O200" s="130">
        <f>AVERAGE(O10,O42,O74,O106,O138,O170)</f>
        <v>0.8571428571</v>
      </c>
      <c r="P200" s="130">
        <f>AVERAGE(V10,V42,V74,V106,V138,V170)</f>
        <v>1.452380952</v>
      </c>
      <c r="Q200" s="130">
        <f>AVERAGE(AC10,AC42,AC74,AC106,AC138,AC170)</f>
        <v>0.4285714286</v>
      </c>
      <c r="R200" s="130">
        <f>AVERAGE(AJ10,AJ42,AJ74,AJ106,AJ138,AJ170)</f>
        <v>0.07142857143</v>
      </c>
      <c r="S200" s="130">
        <f>AVERAGE(AQ10,AQ42,AQ74,AQ106,AQ138,AQ170)</f>
        <v>0.04761904762</v>
      </c>
      <c r="T200" s="130">
        <f>AVERAGE(AX10,AX42,AX74,AX106,AX138,AX170)</f>
        <v>0.8095238095</v>
      </c>
      <c r="V200" s="42">
        <v>5.0</v>
      </c>
      <c r="W200" s="35" t="s">
        <v>42</v>
      </c>
      <c r="X200" s="130">
        <f>AVERAGE(P10,P42,P74,P106,P138,P170)</f>
        <v>0.6138153</v>
      </c>
      <c r="Y200" s="130">
        <f>AVERAGE(W10,W42,W74,W106,W138,W170)</f>
        <v>0.762397575</v>
      </c>
      <c r="Z200" s="130">
        <f>AVERAGE(AD10,AD42,AD74,AD106,AD138,AD170)</f>
        <v>0.806241525</v>
      </c>
      <c r="AA200" s="130">
        <f>AVERAGE(AK10,AK42,AK74,AK106,AK138,AK170)</f>
        <v>0.81354885</v>
      </c>
      <c r="AB200" s="130">
        <f>AVERAGE(AR10,AR42,AR74,AR106,AR138,AR170)</f>
        <v>0.8184204</v>
      </c>
      <c r="AC200" s="130">
        <f>AVERAGE(AY10,AY42,AY74,AY106,AY138,AY170)</f>
        <v>0.90123675</v>
      </c>
    </row>
    <row r="201" ht="14.25" customHeight="1">
      <c r="D201" s="42">
        <v>6.0</v>
      </c>
      <c r="E201" s="35" t="s">
        <v>41</v>
      </c>
      <c r="F201" s="130">
        <f>AVERAGE(N12,N44,N76,N108,N140,N172)</f>
        <v>4</v>
      </c>
      <c r="G201" s="130">
        <f>AVERAGE(U12,U44,U76,U108,U140,U172)</f>
        <v>5.023809524</v>
      </c>
      <c r="H201" s="130">
        <f>AVERAGE(AB12,AB44,AB76,AB108,AB140,AB172)</f>
        <v>1.095238095</v>
      </c>
      <c r="I201" s="130">
        <f>AVERAGE(AI12,AI44,AI76,AI108,AI140,AI172)</f>
        <v>0.04761904762</v>
      </c>
      <c r="J201" s="130">
        <f>AVERAGE(AP12,AP44,AP76,AP108,AP140,AP172)</f>
        <v>0.07142857143</v>
      </c>
      <c r="K201" s="130">
        <f>AVERAGE(AW12,AW44,AW76,AW108,AW140,AW172)</f>
        <v>1.857142857</v>
      </c>
      <c r="L201" s="130"/>
      <c r="M201" s="42">
        <v>6.0</v>
      </c>
      <c r="N201" s="35" t="s">
        <v>41</v>
      </c>
      <c r="O201" s="130">
        <f>AVERAGE(O12,O44,O76,O108,O140,O172)</f>
        <v>0.880952381</v>
      </c>
      <c r="P201" s="130">
        <f>AVERAGE(V12,V44,V76,V108,V140,V172)</f>
        <v>1.404761905</v>
      </c>
      <c r="Q201" s="130">
        <f>AVERAGE(AC12,AC44,AC76,AC108,AC140,AC172)</f>
        <v>0.5238095238</v>
      </c>
      <c r="R201" s="130">
        <f>AVERAGE(AJ12,AJ44,AJ76,AJ108,AJ140,AJ172)</f>
        <v>0</v>
      </c>
      <c r="S201" s="130">
        <f>AVERAGE(AQ12,AQ44,AQ76,AQ108,AQ140,AQ172)</f>
        <v>0.07142857143</v>
      </c>
      <c r="T201" s="130">
        <f>AVERAGE(AX12,AX44,AX76,AX108,AX140,AX172)</f>
        <v>1.023809524</v>
      </c>
      <c r="V201" s="42">
        <v>6.0</v>
      </c>
      <c r="W201" s="35" t="s">
        <v>41</v>
      </c>
      <c r="X201" s="130">
        <f>AVERAGE(P12,P44,P76,P108,P140,P172)</f>
        <v>0.538306275</v>
      </c>
      <c r="Y201" s="130">
        <f>AVERAGE(W12,W44,W76,W108,W140,W172)</f>
        <v>0.682017</v>
      </c>
      <c r="Z201" s="130">
        <f>AVERAGE(AD12,AD44,AD76,AD108,AD140,AD172)</f>
        <v>0.73560405</v>
      </c>
      <c r="AA201" s="130">
        <f>AVERAGE(AK12,AK44,AK76,AK108,AK140,AK172)</f>
        <v>0.73560405</v>
      </c>
      <c r="AB201" s="130">
        <f>AVERAGE(AR12,AR44,AR76,AR108,AR140,AR172)</f>
        <v>0.742911375</v>
      </c>
      <c r="AC201" s="130">
        <f>AVERAGE(AY12,AY44,AY76,AY108,AY140,AY172)</f>
        <v>0.8476497</v>
      </c>
    </row>
    <row r="202" ht="14.25" customHeight="1">
      <c r="D202" s="42">
        <v>7.0</v>
      </c>
      <c r="E202" s="35" t="s">
        <v>40</v>
      </c>
      <c r="F202" s="130">
        <f>AVERAGE(N14,N46,N78,N110,N142,N174)</f>
        <v>2.666666667</v>
      </c>
      <c r="G202" s="130">
        <f>AVERAGE(U14,U46,U78,U110,U142,U174)</f>
        <v>3.595238095</v>
      </c>
      <c r="H202" s="130">
        <f>AVERAGE(AB14,AB46,AB78,AB110,AB142,AB174)</f>
        <v>0.9523809524</v>
      </c>
      <c r="I202" s="130">
        <f>AVERAGE(AI14,AI46,AI78,AI110,AI142,AI174)</f>
        <v>0.09523809524</v>
      </c>
      <c r="J202" s="130">
        <f>AVERAGE(AP14,AP46,AP78,AP110,AP142,AP174)</f>
        <v>0.07142857143</v>
      </c>
      <c r="K202" s="130">
        <f>AVERAGE(AW14,AW46,AW78,AW110,AW142,AW174)</f>
        <v>1.357142857</v>
      </c>
      <c r="L202" s="130"/>
      <c r="M202" s="42">
        <v>7.0</v>
      </c>
      <c r="N202" s="35" t="s">
        <v>40</v>
      </c>
      <c r="O202" s="130">
        <f>AVERAGE(O14,O46,O78,O110,O142,O174)</f>
        <v>0.880952381</v>
      </c>
      <c r="P202" s="130">
        <f>AVERAGE(V14,V46,V78,V110,V142,V174)</f>
        <v>1.404761905</v>
      </c>
      <c r="Q202" s="130">
        <f>AVERAGE(AC14,AC46,AC78,AC110,AC142,AC174)</f>
        <v>0.5476190476</v>
      </c>
      <c r="R202" s="130">
        <f>AVERAGE(AJ14,AJ46,AJ78,AJ110,AJ142,AJ174)</f>
        <v>0.04761904762</v>
      </c>
      <c r="S202" s="130">
        <f>AVERAGE(AQ14,AQ46,AQ78,AQ110,AQ142,AQ174)</f>
        <v>0.07142857143</v>
      </c>
      <c r="T202" s="130">
        <f>AVERAGE(AX14,AX46,AX78,AX110,AX142,AX174)</f>
        <v>1</v>
      </c>
      <c r="V202" s="42">
        <v>7.0</v>
      </c>
      <c r="W202" s="35" t="s">
        <v>40</v>
      </c>
      <c r="X202" s="130">
        <f>AVERAGE(P14,P46,P78,P110,P142,P174)</f>
        <v>0.5456136</v>
      </c>
      <c r="Y202" s="130">
        <f>AVERAGE(W14,W46,W78,W110,W142,W174)</f>
        <v>0.689324325</v>
      </c>
      <c r="Z202" s="130">
        <f>AVERAGE(AD14,AD46,AD78,AD110,AD142,AD174)</f>
        <v>0.74534715</v>
      </c>
      <c r="AA202" s="130">
        <f>AVERAGE(AK14,AK46,AK78,AK110,AK142,AK174)</f>
        <v>0.7502187</v>
      </c>
      <c r="AB202" s="130">
        <f>AVERAGE(AR14,AR46,AR78,AR110,AR142,AR174)</f>
        <v>0.757526025</v>
      </c>
      <c r="AC202" s="130">
        <f>AVERAGE(AY14,AY46,AY78,AY110,AY142,AY174)</f>
        <v>0.859828575</v>
      </c>
    </row>
    <row r="203" ht="14.25" customHeight="1">
      <c r="D203" s="42">
        <v>8.0</v>
      </c>
      <c r="E203" s="35" t="s">
        <v>39</v>
      </c>
      <c r="F203" s="130">
        <f>AVERAGE(N16,N48,N80,N112,N144,N176)</f>
        <v>3.547619048</v>
      </c>
      <c r="G203" s="130">
        <f>AVERAGE(U16,U48,U80,U112,U144,U176)</f>
        <v>3.904761905</v>
      </c>
      <c r="H203" s="130">
        <f>AVERAGE(AB16,AB48,AB80,AB112,AB144,AB176)</f>
        <v>0.5952380952</v>
      </c>
      <c r="I203" s="130">
        <f>AVERAGE(AI16,AI48,AI80,AI112,AI144,AI176)</f>
        <v>0.02380952381</v>
      </c>
      <c r="J203" s="130">
        <f>AVERAGE(AP16,AP48,AP80,AP112,AP144,AP176)</f>
        <v>0.04761904762</v>
      </c>
      <c r="K203" s="130">
        <f>AVERAGE(AW16,AW48,AW80,AW112,AW144,AW176)</f>
        <v>1.714285714</v>
      </c>
      <c r="L203" s="130"/>
      <c r="M203" s="42">
        <v>8.0</v>
      </c>
      <c r="N203" s="35" t="s">
        <v>39</v>
      </c>
      <c r="O203" s="130">
        <f>AVERAGE(O16,O48,O80,O112,O144,O176)</f>
        <v>1.071428571</v>
      </c>
      <c r="P203" s="130">
        <f>AVERAGE(V16,V48,V80,V112,V144,V176)</f>
        <v>1.476190476</v>
      </c>
      <c r="Q203" s="130">
        <f>AVERAGE(AC16,AC48,AC80,AC112,AC144,AC176)</f>
        <v>0.4285714286</v>
      </c>
      <c r="R203" s="130">
        <f>AVERAGE(AJ16,AJ48,AJ80,AJ112,AJ144,AJ176)</f>
        <v>0.02380952381</v>
      </c>
      <c r="S203" s="130">
        <f>AVERAGE(AQ16,AQ48,AQ80,AQ112,AQ144,AQ176)</f>
        <v>0.04761904762</v>
      </c>
      <c r="T203" s="130">
        <f>AVERAGE(AX16,AX48,AX80,AX112,AX144,AX176)</f>
        <v>1</v>
      </c>
      <c r="V203" s="42">
        <v>8.0</v>
      </c>
      <c r="W203" s="35" t="s">
        <v>39</v>
      </c>
      <c r="X203" s="130">
        <f>AVERAGE(P16,P48,P80,P112,P144,P176)</f>
        <v>0.6138153</v>
      </c>
      <c r="Y203" s="130">
        <f>AVERAGE(W16,W48,W80,W112,W144,W176)</f>
        <v>0.76483335</v>
      </c>
      <c r="Z203" s="130">
        <f>AVERAGE(AD16,AD48,AD80,AD112,AD144,AD176)</f>
        <v>0.8086773</v>
      </c>
      <c r="AA203" s="130">
        <f>AVERAGE(AK16,AK48,AK80,AK112,AK144,AK176)</f>
        <v>0.811113075</v>
      </c>
      <c r="AB203" s="130">
        <f>AVERAGE(AR16,AR48,AR80,AR112,AR144,AR176)</f>
        <v>0.815984625</v>
      </c>
      <c r="AC203" s="130">
        <f>AVERAGE(AY16,AY48,AY80,AY112,AY144,AY176)</f>
        <v>0.918287175</v>
      </c>
    </row>
    <row r="204" ht="14.25" customHeight="1">
      <c r="D204" s="42">
        <v>9.0</v>
      </c>
      <c r="E204" s="35" t="s">
        <v>38</v>
      </c>
      <c r="F204" s="130">
        <f>AVERAGE(N18,N50,N82,N114,N146,N178)</f>
        <v>3.25</v>
      </c>
      <c r="G204" s="130">
        <f>AVERAGE(U18,U50,U82,U114,U146,U178)</f>
        <v>4.095238095</v>
      </c>
      <c r="H204" s="130">
        <f>AVERAGE(AB18,AB50,AB82,AB114,AB146,AB178)</f>
        <v>0.880952381</v>
      </c>
      <c r="I204" s="130">
        <f>AVERAGE(AI18,AI50,AI82,AI114,AI146,AI178)</f>
        <v>0.02380952381</v>
      </c>
      <c r="J204" s="130">
        <f>AVERAGE(AP18,AP50,AP82,AP114,AP146,AP178)</f>
        <v>0.119047619</v>
      </c>
      <c r="K204" s="130">
        <f>AVERAGE(AW18,AW50,AW82,AW114,AW146,AW178)</f>
        <v>1.666666667</v>
      </c>
      <c r="L204" s="130"/>
      <c r="M204" s="42">
        <v>9.0</v>
      </c>
      <c r="N204" s="35" t="s">
        <v>38</v>
      </c>
      <c r="O204" s="130">
        <f>AVERAGE(O18,O50,O82,O114,O146,O178)</f>
        <v>0.6666666667</v>
      </c>
      <c r="P204" s="130">
        <f>AVERAGE(V18,V50,V82,V114,V146,V178)</f>
        <v>1.404761905</v>
      </c>
      <c r="Q204" s="130">
        <f>AVERAGE(AC18,AC50,AC82,AC114,AC146,AC178)</f>
        <v>0.4761904762</v>
      </c>
      <c r="R204" s="130">
        <f>AVERAGE(AJ18,AJ50,AJ82,AJ114,AJ146,AJ178)</f>
        <v>0.02380952381</v>
      </c>
      <c r="S204" s="130">
        <f>AVERAGE(AQ18,AQ50,AQ82,AQ114,AQ146,AQ178)</f>
        <v>0.119047619</v>
      </c>
      <c r="T204" s="130">
        <f>AVERAGE(AX18,AX50,AX82,AX114,AX146,AX178)</f>
        <v>0.9761904762</v>
      </c>
      <c r="V204" s="42">
        <v>9.0</v>
      </c>
      <c r="W204" s="35" t="s">
        <v>38</v>
      </c>
      <c r="X204" s="130">
        <f>AVERAGE(P18,P50,P82,P114,P146,P178)</f>
        <v>0.53099895</v>
      </c>
      <c r="Y204" s="130">
        <f>AVERAGE(W18,W50,W82,W114,W146,W178)</f>
        <v>0.674709675</v>
      </c>
      <c r="Z204" s="130">
        <f>AVERAGE(AD18,AD50,AD82,AD114,AD146,AD178)</f>
        <v>0.723425175</v>
      </c>
      <c r="AA204" s="130">
        <f>AVERAGE(AK18,AK50,AK82,AK114,AK146,AK178)</f>
        <v>0.72586095</v>
      </c>
      <c r="AB204" s="130">
        <f>AVERAGE(AR18,AR50,AR82,AR114,AR146,AR178)</f>
        <v>0.738039825</v>
      </c>
      <c r="AC204" s="130">
        <f>AVERAGE(AY18,AY50,AY82,AY114,AY146,AY178)</f>
        <v>0.8379066</v>
      </c>
    </row>
    <row r="205" ht="14.25" customHeight="1">
      <c r="D205" s="42">
        <v>10.0</v>
      </c>
      <c r="E205" s="35" t="s">
        <v>37</v>
      </c>
      <c r="F205" s="130">
        <f>AVERAGE(N20,N52,N84,N116,N148,N180)</f>
        <v>3.583333333</v>
      </c>
      <c r="G205" s="130">
        <f>AVERAGE(U20,U52,U84,U116,U148,U180)</f>
        <v>4</v>
      </c>
      <c r="H205" s="130">
        <f>AVERAGE(AB20,AB52,AB84,AB116,AB148,AB180)</f>
        <v>0.7619047619</v>
      </c>
      <c r="I205" s="130">
        <f>AVERAGE(AI20,AI52,AI84,AI116,AI148,AI180)</f>
        <v>0</v>
      </c>
      <c r="J205" s="130">
        <f>AVERAGE(AP20,AP52,AP84,AP116,AP148,AP180)</f>
        <v>0.07142857143</v>
      </c>
      <c r="K205" s="130">
        <f>AVERAGE(AW20,AW52,AW84,AW116,AW148,AW180)</f>
        <v>1.80952381</v>
      </c>
      <c r="L205" s="130"/>
      <c r="M205" s="42">
        <v>10.0</v>
      </c>
      <c r="N205" s="35" t="s">
        <v>37</v>
      </c>
      <c r="O205" s="130">
        <f>AVERAGE(O20,O52,O84,O116,O148,O180)</f>
        <v>0.8571428571</v>
      </c>
      <c r="P205" s="130">
        <f>AVERAGE(V20,V52,V84,V116,V148,V180)</f>
        <v>1.452380952</v>
      </c>
      <c r="Q205" s="130">
        <f>AVERAGE(AC20,AC52,AC84,AC116,AC148,AC180)</f>
        <v>0.4761904762</v>
      </c>
      <c r="R205" s="130">
        <f>AVERAGE(AJ20,AJ52,AJ84,AJ116,AJ148,AJ180)</f>
        <v>0</v>
      </c>
      <c r="S205" s="130">
        <f>AVERAGE(AQ20,AQ52,AQ84,AQ116,AQ148,AQ180)</f>
        <v>0.07142857143</v>
      </c>
      <c r="T205" s="130">
        <f>AVERAGE(AX20,AX52,AX84,AX116,AX148,AX180)</f>
        <v>1.30952381</v>
      </c>
      <c r="V205" s="42">
        <v>10.0</v>
      </c>
      <c r="W205" s="35" t="s">
        <v>37</v>
      </c>
      <c r="X205" s="130">
        <f>AVERAGE(P20,P52,P84,P116,P148,P180)</f>
        <v>0.625994175</v>
      </c>
      <c r="Y205" s="130">
        <f>AVERAGE(W20,W52,W84,W116,W148,W180)</f>
        <v>0.77457645</v>
      </c>
      <c r="Z205" s="130">
        <f>AVERAGE(AD20,AD52,AD84,AD116,AD148,AD180)</f>
        <v>0.82329195</v>
      </c>
      <c r="AA205" s="130">
        <f>AVERAGE(AK20,AK52,AK84,AK116,AK148,AK180)</f>
        <v>0.82329195</v>
      </c>
      <c r="AB205" s="130">
        <f>AVERAGE(AR20,AR52,AR84,AR116,AR148,AR180)</f>
        <v>0.830599275</v>
      </c>
      <c r="AC205" s="130">
        <f>AVERAGE(AY20,AY52,AY84,AY116,AY148,AY180)</f>
        <v>0.9645669</v>
      </c>
    </row>
    <row r="206" ht="14.25" customHeight="1">
      <c r="D206" s="42">
        <v>11.0</v>
      </c>
      <c r="E206" s="35" t="s">
        <v>36</v>
      </c>
      <c r="F206" s="130">
        <f>AVERAGE(N22,N54,N86,N118,N150,N182)</f>
        <v>3.047619048</v>
      </c>
      <c r="G206" s="130">
        <f>AVERAGE(U22,U54,U86,U118,U150,U182)</f>
        <v>3.571428571</v>
      </c>
      <c r="H206" s="130">
        <f>AVERAGE(AB22,AB54,AB86,AB118,AB150,AB182)</f>
        <v>1.071428571</v>
      </c>
      <c r="I206" s="130">
        <f>AVERAGE(AI22,AI54,AI86,AI118,AI150,AI182)</f>
        <v>0.04761904762</v>
      </c>
      <c r="J206" s="130">
        <f>AVERAGE(AP22,AP54,AP86,AP118,AP150,AP182)</f>
        <v>0.1666666667</v>
      </c>
      <c r="K206" s="130">
        <f>AVERAGE(AW22,AW54,AW86,AW118,AW150,AW182)</f>
        <v>1.904761905</v>
      </c>
      <c r="L206" s="130"/>
      <c r="M206" s="42">
        <v>11.0</v>
      </c>
      <c r="N206" s="35" t="s">
        <v>36</v>
      </c>
      <c r="O206" s="130">
        <f>AVERAGE(O22,O54,O86,O118,O150,O182)</f>
        <v>1.023809524</v>
      </c>
      <c r="P206" s="130">
        <f>AVERAGE(V22,V54,V86,V118,V150,V182)</f>
        <v>1.333333333</v>
      </c>
      <c r="Q206" s="130">
        <f>AVERAGE(AC22,AC54,AC86,AC118,AC150,AC182)</f>
        <v>0.5714285714</v>
      </c>
      <c r="R206" s="130">
        <f>AVERAGE(AJ22,AJ54,AJ86,AJ118,AJ150,AJ182)</f>
        <v>0.04761904762</v>
      </c>
      <c r="S206" s="130">
        <f>AVERAGE(AQ22,AQ54,AQ86,AQ118,AQ150,AQ182)</f>
        <v>0.1666666667</v>
      </c>
      <c r="T206" s="130">
        <f>AVERAGE(AX22,AX54,AX86,AX118,AX150,AX182)</f>
        <v>1.119047619</v>
      </c>
      <c r="V206" s="42">
        <v>11.0</v>
      </c>
      <c r="W206" s="35" t="s">
        <v>36</v>
      </c>
      <c r="X206" s="130">
        <f>AVERAGE(P22,P54,P86,P118,P150,P182)</f>
        <v>0.562664025</v>
      </c>
      <c r="Y206" s="130">
        <f>AVERAGE(W22,W54,W86,W118,W150,W182)</f>
        <v>0.699067425</v>
      </c>
      <c r="Z206" s="130">
        <f>AVERAGE(AD22,AD54,AD86,AD118,AD150,AD182)</f>
        <v>0.757526025</v>
      </c>
      <c r="AA206" s="130">
        <f>AVERAGE(AK22,AK54,AK86,AK118,AK150,AK182)</f>
        <v>0.762397575</v>
      </c>
      <c r="AB206" s="130">
        <f>AVERAGE(AR22,AR54,AR86,AR118,AR150,AR182)</f>
        <v>0.779448</v>
      </c>
      <c r="AC206" s="130">
        <f>AVERAGE(AY22,AY54,AY86,AY118,AY150,AY182)</f>
        <v>0.893929425</v>
      </c>
    </row>
    <row r="207" ht="14.25" customHeight="1">
      <c r="D207" s="42">
        <v>12.0</v>
      </c>
      <c r="E207" s="35" t="s">
        <v>34</v>
      </c>
      <c r="F207" s="130">
        <f>AVERAGE(N24,N56,N88,N120,N152,N184)</f>
        <v>2.75</v>
      </c>
      <c r="G207" s="130">
        <f>AVERAGE(U24,U56,U88,U120,U152,U184)</f>
        <v>3.428571429</v>
      </c>
      <c r="H207" s="130">
        <f>AVERAGE(AB24,AB56,AB88,AB120,AB152,AB184)</f>
        <v>0.9047619048</v>
      </c>
      <c r="I207" s="130">
        <f>AVERAGE(AI24,AI56,AI88,AI120,AI152,AI184)</f>
        <v>0.09523809524</v>
      </c>
      <c r="J207" s="130">
        <f>AVERAGE(AP24,AP56,AP88,AP120,AP152,AP184)</f>
        <v>0.09523809524</v>
      </c>
      <c r="K207" s="130">
        <f>AVERAGE(AW24,AW56,AW88,AW120,AW152,AW184)</f>
        <v>1.380952381</v>
      </c>
      <c r="L207" s="130"/>
      <c r="M207" s="42">
        <v>12.0</v>
      </c>
      <c r="N207" s="35" t="s">
        <v>34</v>
      </c>
      <c r="O207" s="130">
        <f>AVERAGE(O24,O56,O88,O120,O152,O184)</f>
        <v>0.7619047619</v>
      </c>
      <c r="P207" s="130">
        <f>AVERAGE(V24,V56,V88,V120,V152,V184)</f>
        <v>1.214285714</v>
      </c>
      <c r="Q207" s="130">
        <f>AVERAGE(AC24,AC56,AC88,AC120,AC152,AC184)</f>
        <v>0.4523809524</v>
      </c>
      <c r="R207" s="130">
        <f>AVERAGE(AJ24,AJ56,AJ88,AJ120,AJ152,AJ184)</f>
        <v>0.04761904762</v>
      </c>
      <c r="S207" s="130">
        <f>AVERAGE(AQ24,AQ56,AQ88,AQ120,AQ152,AQ184)</f>
        <v>0.09523809524</v>
      </c>
      <c r="T207" s="130">
        <f>AVERAGE(AX24,AX56,AX88,AX120,AX152,AX184)</f>
        <v>0.7857142857</v>
      </c>
      <c r="U207" s="130"/>
      <c r="V207" s="42">
        <v>12.0</v>
      </c>
      <c r="W207" s="35" t="s">
        <v>34</v>
      </c>
      <c r="X207" s="130">
        <f>AVERAGE(P24,P56,P88,P120,P152,P184)</f>
        <v>0.509076975</v>
      </c>
      <c r="Y207" s="130">
        <f>AVERAGE(W24,W56,W88,W120,W152,W184)</f>
        <v>0.6333015</v>
      </c>
      <c r="Z207" s="130">
        <f>AVERAGE(AD24,AD56,AD88,AD120,AD152,AD184)</f>
        <v>0.679581225</v>
      </c>
      <c r="AA207" s="130">
        <f>AVERAGE(AK24,AK56,AK88,AK120,AK152,AK184)</f>
        <v>0.684452775</v>
      </c>
      <c r="AB207" s="130">
        <f>AVERAGE(AR24,AR56,AR88,AR120,AR152,AR184)</f>
        <v>0.694195875</v>
      </c>
      <c r="AC207" s="130">
        <f>AVERAGE(AY24,AY56,AY88,AY120,AY152,AY184)</f>
        <v>0.77457645</v>
      </c>
    </row>
    <row r="208" ht="14.25" customHeight="1">
      <c r="D208" s="42">
        <v>13.0</v>
      </c>
      <c r="E208" s="35" t="s">
        <v>32</v>
      </c>
      <c r="F208" s="130">
        <f>AVERAGE(N26,N58,N90,N122,N154,N186)</f>
        <v>3.130952381</v>
      </c>
      <c r="G208" s="130">
        <f>AVERAGE(U26,U58,U90,U122,U154,U186)</f>
        <v>4.214285714</v>
      </c>
      <c r="H208" s="130">
        <f>AVERAGE(AB26,AB58,AB90,AB122,AB154,AB186)</f>
        <v>1.5</v>
      </c>
      <c r="I208" s="130">
        <f>AVERAGE(AI26,AI58,AI90,AI122,AI154,AI186)</f>
        <v>0.02380952381</v>
      </c>
      <c r="J208" s="130">
        <f>AVERAGE(AP26,AP58,AP90,AP122,AP154,AP186)</f>
        <v>0.1428571429</v>
      </c>
      <c r="K208" s="130">
        <f>AVERAGE(AW26,AW58,AW90,AW122,AW154,AW186)</f>
        <v>1.976190476</v>
      </c>
      <c r="L208" s="130"/>
      <c r="M208" s="42">
        <v>13.0</v>
      </c>
      <c r="N208" s="35" t="s">
        <v>32</v>
      </c>
      <c r="O208" s="130">
        <f>AVERAGE(O26,O58,O90,O122,O154,O186)</f>
        <v>0.6904761905</v>
      </c>
      <c r="P208" s="130">
        <f>AVERAGE(V26,V58,V90,V122,V154,V186)</f>
        <v>1.452380952</v>
      </c>
      <c r="Q208" s="130">
        <f>AVERAGE(AC26,AC58,AC90,AC122,AC154,AC186)</f>
        <v>0.7380952381</v>
      </c>
      <c r="R208" s="130">
        <f>AVERAGE(AJ26,AJ58,AJ90,AJ122,AJ154,AJ186)</f>
        <v>0.02380952381</v>
      </c>
      <c r="S208" s="130">
        <f>AVERAGE(AQ26,AQ58,AQ90,AQ122,AQ154,AQ186)</f>
        <v>0.1428571429</v>
      </c>
      <c r="T208" s="130">
        <f>AVERAGE(AX26,AX58,AX90,AX122,AX154,AX186)</f>
        <v>0.9047619048</v>
      </c>
      <c r="U208" s="130"/>
      <c r="V208" s="42">
        <v>13.0</v>
      </c>
      <c r="W208" s="35" t="s">
        <v>32</v>
      </c>
      <c r="X208" s="130">
        <f>AVERAGE(P26,P58,P90,P122,P154,P186)</f>
        <v>0.548049375</v>
      </c>
      <c r="Y208" s="130">
        <f>AVERAGE(W26,W58,W90,W122,W154,W186)</f>
        <v>0.69663165</v>
      </c>
      <c r="Z208" s="130">
        <f>AVERAGE(AD26,AD58,AD90,AD122,AD154,AD186)</f>
        <v>0.772140675</v>
      </c>
      <c r="AA208" s="130">
        <f>AVERAGE(AK26,AK58,AK90,AK122,AK154,AK186)</f>
        <v>0.77457645</v>
      </c>
      <c r="AB208" s="130">
        <f>AVERAGE(AR26,AR58,AR90,AR122,AR154,AR186)</f>
        <v>0.7891911</v>
      </c>
      <c r="AC208" s="130">
        <f>AVERAGE(AY26,AY58,AY90,AY122,AY154,AY186)</f>
        <v>0.88175055</v>
      </c>
    </row>
    <row r="209" ht="14.25" customHeight="1">
      <c r="D209" s="42">
        <v>14.0</v>
      </c>
      <c r="E209" s="35" t="s">
        <v>30</v>
      </c>
      <c r="F209" s="130">
        <f>AVERAGE(N28,N60,N92,N124,N156,N188)</f>
        <v>1.904761905</v>
      </c>
      <c r="G209" s="130">
        <f>AVERAGE(U28,U60,U92,U124,U156,U188)</f>
        <v>3.69047619</v>
      </c>
      <c r="H209" s="130">
        <f>AVERAGE(AB28,AB60,AB92,AB124,AB156,AB188)</f>
        <v>1</v>
      </c>
      <c r="I209" s="130">
        <f>AVERAGE(AI28,AI60,AI92,AI124,AI156,AI188)</f>
        <v>0.04761904762</v>
      </c>
      <c r="J209" s="130">
        <f>AVERAGE(AP28,AP60,AP92,AP124,AP156,AP188)</f>
        <v>0.02380952381</v>
      </c>
      <c r="K209" s="130">
        <f>AVERAGE(AW28,AW60,AW92,AW124,AW156,AW188)</f>
        <v>1.571428571</v>
      </c>
      <c r="L209" s="130"/>
      <c r="M209" s="42">
        <v>14.0</v>
      </c>
      <c r="N209" s="35" t="s">
        <v>30</v>
      </c>
      <c r="O209" s="130">
        <f>AVERAGE(O28,O60,O92,O124,O156,O188)</f>
        <v>0.7857142857</v>
      </c>
      <c r="P209" s="130">
        <f>AVERAGE(V28,V60,V92,V124,V156,V188)</f>
        <v>1.5</v>
      </c>
      <c r="Q209" s="130">
        <f>AVERAGE(AC28,AC60,AC92,AC124,AC156,AC188)</f>
        <v>0.7142857143</v>
      </c>
      <c r="R209" s="130">
        <f>AVERAGE(AJ28,AJ60,AJ92,AJ124,AJ156,AJ188)</f>
        <v>0.02380952381</v>
      </c>
      <c r="S209" s="130">
        <f>AVERAGE(AQ28,AQ60,AQ92,AQ124,AQ156,AQ188)</f>
        <v>0.02380952381</v>
      </c>
      <c r="T209" s="130">
        <f>AVERAGE(AX28,AX60,AX92,AX124,AX156,AX188)</f>
        <v>1</v>
      </c>
      <c r="U209" s="130"/>
      <c r="V209" s="42">
        <v>14.0</v>
      </c>
      <c r="W209" s="35" t="s">
        <v>30</v>
      </c>
      <c r="X209" s="130">
        <f>AVERAGE(P28,P60,P92,P124,P156,P188)</f>
        <v>0.587021775</v>
      </c>
      <c r="Y209" s="130">
        <f>AVERAGE(W28,W60,W92,W124,W156,W188)</f>
        <v>0.7404756</v>
      </c>
      <c r="Z209" s="130">
        <f>AVERAGE(AD28,AD60,AD92,AD124,AD156,AD188)</f>
        <v>0.81354885</v>
      </c>
      <c r="AA209" s="130">
        <f>AVERAGE(AK28,AK60,AK92,AK124,AK156,AK188)</f>
        <v>0.815984625</v>
      </c>
      <c r="AB209" s="130">
        <f>AVERAGE(AR28,AR60,AR92,AR124,AR156,AR188)</f>
        <v>0.8184204</v>
      </c>
      <c r="AC209" s="130">
        <f>AVERAGE(AY28,AY60,AY92,AY124,AY156,AY188)</f>
        <v>0.92072295</v>
      </c>
    </row>
    <row r="210" ht="14.25" customHeight="1">
      <c r="D210" s="42">
        <v>15.0</v>
      </c>
      <c r="E210" s="35" t="s">
        <v>29</v>
      </c>
      <c r="F210" s="130">
        <f>AVERAGE(N30,N62,N94,N126,N158,N190)</f>
        <v>2.476190476</v>
      </c>
      <c r="G210" s="130">
        <f>AVERAGE(U30,U62,U94,U126,U158,U190)</f>
        <v>3.833333333</v>
      </c>
      <c r="H210" s="130">
        <f>AVERAGE(AB30,AB62,AB94,AB126,AB158,AB190)</f>
        <v>1.238095238</v>
      </c>
      <c r="I210" s="130">
        <f>AVERAGE(AI30,AI62,AI94,AI126,AI158,AI190)</f>
        <v>0.04761904762</v>
      </c>
      <c r="J210" s="130">
        <f>AVERAGE(AP30,AP62,AP94,AP126,AP158,AP190)</f>
        <v>0.1666666667</v>
      </c>
      <c r="K210" s="130">
        <f>AVERAGE(AW30,AW62,AW94,AW126,AW158,AW190)</f>
        <v>1.857142857</v>
      </c>
      <c r="L210" s="130"/>
      <c r="M210" s="42">
        <v>15.0</v>
      </c>
      <c r="N210" s="35" t="s">
        <v>29</v>
      </c>
      <c r="O210" s="130">
        <f>AVERAGE(O30,O62,O94,O126,O158,O190)</f>
        <v>0.6428571429</v>
      </c>
      <c r="P210" s="130">
        <f>AVERAGE(V30,V62,V94,V126,V158,V190)</f>
        <v>1.5</v>
      </c>
      <c r="Q210" s="130">
        <f>AVERAGE(AC30,AC62,AC94,AC126,AC158,AC190)</f>
        <v>0.6428571429</v>
      </c>
      <c r="R210" s="130">
        <f>AVERAGE(AJ30,AJ62,AJ94,AJ126,AJ158,AJ190)</f>
        <v>0.02380952381</v>
      </c>
      <c r="S210" s="130">
        <f>AVERAGE(AQ30,AQ62,AQ94,AQ126,AQ158,AQ190)</f>
        <v>0.1666666667</v>
      </c>
      <c r="T210" s="130">
        <f>AVERAGE(AX30,AX62,AX94,AX126,AX158,AX190)</f>
        <v>1.119047619</v>
      </c>
      <c r="U210" s="130"/>
      <c r="V210" s="42">
        <v>15.0</v>
      </c>
      <c r="W210" s="35" t="s">
        <v>29</v>
      </c>
      <c r="X210" s="130">
        <f>AVERAGE(P30,P62,P94,P126,P158,P190)</f>
        <v>0.518820075</v>
      </c>
      <c r="Y210" s="130">
        <f>AVERAGE(W30,W62,W94,W126,W158,W190)</f>
        <v>0.6722739</v>
      </c>
      <c r="Z210" s="130">
        <f>AVERAGE(AD30,AD62,AD94,AD126,AD158,AD190)</f>
        <v>0.738039825</v>
      </c>
      <c r="AA210" s="130">
        <f>AVERAGE(AK30,AK62,AK94,AK126,AK158,AK190)</f>
        <v>0.7404756</v>
      </c>
      <c r="AB210" s="130">
        <f>AVERAGE(AR30,AR62,AR94,AR126,AR158,AR190)</f>
        <v>0.757526025</v>
      </c>
      <c r="AC210" s="130">
        <f>AVERAGE(AY30,AY62,AY94,AY126,AY158,AY190)</f>
        <v>0.87200745</v>
      </c>
    </row>
    <row r="211" ht="14.25" customHeight="1">
      <c r="D211" s="42">
        <v>16.0</v>
      </c>
      <c r="E211" s="33" t="s">
        <v>28</v>
      </c>
      <c r="F211" s="130">
        <f>AVERAGE(N32,N64,N96,N128,N160,N192)</f>
        <v>2.785714286</v>
      </c>
      <c r="G211" s="130">
        <f>AVERAGE(U32,U64,U96,U128,U160,U192)</f>
        <v>4</v>
      </c>
      <c r="H211" s="130">
        <f>AVERAGE(AB32,AB64,AB96,AB128,AB160,AB192)</f>
        <v>0.7619047619</v>
      </c>
      <c r="I211" s="130">
        <f>AVERAGE(AI32,AI64,AI96,AI128,AI160,AI192)</f>
        <v>0.07142857143</v>
      </c>
      <c r="J211" s="130">
        <f>AVERAGE(AP32,AP64,AP96,AP128,AP160,AP192)</f>
        <v>0.1428571429</v>
      </c>
      <c r="K211" s="130">
        <f>AVERAGE(AW32,AW64,AW96,AW128,AW160,AW192)</f>
        <v>1.523809524</v>
      </c>
      <c r="L211" s="130"/>
      <c r="M211" s="42">
        <v>16.0</v>
      </c>
      <c r="N211" s="33" t="s">
        <v>28</v>
      </c>
      <c r="O211" s="130">
        <f>AVERAGE(O32,O64,O96,O128,O160,O192)</f>
        <v>0.8571428571</v>
      </c>
      <c r="P211" s="130">
        <f>AVERAGE(V32,V64,V96,V128,V160,V192)</f>
        <v>1.595238095</v>
      </c>
      <c r="Q211" s="130">
        <f>AVERAGE(AC32,AC64,AC96,AC128,AC160,AC192)</f>
        <v>0.4285714286</v>
      </c>
      <c r="R211" s="130">
        <f>AVERAGE(AJ32,AJ64,AJ96,AJ128,AJ160,AJ192)</f>
        <v>0.07142857143</v>
      </c>
      <c r="S211" s="130">
        <f>AVERAGE(AQ32,AQ64,AQ96,AQ128,AQ160,AQ192)</f>
        <v>0.1428571429</v>
      </c>
      <c r="T211" s="130">
        <f>AVERAGE(AX32,AX64,AX96,AX128,AX160,AX192)</f>
        <v>0.9285714286</v>
      </c>
      <c r="U211" s="130"/>
      <c r="V211" s="42">
        <v>16.0</v>
      </c>
      <c r="W211" s="33" t="s">
        <v>28</v>
      </c>
      <c r="X211" s="130">
        <f>AVERAGE(P32,P64,P96,P128,P160,P192)</f>
        <v>0.625994175</v>
      </c>
      <c r="Y211" s="130">
        <f>AVERAGE(W32,W64,W96,W128,W160,W192)</f>
        <v>0.7891911</v>
      </c>
      <c r="Z211" s="130">
        <f>AVERAGE(AD32,AD64,AD96,AD128,AD160,AD192)</f>
        <v>0.83303505</v>
      </c>
      <c r="AA211" s="130">
        <f>AVERAGE(AK32,AK64,AK96,AK128,AK160,AK192)</f>
        <v>0.840342375</v>
      </c>
      <c r="AB211" s="130">
        <f>AVERAGE(AR32,AR64,AR96,AR128,AR160,AR192)</f>
        <v>0.854957025</v>
      </c>
      <c r="AC211" s="130">
        <f>AVERAGE(AY32,AY64,AY96,AY128,AY160,AY192)</f>
        <v>0.94995225</v>
      </c>
    </row>
    <row r="212" ht="14.25" customHeight="1"/>
    <row r="213" ht="14.25" customHeight="1">
      <c r="C213" s="191" t="s">
        <v>254</v>
      </c>
      <c r="D213" s="288"/>
      <c r="E213" s="288"/>
      <c r="F213" s="190" t="s">
        <v>496</v>
      </c>
      <c r="G213" s="289"/>
      <c r="H213" s="190"/>
      <c r="I213" s="190"/>
      <c r="J213" s="190"/>
      <c r="K213" s="190"/>
      <c r="M213" s="288"/>
      <c r="N213" s="288"/>
      <c r="O213" s="190" t="s">
        <v>497</v>
      </c>
      <c r="P213" s="289"/>
      <c r="Q213" s="190"/>
      <c r="R213" s="190"/>
      <c r="S213" s="190"/>
      <c r="T213" s="190"/>
    </row>
    <row r="214" ht="14.25" customHeight="1">
      <c r="D214" s="25" t="s">
        <v>151</v>
      </c>
      <c r="E214" s="42" t="s">
        <v>87</v>
      </c>
      <c r="F214" s="25" t="s">
        <v>9</v>
      </c>
      <c r="G214" s="25" t="s">
        <v>12</v>
      </c>
      <c r="H214" s="25" t="s">
        <v>15</v>
      </c>
      <c r="I214" s="25" t="s">
        <v>18</v>
      </c>
      <c r="J214" s="25" t="s">
        <v>21</v>
      </c>
      <c r="K214" s="25" t="s">
        <v>22</v>
      </c>
      <c r="L214" s="130"/>
      <c r="M214" s="25" t="s">
        <v>151</v>
      </c>
      <c r="N214" s="42" t="s">
        <v>87</v>
      </c>
      <c r="O214" s="25" t="s">
        <v>9</v>
      </c>
      <c r="P214" s="25" t="s">
        <v>12</v>
      </c>
      <c r="Q214" s="25" t="s">
        <v>15</v>
      </c>
      <c r="R214" s="25" t="s">
        <v>18</v>
      </c>
      <c r="S214" s="25" t="s">
        <v>21</v>
      </c>
      <c r="T214" s="25" t="s">
        <v>22</v>
      </c>
    </row>
    <row r="215" ht="14.25" customHeight="1">
      <c r="D215" s="42">
        <v>1.0</v>
      </c>
      <c r="E215" s="35" t="s">
        <v>46</v>
      </c>
      <c r="F215" s="130" t="str">
        <f>AVERAGE(N21,N53,N85,N117,N149,N181)</f>
        <v>#DIV/0!</v>
      </c>
      <c r="G215" s="130" t="str">
        <f>AVERAGE(U21,U53,U85,U117,U149,U181)</f>
        <v>#DIV/0!</v>
      </c>
      <c r="H215" s="130" t="str">
        <f>AVERAGE(AB21,AB53,AB85,AB117,AB149,AB181)</f>
        <v>#DIV/0!</v>
      </c>
      <c r="I215" s="130" t="str">
        <f>AVERAGE(AI21,AI53,AI85,AI117,AI149,AI181)</f>
        <v>#DIV/0!</v>
      </c>
      <c r="J215" s="130" t="str">
        <f>AVERAGE(AP21,AP53,AP85,AP117,AP149,AP181)</f>
        <v>#DIV/0!</v>
      </c>
      <c r="K215" s="130" t="str">
        <f>AVERAGE(AW21,AW53,AW85,AW117,AW149,AW181)</f>
        <v>#DIV/0!</v>
      </c>
      <c r="L215" s="130"/>
      <c r="M215" s="42">
        <v>1.0</v>
      </c>
      <c r="N215" s="35" t="s">
        <v>46</v>
      </c>
      <c r="O215" s="130" t="str">
        <f>AVERAGE(O21,O53,O85,O117,O149,O181)</f>
        <v>#DIV/0!</v>
      </c>
      <c r="P215" s="130" t="str">
        <f>AVERAGE(V21,V53,V85,V117,V149,V181)</f>
        <v>#DIV/0!</v>
      </c>
      <c r="Q215" s="130" t="str">
        <f>AVERAGE(AC21,AC53,AC85,AC117,AC149,AC181)</f>
        <v>#DIV/0!</v>
      </c>
      <c r="R215" s="130" t="str">
        <f>AVERAGE(AJ21,AJ53,AJ85,AJ117,AJ149,AJ181)</f>
        <v>#DIV/0!</v>
      </c>
      <c r="S215" s="130" t="str">
        <f>AVERAGE(AQ21,AQ53,AQ85,AQ117,AQ149,AQ181)</f>
        <v>#DIV/0!</v>
      </c>
      <c r="T215" s="130" t="str">
        <f>AVERAGE(AX21,AX53,AX85,AX117,AX149,AX181)</f>
        <v>#DIV/0!</v>
      </c>
    </row>
    <row r="216" ht="14.25" customHeight="1">
      <c r="D216" s="42">
        <v>2.0</v>
      </c>
      <c r="E216" s="35" t="s">
        <v>45</v>
      </c>
      <c r="F216" s="130" t="str">
        <f>AVERAGE(N23,N55,N87,N119,N151,N183)</f>
        <v>#DIV/0!</v>
      </c>
      <c r="G216" s="130" t="str">
        <f>AVERAGE(U23,U55,U87,U119,U151,U183)</f>
        <v>#DIV/0!</v>
      </c>
      <c r="H216" s="130" t="str">
        <f>AVERAGE(AB23,AB55,AB87,AB119,AB151,AB183)</f>
        <v>#DIV/0!</v>
      </c>
      <c r="I216" s="130" t="str">
        <f>AVERAGE(AI23,AI55,AI87,AI119,AI151,AI183)</f>
        <v>#DIV/0!</v>
      </c>
      <c r="J216" s="130" t="str">
        <f>AVERAGE(AP23,AP55,AP87,AP119,AP151,AP183)</f>
        <v>#DIV/0!</v>
      </c>
      <c r="K216" s="130" t="str">
        <f>AVERAGE(AW23,AW55,AW87,AW119,AW151,AW183)</f>
        <v>#DIV/0!</v>
      </c>
      <c r="L216" s="130"/>
      <c r="M216" s="42">
        <v>2.0</v>
      </c>
      <c r="N216" s="35" t="s">
        <v>45</v>
      </c>
      <c r="O216" s="130" t="str">
        <f>AVERAGE(O23,O55,O87,O119,O151,O183)</f>
        <v>#DIV/0!</v>
      </c>
      <c r="P216" s="130" t="str">
        <f>AVERAGE(V23,V55,V87,V119,V151,V183)</f>
        <v>#DIV/0!</v>
      </c>
      <c r="Q216" s="130" t="str">
        <f>AVERAGE(AC23,AC55,AC87,AC119,AC151,AC183)</f>
        <v>#DIV/0!</v>
      </c>
      <c r="R216" s="130" t="str">
        <f>AVERAGE(AJ23,AJ55,AJ87,AJ119,AJ151,AJ183)</f>
        <v>#DIV/0!</v>
      </c>
      <c r="S216" s="130" t="str">
        <f>AVERAGE(AQ23,AQ55,AQ87,AQ119,AQ151,AQ183)</f>
        <v>#DIV/0!</v>
      </c>
      <c r="T216" s="130" t="str">
        <f>AVERAGE(AX23,AX55,AX87,AX119,AX151,AX183)</f>
        <v>#DIV/0!</v>
      </c>
    </row>
    <row r="217" ht="14.25" customHeight="1">
      <c r="D217" s="42">
        <v>3.0</v>
      </c>
      <c r="E217" s="35" t="s">
        <v>44</v>
      </c>
      <c r="F217" s="130" t="str">
        <f>AVERAGE(N25,N57,N89,N121,N153,N185)</f>
        <v>#DIV/0!</v>
      </c>
      <c r="G217" s="130" t="str">
        <f>AVERAGE(U25,U57,U89,U121,U153,U185)</f>
        <v>#DIV/0!</v>
      </c>
      <c r="H217" s="130" t="str">
        <f>AVERAGE(AB25,AB57,AB89,AB121,AB153,AB185)</f>
        <v>#DIV/0!</v>
      </c>
      <c r="I217" s="130" t="str">
        <f>AVERAGE(AI25,AI57,AI89,AI121,AI153,AI185)</f>
        <v>#DIV/0!</v>
      </c>
      <c r="J217" s="130" t="str">
        <f>AVERAGE(AP25,AP57,AP89,AP121,AP153,AP185)</f>
        <v>#DIV/0!</v>
      </c>
      <c r="K217" s="130" t="str">
        <f>AVERAGE(AW25,AW57,AW89,AW121,AW153,AW185)</f>
        <v>#DIV/0!</v>
      </c>
      <c r="L217" s="130"/>
      <c r="M217" s="42">
        <v>3.0</v>
      </c>
      <c r="N217" s="35" t="s">
        <v>44</v>
      </c>
      <c r="O217" s="130" t="str">
        <f>AVERAGE(O25,O57,O89,O121,O153,O185)</f>
        <v>#DIV/0!</v>
      </c>
      <c r="P217" s="130" t="str">
        <f>AVERAGE(V25,V57,V89,V121,V153,V185)</f>
        <v>#DIV/0!</v>
      </c>
      <c r="Q217" s="130" t="str">
        <f>AVERAGE(AC25,AC57,AC89,AC121,AC153,AC185)</f>
        <v>#DIV/0!</v>
      </c>
      <c r="R217" s="130" t="str">
        <f>AVERAGE(AJ25,AJ57,AJ89,AJ121,AJ153,AJ185)</f>
        <v>#DIV/0!</v>
      </c>
      <c r="S217" s="130" t="str">
        <f>AVERAGE(AQ25,AQ57,AQ89,AQ121,AQ153,AQ185)</f>
        <v>#DIV/0!</v>
      </c>
      <c r="T217" s="130" t="str">
        <f>AVERAGE(AX25,AX57,AX89,AX121,AX153,AX185)</f>
        <v>#DIV/0!</v>
      </c>
    </row>
    <row r="218" ht="14.25" customHeight="1">
      <c r="D218" s="42">
        <v>4.0</v>
      </c>
      <c r="E218" s="35" t="s">
        <v>43</v>
      </c>
      <c r="F218" s="130" t="str">
        <f>AVERAGE(N27,N59,N91,N123,N155,N187)</f>
        <v>#DIV/0!</v>
      </c>
      <c r="G218" s="130" t="str">
        <f>AVERAGE(U27,U59,U91,U123,U155,U187)</f>
        <v>#DIV/0!</v>
      </c>
      <c r="H218" s="130" t="str">
        <f>AVERAGE(AB27,AB59,AB91,AB123,AB155,AB187)</f>
        <v>#DIV/0!</v>
      </c>
      <c r="I218" s="130" t="str">
        <f>AVERAGE(AI27,AI59,AI91,AI123,AI155,AI187)</f>
        <v>#DIV/0!</v>
      </c>
      <c r="J218" s="130" t="str">
        <f>AVERAGE(AP27,AP59,AP91,AP123,AP155,AP187)</f>
        <v>#DIV/0!</v>
      </c>
      <c r="K218" s="130" t="str">
        <f>AVERAGE(AW27,AW59,AW91,AW123,AW155,AW187)</f>
        <v>#DIV/0!</v>
      </c>
      <c r="L218" s="130"/>
      <c r="M218" s="42">
        <v>4.0</v>
      </c>
      <c r="N218" s="35" t="s">
        <v>43</v>
      </c>
      <c r="O218" s="130" t="str">
        <f>AVERAGE(O27,O59,O91,O123,O155,O187)</f>
        <v>#DIV/0!</v>
      </c>
      <c r="P218" s="130" t="str">
        <f>AVERAGE(V27,V59,V91,V123,V155,V187)</f>
        <v>#DIV/0!</v>
      </c>
      <c r="Q218" s="130" t="str">
        <f>AVERAGE(AC27,AC59,AC91,AC123,AC155,AC187)</f>
        <v>#DIV/0!</v>
      </c>
      <c r="R218" s="130" t="str">
        <f>AVERAGE(AJ27,AJ59,AJ91,AJ123,AJ155,AJ187)</f>
        <v>#DIV/0!</v>
      </c>
      <c r="S218" s="130" t="str">
        <f>AVERAGE(AQ27,AQ59,AQ91,AQ123,AQ155,AQ187)</f>
        <v>#DIV/0!</v>
      </c>
      <c r="T218" s="130" t="str">
        <f>AVERAGE(AX27,AX59,AX91,AX123,AX155,AX187)</f>
        <v>#DIV/0!</v>
      </c>
    </row>
    <row r="219" ht="14.25" customHeight="1">
      <c r="D219" s="42">
        <v>5.0</v>
      </c>
      <c r="E219" s="35" t="s">
        <v>42</v>
      </c>
      <c r="F219" s="130" t="str">
        <f>AVERAGE(N29,N61,N93,N125,N157,N189)</f>
        <v>#DIV/0!</v>
      </c>
      <c r="G219" s="130" t="str">
        <f>AVERAGE(U29,U61,U93,U125,U157,U189)</f>
        <v>#DIV/0!</v>
      </c>
      <c r="H219" s="130" t="str">
        <f>AVERAGE(AB29,AB61,AB93,AB125,AB157,AB189)</f>
        <v>#DIV/0!</v>
      </c>
      <c r="I219" s="130" t="str">
        <f>AVERAGE(AI29,AI61,AI93,AI125,AI157,AI189)</f>
        <v>#DIV/0!</v>
      </c>
      <c r="J219" s="130" t="str">
        <f>AVERAGE(AP29,AP61,AP93,AP125,AP157,AP189)</f>
        <v>#DIV/0!</v>
      </c>
      <c r="K219" s="130" t="str">
        <f>AVERAGE(AW29,AW61,AW93,AW125,AW157,AW189)</f>
        <v>#DIV/0!</v>
      </c>
      <c r="L219" s="130"/>
      <c r="M219" s="42">
        <v>5.0</v>
      </c>
      <c r="N219" s="35" t="s">
        <v>42</v>
      </c>
      <c r="O219" s="130" t="str">
        <f>AVERAGE(O29,O61,O93,O125,O157,O189)</f>
        <v>#DIV/0!</v>
      </c>
      <c r="P219" s="130" t="str">
        <f>AVERAGE(V29,V61,V93,V125,V157,V189)</f>
        <v>#DIV/0!</v>
      </c>
      <c r="Q219" s="130" t="str">
        <f>AVERAGE(AC29,AC61,AC93,AC125,AC157,AC189)</f>
        <v>#DIV/0!</v>
      </c>
      <c r="R219" s="130" t="str">
        <f>AVERAGE(AJ29,AJ61,AJ93,AJ125,AJ157,AJ189)</f>
        <v>#DIV/0!</v>
      </c>
      <c r="S219" s="130" t="str">
        <f>AVERAGE(AQ29,AQ61,AQ93,AQ125,AQ157,AQ189)</f>
        <v>#DIV/0!</v>
      </c>
      <c r="T219" s="130" t="str">
        <f>AVERAGE(AX29,AX61,AX93,AX125,AX157,AX189)</f>
        <v>#DIV/0!</v>
      </c>
    </row>
    <row r="220" ht="14.25" customHeight="1">
      <c r="D220" s="42">
        <v>6.0</v>
      </c>
      <c r="E220" s="35" t="s">
        <v>41</v>
      </c>
      <c r="F220" s="130" t="str">
        <f>AVERAGE(N31,N63,N95,N127,N159,N191)</f>
        <v>#DIV/0!</v>
      </c>
      <c r="G220" s="130" t="str">
        <f>AVERAGE(U31,U63,U95,U127,U159,U191)</f>
        <v>#DIV/0!</v>
      </c>
      <c r="H220" s="130" t="str">
        <f>AVERAGE(AB31,AB63,AB95,AB127,AB159,AB191)</f>
        <v>#DIV/0!</v>
      </c>
      <c r="I220" s="130" t="str">
        <f>AVERAGE(AI31,AI63,AI95,AI127,AI159,AI191)</f>
        <v>#DIV/0!</v>
      </c>
      <c r="J220" s="130" t="str">
        <f>AVERAGE(AP31,AP63,AP95,AP127,AP159,AP191)</f>
        <v>#DIV/0!</v>
      </c>
      <c r="K220" s="130" t="str">
        <f>AVERAGE(AW31,AW63,AW95,AW127,AW159,AW191)</f>
        <v>#DIV/0!</v>
      </c>
      <c r="L220" s="130"/>
      <c r="M220" s="42">
        <v>6.0</v>
      </c>
      <c r="N220" s="35" t="s">
        <v>41</v>
      </c>
      <c r="O220" s="130" t="str">
        <f>AVERAGE(O31,O63,O95,O127,O159,O191)</f>
        <v>#DIV/0!</v>
      </c>
      <c r="P220" s="130" t="str">
        <f>AVERAGE(V31,V63,V95,V127,V159,V191)</f>
        <v>#DIV/0!</v>
      </c>
      <c r="Q220" s="130" t="str">
        <f>AVERAGE(AC31,AC63,AC95,AC127,AC159,AC191)</f>
        <v>#DIV/0!</v>
      </c>
      <c r="R220" s="130" t="str">
        <f>AVERAGE(AJ31,AJ63,AJ95,AJ127,AJ159,AJ191)</f>
        <v>#DIV/0!</v>
      </c>
      <c r="S220" s="130" t="str">
        <f>AVERAGE(AQ31,AQ63,AQ95,AQ127,AQ159,AQ191)</f>
        <v>#DIV/0!</v>
      </c>
      <c r="T220" s="130" t="str">
        <f>AVERAGE(AX31,AX63,AX95,AX127,AX159,AX191)</f>
        <v>#DIV/0!</v>
      </c>
    </row>
    <row r="221" ht="14.25" customHeight="1">
      <c r="D221" s="42">
        <v>7.0</v>
      </c>
      <c r="E221" s="35" t="s">
        <v>40</v>
      </c>
      <c r="F221" s="130" t="str">
        <f>AVERAGE(N33,N65,N97,N129,N161,N193)</f>
        <v>#DIV/0!</v>
      </c>
      <c r="G221" s="130" t="str">
        <f>AVERAGE(U33,U65,U97,U129,U161,U193)</f>
        <v>#DIV/0!</v>
      </c>
      <c r="H221" s="130" t="str">
        <f>AVERAGE(AB33,AB65,AB97,AB129,AB161,AB193)</f>
        <v>#DIV/0!</v>
      </c>
      <c r="I221" s="130" t="str">
        <f>AVERAGE(AI33,AI65,AI97,AI129,AI161,AI193)</f>
        <v>#DIV/0!</v>
      </c>
      <c r="J221" s="130" t="str">
        <f>AVERAGE(AP33,AP65,AP97,AP129,AP161,AP193)</f>
        <v>#DIV/0!</v>
      </c>
      <c r="K221" s="130" t="str">
        <f>AVERAGE(AW33,AW65,AW97,AW129,AW161,AW193)</f>
        <v>#DIV/0!</v>
      </c>
      <c r="L221" s="130"/>
      <c r="M221" s="42">
        <v>7.0</v>
      </c>
      <c r="N221" s="35" t="s">
        <v>40</v>
      </c>
      <c r="O221" s="130" t="str">
        <f>AVERAGE(O33,O65,O97,O129,O161,O193)</f>
        <v>#DIV/0!</v>
      </c>
      <c r="P221" s="130" t="str">
        <f>AVERAGE(V33,V65,V97,V129,V161,V193)</f>
        <v>#DIV/0!</v>
      </c>
      <c r="Q221" s="130" t="str">
        <f>AVERAGE(AC33,AC65,AC97,AC129,AC161,AC193)</f>
        <v>#DIV/0!</v>
      </c>
      <c r="R221" s="130" t="str">
        <f>AVERAGE(AJ33,AJ65,AJ97,AJ129,AJ161,AJ193)</f>
        <v>#DIV/0!</v>
      </c>
      <c r="S221" s="130" t="str">
        <f>AVERAGE(AQ33,AQ65,AQ97,AQ129,AQ161,AQ193)</f>
        <v>#DIV/0!</v>
      </c>
      <c r="T221" s="130" t="str">
        <f>AVERAGE(AX33,AX65,AX97,AX129,AX161,AX193)</f>
        <v>#DIV/0!</v>
      </c>
    </row>
    <row r="222" ht="14.25" customHeight="1">
      <c r="D222" s="42">
        <v>8.0</v>
      </c>
      <c r="E222" s="35" t="s">
        <v>39</v>
      </c>
      <c r="F222" s="130" t="str">
        <f>AVERAGE(N35,N67,N99,N131,N163,N195)</f>
        <v>#DIV/0!</v>
      </c>
      <c r="G222" s="130" t="str">
        <f>AVERAGE(U35,U67,U99,U131,U163,T195)</f>
        <v>#DIV/0!</v>
      </c>
      <c r="H222" s="130" t="str">
        <f>AVERAGE(AB35,AB67,AB99,AB131,AB163,Z195)</f>
        <v>#DIV/0!</v>
      </c>
      <c r="I222" s="130" t="str">
        <f>AVERAGE(AI35,AI67,AI99,AI131,AI163,AG195)</f>
        <v>#DIV/0!</v>
      </c>
      <c r="J222" s="130" t="str">
        <f>AVERAGE(AP35,AP67,AP99,AP131,AP163,AN195)</f>
        <v>#DIV/0!</v>
      </c>
      <c r="K222" s="130" t="str">
        <f>AVERAGE(AW35,AW67,AW99,AW131,AW163,AU195)</f>
        <v>#DIV/0!</v>
      </c>
      <c r="L222" s="130"/>
      <c r="M222" s="42">
        <v>8.0</v>
      </c>
      <c r="N222" s="35" t="s">
        <v>39</v>
      </c>
      <c r="O222" s="130" t="str">
        <f>AVERAGE(O35,O67,O99,O131,O163,O195)</f>
        <v>#DIV/0!</v>
      </c>
      <c r="P222" s="130" t="str">
        <f>AVERAGE(V35,V67,V99,V131,V163,U195)</f>
        <v>#DIV/0!</v>
      </c>
      <c r="Q222" s="130" t="str">
        <f>AVERAGE(AC35,AC67,AC99,AC131,AC163,AA195)</f>
        <v>#DIV/0!</v>
      </c>
      <c r="R222" s="130" t="str">
        <f>AVERAGE(AJ35,AJ67,AJ99,AJ131,AJ163,AH195)</f>
        <v>#DIV/0!</v>
      </c>
      <c r="S222" s="130" t="str">
        <f>AVERAGE(AQ35,AQ67,AQ99,AQ131,AQ163,AO195)</f>
        <v>#DIV/0!</v>
      </c>
      <c r="T222" s="130" t="str">
        <f>AVERAGE(AX35,AX67,AX99,AX131,AX163,AV195)</f>
        <v>#DIV/0!</v>
      </c>
    </row>
    <row r="223" ht="14.25" customHeight="1">
      <c r="D223" s="42">
        <v>9.0</v>
      </c>
      <c r="E223" s="35" t="s">
        <v>38</v>
      </c>
      <c r="F223" s="130" t="str">
        <f>AVERAGE(N37,N69,N101,N133,N165,N197)</f>
        <v>#DIV/0!</v>
      </c>
      <c r="G223" s="130">
        <f>AVERAGE(U37,U69,U101,U133,U165,T197)</f>
        <v>1.071428571</v>
      </c>
      <c r="H223" s="130">
        <f>AVERAGE(AB37,AB69,AB101,AB133,AB165,Z197)</f>
        <v>0.660095025</v>
      </c>
      <c r="I223" s="130" t="str">
        <f>AVERAGE(AI37,AI69,AI101,AI133,AI165,AG197)</f>
        <v>#DIV/0!</v>
      </c>
      <c r="J223" s="130" t="str">
        <f>AVERAGE(AP37,AP69,AP101,AP133,AP165,AN197)</f>
        <v>#DIV/0!</v>
      </c>
      <c r="K223" s="130" t="str">
        <f>AVERAGE(AW37,AW69,AW101,AW133,AW165,AU197)</f>
        <v>#DIV/0!</v>
      </c>
      <c r="L223" s="130"/>
      <c r="M223" s="42">
        <v>9.0</v>
      </c>
      <c r="N223" s="35" t="s">
        <v>38</v>
      </c>
      <c r="O223" s="130">
        <f>AVERAGE(O37,O69,O101,O133,O165,O197)</f>
        <v>0.5952380952</v>
      </c>
      <c r="P223" s="130" t="str">
        <f>AVERAGE(V37,V69,V101,V133,V165,U197)</f>
        <v>#DIV/0!</v>
      </c>
      <c r="Q223" s="130">
        <f>AVERAGE(AC37,AC69,AC101,AC133,AC165,AA197)</f>
        <v>0.660095025</v>
      </c>
      <c r="R223" s="130" t="str">
        <f>AVERAGE(AJ37,AJ69,AJ101,AJ133,AJ165,AH197)</f>
        <v>#DIV/0!</v>
      </c>
      <c r="S223" s="130" t="str">
        <f>AVERAGE(AQ37,AQ69,AQ101,AQ133,AQ165,AO197)</f>
        <v>#DIV/0!</v>
      </c>
      <c r="T223" s="130" t="str">
        <f>AVERAGE(AX37,AX69,AX101,AX133,AX165,AV197)</f>
        <v>#DIV/0!</v>
      </c>
    </row>
    <row r="224" ht="14.25" customHeight="1">
      <c r="D224" s="42">
        <v>10.0</v>
      </c>
      <c r="E224" s="35" t="s">
        <v>37</v>
      </c>
      <c r="F224" s="130" t="str">
        <f>AVERAGE(N39,N71,N103,N135,N167,N199)</f>
        <v>#DIV/0!</v>
      </c>
      <c r="G224" s="130">
        <f>AVERAGE(U39,U71,U103,U135,U167,T199)</f>
        <v>0.9761904762</v>
      </c>
      <c r="H224" s="130">
        <f>AVERAGE(AB39,AB71,AB103,AB135,AB167,Z199)</f>
        <v>0.64791615</v>
      </c>
      <c r="I224" s="130" t="str">
        <f>AVERAGE(AI39,AI71,AI103,AI135,AI167,AG199)</f>
        <v>#DIV/0!</v>
      </c>
      <c r="J224" s="130" t="str">
        <f>AVERAGE(AP39,AP71,AP103,AP135,AP167,AN199)</f>
        <v>#DIV/0!</v>
      </c>
      <c r="K224" s="130" t="str">
        <f>AVERAGE(AW39,AW71,AW103,AW135,AW167,AU199)</f>
        <v>#DIV/0!</v>
      </c>
      <c r="L224" s="130"/>
      <c r="M224" s="42">
        <v>10.0</v>
      </c>
      <c r="N224" s="35" t="s">
        <v>37</v>
      </c>
      <c r="O224" s="130">
        <f>AVERAGE(O39,O71,O103,O135,O167,O199)</f>
        <v>0.5238095238</v>
      </c>
      <c r="P224" s="130" t="str">
        <f>AVERAGE(V39,V71,V103,V135,V167,U199)</f>
        <v>#DIV/0!</v>
      </c>
      <c r="Q224" s="130">
        <f>AVERAGE(AC39,AC71,AC103,AC135,AC167,AA199)</f>
        <v>0.64791615</v>
      </c>
      <c r="R224" s="130" t="str">
        <f>AVERAGE(AJ39,AJ71,AJ103,AJ135,AJ167,AH199)</f>
        <v>#DIV/0!</v>
      </c>
      <c r="S224" s="130" t="str">
        <f>AVERAGE(AQ39,AQ71,AQ103,AQ135,AQ167,AO199)</f>
        <v>#DIV/0!</v>
      </c>
      <c r="T224" s="130" t="str">
        <f>AVERAGE(AX39,AX71,AX103,AX135,AX167,AV199)</f>
        <v>#DIV/0!</v>
      </c>
    </row>
    <row r="225" ht="14.25" customHeight="1">
      <c r="D225" s="42">
        <v>11.0</v>
      </c>
      <c r="E225" s="35" t="s">
        <v>36</v>
      </c>
      <c r="F225" s="130" t="str">
        <f>AVERAGE(N41,N73,N105,N137,N169,N201)</f>
        <v>#DIV/0!</v>
      </c>
      <c r="G225" s="130">
        <f>AVERAGE(U41,U73,U105,U137,U169,T201)</f>
        <v>1.023809524</v>
      </c>
      <c r="H225" s="130">
        <f>AVERAGE(AB41,AB73,AB105,AB137,AB169,Z201)</f>
        <v>0.73560405</v>
      </c>
      <c r="I225" s="130" t="str">
        <f>AVERAGE(AI41,AI73,AI105,AI137,AI169,AG201)</f>
        <v>#DIV/0!</v>
      </c>
      <c r="J225" s="130" t="str">
        <f>AVERAGE(AP41,AP73,AP105,AP137,AP169,AN201)</f>
        <v>#DIV/0!</v>
      </c>
      <c r="K225" s="130" t="str">
        <f>AVERAGE(AW41,AW73,AW105,AW137,AW169,AU201)</f>
        <v>#DIV/0!</v>
      </c>
      <c r="L225" s="130"/>
      <c r="M225" s="42">
        <v>11.0</v>
      </c>
      <c r="N225" s="35" t="s">
        <v>36</v>
      </c>
      <c r="O225" s="130">
        <f>AVERAGE(O41,O73,O105,O137,O169,O201)</f>
        <v>0.880952381</v>
      </c>
      <c r="P225" s="130" t="str">
        <f>AVERAGE(V41,V73,V105,V137,V169,U201)</f>
        <v>#DIV/0!</v>
      </c>
      <c r="Q225" s="130">
        <f>AVERAGE(AC41,AC73,AC105,AC137,AC169,AA201)</f>
        <v>0.73560405</v>
      </c>
      <c r="R225" s="130" t="str">
        <f>AVERAGE(AJ41,AJ73,AJ105,AJ137,AJ169,AH201)</f>
        <v>#DIV/0!</v>
      </c>
      <c r="S225" s="130" t="str">
        <f>AVERAGE(AQ41,AQ73,AQ105,AQ137,AQ169,AO201)</f>
        <v>#DIV/0!</v>
      </c>
      <c r="T225" s="130" t="str">
        <f>AVERAGE(AX41,AX73,AX105,AX137,AX169,AV201)</f>
        <v>#DIV/0!</v>
      </c>
    </row>
    <row r="226" ht="14.25" customHeight="1">
      <c r="D226" s="42">
        <v>12.0</v>
      </c>
      <c r="E226" s="35" t="s">
        <v>34</v>
      </c>
      <c r="F226" s="130" t="str">
        <f>AVERAGE(N43,N75,N107,N139,N171,N203)</f>
        <v>#DIV/0!</v>
      </c>
      <c r="G226" s="130">
        <f>AVERAGE(U43,U75,U107,U139,U171,T203)</f>
        <v>1</v>
      </c>
      <c r="H226" s="130">
        <f>AVERAGE(AB43,AB75,AB107,AB139,AB171,Z203)</f>
        <v>0.8086773</v>
      </c>
      <c r="I226" s="130" t="str">
        <f>AVERAGE(AI43,AI75,AI107,AI139,AI171,AG203)</f>
        <v>#DIV/0!</v>
      </c>
      <c r="J226" s="130" t="str">
        <f>AVERAGE(AP43,AP75,AP107,AP139,AP171,AN203)</f>
        <v>#DIV/0!</v>
      </c>
      <c r="K226" s="130" t="str">
        <f>AVERAGE(AW43,AW75,AW107,AW139,AW171,AU203)</f>
        <v>#DIV/0!</v>
      </c>
      <c r="L226" s="130"/>
      <c r="M226" s="42">
        <v>12.0</v>
      </c>
      <c r="N226" s="35" t="s">
        <v>34</v>
      </c>
      <c r="O226" s="130">
        <f>AVERAGE(O43,O75,O107,O139,O171,O203)</f>
        <v>1.071428571</v>
      </c>
      <c r="P226" s="130" t="str">
        <f>AVERAGE(V43,V75,V107,V139,V171,U203)</f>
        <v>#DIV/0!</v>
      </c>
      <c r="Q226" s="130">
        <f>AVERAGE(AC43,AC75,AC107,AC139,AC171,AA203)</f>
        <v>0.811113075</v>
      </c>
      <c r="R226" s="130" t="str">
        <f>AVERAGE(AJ43,AJ75,AJ107,AJ139,AJ171,AH203)</f>
        <v>#DIV/0!</v>
      </c>
      <c r="S226" s="130" t="str">
        <f>AVERAGE(AQ43,AQ75,AQ107,AQ139,AQ171,AO203)</f>
        <v>#DIV/0!</v>
      </c>
      <c r="T226" s="130" t="str">
        <f>AVERAGE(AX43,AX75,AX107,AX139,AX171,AV203)</f>
        <v>#DIV/0!</v>
      </c>
      <c r="U226" s="130"/>
    </row>
    <row r="227" ht="14.25" customHeight="1">
      <c r="D227" s="42">
        <v>13.0</v>
      </c>
      <c r="E227" s="35" t="s">
        <v>32</v>
      </c>
      <c r="F227" s="130" t="str">
        <f>AVERAGE(N45,N77,N109,N141,N173,N205)</f>
        <v>#DIV/0!</v>
      </c>
      <c r="G227" s="130">
        <f>AVERAGE(U45,U77,U109,U141,U173,T205)</f>
        <v>1.30952381</v>
      </c>
      <c r="H227" s="130">
        <f>AVERAGE(AB45,AB77,AB109,AB141,AB173,Z205)</f>
        <v>0.82329195</v>
      </c>
      <c r="I227" s="130" t="str">
        <f>AVERAGE(AI45,AI77,AI109,AI141,AI173,AG205)</f>
        <v>#DIV/0!</v>
      </c>
      <c r="J227" s="130" t="str">
        <f>AVERAGE(AP45,AP77,AP109,AP141,AP173,AN205)</f>
        <v>#DIV/0!</v>
      </c>
      <c r="K227" s="130" t="str">
        <f>AVERAGE(AW45,AW77,AW109,AW141,AW173,AU205)</f>
        <v>#DIV/0!</v>
      </c>
      <c r="L227" s="130"/>
      <c r="M227" s="42">
        <v>13.0</v>
      </c>
      <c r="N227" s="35" t="s">
        <v>32</v>
      </c>
      <c r="O227" s="130">
        <f>AVERAGE(O45,O77,O109,O141,O173,O205)</f>
        <v>0.8571428571</v>
      </c>
      <c r="P227" s="130" t="str">
        <f>AVERAGE(V45,V77,V109,V141,V173,U205)</f>
        <v>#DIV/0!</v>
      </c>
      <c r="Q227" s="130">
        <f>AVERAGE(AC45,AC77,AC109,AC141,AC173,AA205)</f>
        <v>0.82329195</v>
      </c>
      <c r="R227" s="130" t="str">
        <f>AVERAGE(AJ45,AJ77,AJ109,AJ141,AJ173,AH205)</f>
        <v>#DIV/0!</v>
      </c>
      <c r="S227" s="130" t="str">
        <f>AVERAGE(AQ45,AQ77,AQ109,AQ141,AQ173,AO205)</f>
        <v>#DIV/0!</v>
      </c>
      <c r="T227" s="130" t="str">
        <f>AVERAGE(AX45,AX77,AX109,AX141,AX173,AV205)</f>
        <v>#DIV/0!</v>
      </c>
      <c r="U227" s="130"/>
    </row>
    <row r="228" ht="14.25" customHeight="1">
      <c r="D228" s="42">
        <v>14.0</v>
      </c>
      <c r="E228" s="35" t="s">
        <v>30</v>
      </c>
      <c r="F228" s="130" t="str">
        <f>AVERAGE(N47,N79,N111,N143,N175,N207)</f>
        <v>#DIV/0!</v>
      </c>
      <c r="G228" s="130">
        <f>AVERAGE(U47,U79,U111,U143,U175,T207)</f>
        <v>0.7857142857</v>
      </c>
      <c r="H228" s="130">
        <f>AVERAGE(AB47,AB79,AB111,AB143,AB175,Z207)</f>
        <v>0.679581225</v>
      </c>
      <c r="I228" s="130" t="str">
        <f>AVERAGE(AI47,AI79,AI111,AI143,AI175,AG207)</f>
        <v>#DIV/0!</v>
      </c>
      <c r="J228" s="130" t="str">
        <f>AVERAGE(AP47,AP79,AP111,AP143,AP175,AN207)</f>
        <v>#DIV/0!</v>
      </c>
      <c r="K228" s="130" t="str">
        <f>AVERAGE(AW47,AW79,AW111,AW143,AW175,AU207)</f>
        <v>#DIV/0!</v>
      </c>
      <c r="L228" s="130"/>
      <c r="M228" s="42">
        <v>14.0</v>
      </c>
      <c r="N228" s="35" t="s">
        <v>30</v>
      </c>
      <c r="O228" s="130">
        <f>AVERAGE(O47,O79,O111,O143,O175,O207)</f>
        <v>0.7619047619</v>
      </c>
      <c r="P228" s="130" t="str">
        <f>AVERAGE(V47,V79,V111,V143,V175,U207)</f>
        <v>#DIV/0!</v>
      </c>
      <c r="Q228" s="130">
        <f>AVERAGE(AC47,AC79,AC111,AC143,AC175,AA207)</f>
        <v>0.684452775</v>
      </c>
      <c r="R228" s="130" t="str">
        <f>AVERAGE(AJ47,AJ79,AJ111,AJ143,AJ175,AH207)</f>
        <v>#DIV/0!</v>
      </c>
      <c r="S228" s="130" t="str">
        <f>AVERAGE(AQ47,AQ79,AQ111,AQ143,AQ175,AO207)</f>
        <v>#DIV/0!</v>
      </c>
      <c r="T228" s="130" t="str">
        <f>AVERAGE(AX47,AX79,AX111,AX143,AX175,AV207)</f>
        <v>#DIV/0!</v>
      </c>
      <c r="U228" s="130"/>
    </row>
    <row r="229" ht="14.25" customHeight="1">
      <c r="D229" s="42">
        <v>15.0</v>
      </c>
      <c r="E229" s="35" t="s">
        <v>29</v>
      </c>
      <c r="F229" s="130" t="str">
        <f>AVERAGE(N49,N81,N113,N145,N177,N209)</f>
        <v>#DIV/0!</v>
      </c>
      <c r="G229" s="130">
        <f>AVERAGE(U49,U81,U113,U145,U177,T209)</f>
        <v>1</v>
      </c>
      <c r="H229" s="130">
        <f>AVERAGE(AB49,AB81,AB113,AB145,AB177,Z209)</f>
        <v>0.81354885</v>
      </c>
      <c r="I229" s="130" t="str">
        <f>AVERAGE(AI49,AI81,AI113,AI145,AI177,AG209)</f>
        <v>#DIV/0!</v>
      </c>
      <c r="J229" s="130" t="str">
        <f>AVERAGE(AP49,AP81,AP113,AP145,AP177,AN209)</f>
        <v>#DIV/0!</v>
      </c>
      <c r="K229" s="130" t="str">
        <f>AVERAGE(AW49,AW81,AW113,AW145,AW177,AU209)</f>
        <v>#DIV/0!</v>
      </c>
      <c r="L229" s="130"/>
      <c r="M229" s="42">
        <v>15.0</v>
      </c>
      <c r="N229" s="35" t="s">
        <v>29</v>
      </c>
      <c r="O229" s="130">
        <f>AVERAGE(O49,O81,O113,O145,O177,O209)</f>
        <v>0.7857142857</v>
      </c>
      <c r="P229" s="130" t="str">
        <f>AVERAGE(V49,V81,V113,V145,V177,U209)</f>
        <v>#DIV/0!</v>
      </c>
      <c r="Q229" s="130">
        <f>AVERAGE(AC49,AC81,AC113,AC145,AC177,AA209)</f>
        <v>0.815984625</v>
      </c>
      <c r="R229" s="130" t="str">
        <f>AVERAGE(AJ49,AJ81,AJ113,AJ145,AJ177,AH209)</f>
        <v>#DIV/0!</v>
      </c>
      <c r="S229" s="130" t="str">
        <f>AVERAGE(AQ49,AQ81,AQ113,AQ145,AQ177,AO209)</f>
        <v>#DIV/0!</v>
      </c>
      <c r="T229" s="130" t="str">
        <f>AVERAGE(AX49,AX81,AX113,AX145,AX177,AV209)</f>
        <v>#DIV/0!</v>
      </c>
      <c r="U229" s="130"/>
    </row>
    <row r="230" ht="14.25" customHeight="1">
      <c r="D230" s="42">
        <v>16.0</v>
      </c>
      <c r="E230" s="33" t="s">
        <v>28</v>
      </c>
      <c r="F230" s="130" t="str">
        <f>AVERAGE(N51,N83,N115,N147,N179,N211)</f>
        <v>#DIV/0!</v>
      </c>
      <c r="G230" s="130">
        <f>AVERAGE(U51,U83,U115,U147,U179,T211)</f>
        <v>0.9285714286</v>
      </c>
      <c r="H230" s="130">
        <f>AVERAGE(AB51,AB83,AB115,AB147,AB179,Z211)</f>
        <v>0.83303505</v>
      </c>
      <c r="I230" s="130" t="str">
        <f>AVERAGE(AI51,AI83,AI115,AI147,AI179,AG211)</f>
        <v>#DIV/0!</v>
      </c>
      <c r="J230" s="130" t="str">
        <f>AVERAGE(AP51,AP83,AP115,AP147,AP179,AN211)</f>
        <v>#DIV/0!</v>
      </c>
      <c r="K230" s="130" t="str">
        <f>AVERAGE(AW51,AW83,AW115,AW147,AW179,AU211)</f>
        <v>#DIV/0!</v>
      </c>
      <c r="M230" s="42">
        <v>16.0</v>
      </c>
      <c r="N230" s="33" t="s">
        <v>28</v>
      </c>
      <c r="O230" s="130">
        <f>AVERAGE(O51,O83,O115,O147,O179,O211)</f>
        <v>0.8571428571</v>
      </c>
      <c r="P230" s="130" t="str">
        <f>AVERAGE(V51,V83,V115,V147,V179,U211)</f>
        <v>#DIV/0!</v>
      </c>
      <c r="Q230" s="130">
        <f>AVERAGE(AC51,AC83,AC115,AC147,AC179,AA211)</f>
        <v>0.840342375</v>
      </c>
      <c r="R230" s="130" t="str">
        <f>AVERAGE(AJ51,AJ83,AJ115,AJ147,AJ179,AH211)</f>
        <v>#DIV/0!</v>
      </c>
      <c r="S230" s="130" t="str">
        <f>AVERAGE(AQ51,AQ83,AQ115,AQ147,AQ179,AO211)</f>
        <v>#DIV/0!</v>
      </c>
      <c r="T230" s="130" t="str">
        <f>AVERAGE(AX51,AX83,AX115,AX147,AX179,AV211)</f>
        <v>#DIV/0!</v>
      </c>
    </row>
    <row r="231" ht="14.25" customHeight="1">
      <c r="B231" s="159" t="s">
        <v>499</v>
      </c>
      <c r="L231" s="159" t="s">
        <v>500</v>
      </c>
    </row>
    <row r="232" ht="14.25" customHeight="1">
      <c r="A232" s="191" t="s">
        <v>247</v>
      </c>
      <c r="B232" s="159" t="s">
        <v>253</v>
      </c>
      <c r="C232" s="42" t="s">
        <v>295</v>
      </c>
      <c r="D232" s="42" t="s">
        <v>9</v>
      </c>
      <c r="E232" s="42" t="s">
        <v>12</v>
      </c>
      <c r="F232" s="42" t="s">
        <v>15</v>
      </c>
      <c r="G232" s="42" t="s">
        <v>18</v>
      </c>
      <c r="H232" s="42" t="s">
        <v>21</v>
      </c>
      <c r="I232" s="42" t="s">
        <v>22</v>
      </c>
      <c r="K232" s="191" t="s">
        <v>247</v>
      </c>
      <c r="L232" s="159" t="s">
        <v>253</v>
      </c>
      <c r="M232" s="42" t="s">
        <v>295</v>
      </c>
      <c r="N232" s="42" t="s">
        <v>9</v>
      </c>
      <c r="O232" s="42" t="s">
        <v>12</v>
      </c>
      <c r="P232" s="42" t="s">
        <v>15</v>
      </c>
      <c r="Q232" s="42" t="s">
        <v>18</v>
      </c>
      <c r="R232" s="42" t="s">
        <v>21</v>
      </c>
      <c r="S232" s="42" t="s">
        <v>22</v>
      </c>
    </row>
    <row r="233" ht="14.25" customHeight="1">
      <c r="A233" s="130"/>
      <c r="B233" s="42" t="s">
        <v>169</v>
      </c>
      <c r="C233" s="130">
        <f>AVERAGE(G2,G24:G29,G34,G56:G61,G66,G88:G93,G98,G120:G125,G130,G154:G157,G152,G162,G184:G189)</f>
        <v>108.8333333</v>
      </c>
      <c r="D233" s="130">
        <f>AVERAGE(K2,K24:K29,K34,K56:K61,K66,K88:K93,K98,K120:K125,K130,K154:K157,K152,K162,K184:K189)</f>
        <v>129.2291667</v>
      </c>
      <c r="E233" s="130">
        <f t="shared" ref="E233:I233" si="43">AVERAGE(I2,I24:I29,I34,I56:I61,I66,I88:I93,I98,I120:I125,I130,I154:I157,I152,I162,I184:I189)</f>
        <v>32.125</v>
      </c>
      <c r="F233" s="130">
        <f t="shared" si="43"/>
        <v>64.20731707</v>
      </c>
      <c r="G233" s="130">
        <f t="shared" si="43"/>
        <v>129.2291667</v>
      </c>
      <c r="H233" s="130">
        <f t="shared" si="43"/>
        <v>19</v>
      </c>
      <c r="I233" s="130">
        <f t="shared" si="43"/>
        <v>37.29166667</v>
      </c>
      <c r="L233" s="42" t="s">
        <v>169</v>
      </c>
      <c r="M233" s="130">
        <f>AVERAGE(I2,I24:I29,I34,I56:I61,I66,I88:I93,I98,I120:I125,I130,I154:I157,I152,I162,I184:I189)</f>
        <v>32.125</v>
      </c>
      <c r="N233" s="130">
        <f>AVERAGE(M2,M24:M29,M34,M56:M61,M66,M88:M93,M98,M120:M125,M130,M154:M157,M152,M162,M184:M189)</f>
        <v>37.29166667</v>
      </c>
      <c r="O233" s="130">
        <f t="shared" ref="O233:S233" si="44">AVERAGE(K2,K24:K29,K34,K56:K61,K66,K88:K93,K98,K120:K125,K130,K154:K157,K152,K162,K184:K189)</f>
        <v>129.2291667</v>
      </c>
      <c r="P233" s="130">
        <f t="shared" si="44"/>
        <v>19</v>
      </c>
      <c r="Q233" s="130">
        <f t="shared" si="44"/>
        <v>37.29166667</v>
      </c>
      <c r="R233" s="130">
        <f t="shared" si="44"/>
        <v>2.913690476</v>
      </c>
      <c r="S233" s="130">
        <f t="shared" si="44"/>
        <v>0.7380952381</v>
      </c>
    </row>
    <row r="234" ht="14.25" customHeight="1">
      <c r="A234" s="130"/>
      <c r="B234" s="42" t="s">
        <v>173</v>
      </c>
      <c r="C234" s="130">
        <f>AVERAGE(G4,G14,G22,G32,G36,G46,G54,G68,G64,G78,G86,G96,G100,G110,G118,G128,G132,G142,G150,G174,G164,G160,G192,G182)</f>
        <v>97.875</v>
      </c>
      <c r="D234" s="130">
        <f>AVERAGE(K4,K14,K22,K32,K36,K46,K54,K68,K64,K78,K86,K96,K100,K110,K118,K128,K132,K142,K150,K174,K164,K160,K192,K182)</f>
        <v>118.5833333</v>
      </c>
      <c r="E234" s="130">
        <f t="shared" ref="E234:I234" si="45">AVERAGE(I4,I14,I22,I32,I36,I46,I54,I68,I64,I78,I86,I96,I100,I110,I118,I128,I132,I142,I150,I174,I164,I160,I192,I182)</f>
        <v>31.83333333</v>
      </c>
      <c r="F234" s="130">
        <f t="shared" si="45"/>
        <v>61.54166667</v>
      </c>
      <c r="G234" s="130">
        <f t="shared" si="45"/>
        <v>118.5833333</v>
      </c>
      <c r="H234" s="130">
        <f t="shared" si="45"/>
        <v>19.5</v>
      </c>
      <c r="I234" s="130">
        <f t="shared" si="45"/>
        <v>37.70833333</v>
      </c>
      <c r="L234" s="42" t="s">
        <v>173</v>
      </c>
      <c r="M234" s="130">
        <f>AVERAGE(I4,I14,I22,I32,I36,I46,I54,I68,I64,I78,I86,I96,I100,I110,I118,I128,I132,I142,I150,I174,I164,I160,I192,I182)</f>
        <v>31.83333333</v>
      </c>
      <c r="N234" s="130">
        <f>AVERAGE(M4,M14,M22,M32,M36,M46,M54,M68,M64,M78,M86,M96,M100,M110,M118,M128,M132,M142,M150,M174,M164,M160,M192,M182)</f>
        <v>37.70833333</v>
      </c>
      <c r="O234" s="130">
        <f t="shared" ref="O234:S234" si="46">AVERAGE(K4,K14,K22,K32,K36,K46,K54,K68,K64,K78,K86,K96,K100,K110,K118,K128,K132,K142,K150,K174,K164,K160,K192,K182)</f>
        <v>118.5833333</v>
      </c>
      <c r="P234" s="130">
        <f t="shared" si="46"/>
        <v>19.5</v>
      </c>
      <c r="Q234" s="130">
        <f t="shared" si="46"/>
        <v>37.70833333</v>
      </c>
      <c r="R234" s="130">
        <f t="shared" si="46"/>
        <v>2.958333333</v>
      </c>
      <c r="S234" s="130">
        <f t="shared" si="46"/>
        <v>0.8392857143</v>
      </c>
    </row>
    <row r="235" ht="14.25" customHeight="1">
      <c r="A235" s="130"/>
      <c r="B235" s="42" t="s">
        <v>176</v>
      </c>
      <c r="C235" s="130">
        <f>AVERAGE(G6,G10,G18,G30,G38,G42,G50,G62,G70,G74,G82,G94,G102,G106,G114,G126,G134,G146,G158,G166,G170,G178,G190)</f>
        <v>109.5652174</v>
      </c>
      <c r="D235" s="130">
        <f>AVERAGE(K6,K10,K18,K30,K38,K42,K50,K62,K70,K74,K82,K94,K102,K106,K114,K126,K134,K146,K158,K166,K170,K178,K190)</f>
        <v>130.7608696</v>
      </c>
      <c r="E235" s="130">
        <f t="shared" ref="E235:I235" si="47">AVERAGE(I6,I10,I18,I30,I38,I42,I50,I62,I70,I74,I82,I94,I102,I106,I114,I126,I134,I146,I158,I166,I170,I178,I190)</f>
        <v>32.82608696</v>
      </c>
      <c r="F235" s="130">
        <f t="shared" si="47"/>
        <v>67.45652174</v>
      </c>
      <c r="G235" s="130">
        <f t="shared" si="47"/>
        <v>130.7608696</v>
      </c>
      <c r="H235" s="130">
        <f t="shared" si="47"/>
        <v>19.39130435</v>
      </c>
      <c r="I235" s="130">
        <f t="shared" si="47"/>
        <v>37.95652174</v>
      </c>
      <c r="L235" s="42" t="s">
        <v>176</v>
      </c>
      <c r="M235" s="130">
        <f>AVERAGE(I6,I10,I18,I30,I38,I42,I50,I62,I70,I74,I82,I94,I102,I106,I114,I126,I134,I146,I158,I166,I170,I178,I190)</f>
        <v>32.82608696</v>
      </c>
      <c r="N235" s="130">
        <f>AVERAGE(M6,M10,M18,M30,M38,M42,M50,M62,M70,M74,M82,M94,M102,M106,M114,M126,M134,M146,M158,M166,M170,M178,M190)</f>
        <v>37.95652174</v>
      </c>
      <c r="O235" s="130">
        <f t="shared" ref="O235:S235" si="48">AVERAGE(K6,K10,K18,K30,K38,K42,K50,K62,K70,K74,K82,K94,K102,K106,K114,K126,K134,K146,K158,K166,K170,K178,K190)</f>
        <v>130.7608696</v>
      </c>
      <c r="P235" s="130">
        <f t="shared" si="48"/>
        <v>19.39130435</v>
      </c>
      <c r="Q235" s="130">
        <f t="shared" si="48"/>
        <v>37.95652174</v>
      </c>
      <c r="R235" s="130">
        <f t="shared" si="48"/>
        <v>3.027950311</v>
      </c>
      <c r="S235" s="130">
        <f t="shared" si="48"/>
        <v>0.7329192547</v>
      </c>
    </row>
    <row r="236" ht="14.25" customHeight="1">
      <c r="A236" s="130"/>
      <c r="B236" s="42" t="s">
        <v>179</v>
      </c>
      <c r="C236" s="130">
        <f>AVERAGE(G8,G12,G16,G20,G40,G44,G48,G52,G72,G76,G80,G84,G104,G108,G112,G116,G136,G140,G144,G148,G168,G172,G176,G180)</f>
        <v>110.0416667</v>
      </c>
      <c r="D236" s="130">
        <f>AVERAGE(K8,K12,K16,K20,K40,K44,K48,K52,K72,K76,K80,K84,K104,K108,K112,K116,K136,K140,K144,K148,K168,K172,K176,K180)</f>
        <v>128.3541667</v>
      </c>
      <c r="E236" s="130">
        <f t="shared" ref="E236:I236" si="49">AVERAGE(I8,I12,I16,I20,I40,I44,I48,I52,I72,I76,I80,I84,I104,I108,I112,I116,I136,I140,I144,I148,I168,I172,I176,I180)</f>
        <v>32.625</v>
      </c>
      <c r="F236" s="130">
        <f t="shared" si="49"/>
        <v>65.80434783</v>
      </c>
      <c r="G236" s="130">
        <f t="shared" si="49"/>
        <v>128.3541667</v>
      </c>
      <c r="H236" s="130">
        <f t="shared" si="49"/>
        <v>19.16666667</v>
      </c>
      <c r="I236" s="130">
        <f t="shared" si="49"/>
        <v>38.45833333</v>
      </c>
      <c r="L236" s="42" t="s">
        <v>179</v>
      </c>
      <c r="M236" s="130">
        <f>AVERAGE(I8,I12,I16,I20,I40,I44,I48,I52,I72,I76,I80,I84,I104,I108,I112,I116,I136,I140,I144,I148,I168,I172,I176,I180)</f>
        <v>32.625</v>
      </c>
      <c r="N236" s="130">
        <f>AVERAGE(M8,M12,M16,M20,M40,M44,M48,M52,M72,M76,M80,M84,M104,M108,M112,M116,M136,M140,M144,M148,M168,M172,M176,M180)</f>
        <v>38.45833333</v>
      </c>
      <c r="O236" s="130">
        <f t="shared" ref="O236:S236" si="50">AVERAGE(K8,K12,K16,K20,K40,K44,K48,K52,K72,K76,K80,K84,K104,K108,K112,K116,K136,K140,K144,K148,K168,K172,K176,K180)</f>
        <v>128.3541667</v>
      </c>
      <c r="P236" s="130">
        <f t="shared" si="50"/>
        <v>19.16666667</v>
      </c>
      <c r="Q236" s="130">
        <f t="shared" si="50"/>
        <v>38.45833333</v>
      </c>
      <c r="R236" s="130">
        <f t="shared" si="50"/>
        <v>3.485119048</v>
      </c>
      <c r="S236" s="130">
        <f t="shared" si="50"/>
        <v>0.8333333333</v>
      </c>
    </row>
    <row r="237" ht="14.25" customHeight="1">
      <c r="A237" s="130"/>
      <c r="B237" s="130"/>
    </row>
    <row r="238" ht="14.25" customHeight="1">
      <c r="A238" s="130"/>
      <c r="B238" s="130"/>
    </row>
    <row r="239" ht="14.25" customHeight="1">
      <c r="A239" s="130"/>
      <c r="B239" s="159" t="s">
        <v>148</v>
      </c>
      <c r="C239" s="42" t="s">
        <v>501</v>
      </c>
      <c r="D239" s="42" t="s">
        <v>9</v>
      </c>
      <c r="E239" s="42" t="s">
        <v>12</v>
      </c>
      <c r="F239" s="42" t="s">
        <v>15</v>
      </c>
      <c r="G239" s="42" t="s">
        <v>18</v>
      </c>
      <c r="H239" s="42" t="s">
        <v>21</v>
      </c>
      <c r="I239" s="42" t="s">
        <v>22</v>
      </c>
      <c r="L239" s="159" t="s">
        <v>148</v>
      </c>
      <c r="M239" s="42" t="s">
        <v>502</v>
      </c>
      <c r="N239" s="42" t="s">
        <v>9</v>
      </c>
      <c r="O239" s="42" t="s">
        <v>12</v>
      </c>
      <c r="P239" s="42" t="s">
        <v>15</v>
      </c>
      <c r="Q239" s="42" t="s">
        <v>18</v>
      </c>
      <c r="R239" s="42" t="s">
        <v>21</v>
      </c>
      <c r="S239" s="42" t="s">
        <v>22</v>
      </c>
    </row>
    <row r="240" ht="14.25" customHeight="1">
      <c r="A240" s="130"/>
      <c r="B240" s="42" t="s">
        <v>168</v>
      </c>
      <c r="C240" s="130">
        <f>AVERAGE(G18,G34,G36,G12,G44,G50,G66:G69,G76,G82,G98:G101,G108,G114,G130:G133,G140,G146,G162:G165,G172,G178)</f>
        <v>113.9090909</v>
      </c>
      <c r="D240" s="130">
        <f>AVERAGE(K18,K34,K36,K12,K44,K50,K66:K69,K76,K82,K98:K101,K108,K114,K130:K133,K140,K146,K162:K165,K172,K178)</f>
        <v>137.25</v>
      </c>
      <c r="E240" s="130">
        <f t="shared" ref="E240:I240" si="51">AVERAGE(I18,I34,I36,I12,I44,I50,I66:I69,I76,I82,I98:I101,I108,I114,I130:I133,I140,I146,I162:I165,I172,I178)</f>
        <v>30.31818182</v>
      </c>
      <c r="F240" s="130">
        <f t="shared" si="51"/>
        <v>67.81666667</v>
      </c>
      <c r="G240" s="130">
        <f t="shared" si="51"/>
        <v>137.25</v>
      </c>
      <c r="H240" s="130">
        <f t="shared" si="51"/>
        <v>17.5</v>
      </c>
      <c r="I240" s="130">
        <f t="shared" si="51"/>
        <v>35.13636364</v>
      </c>
      <c r="L240" s="42" t="s">
        <v>168</v>
      </c>
      <c r="M240" s="130">
        <f>AVERAGE(I18,I34,I36,I12,I44,I50,I66:I69,I76,I82,I98:I101,I108,I114,I130:I133,I140,I146,I162:I165,I172,I178)</f>
        <v>30.31818182</v>
      </c>
      <c r="N240" s="130">
        <f>AVERAGE(M18,M34,M36,M12,M44,M50,M66:M69,M76,M82,M98:M101,M108,M114,M130:M133,M140,M146,M162:M165,M172,M178)</f>
        <v>35.13636364</v>
      </c>
      <c r="O240" s="130">
        <f t="shared" ref="O240:S240" si="52">AVERAGE(K18,K34,K36,K12,K44,K50,K66:K69,K76,K82,K98:K101,K108,K114,K130:K133,K140,K146,K162:K165,K172,K178)</f>
        <v>137.25</v>
      </c>
      <c r="P240" s="130">
        <f t="shared" si="52"/>
        <v>17.5</v>
      </c>
      <c r="Q240" s="130">
        <f t="shared" si="52"/>
        <v>35.13636364</v>
      </c>
      <c r="R240" s="130">
        <f t="shared" si="52"/>
        <v>3.334415584</v>
      </c>
      <c r="S240" s="130">
        <f t="shared" si="52"/>
        <v>0.6883116883</v>
      </c>
    </row>
    <row r="241" ht="14.25" customHeight="1">
      <c r="A241" s="130"/>
      <c r="B241" s="42" t="s">
        <v>178</v>
      </c>
      <c r="C241" s="130">
        <f>AVERAGE(G8,G22,G26,G30,G40,G54,G58,G62,G72,G86,G90,G94,G104,G118,G122,G126,G136,G150,G154,G158,G168,G182,G186,G190)</f>
        <v>106.4583333</v>
      </c>
      <c r="D241" s="130">
        <f>AVERAGE(K8,K22,K26,K30,K40,K54,K58,K62,K72,K86,K90,K94,K104,K118,K122,K126,K136,K150,K154,K158,K168,K182,K186,K190)</f>
        <v>120.4375</v>
      </c>
      <c r="E241" s="130">
        <f t="shared" ref="E241:I241" si="53">AVERAGE(I8,I22,I26,I30,I40,I54,I58,I62,I72,I86,I90,I94,I104,I118,I122,I126,I136,I150,I154,I158,I168,I182,I186,I190)</f>
        <v>30.875</v>
      </c>
      <c r="F241" s="130">
        <f t="shared" si="53"/>
        <v>59.80434783</v>
      </c>
      <c r="G241" s="130">
        <f t="shared" si="53"/>
        <v>120.4375</v>
      </c>
      <c r="H241" s="130">
        <f t="shared" si="53"/>
        <v>18.25</v>
      </c>
      <c r="I241" s="130">
        <f t="shared" si="53"/>
        <v>35.91666667</v>
      </c>
      <c r="L241" s="42" t="s">
        <v>178</v>
      </c>
      <c r="M241" s="130">
        <f>AVERAGE(I8,I22,I26,I30,I40,I54,I58,I62,I72,I86,I90,I94,I104,I118,I122,I126,I136,I150,I154,I158,I168,I182,I186,I190)</f>
        <v>30.875</v>
      </c>
      <c r="N241" s="130">
        <f>AVERAGE(M8,M22,M26,M30,M40,M54,M58,M62,M72,M86,M90,M94,M104,M118,M122,M126,M136,M150,M154,M158,M168,M182,M186,M190)</f>
        <v>35.91666667</v>
      </c>
      <c r="O241" s="130">
        <f t="shared" ref="O241:S241" si="54">AVERAGE(K8,K22,K26,K30,K40,K54,K58,K62,K72,K86,K90,K94,K104,K118,K122,K126,K136,K150,K154,K158,K168,K182,K186,K190)</f>
        <v>120.4375</v>
      </c>
      <c r="P241" s="130">
        <f t="shared" si="54"/>
        <v>18.25</v>
      </c>
      <c r="Q241" s="130">
        <f t="shared" si="54"/>
        <v>35.91666667</v>
      </c>
      <c r="R241" s="130">
        <f t="shared" si="54"/>
        <v>2.866071429</v>
      </c>
      <c r="S241" s="130">
        <f t="shared" si="54"/>
        <v>0.7202380952</v>
      </c>
    </row>
    <row r="242" ht="14.25" customHeight="1">
      <c r="A242" s="130"/>
      <c r="B242" s="42" t="s">
        <v>183</v>
      </c>
      <c r="C242" s="130">
        <f>AVERAGE(G10,G14,G20,G28,G42,G46,G52,G60,G74,G74,G78,G84,G92,G106,G110,G116,G124,G138,G142,G148,G156,G170,G174,G180,G188)</f>
        <v>101.16</v>
      </c>
      <c r="D242" s="130">
        <f>AVERAGE(K10,K14,K20,K28,K42,K46,K52,K60,K74,K74,K78,K84,K92,K106,K110,K116,K124,K138,K142,K148,K156,K170,K174,K180,K188)</f>
        <v>121.4</v>
      </c>
      <c r="E242" s="130">
        <f t="shared" ref="E242:I242" si="55">AVERAGE(I10,I14,I20,I28,I42,I46,I52,I60,I74,I74,I78,I84,I92,I106,I110,I116,I124,I138,I142,I148,I156,I170,I174,I180,I188)</f>
        <v>34.84</v>
      </c>
      <c r="F242" s="130">
        <f t="shared" si="55"/>
        <v>62.64</v>
      </c>
      <c r="G242" s="130">
        <f t="shared" si="55"/>
        <v>121.4</v>
      </c>
      <c r="H242" s="130">
        <f t="shared" si="55"/>
        <v>20.36</v>
      </c>
      <c r="I242" s="130">
        <f t="shared" si="55"/>
        <v>40.72</v>
      </c>
      <c r="L242" s="42" t="s">
        <v>183</v>
      </c>
      <c r="M242" s="130">
        <f>AVERAGE(I10,I14,I20,I28,I42,I46,I52,I60,I74,I74,I78,I84,I92,I106,I110,I116,I124,I138,I142,I148,I156,I170,I174,I180,I188)</f>
        <v>34.84</v>
      </c>
      <c r="N242" s="130">
        <f>AVERAGE(M10,M14,M20,M28,M42,M46,M52,M60,M74,M74,M78,M84,M92,M106,M110,M116,M124,M138,M142,M148,M156,M170,M174,M180,M188)</f>
        <v>40.72</v>
      </c>
      <c r="O242" s="130">
        <f t="shared" ref="O242:S242" si="56">AVERAGE(K10,K14,K20,K28,K42,K46,K52,K60,K74,K74,K78,K84,K92,K106,K110,K116,K124,K138,K142,K148,K156,K170,K174,K180,K188)</f>
        <v>121.4</v>
      </c>
      <c r="P242" s="130">
        <f t="shared" si="56"/>
        <v>20.36</v>
      </c>
      <c r="Q242" s="130">
        <f t="shared" si="56"/>
        <v>40.72</v>
      </c>
      <c r="R242" s="130">
        <f t="shared" si="56"/>
        <v>2.891428571</v>
      </c>
      <c r="S242" s="130">
        <f t="shared" si="56"/>
        <v>0.84</v>
      </c>
    </row>
    <row r="243" ht="14.25" customHeight="1">
      <c r="A243" s="130"/>
      <c r="B243" s="42" t="s">
        <v>175</v>
      </c>
      <c r="C243" s="130">
        <f>AVERAGE(G6,G16,G24,G32,G38,G48,G56,G64,G70,G80,G88,G96,G102,G112,G120,G128,G134,G144,G152,G160,G166,G176,G184,G192)</f>
        <v>100.75</v>
      </c>
      <c r="D243" s="130">
        <f>AVERAGE(K6,K16,K24,K32,K38,K48,K56,K64,K70,K80,K88,K96,K102,K112,K120,K128,K134,K144,K152,K160,K166,K176,K184,K192)</f>
        <v>121.4166667</v>
      </c>
      <c r="E243" s="130">
        <f t="shared" ref="E243:I243" si="57">AVERAGE(I6,I16,I24,I32,I38,I48,I56,I64,I70,I80,I88,I96,I102,I112,I120,I128,I134,I144,I152,I160,I166,I176,I184,I192)</f>
        <v>33.5</v>
      </c>
      <c r="F243" s="130">
        <f t="shared" si="57"/>
        <v>63.83333333</v>
      </c>
      <c r="G243" s="130">
        <f t="shared" si="57"/>
        <v>121.4166667</v>
      </c>
      <c r="H243" s="130">
        <f t="shared" si="57"/>
        <v>20.66666667</v>
      </c>
      <c r="I243" s="130">
        <f t="shared" si="57"/>
        <v>39.45833333</v>
      </c>
      <c r="L243" s="42" t="s">
        <v>175</v>
      </c>
      <c r="M243" s="130">
        <f>AVERAGE(I6,I16,I24,I32,I38,I48,I56,I64,I70,I80,I88,I96,I102,I112,I120,I128,I134,I144,I152,I160,I166,I176,I184,I192)</f>
        <v>33.5</v>
      </c>
      <c r="N243" s="130">
        <f>AVERAGE(M6,M16,M24,M32,M38,M48,M56,M64,M70,M80,M88,M96,M102,M112,M120,M128,M134,M144,M152,M160,M166,M176,M184,M192)</f>
        <v>39.45833333</v>
      </c>
      <c r="O243" s="130">
        <f t="shared" ref="O243:S243" si="58">AVERAGE(K6,K16,K24,K32,K38,K48,K56,K64,K70,K80,K88,K96,K102,K112,K120,K128,K134,K144,K152,K160,K166,K176,K184,K192)</f>
        <v>121.4166667</v>
      </c>
      <c r="P243" s="130">
        <f t="shared" si="58"/>
        <v>20.66666667</v>
      </c>
      <c r="Q243" s="130">
        <f t="shared" si="58"/>
        <v>39.45833333</v>
      </c>
      <c r="R243" s="130">
        <f t="shared" si="58"/>
        <v>2.952380952</v>
      </c>
      <c r="S243" s="130">
        <f t="shared" si="58"/>
        <v>0.8511904762</v>
      </c>
    </row>
    <row r="244" ht="14.25" customHeight="1"/>
    <row r="245" ht="14.25" customHeight="1"/>
    <row r="246" ht="14.25" customHeight="1">
      <c r="B246" s="159" t="s">
        <v>499</v>
      </c>
    </row>
    <row r="247" ht="14.25" customHeight="1">
      <c r="A247" s="191" t="s">
        <v>254</v>
      </c>
      <c r="B247" s="159" t="s">
        <v>253</v>
      </c>
      <c r="C247" s="42" t="s">
        <v>503</v>
      </c>
      <c r="D247" s="42" t="s">
        <v>9</v>
      </c>
      <c r="E247" s="42" t="s">
        <v>12</v>
      </c>
      <c r="F247" s="42" t="s">
        <v>15</v>
      </c>
      <c r="G247" s="42" t="s">
        <v>18</v>
      </c>
      <c r="H247" s="42" t="s">
        <v>21</v>
      </c>
      <c r="I247" s="42" t="s">
        <v>22</v>
      </c>
      <c r="K247" s="191" t="s">
        <v>254</v>
      </c>
      <c r="L247" s="159" t="s">
        <v>253</v>
      </c>
      <c r="M247" s="42" t="s">
        <v>504</v>
      </c>
      <c r="N247" s="42" t="s">
        <v>9</v>
      </c>
      <c r="O247" s="42" t="s">
        <v>12</v>
      </c>
      <c r="P247" s="42" t="s">
        <v>15</v>
      </c>
      <c r="Q247" s="42" t="s">
        <v>18</v>
      </c>
      <c r="R247" s="42" t="s">
        <v>21</v>
      </c>
      <c r="S247" s="42" t="s">
        <v>22</v>
      </c>
    </row>
    <row r="248" ht="14.25" customHeight="1">
      <c r="A248" s="130"/>
      <c r="B248" s="42" t="s">
        <v>169</v>
      </c>
      <c r="C248" s="130">
        <f>STDEV(G2,G24:G29,G34,G56:G61,G66,G88:G93,G98,G120:G125,G130,G154:G157,G152,G162,G184:G189)/SQRT(COUNT(G2,G24:G29,G34,G56:G61,G66,G88:G93,G98,G120:G125,G130,G154:G157,G152,G162,G184:G189))</f>
        <v>7.376437877</v>
      </c>
      <c r="D248" s="130">
        <f>STDEV(K2,K24:K29,K34,K56:K61,K66,K88:K93,K98,K120:K125,K130,K154:K157,K152,K162,K184:K189)/SQRT(COUNT(K2,K24:K29,K34,K56:K61,K66,K88:K93,K98,K120:K125,K130,K154:K157,K152,K162,K184:K189))</f>
        <v>9.315474268</v>
      </c>
      <c r="E248" s="130">
        <f>STDEV(K2,K24:K29,K34,K56:K61,K66,K88:K93,K98,K120:K125,K130,K154:K157,K152,K162,K184:K189)/SQRT(COUNT(K2,K24:K29,K34,K56:K61,K66,K88:K93,K98,K120:K125,K130,K154:K157,K152,K162,K184:K189))</f>
        <v>9.315474268</v>
      </c>
      <c r="F248" s="130">
        <f t="shared" ref="F248:I248" si="59">STDEV(J2,J24:J29,J34,J56:J61,J66,J88:J93,J98,J120:J125,J130,J154:J157,J152,J162,J184:J189)/SQRT(COUNT(J2,J24:J29,J34,J56:J61,J66,J88:J93,J98,J120:J125,J130,J154:J157,J152,J162,J184:J189))</f>
        <v>4.381153359</v>
      </c>
      <c r="G248" s="130">
        <f t="shared" si="59"/>
        <v>9.315474268</v>
      </c>
      <c r="H248" s="130">
        <f t="shared" si="59"/>
        <v>0.8923796633</v>
      </c>
      <c r="I248" s="130">
        <f t="shared" si="59"/>
        <v>1.606687977</v>
      </c>
      <c r="L248" s="42" t="s">
        <v>169</v>
      </c>
      <c r="M248" s="130">
        <f>STDEV(I2,I24:I29,I34,I56:I61,I66,I88:I93,I98,I120:I125,I130,I154:I157,I152,I162,I184:I189)/SQRT(COUNT(I2,I24:I29,I34,I56:I61,I66,I88:I93,I98,I120:I125,I130,I154:I157,I152,I162,I184:I189))</f>
        <v>1.490686667</v>
      </c>
      <c r="N248" s="130">
        <f>STDEV(M2,M24:M29,M34,M56:M61,M66,M88:M93,M98,M120:M125,M130,M154:M157,M152,M162,M184:M189)/SQRT(COUNT(M2,M24:M29,M34,M56:M61,M66,M88:M93,M98,M120:M125,M130,M154:M157,M152,M162,M184:M189))</f>
        <v>1.606687977</v>
      </c>
      <c r="O248" s="130">
        <f t="shared" ref="O248:Q248" si="60">STDEV(T2,T24:T29,T34,T56:T61,T66,T88:T93,T98,T120:T125,T130,T154:T157,T152,T162,T184:T189)/SQRT(COUNT(T2,T24:T29,T34,T56:T61,T66,T88:T93,T98,T120:T125,T130,T154:T157,T152,T162,T184:T189))</f>
        <v>1.873227826</v>
      </c>
      <c r="P248" s="130">
        <f t="shared" si="60"/>
        <v>0.3674412377</v>
      </c>
      <c r="Q248" s="130">
        <f t="shared" si="60"/>
        <v>0.06674610765</v>
      </c>
      <c r="R248" s="130">
        <f t="shared" ref="R248:S248" si="61">STDEV(X2,X24:X29,X34,X56:X61,X66,X88:X93,X98,X120:X125,X130,X154:X157,X152,X162,X184:X189)/SQRT(COUNT(X2,X24:X29,X34,X56:X61,X66,X88:X93,X98,X120:X125,X130,X154:X157,X152,X162,X184:X189))</f>
        <v>0.4040985738</v>
      </c>
      <c r="S248" s="130">
        <f t="shared" si="61"/>
        <v>11.21895794</v>
      </c>
    </row>
    <row r="249" ht="14.25" customHeight="1">
      <c r="A249" s="130"/>
      <c r="B249" s="42" t="s">
        <v>173</v>
      </c>
      <c r="C249" s="130">
        <f>STDEV(G4,G14,G22,G32,G36,G46,G54,G68,G64,G78,G86,G96,G100,G110,G118,G128,G132,G142,G150,G174,G164,G160,G192,G182)/SQRT(COUNT(G4,G14,G22,G32,G36,G46,G54,G68,G64,G78,G86,G96,G100,G110,G118,G128,G132,G142,G150,G174,G164,G160,G192,G182))</f>
        <v>7.104630175</v>
      </c>
      <c r="D249" s="130">
        <f>STDEV(K4,K14,K22,K32,K36,K46,K54,K68,K64,K78,K86,K96,K100,K110,K118,K128,K132,K142,K150,K174,K164,K160,K192,K182)/SQRT(COUNT(K4,K14,K22,K32,K36,K46,K54,K68,K64,K78,K86,K96,K100,K110,K118,K128,K132,K142,K150,K174,K164,K160,K192,K182))</f>
        <v>8.777579035</v>
      </c>
      <c r="E249" s="130">
        <f t="shared" ref="E249:I249" si="62">STDEV(I4,I14,I22,I32,I36,I46,I54,I68,I64,I78,I86,I96,I100,I110,I118,I128,I132,I142,I150,I174,I164,I160,I192,I182)/SQRT(COUNT(I4,I14,I22,I32,I36,I46,I54,I68,I64,I78,I86,I96,I100,I110,I118,I128,I132,I142,I150,I174,I164,I160,I192,I182))</f>
        <v>1.303099241</v>
      </c>
      <c r="F249" s="130">
        <f t="shared" si="62"/>
        <v>5.352342426</v>
      </c>
      <c r="G249" s="130">
        <f t="shared" si="62"/>
        <v>8.777579035</v>
      </c>
      <c r="H249" s="130">
        <f t="shared" si="62"/>
        <v>0.7778640394</v>
      </c>
      <c r="I249" s="130">
        <f t="shared" si="62"/>
        <v>1.524532676</v>
      </c>
      <c r="L249" s="42" t="s">
        <v>173</v>
      </c>
      <c r="M249" s="130">
        <f>STDEV(I4,I14,I22,I32,I36,I46,I54,I68,I64,I78,I86,I96,I100,I110,I118,I128,I132,I142,I150,I174,I164,I160,I192,I182)/SQRT(COUNT(I4,I14,I22,I32,I36,I46,I54,I68,I64,I78,I86,I96,I100,I110,I118,I128,I132,I142,I150,I174,I164,I160,I192,I182))</f>
        <v>1.303099241</v>
      </c>
      <c r="N249" s="130">
        <f>STDEV(M4,M14,M22,M32,M36,M46,M54,M68,M64,M78,M86,M96,M100,M110,M118,M128,M132,M142,M150,M174,M164,M160,M192,M182)/SQRT(COUNT(M4,M14,M22,M32,M36,M46,M54,M68,M64,M78,M86,M96,M100,M110,M118,M128,M132,M142,M150,M174,M164,M160,M192,M182))</f>
        <v>1.524532676</v>
      </c>
      <c r="O249" s="130">
        <f t="shared" ref="O249:Q249" si="63">STDEV(T4,T14,T22,T32,T36,T46,T54,T68,T64,T78,T86,T96,T100,T110,T118,T128,T132,T142,T150,T174,T164,T160,T192,T182)/SQRT(COUNT(T4,T14,T22,T32,T36,T46,T54,T68,T64,T78,T86,T96,T100,T110,T118,T128,T132,T142,T150,T174,T164,T160,T192,T182))</f>
        <v>1.696383622</v>
      </c>
      <c r="P249" s="130">
        <f t="shared" si="63"/>
        <v>0.32751503</v>
      </c>
      <c r="Q249" s="130">
        <f t="shared" si="63"/>
        <v>0.07371052935</v>
      </c>
      <c r="R249" s="130">
        <f t="shared" ref="R249:S249" si="64">STDEV(X4,X14,X22,X32,X36,X46,X54,X68,X64,X78,X86,X96,X100,X110,X118,X128,X132,X142,X150,X174,X164,X160,X192,X182)/SQRT(COUNT(X4,X14,X22,X32,X36,X46,X54,X68,X64,X78,X86,X96,X100,X110,X118,X128,X132,X142,X150,X174,X164,X160,X192,X182))</f>
        <v>0.5264013962</v>
      </c>
      <c r="S249" s="130">
        <f t="shared" si="64"/>
        <v>10.64133087</v>
      </c>
    </row>
    <row r="250" ht="14.25" customHeight="1">
      <c r="A250" s="130"/>
      <c r="B250" s="42" t="s">
        <v>176</v>
      </c>
      <c r="C250" s="130">
        <f>STDEV(G6,G10,G18,G30,G38,G42,G50,G62,G70,G74,G82,G94,G102,G106,G114,G126,G134,G146,G158,G166,G170,G178,G190)/SQRT(COUNT(G6,G10,G18,G30,G38,G42,G50,G62,G70,G74,G82,G94,G102,G106,G114,G126,G134,G146,G158,G166,G170,G178,G190))</f>
        <v>3.60490777</v>
      </c>
      <c r="D250" s="130">
        <f>STDEV(K6,K10,K18,K30,K38,K42,K50,K62,K70,K74,K82,K94,K102,K106,K114,K126,K134,K146,K158,K166,K170,K178,K190)/SQRT(COUNT(K6,K10,K18,K30,K38,K42,K50,K62,K70,K74,K82,K94,K102,K106,K114,K126,K134,K146,K158,K166,K170,K178,K190))</f>
        <v>5.549353625</v>
      </c>
      <c r="E250" s="130">
        <f t="shared" ref="E250:I250" si="65">STDEV(I6,I10,I18,I30,I38,I42,I50,I62,I70,I74,I82,I94,I102,I106,I114,I126,I134,I146,I158,I166,I170,I178,I190)/SQRT(COUNT(I6,I10,I18,I30,I38,I42,I50,I62,I70,I74,I82,I94,I102,I106,I114,I126,I134,I146,I158,I166,I170,I178,I190))</f>
        <v>0.958944112</v>
      </c>
      <c r="F250" s="130">
        <f t="shared" si="65"/>
        <v>2.714314464</v>
      </c>
      <c r="G250" s="130">
        <f t="shared" si="65"/>
        <v>5.549353625</v>
      </c>
      <c r="H250" s="130">
        <f t="shared" si="65"/>
        <v>0.5578726194</v>
      </c>
      <c r="I250" s="130">
        <f t="shared" si="65"/>
        <v>1.156658436</v>
      </c>
      <c r="L250" s="42" t="s">
        <v>176</v>
      </c>
      <c r="M250" s="130">
        <f>STDEV(I6,I10,I18,I30,I38,I42,I50,I62,I70,I74,I82,I94,I102,I106,I114,I126,I134,I146,I158,I166,I170,I178,I190)/SQRT(COUNT(I6,I10,I18,I30,I38,I42,I50,I62,I70,I74,I82,I94,I102,I106,I114,I126,I134,I146,I158,I166,I170,I178,I190))</f>
        <v>0.958944112</v>
      </c>
      <c r="N250" s="130">
        <f>STDEV(M6,M10,M18,M30,M38,M42,M50,M62,M70,M74,M82,M94,M102,M106,M114,M126,M134,M146,M158,M166,M170,M178,M190)/SQRT(COUNT(M6,M10,M18,M30,M38,M42,M50,M62,M70,M74,M82,M94,M102,M106,M114,M126,M134,M146,M158,M166,M170,M178,M190))</f>
        <v>1.156658436</v>
      </c>
      <c r="O250" s="130">
        <f t="shared" ref="O250:Q250" si="66">STDEV(T6,T10,T18,T30,T38,T42,T50,T62,T70,T74,T82,T94,T102,T106,T114,T126,T134,T146,T158,T166,T170,T178,T190)/SQRT(COUNT(T6,T10,T18,T30,T38,T42,T50,T62,T70,T74,T82,T94,T102,T106,T114,T126,T134,T146,T158,T166,T170,T178,T190))</f>
        <v>1.379520254</v>
      </c>
      <c r="P250" s="130">
        <f t="shared" si="66"/>
        <v>0.2785478374</v>
      </c>
      <c r="Q250" s="130">
        <f t="shared" si="66"/>
        <v>0.07567821392</v>
      </c>
      <c r="R250" s="130">
        <f t="shared" ref="R250:S250" si="67">STDEV(X6,X10,X18,X30,X38,X42,X50,X62,X70,X74,X82,X94,X102,X106,X114,X126,X134,X146,X158,X166,X170,X178,X190)/SQRT(COUNT(X6,X10,X18,X30,X38,X42,X50,X62,X70,X74,X82,X94,X102,X106,X114,X126,X134,X146,X158,X166,X170,X178,X190))</f>
        <v>0.3806182505</v>
      </c>
      <c r="S250" s="130">
        <f t="shared" si="67"/>
        <v>6.94812982</v>
      </c>
    </row>
    <row r="251" ht="14.25" customHeight="1">
      <c r="A251" s="130"/>
      <c r="B251" s="42" t="s">
        <v>179</v>
      </c>
      <c r="C251" s="130">
        <f>STDEV(G8,G12,G16,G20,G40,G44,G48,G52,G72,G76,G80,G84,G104,G108,G112,G116,G136,G140,G144,G148,G168,G172,G176,G180)/SQRT(COUNT(G8,G12,G16,G20,G40,G44,G48,G52,G72,G76,G80,G84,G104,G108,G112,G116,G136,G140,G144,G148,G168,G172,G176,G180))</f>
        <v>4.686350503</v>
      </c>
      <c r="D251" s="130">
        <f>STDEV(K8,K12,K16,K20,K40,K44,K48,K52,K72,K76,K80,K84,K104,K108,K112,K116,K136,K140,K144,K148,K168,K172,K176,K180)/SQRT(COUNT(K8,K12,K16,K20,K40,K44,K48,K52,K72,K76,K80,K84,K104,K108,K112,K116,K136,K140,K144,K148,K168,K172,K176,K180))</f>
        <v>8.261546551</v>
      </c>
      <c r="E251" s="130">
        <f t="shared" ref="E251:I251" si="68">STDEV(I8,I12,I16,I20,I40,I44,I48,I52,I72,I76,I80,I84,I104,I108,I112,I116,I136,I140,I144,I148,I168,I172,I176,I180)/SQRT(COUNT(I8,I12,I16,I20,I40,I44,I48,I52,I72,I76,I80,I84,I104,I108,I112,I116,I136,I140,I144,I148,I168,I172,I176,I180))</f>
        <v>0.9532790473</v>
      </c>
      <c r="F251" s="130">
        <f t="shared" si="68"/>
        <v>3.824295529</v>
      </c>
      <c r="G251" s="130">
        <f t="shared" si="68"/>
        <v>8.261546551</v>
      </c>
      <c r="H251" s="130">
        <f t="shared" si="68"/>
        <v>0.680117921</v>
      </c>
      <c r="I251" s="130">
        <f t="shared" si="68"/>
        <v>1.20382718</v>
      </c>
      <c r="L251" s="42" t="s">
        <v>179</v>
      </c>
      <c r="M251" s="130">
        <f>STDEV(I8,I12,I16,I20,I40,I44,I48,I52,I72,I76,I80,I84,I104,I108,I112,I116,I136,I140,I144,I148,I168,I172,I176,I180)/SQRT(COUNT(I8,I12,I16,I20,I40,I44,I48,I52,I72,I76,I80,I84,I104,I108,I112,I116,I136,I140,I144,I148,I168,I172,I176,I180))</f>
        <v>0.9532790473</v>
      </c>
      <c r="N251" s="130">
        <f>STDEV(M8,M12,M16,M20,M40,M44,M48,M52,M72,M76,M80,M84,M104,M108,M112,M116,M136,M140,M144,M148,M168,M172,M176,M180)/SQRT(COUNT(M8,M12,M16,M20,M40,M44,M48,M52,M72,M76,M80,M84,M104,M108,M112,M116,M136,M140,M144,M148,M168,M172,M176,M180))</f>
        <v>1.20382718</v>
      </c>
      <c r="O251" s="130">
        <f t="shared" ref="O251:Q251" si="69">STDEV(T8,T12,T16,T20,T40,T44,T48,T52,T72,T76,T80,T84,T104,T108,T112,T116,T136,T140,T144,T148,T168,T172,T176,T180)/SQRT(COUNT(T8,T12,T16,T20,T40,T44,T48,T52,T72,T76,T80,T84,T104,T108,T112,T116,T136,T140,T144,T148,T168,T172,T176,T180))</f>
        <v>1.481773321</v>
      </c>
      <c r="P251" s="130">
        <f t="shared" si="69"/>
        <v>0.34196303</v>
      </c>
      <c r="Q251" s="130">
        <f t="shared" si="69"/>
        <v>0.06603842927</v>
      </c>
      <c r="R251" s="130">
        <f t="shared" ref="R251:S251" si="70">STDEV(X8,X12,X16,X20,X40,X44,X48,X52,X72,X76,X80,X84,X104,X108,X112,X116,X136,X140,X144,X148,X168,X172,X176,X180)/SQRT(COUNT(X8,X12,X16,X20,X40,X44,X48,X52,X72,X76,X80,X84,X104,X108,X112,X116,X136,X140,X144,X148,X168,X172,X176,X180))</f>
        <v>0.2943715159</v>
      </c>
      <c r="S251" s="130">
        <f t="shared" si="70"/>
        <v>9.779952714</v>
      </c>
    </row>
    <row r="252" ht="14.25" customHeight="1">
      <c r="A252" s="130"/>
      <c r="B252" s="130"/>
    </row>
    <row r="253" ht="14.25" customHeight="1">
      <c r="A253" s="130"/>
      <c r="B253" s="130"/>
    </row>
    <row r="254" ht="14.25" customHeight="1">
      <c r="A254" s="130"/>
      <c r="B254" s="159" t="s">
        <v>148</v>
      </c>
      <c r="C254" s="42" t="s">
        <v>505</v>
      </c>
      <c r="D254" s="42" t="s">
        <v>9</v>
      </c>
      <c r="E254" s="42" t="s">
        <v>12</v>
      </c>
      <c r="F254" s="42" t="s">
        <v>15</v>
      </c>
      <c r="G254" s="42" t="s">
        <v>18</v>
      </c>
      <c r="H254" s="42" t="s">
        <v>21</v>
      </c>
      <c r="I254" s="42" t="s">
        <v>22</v>
      </c>
      <c r="L254" s="159" t="s">
        <v>148</v>
      </c>
      <c r="M254" s="42" t="s">
        <v>506</v>
      </c>
      <c r="N254" s="42" t="s">
        <v>9</v>
      </c>
      <c r="O254" s="42" t="s">
        <v>12</v>
      </c>
      <c r="P254" s="42" t="s">
        <v>15</v>
      </c>
      <c r="Q254" s="42" t="s">
        <v>18</v>
      </c>
      <c r="R254" s="42" t="s">
        <v>21</v>
      </c>
      <c r="S254" s="42" t="s">
        <v>22</v>
      </c>
    </row>
    <row r="255" ht="14.25" customHeight="1">
      <c r="A255" s="130"/>
      <c r="B255" s="42" t="s">
        <v>168</v>
      </c>
      <c r="C255" s="130">
        <f>STDEV(G18,G34,G36,G12,G44,G50,G66:G69,G76,G82,G98:G101,G108,G114,G130:G133,G140,G146,G162:G165,G172,G178)/SQRT(COUNT(G18,G34,G36,G12,G44,G50,G66:G69,G76,G82,G98:G101,G108,G114,G130:G133,G140,G146,G162:G165,G172,G173))</f>
        <v>6.54962189</v>
      </c>
      <c r="D255" s="130">
        <f>STDEV(K18,K34,K36,K12,K44,K50,K66:K69,K76,K82,K98:K101,K108,K114,K130:K133,K140,K146,K162:K165,K172,K178)/SQRT(COUNT(K18,K34,K36,K12,K44,K50,K66:K69,K76,K82,K98:K101,K108,K114,K130:K133,K140,K146,K162:K165,K172,K178))</f>
        <v>8.476907133</v>
      </c>
      <c r="E255" s="130">
        <f t="shared" ref="E255:I255" si="71">STDEV(I18,I34,I36,I12,I44,I50,I66:I69,I76,I82,I98:I101,I108,I114,I130:I133,I140,I146,I162:I165,I172,I178)/SQRT(COUNT(I18,I34,I36,I12,I44,I50,I66:I69,I76,I82,I98:I101,I108,I114,I130:I133,I140,I146,I162:I165,I172,I173))</f>
        <v>0.8738746924</v>
      </c>
      <c r="F255" s="130">
        <f t="shared" si="71"/>
        <v>4.490890098</v>
      </c>
      <c r="G255" s="130">
        <f t="shared" si="71"/>
        <v>8.676391065</v>
      </c>
      <c r="H255" s="130">
        <f t="shared" si="71"/>
        <v>0.5045767545</v>
      </c>
      <c r="I255" s="130">
        <f t="shared" si="71"/>
        <v>0.9904199951</v>
      </c>
      <c r="L255" s="42" t="s">
        <v>168</v>
      </c>
      <c r="M255" s="130">
        <f>STDEV(I18,I34,I36,I12,I44,I50,I66:I69,I76,I82,I98:I101,I108,I114,I130:I133,I140,I146,I162:I165,I172,I178)/SQRT(COUNT(I18,I34,I36,I12,I44,I50,I66:I69,I76,I82,I98:I101,I108,I114,I130:I133,I140,I146,I162:I165,I172,I178))</f>
        <v>0.8537829333</v>
      </c>
      <c r="N255" s="130">
        <f>STDEV(M18,M34,M36,M12,M44,M50,M66:M69,M76,M82,M98:M101,M108,M114,M130:M133,M140,M146,M162:M165,M172,M178)/SQRT(COUNT(M18,M34,M36,M12,M44,M50,M66:M69,M76,M82,M98:M101,M108,M114,M130:M133,M140,M146,M162:M165,M172,M178))</f>
        <v>0.9676486754</v>
      </c>
      <c r="O255" s="130">
        <f t="shared" ref="O255:Q255" si="72">STDEV(T18,T34,T36,T12,T44,T50,T66:T69,T76,T82,T98:T101,T108,T114,T130:T133,T140,T146,T162:T165,T172,T178)/SQRT(COUNT(T18,T34,T36,T12,T44,T50,T66:T69,T76,T82,T98:T101,T108,T114,T130:T133,T140,T146,T162:T165,T172,T173))</f>
        <v>1.261557577</v>
      </c>
      <c r="P255" s="130">
        <f t="shared" si="72"/>
        <v>0.4447643244</v>
      </c>
      <c r="Q255" s="130">
        <f t="shared" si="72"/>
        <v>0.07105210447</v>
      </c>
      <c r="R255" s="130">
        <f t="shared" ref="R255:S255" si="73">STDEV(X18,X34,X36,X12,X44,X50,X66:X69,X76,X82,X98:X101,X108,X114,X130:X133,X140,X146,X162:X165,X172,X178)/SQRT(COUNT(X18,X34,X36,X12,X44,X50,X66:X69,X76,X82,X98:X101,X108,X114,X130:X133,X140,X146,X162:X165,X172,X173))</f>
        <v>0.2922367171</v>
      </c>
      <c r="S255" s="130">
        <f t="shared" si="73"/>
        <v>11.40100504</v>
      </c>
    </row>
    <row r="256" ht="14.25" customHeight="1">
      <c r="A256" s="130"/>
      <c r="B256" s="42" t="s">
        <v>178</v>
      </c>
      <c r="C256" s="130">
        <f>STDEV(G8,G22,G26,G30,G40,G54,G58,G62,G72,G86,G90,G94,G104,G118,G122,G126,G136,G150,G154,G158,G168,G182,G186,G190)/SQRT(COUNT(G8,G22,G26,G30,G40,G54,G58,G62,G72,G86,G90,G94,G104,G118,G122,G126,G136,G150,G154,G158,G168,G182,G186,G190))</f>
        <v>5.78008173</v>
      </c>
      <c r="D256" s="130">
        <f>STDEV(K8,K22,K26,K30,K40,K54,K58,K62,K72,K86,K90,K94,K104,K118,K122,K126,K136,K150,K154,K158,K168,K182,K186,K190)/SQRT(COUNT(K8,K22,K26,K30,K40,K54,K58,K62,K72,K86,K90,K94,K104,K118,K122,K126,K136,K150,K154,K158,K168,K182,K186,K190))</f>
        <v>8.518963953</v>
      </c>
      <c r="E256" s="130">
        <f t="shared" ref="E256:I256" si="74">STDEV(I8,I22,I26,I30,I40,I54,I58,I62,I72,I86,I90,I94,I104,I118,I122,I126,I136,I150,I154,I158,I168,I182,I186,I190)/SQRT(COUNT(I8,I22,I26,I30,I40,I54,I58,I62,I72,I86,I90,I94,I104,I118,I122,I126,I136,I150,I154,I158,I168,I182,I186,I190))</f>
        <v>1.134620699</v>
      </c>
      <c r="F256" s="130">
        <f t="shared" si="74"/>
        <v>4.571645202</v>
      </c>
      <c r="G256" s="130">
        <f t="shared" si="74"/>
        <v>8.518963953</v>
      </c>
      <c r="H256" s="130">
        <f t="shared" si="74"/>
        <v>0.7991163598</v>
      </c>
      <c r="I256" s="130">
        <f t="shared" si="74"/>
        <v>1.293681225</v>
      </c>
      <c r="L256" s="42" t="s">
        <v>178</v>
      </c>
      <c r="M256" s="130">
        <f>STDEV(I8,I22,I26,I30,I40,I54,I58,I62,I72,I86,I90,I94,I104,I118,I122,I126,I136,I150,I154,I158,I168,I182,I186,I190)/SQRT(COUNT(I8,I22,I26,I30,I40,I54,I58,I62,I72,I86,I90,I94,I104,I118,I122,I126,I136,I150,I154,I158,I168,I182,I186,I190))</f>
        <v>1.134620699</v>
      </c>
      <c r="N256" s="130">
        <f>STDEV(M8,M22,M26,M30,M40,M54,M58,M62,M72,M86,M90,M94,M104,M118,M122,M126,M136,M150,M154,M158,M168,M182,M186,M190)/SQRT(COUNT(M8,M22,M26,M30,M40,M54,M58,M62,M72,M86,M90,M94,M104,M118,M122,M126,M136,M150,M154,M158,M168,M182,M186,M190))</f>
        <v>1.293681225</v>
      </c>
      <c r="O256" s="130">
        <f t="shared" ref="O256:Q256" si="75">STDEV(T8,T22,T26,T30,T40,T54,T58,T62,T72,T86,T90,T94,T104,T118,T122,T126,T136,T150,T154,T158,T168,T182,T186,T190)/SQRT(COUNT(T8,T22,T26,T30,T40,T54,T58,T62,T72,T86,T90,T94,T104,T118,T122,T126,T136,T150,T154,T158,T168,T182,T186,T190))</f>
        <v>1.390720411</v>
      </c>
      <c r="P256" s="130">
        <f t="shared" si="75"/>
        <v>0.2662448601</v>
      </c>
      <c r="Q256" s="130">
        <f t="shared" si="75"/>
        <v>0.07396089134</v>
      </c>
      <c r="R256" s="130">
        <f t="shared" ref="R256:S256" si="76">STDEV(X8,X22,X26,X30,X40,X54,X58,X62,X72,X86,X90,X94,X104,X118,X122,X126,X136,X150,X154,X158,X168,X182,X186,X190)/SQRT(COUNT(X8,X22,X26,X30,X40,X54,X58,X62,X72,X86,X90,X94,X104,X118,X122,X126,X136,X150,X154,X158,X168,X182,X186,X190))</f>
        <v>0.5472813794</v>
      </c>
      <c r="S256" s="130">
        <f t="shared" si="76"/>
        <v>9.278914813</v>
      </c>
    </row>
    <row r="257" ht="14.25" customHeight="1">
      <c r="A257" s="130"/>
      <c r="B257" s="42" t="s">
        <v>183</v>
      </c>
      <c r="C257" s="130">
        <f>STDEV(G10,G14,G20,G28,G42,G46,G52,G60,G74,G74,G78,G84,G92,G106,G110,G116,G124,G138,G142,G148,G156,G170,G174,G180,G188)/SQRT(COUNT(G10,G14,G20,G28,G42,G46,G52,G60,G74,G74,G78,G84,G92,G106,G110,G116,G124,G138,G142,G148,G156,G170,G174,G180,G188))</f>
        <v>5.022509333</v>
      </c>
      <c r="D257" s="130">
        <f>STDEV(K10,K14,K20,K28,K42,K46,K52,K60,K74,K74,K78,K84,K92,K106,K110,K116,K124,K138,K142,K148,K156,K170,K174,K180,K188)/SQRT(COUNT(K10,K14,K20,K28,K42,K46,K52,K60,K74,K74,K78,K84,K92,K106,K110,K116,K124,K138,K142,K148,K156,K170,K174,K180,K188))</f>
        <v>6.498910165</v>
      </c>
      <c r="E257" s="130">
        <f t="shared" ref="E257:I257" si="77">STDEV(I10,I14,I20,I28,I42,I46,I52,I60,I74,I74,I78,I84,I92,I106,I110,I116,I124,I138,I142,I148,I156,I170,I174,I180,I188)/SQRT(COUNT(I10,I14,I20,I28,I42,I46,I52,I60,I74,I74,I78,I84,I92,I106,I110,I116,I124,I138,I142,I148,I156,I170,I174,I180,I188))</f>
        <v>1.132372141</v>
      </c>
      <c r="F257" s="130">
        <f t="shared" si="77"/>
        <v>3.701634774</v>
      </c>
      <c r="G257" s="130">
        <f t="shared" si="77"/>
        <v>6.498910165</v>
      </c>
      <c r="H257" s="130">
        <f t="shared" si="77"/>
        <v>0.7480641684</v>
      </c>
      <c r="I257" s="130">
        <f t="shared" si="77"/>
        <v>1.34971602</v>
      </c>
      <c r="L257" s="42" t="s">
        <v>183</v>
      </c>
      <c r="M257" s="130">
        <f>STDEV(I10,I14,I20,I28,I42,I46,I52,I60,I74,I74,I78,I84,I92,I106,I110,I116,I124,I138,I142,I148,I156,I170,I174,I180,I188)/SQRT(COUNT(I10,I14,I20,I28,I42,I46,I52,I60,I74,I74,I78,I84,I92,I106,I110,I116,I124,I138,I142,I148,I156,I170,I174,I180,I188))</f>
        <v>1.132372141</v>
      </c>
      <c r="N257" s="130">
        <f>STDEV(M10,M14,M20,M28,M42,M46,M52,M60,M74,M74,M78,M84,M92,M106,M110,M116,M124,M138,M142,M148,M156,M170,M174,M180,M188)/SQRT(COUNT(M10,M14,M20,M28,M42,M46,M52,M60,M74,M74,M78,M84,M92,M106,M110,M116,M124,M138,M142,M148,M156,M170,M174,M180,M188))</f>
        <v>1.34971602</v>
      </c>
      <c r="O257" s="130">
        <f t="shared" ref="O257:Q257" si="78">STDEV(T10,T14,T20,T28,T42,T46,T52,T60,T74,T74,T78,T84,T92,T106,T110,T116,T124,T138,T142,T148,T156,T170,T174,T180,T188)/SQRT(COUNT(T10,T14,T20,T28,T42,T46,T52,T60,T74,T74,T78,T84,T92,T106,T110,T116,T124,T138,T142,T148,T156,T170,T174,T180,T188))</f>
        <v>1.61480649</v>
      </c>
      <c r="P257" s="130">
        <f t="shared" si="78"/>
        <v>0.2663586657</v>
      </c>
      <c r="Q257" s="130">
        <f t="shared" si="78"/>
        <v>0.06874976809</v>
      </c>
      <c r="R257" s="130">
        <f t="shared" ref="R257:S257" si="79">STDEV(X10,X14,X20,X28,X42,X46,X52,X60,X74,X74,X78,X84,X92,X106,X110,X116,X124,X138,X142,X148,X156,X170,X174,X180,X188)/SQRT(COUNT(X10,X14,X20,X28,X42,X46,X52,X60,X74,X74,X78,X84,X92,X106,X110,X116,X124,X138,X142,X148,X156,X170,X174,X180,X188))</f>
        <v>0.4281744193</v>
      </c>
      <c r="S257" s="130">
        <f t="shared" si="79"/>
        <v>7.761127495</v>
      </c>
    </row>
    <row r="258" ht="14.25" customHeight="1">
      <c r="A258" s="130"/>
      <c r="B258" s="42" t="s">
        <v>175</v>
      </c>
      <c r="C258" s="130">
        <f>STDEV(G6,G16,G24,G32,G38,G48,G56,G64,G70,G80,G88,G96,G102,G112,G120,G128,G134,G144,G152,G160,G166,G176,G184,G192)/SQRT(COUNT(G6,G16,G24,G32,G38,G48,G56,G64,G70,G80,G88,G96,G102,G112,G120,G128,G134,G144,G152,G160,G166,G176,G184,G192))</f>
        <v>5.201814761</v>
      </c>
      <c r="D258" s="130">
        <f>STDEV(K6,K16,K24,K32,K38,K48,K56,K64,K70,K80,K88,K96,K102,K112,K120,K128,K134,K144,K152,K160,K166,K176,K184,K192)/SQRT(COUNT(K6,K16,K24,K32,K38,K48,K56,K64,K70,K80,K88,K96,K102,K112,K120,K128,K134,K144,K152,K160,K166,K176,K184,K192))</f>
        <v>6.538533127</v>
      </c>
      <c r="E258" s="130">
        <f t="shared" ref="E258:I258" si="80">STDEV(I6,I16,I24,I32,I38,I48,I56,I64,I70,I80,I88,I96,I102,I112,I120,I128,I134,I144,I152,I160,I166,I176,I184,I192)/SQRT(COUNT(I6,I16,I24,I32,I38,I48,I56,I64,I70,I80,I88,I96,I102,I112,I120,I128,I134,I144,I152,I160,I166,I176,I184,I192))</f>
        <v>1.356679664</v>
      </c>
      <c r="F258" s="130">
        <f t="shared" si="80"/>
        <v>4.067998416</v>
      </c>
      <c r="G258" s="130">
        <f t="shared" si="80"/>
        <v>6.538533127</v>
      </c>
      <c r="H258" s="130">
        <f t="shared" si="80"/>
        <v>0.9042305294</v>
      </c>
      <c r="I258" s="130">
        <f t="shared" si="80"/>
        <v>1.47807548</v>
      </c>
      <c r="L258" s="42" t="s">
        <v>175</v>
      </c>
      <c r="M258" s="130">
        <f>STDEV(I6,I16,I24,I32,I38,I48,I56,I64,I70,I80,I88,I96,I102,I112,I120,I128,I134,I144,I152,I160,I166,I176,I184,I192)/SQRT(COUNT(I6,I16,I24,I32,I38,I48,I56,I64,I70,I80,I88,I96,I102,I112,I120,I128,I134,I144,I152,I160,I166,I176,I184,I192))</f>
        <v>1.356679664</v>
      </c>
      <c r="N258" s="130">
        <f>STDEV(M6,M16,M24,M32,M38,M48,M56,M64,M70,M80,M88,M96,M102,M112,M120,M128,M134,M144,M152,M160,M166,M176,M184,M192)/SQRT(COUNT(M6,M16,M24,M32,M38,M48,M56,M64,M70,M80,M88,M96,M102,M112,M120,M128,M134,M144,M152,M160,M166,M176,M184,M192))</f>
        <v>1.47807548</v>
      </c>
      <c r="O258" s="130">
        <f t="shared" ref="O258:Q258" si="81">STDEV(T6,T16,T24,T32,T38,T48,T56,T64,T70,T80,T88,T96,T102,T112,T120,T128,T134,T144,T152,T160,T166,T176,T184,T192)/SQRT(COUNT(T6,T16,T24,T32,T38,T48,T56,T64,T70,T80,T88,T96,T102,T112,T120,T128,T134,T144,T152,T160,T166,T176,T184,T192))</f>
        <v>1.767062268</v>
      </c>
      <c r="P258" s="130">
        <f t="shared" si="81"/>
        <v>0.2785395745</v>
      </c>
      <c r="Q258" s="130">
        <f t="shared" si="81"/>
        <v>0.06711436483</v>
      </c>
      <c r="R258" s="130">
        <f t="shared" ref="R258:S258" si="82">STDEV(X6,X16,X24,X32,X38,X48,X56,X64,X70,X80,X88,X96,X102,X112,X120,X128,X134,X144,X152,X160,X166,X176,X184,X192)/SQRT(COUNT(X6,X16,X24,X32,X38,X48,X56,X64,X70,X80,X88,X96,X102,X112,X120,X128,X134,X144,X152,X160,X166,X176,X184,X192))</f>
        <v>0.4649554547</v>
      </c>
      <c r="S258" s="130">
        <f t="shared" si="82"/>
        <v>8.059991699</v>
      </c>
    </row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552">
    <mergeCell ref="K4:K5"/>
    <mergeCell ref="M4:M5"/>
    <mergeCell ref="N4:N5"/>
    <mergeCell ref="O4:O5"/>
    <mergeCell ref="P4:P5"/>
    <mergeCell ref="R4:R5"/>
    <mergeCell ref="T4:T5"/>
    <mergeCell ref="U6:U7"/>
    <mergeCell ref="V6:V7"/>
    <mergeCell ref="W6:W7"/>
    <mergeCell ref="Y6:Y7"/>
    <mergeCell ref="AA6:AA7"/>
    <mergeCell ref="AB6:AB7"/>
    <mergeCell ref="AC6:AC7"/>
    <mergeCell ref="AX6:AX7"/>
    <mergeCell ref="AY6:AY7"/>
    <mergeCell ref="AO6:AO7"/>
    <mergeCell ref="AP6:AP7"/>
    <mergeCell ref="AQ6:AQ7"/>
    <mergeCell ref="AR6:AR7"/>
    <mergeCell ref="AT6:AT7"/>
    <mergeCell ref="AV6:AV7"/>
    <mergeCell ref="AW6:AW7"/>
    <mergeCell ref="A8:A9"/>
    <mergeCell ref="B8:B9"/>
    <mergeCell ref="C8:C9"/>
    <mergeCell ref="D8:D9"/>
    <mergeCell ref="E8:E9"/>
    <mergeCell ref="G8:G9"/>
    <mergeCell ref="I8:I9"/>
    <mergeCell ref="U4:U5"/>
    <mergeCell ref="V4:V5"/>
    <mergeCell ref="W8:W9"/>
    <mergeCell ref="Y8:Y9"/>
    <mergeCell ref="AA8:AA9"/>
    <mergeCell ref="AB8:AB9"/>
    <mergeCell ref="AC8:AC9"/>
    <mergeCell ref="AX8:AX9"/>
    <mergeCell ref="AY8:AY9"/>
    <mergeCell ref="AO8:AO9"/>
    <mergeCell ref="AP8:AP9"/>
    <mergeCell ref="AQ8:AQ9"/>
    <mergeCell ref="AR8:AR9"/>
    <mergeCell ref="AT8:AT9"/>
    <mergeCell ref="AV8:AV9"/>
    <mergeCell ref="AW8:AW9"/>
    <mergeCell ref="AD10:AD11"/>
    <mergeCell ref="AF10:AF11"/>
    <mergeCell ref="AH10:AH11"/>
    <mergeCell ref="AI10:AI11"/>
    <mergeCell ref="AJ10:AJ11"/>
    <mergeCell ref="AK10:AK11"/>
    <mergeCell ref="AM10:AM11"/>
    <mergeCell ref="AD12:AD13"/>
    <mergeCell ref="AF12:AF13"/>
    <mergeCell ref="AH12:AH13"/>
    <mergeCell ref="AI12:AI13"/>
    <mergeCell ref="AJ12:AJ13"/>
    <mergeCell ref="AK12:AK13"/>
    <mergeCell ref="AM12:AM13"/>
    <mergeCell ref="K8:K9"/>
    <mergeCell ref="M8:M9"/>
    <mergeCell ref="N8:N9"/>
    <mergeCell ref="O8:O9"/>
    <mergeCell ref="P8:P9"/>
    <mergeCell ref="R8:R9"/>
    <mergeCell ref="T8:T9"/>
    <mergeCell ref="U10:U11"/>
    <mergeCell ref="V10:V11"/>
    <mergeCell ref="W10:W11"/>
    <mergeCell ref="Y10:Y11"/>
    <mergeCell ref="AA10:AA11"/>
    <mergeCell ref="AB10:AB11"/>
    <mergeCell ref="AC10:AC11"/>
    <mergeCell ref="AX10:AX11"/>
    <mergeCell ref="AY10:AY11"/>
    <mergeCell ref="AO10:AO11"/>
    <mergeCell ref="AP10:AP11"/>
    <mergeCell ref="AQ10:AQ11"/>
    <mergeCell ref="AR10:AR11"/>
    <mergeCell ref="AT10:AT11"/>
    <mergeCell ref="AV10:AV11"/>
    <mergeCell ref="AW10:AW11"/>
    <mergeCell ref="A12:A13"/>
    <mergeCell ref="B12:B13"/>
    <mergeCell ref="C12:C13"/>
    <mergeCell ref="D12:D13"/>
    <mergeCell ref="E12:E13"/>
    <mergeCell ref="G12:G13"/>
    <mergeCell ref="I12:I13"/>
    <mergeCell ref="U8:U9"/>
    <mergeCell ref="V8:V9"/>
    <mergeCell ref="W12:W13"/>
    <mergeCell ref="Y12:Y13"/>
    <mergeCell ref="AA12:AA13"/>
    <mergeCell ref="AB12:AB13"/>
    <mergeCell ref="AC12:AC13"/>
    <mergeCell ref="AX12:AX13"/>
    <mergeCell ref="AY12:AY13"/>
    <mergeCell ref="AO12:AO13"/>
    <mergeCell ref="AP12:AP13"/>
    <mergeCell ref="AQ12:AQ13"/>
    <mergeCell ref="AR12:AR13"/>
    <mergeCell ref="AT12:AT13"/>
    <mergeCell ref="AV12:AV13"/>
    <mergeCell ref="AW12:AW13"/>
    <mergeCell ref="AA4:AA5"/>
    <mergeCell ref="AB4:AB5"/>
    <mergeCell ref="U2:U3"/>
    <mergeCell ref="V2:V3"/>
    <mergeCell ref="W2:W3"/>
    <mergeCell ref="AA2:AA3"/>
    <mergeCell ref="AB2:AB3"/>
    <mergeCell ref="AC2:AC3"/>
    <mergeCell ref="W4:W5"/>
    <mergeCell ref="AC4:AC5"/>
    <mergeCell ref="AV4:AV5"/>
    <mergeCell ref="AW4:AW5"/>
    <mergeCell ref="AK4:AK5"/>
    <mergeCell ref="AM4:AM5"/>
    <mergeCell ref="AO4:AO5"/>
    <mergeCell ref="AP4:AP5"/>
    <mergeCell ref="AQ4:AQ5"/>
    <mergeCell ref="AR4:AR5"/>
    <mergeCell ref="AT4:AT5"/>
    <mergeCell ref="K2:K3"/>
    <mergeCell ref="M2:M3"/>
    <mergeCell ref="N2:N3"/>
    <mergeCell ref="O2:O3"/>
    <mergeCell ref="P2:P3"/>
    <mergeCell ref="R2:R3"/>
    <mergeCell ref="T2:T3"/>
    <mergeCell ref="AD2:AD3"/>
    <mergeCell ref="AF2:AF3"/>
    <mergeCell ref="AH2:AH3"/>
    <mergeCell ref="AI2:AI3"/>
    <mergeCell ref="AJ2:AJ3"/>
    <mergeCell ref="AK2:AK3"/>
    <mergeCell ref="AM2:AM3"/>
    <mergeCell ref="AX2:AX3"/>
    <mergeCell ref="AY2:AY3"/>
    <mergeCell ref="AX4:AX5"/>
    <mergeCell ref="AY4:AY5"/>
    <mergeCell ref="AO2:AO3"/>
    <mergeCell ref="AP2:AP3"/>
    <mergeCell ref="AQ2:AQ3"/>
    <mergeCell ref="AR2:AR3"/>
    <mergeCell ref="AT2:AT3"/>
    <mergeCell ref="AV2:AV3"/>
    <mergeCell ref="AW2:AW3"/>
    <mergeCell ref="A2:A3"/>
    <mergeCell ref="B2:B3"/>
    <mergeCell ref="C2:C3"/>
    <mergeCell ref="D2:D3"/>
    <mergeCell ref="E2:E3"/>
    <mergeCell ref="G2:G3"/>
    <mergeCell ref="I2:I3"/>
    <mergeCell ref="A4:A5"/>
    <mergeCell ref="B4:B5"/>
    <mergeCell ref="C4:C5"/>
    <mergeCell ref="D4:D5"/>
    <mergeCell ref="E4:E5"/>
    <mergeCell ref="G4:G5"/>
    <mergeCell ref="I4:I5"/>
    <mergeCell ref="Y2:Y3"/>
    <mergeCell ref="Y4:Y5"/>
    <mergeCell ref="AD4:AD5"/>
    <mergeCell ref="AF4:AF5"/>
    <mergeCell ref="AH4:AH5"/>
    <mergeCell ref="AI4:AI5"/>
    <mergeCell ref="AJ4:AJ5"/>
    <mergeCell ref="K6:K7"/>
    <mergeCell ref="M6:M7"/>
    <mergeCell ref="N6:N7"/>
    <mergeCell ref="O6:O7"/>
    <mergeCell ref="P6:P7"/>
    <mergeCell ref="R6:R7"/>
    <mergeCell ref="T6:T7"/>
    <mergeCell ref="A6:A7"/>
    <mergeCell ref="B6:B7"/>
    <mergeCell ref="C6:C7"/>
    <mergeCell ref="D6:D7"/>
    <mergeCell ref="E6:E7"/>
    <mergeCell ref="G6:G7"/>
    <mergeCell ref="I6:I7"/>
    <mergeCell ref="AD6:AD7"/>
    <mergeCell ref="AF6:AF7"/>
    <mergeCell ref="AH6:AH7"/>
    <mergeCell ref="AI6:AI7"/>
    <mergeCell ref="AJ6:AJ7"/>
    <mergeCell ref="AK6:AK7"/>
    <mergeCell ref="AM6:AM7"/>
    <mergeCell ref="AD8:AD9"/>
    <mergeCell ref="AF8:AF9"/>
    <mergeCell ref="AH8:AH9"/>
    <mergeCell ref="AI8:AI9"/>
    <mergeCell ref="AJ8:AJ9"/>
    <mergeCell ref="AK8:AK9"/>
    <mergeCell ref="AM8:AM9"/>
    <mergeCell ref="K10:K11"/>
    <mergeCell ref="M10:M11"/>
    <mergeCell ref="N10:N11"/>
    <mergeCell ref="O10:O11"/>
    <mergeCell ref="P10:P11"/>
    <mergeCell ref="R10:R11"/>
    <mergeCell ref="T10:T11"/>
    <mergeCell ref="A10:A11"/>
    <mergeCell ref="B10:B11"/>
    <mergeCell ref="C10:C11"/>
    <mergeCell ref="D10:D11"/>
    <mergeCell ref="E10:E11"/>
    <mergeCell ref="G10:G11"/>
    <mergeCell ref="I10:I11"/>
    <mergeCell ref="K40:K41"/>
    <mergeCell ref="M40:M41"/>
    <mergeCell ref="N40:N41"/>
    <mergeCell ref="O40:O41"/>
    <mergeCell ref="P40:P41"/>
    <mergeCell ref="R40:R41"/>
    <mergeCell ref="T40:T41"/>
    <mergeCell ref="U40:U41"/>
    <mergeCell ref="V40:V41"/>
    <mergeCell ref="W40:W41"/>
    <mergeCell ref="Y40:Y41"/>
    <mergeCell ref="AA40:AA41"/>
    <mergeCell ref="AB40:AB41"/>
    <mergeCell ref="AC40:AC41"/>
    <mergeCell ref="AD40:AD41"/>
    <mergeCell ref="AF40:AF41"/>
    <mergeCell ref="AH40:AH41"/>
    <mergeCell ref="AI40:AI41"/>
    <mergeCell ref="AJ40:AJ41"/>
    <mergeCell ref="AK40:AK41"/>
    <mergeCell ref="AM40:AM41"/>
    <mergeCell ref="AX40:AX41"/>
    <mergeCell ref="AY40:AY41"/>
    <mergeCell ref="AO40:AO41"/>
    <mergeCell ref="AP40:AP41"/>
    <mergeCell ref="AQ40:AQ41"/>
    <mergeCell ref="AR40:AR41"/>
    <mergeCell ref="AT40:AT41"/>
    <mergeCell ref="AV40:AV41"/>
    <mergeCell ref="AW40:AW41"/>
    <mergeCell ref="K14:K15"/>
    <mergeCell ref="M14:M15"/>
    <mergeCell ref="N14:N15"/>
    <mergeCell ref="O14:O15"/>
    <mergeCell ref="P14:P15"/>
    <mergeCell ref="R14:R15"/>
    <mergeCell ref="T14:T15"/>
    <mergeCell ref="A14:A15"/>
    <mergeCell ref="B14:B15"/>
    <mergeCell ref="C14:C15"/>
    <mergeCell ref="D14:D15"/>
    <mergeCell ref="E14:E15"/>
    <mergeCell ref="G14:G15"/>
    <mergeCell ref="I14:I15"/>
    <mergeCell ref="AD14:AD15"/>
    <mergeCell ref="AF14:AF15"/>
    <mergeCell ref="AH14:AH15"/>
    <mergeCell ref="AI14:AI15"/>
    <mergeCell ref="AJ14:AJ15"/>
    <mergeCell ref="AK14:AK15"/>
    <mergeCell ref="AM14:AM15"/>
    <mergeCell ref="AD16:AD17"/>
    <mergeCell ref="AF16:AF17"/>
    <mergeCell ref="AH16:AH17"/>
    <mergeCell ref="AI16:AI17"/>
    <mergeCell ref="AJ16:AJ17"/>
    <mergeCell ref="AK16:AK17"/>
    <mergeCell ref="AM16:AM17"/>
    <mergeCell ref="K12:K13"/>
    <mergeCell ref="M12:M13"/>
    <mergeCell ref="N12:N13"/>
    <mergeCell ref="O12:O13"/>
    <mergeCell ref="P12:P13"/>
    <mergeCell ref="R12:R13"/>
    <mergeCell ref="T12:T13"/>
    <mergeCell ref="U14:U15"/>
    <mergeCell ref="V14:V15"/>
    <mergeCell ref="W14:W15"/>
    <mergeCell ref="Y14:Y15"/>
    <mergeCell ref="AA14:AA15"/>
    <mergeCell ref="AB14:AB15"/>
    <mergeCell ref="AC14:AC15"/>
    <mergeCell ref="AX14:AX15"/>
    <mergeCell ref="AY14:AY15"/>
    <mergeCell ref="AO14:AO15"/>
    <mergeCell ref="AP14:AP15"/>
    <mergeCell ref="AQ14:AQ15"/>
    <mergeCell ref="AR14:AR15"/>
    <mergeCell ref="AT14:AT15"/>
    <mergeCell ref="AV14:AV15"/>
    <mergeCell ref="AW14:AW15"/>
    <mergeCell ref="A16:A17"/>
    <mergeCell ref="B16:B17"/>
    <mergeCell ref="C16:C17"/>
    <mergeCell ref="D16:D17"/>
    <mergeCell ref="E16:E17"/>
    <mergeCell ref="G16:G17"/>
    <mergeCell ref="I16:I17"/>
    <mergeCell ref="U12:U13"/>
    <mergeCell ref="V12:V13"/>
    <mergeCell ref="W16:W17"/>
    <mergeCell ref="Y16:Y17"/>
    <mergeCell ref="AA16:AA17"/>
    <mergeCell ref="AB16:AB17"/>
    <mergeCell ref="AC16:AC17"/>
    <mergeCell ref="AX16:AX17"/>
    <mergeCell ref="AY16:AY17"/>
    <mergeCell ref="AO16:AO17"/>
    <mergeCell ref="AP16:AP17"/>
    <mergeCell ref="AQ16:AQ17"/>
    <mergeCell ref="AR16:AR17"/>
    <mergeCell ref="AT16:AT17"/>
    <mergeCell ref="AV16:AV17"/>
    <mergeCell ref="AW16:AW17"/>
    <mergeCell ref="K18:K19"/>
    <mergeCell ref="M18:M19"/>
    <mergeCell ref="N18:N19"/>
    <mergeCell ref="O18:O19"/>
    <mergeCell ref="P18:P19"/>
    <mergeCell ref="R18:R19"/>
    <mergeCell ref="T18:T19"/>
    <mergeCell ref="A18:A19"/>
    <mergeCell ref="B18:B19"/>
    <mergeCell ref="C18:C19"/>
    <mergeCell ref="D18:D19"/>
    <mergeCell ref="E18:E19"/>
    <mergeCell ref="G18:G19"/>
    <mergeCell ref="I18:I19"/>
    <mergeCell ref="AD18:AD19"/>
    <mergeCell ref="AF18:AF19"/>
    <mergeCell ref="AH18:AH19"/>
    <mergeCell ref="AI18:AI19"/>
    <mergeCell ref="AJ18:AJ19"/>
    <mergeCell ref="AK18:AK19"/>
    <mergeCell ref="AM18:AM19"/>
    <mergeCell ref="AD20:AD21"/>
    <mergeCell ref="AF20:AF21"/>
    <mergeCell ref="AH20:AH21"/>
    <mergeCell ref="AI20:AI21"/>
    <mergeCell ref="AJ20:AJ21"/>
    <mergeCell ref="AK20:AK21"/>
    <mergeCell ref="AM20:AM21"/>
    <mergeCell ref="K16:K17"/>
    <mergeCell ref="M16:M17"/>
    <mergeCell ref="N16:N17"/>
    <mergeCell ref="O16:O17"/>
    <mergeCell ref="P16:P17"/>
    <mergeCell ref="R16:R17"/>
    <mergeCell ref="T16:T17"/>
    <mergeCell ref="U18:U19"/>
    <mergeCell ref="V18:V19"/>
    <mergeCell ref="W18:W19"/>
    <mergeCell ref="Y18:Y19"/>
    <mergeCell ref="AA18:AA19"/>
    <mergeCell ref="AB18:AB19"/>
    <mergeCell ref="AC18:AC19"/>
    <mergeCell ref="AX18:AX19"/>
    <mergeCell ref="AY18:AY19"/>
    <mergeCell ref="AO18:AO19"/>
    <mergeCell ref="AP18:AP19"/>
    <mergeCell ref="AQ18:AQ19"/>
    <mergeCell ref="AR18:AR19"/>
    <mergeCell ref="AT18:AT19"/>
    <mergeCell ref="AV18:AV19"/>
    <mergeCell ref="AW18:AW19"/>
    <mergeCell ref="A20:A21"/>
    <mergeCell ref="B20:B21"/>
    <mergeCell ref="C20:C21"/>
    <mergeCell ref="D20:D21"/>
    <mergeCell ref="E20:E21"/>
    <mergeCell ref="G20:G21"/>
    <mergeCell ref="I20:I21"/>
    <mergeCell ref="U16:U17"/>
    <mergeCell ref="V16:V17"/>
    <mergeCell ref="W20:W21"/>
    <mergeCell ref="Y20:Y21"/>
    <mergeCell ref="AA20:AA21"/>
    <mergeCell ref="AB20:AB21"/>
    <mergeCell ref="AC20:AC21"/>
    <mergeCell ref="AX20:AX21"/>
    <mergeCell ref="AY20:AY21"/>
    <mergeCell ref="AO20:AO21"/>
    <mergeCell ref="AP20:AP21"/>
    <mergeCell ref="AQ20:AQ21"/>
    <mergeCell ref="AR20:AR21"/>
    <mergeCell ref="AT20:AT21"/>
    <mergeCell ref="AV20:AV21"/>
    <mergeCell ref="AW20:AW21"/>
    <mergeCell ref="K22:K23"/>
    <mergeCell ref="M22:M23"/>
    <mergeCell ref="N22:N23"/>
    <mergeCell ref="O22:O23"/>
    <mergeCell ref="P22:P23"/>
    <mergeCell ref="R22:R23"/>
    <mergeCell ref="T22:T23"/>
    <mergeCell ref="A22:A23"/>
    <mergeCell ref="B22:B23"/>
    <mergeCell ref="C22:C23"/>
    <mergeCell ref="D22:D23"/>
    <mergeCell ref="E22:E23"/>
    <mergeCell ref="G22:G23"/>
    <mergeCell ref="I22:I23"/>
    <mergeCell ref="AD22:AD23"/>
    <mergeCell ref="AF22:AF23"/>
    <mergeCell ref="AH22:AH23"/>
    <mergeCell ref="AI22:AI23"/>
    <mergeCell ref="AJ22:AJ23"/>
    <mergeCell ref="AK22:AK23"/>
    <mergeCell ref="AM22:AM23"/>
    <mergeCell ref="AD24:AD25"/>
    <mergeCell ref="AF24:AF25"/>
    <mergeCell ref="AH24:AH25"/>
    <mergeCell ref="AI24:AI25"/>
    <mergeCell ref="AJ24:AJ25"/>
    <mergeCell ref="AK24:AK25"/>
    <mergeCell ref="AM24:AM25"/>
    <mergeCell ref="K20:K21"/>
    <mergeCell ref="M20:M21"/>
    <mergeCell ref="N20:N21"/>
    <mergeCell ref="O20:O21"/>
    <mergeCell ref="P20:P21"/>
    <mergeCell ref="R20:R21"/>
    <mergeCell ref="T20:T21"/>
    <mergeCell ref="U22:U23"/>
    <mergeCell ref="V22:V23"/>
    <mergeCell ref="W22:W23"/>
    <mergeCell ref="Y22:Y23"/>
    <mergeCell ref="AA22:AA23"/>
    <mergeCell ref="AB22:AB23"/>
    <mergeCell ref="AC22:AC23"/>
    <mergeCell ref="AX22:AX23"/>
    <mergeCell ref="AY22:AY23"/>
    <mergeCell ref="AO22:AO23"/>
    <mergeCell ref="AP22:AP23"/>
    <mergeCell ref="AQ22:AQ23"/>
    <mergeCell ref="AR22:AR23"/>
    <mergeCell ref="AT22:AT23"/>
    <mergeCell ref="AV22:AV23"/>
    <mergeCell ref="AW22:AW23"/>
    <mergeCell ref="A24:A25"/>
    <mergeCell ref="B24:B25"/>
    <mergeCell ref="C24:C25"/>
    <mergeCell ref="D24:D25"/>
    <mergeCell ref="E24:E25"/>
    <mergeCell ref="G24:G25"/>
    <mergeCell ref="I24:I25"/>
    <mergeCell ref="U20:U21"/>
    <mergeCell ref="V20:V21"/>
    <mergeCell ref="W24:W25"/>
    <mergeCell ref="Y24:Y25"/>
    <mergeCell ref="AA24:AA25"/>
    <mergeCell ref="AB24:AB25"/>
    <mergeCell ref="AC24:AC25"/>
    <mergeCell ref="AX24:AX25"/>
    <mergeCell ref="AY24:AY25"/>
    <mergeCell ref="AO24:AO25"/>
    <mergeCell ref="AP24:AP25"/>
    <mergeCell ref="AQ24:AQ25"/>
    <mergeCell ref="AR24:AR25"/>
    <mergeCell ref="AT24:AT25"/>
    <mergeCell ref="AV24:AV25"/>
    <mergeCell ref="AW24:AW25"/>
    <mergeCell ref="K26:K27"/>
    <mergeCell ref="M26:M27"/>
    <mergeCell ref="N26:N27"/>
    <mergeCell ref="O26:O27"/>
    <mergeCell ref="P26:P27"/>
    <mergeCell ref="R26:R27"/>
    <mergeCell ref="T26:T27"/>
    <mergeCell ref="A26:A27"/>
    <mergeCell ref="B26:B27"/>
    <mergeCell ref="C26:C27"/>
    <mergeCell ref="D26:D27"/>
    <mergeCell ref="E26:E27"/>
    <mergeCell ref="G26:G27"/>
    <mergeCell ref="I26:I27"/>
    <mergeCell ref="AD26:AD27"/>
    <mergeCell ref="AF26:AF27"/>
    <mergeCell ref="AH26:AH27"/>
    <mergeCell ref="AI26:AI27"/>
    <mergeCell ref="AJ26:AJ27"/>
    <mergeCell ref="AK26:AK27"/>
    <mergeCell ref="AM26:AM27"/>
    <mergeCell ref="AD28:AD29"/>
    <mergeCell ref="AF28:AF29"/>
    <mergeCell ref="AH28:AH29"/>
    <mergeCell ref="AI28:AI29"/>
    <mergeCell ref="AJ28:AJ29"/>
    <mergeCell ref="AK28:AK29"/>
    <mergeCell ref="AM28:AM29"/>
    <mergeCell ref="K24:K25"/>
    <mergeCell ref="M24:M25"/>
    <mergeCell ref="N24:N25"/>
    <mergeCell ref="O24:O25"/>
    <mergeCell ref="P24:P25"/>
    <mergeCell ref="R24:R25"/>
    <mergeCell ref="T24:T25"/>
    <mergeCell ref="U26:U27"/>
    <mergeCell ref="V26:V27"/>
    <mergeCell ref="W26:W27"/>
    <mergeCell ref="Y26:Y27"/>
    <mergeCell ref="AA26:AA27"/>
    <mergeCell ref="AB26:AB27"/>
    <mergeCell ref="AC26:AC27"/>
    <mergeCell ref="AX26:AX27"/>
    <mergeCell ref="AY26:AY27"/>
    <mergeCell ref="AO26:AO27"/>
    <mergeCell ref="AP26:AP27"/>
    <mergeCell ref="AQ26:AQ27"/>
    <mergeCell ref="AR26:AR27"/>
    <mergeCell ref="AT26:AT27"/>
    <mergeCell ref="AV26:AV27"/>
    <mergeCell ref="AW26:AW27"/>
    <mergeCell ref="A28:A29"/>
    <mergeCell ref="B28:B29"/>
    <mergeCell ref="C28:C29"/>
    <mergeCell ref="D28:D29"/>
    <mergeCell ref="E28:E29"/>
    <mergeCell ref="G28:G29"/>
    <mergeCell ref="I28:I29"/>
    <mergeCell ref="U24:U25"/>
    <mergeCell ref="V24:V25"/>
    <mergeCell ref="W28:W29"/>
    <mergeCell ref="Y28:Y29"/>
    <mergeCell ref="AA28:AA29"/>
    <mergeCell ref="AB28:AB29"/>
    <mergeCell ref="AC28:AC29"/>
    <mergeCell ref="AX28:AX29"/>
    <mergeCell ref="AY28:AY29"/>
    <mergeCell ref="AO28:AO29"/>
    <mergeCell ref="AP28:AP29"/>
    <mergeCell ref="AQ28:AQ29"/>
    <mergeCell ref="AR28:AR29"/>
    <mergeCell ref="AT28:AT29"/>
    <mergeCell ref="AV28:AV29"/>
    <mergeCell ref="AW28:AW29"/>
    <mergeCell ref="K30:K31"/>
    <mergeCell ref="M30:M31"/>
    <mergeCell ref="N30:N31"/>
    <mergeCell ref="O30:O31"/>
    <mergeCell ref="P30:P31"/>
    <mergeCell ref="R30:R31"/>
    <mergeCell ref="T30:T31"/>
    <mergeCell ref="A30:A31"/>
    <mergeCell ref="B30:B31"/>
    <mergeCell ref="C30:C31"/>
    <mergeCell ref="D30:D31"/>
    <mergeCell ref="E30:E31"/>
    <mergeCell ref="G30:G31"/>
    <mergeCell ref="I30:I31"/>
    <mergeCell ref="AD30:AD31"/>
    <mergeCell ref="AF30:AF31"/>
    <mergeCell ref="AH30:AH31"/>
    <mergeCell ref="AI30:AI31"/>
    <mergeCell ref="AJ30:AJ31"/>
    <mergeCell ref="AK30:AK31"/>
    <mergeCell ref="AM30:AM31"/>
    <mergeCell ref="AD32:AD33"/>
    <mergeCell ref="AF32:AF33"/>
    <mergeCell ref="AH32:AH33"/>
    <mergeCell ref="AI32:AI33"/>
    <mergeCell ref="AJ32:AJ33"/>
    <mergeCell ref="AK32:AK33"/>
    <mergeCell ref="AM32:AM33"/>
    <mergeCell ref="K28:K29"/>
    <mergeCell ref="M28:M29"/>
    <mergeCell ref="N28:N29"/>
    <mergeCell ref="O28:O29"/>
    <mergeCell ref="P28:P29"/>
    <mergeCell ref="R28:R29"/>
    <mergeCell ref="T28:T29"/>
    <mergeCell ref="U30:U31"/>
    <mergeCell ref="V30:V31"/>
    <mergeCell ref="W30:W31"/>
    <mergeCell ref="Y30:Y31"/>
    <mergeCell ref="AA30:AA31"/>
    <mergeCell ref="AB30:AB31"/>
    <mergeCell ref="AC30:AC31"/>
    <mergeCell ref="AX30:AX31"/>
    <mergeCell ref="AY30:AY31"/>
    <mergeCell ref="AO30:AO31"/>
    <mergeCell ref="AP30:AP31"/>
    <mergeCell ref="AQ30:AQ31"/>
    <mergeCell ref="AR30:AR31"/>
    <mergeCell ref="AT30:AT31"/>
    <mergeCell ref="AV30:AV31"/>
    <mergeCell ref="AW30:AW31"/>
    <mergeCell ref="A32:A33"/>
    <mergeCell ref="B32:B33"/>
    <mergeCell ref="C32:C33"/>
    <mergeCell ref="D32:D33"/>
    <mergeCell ref="E32:E33"/>
    <mergeCell ref="G32:G33"/>
    <mergeCell ref="I32:I33"/>
    <mergeCell ref="U28:U29"/>
    <mergeCell ref="V28:V29"/>
    <mergeCell ref="W32:W33"/>
    <mergeCell ref="Y32:Y33"/>
    <mergeCell ref="AA32:AA33"/>
    <mergeCell ref="AB32:AB33"/>
    <mergeCell ref="AC32:AC33"/>
    <mergeCell ref="AX32:AX33"/>
    <mergeCell ref="AY32:AY33"/>
    <mergeCell ref="AO32:AO33"/>
    <mergeCell ref="AP32:AP33"/>
    <mergeCell ref="AQ32:AQ33"/>
    <mergeCell ref="AR32:AR33"/>
    <mergeCell ref="AT32:AT33"/>
    <mergeCell ref="AV32:AV33"/>
    <mergeCell ref="AW32:AW33"/>
    <mergeCell ref="K34:K35"/>
    <mergeCell ref="M34:M35"/>
    <mergeCell ref="N34:N35"/>
    <mergeCell ref="O34:O35"/>
    <mergeCell ref="P34:P35"/>
    <mergeCell ref="R34:R35"/>
    <mergeCell ref="T34:T35"/>
    <mergeCell ref="A34:A35"/>
    <mergeCell ref="B34:B35"/>
    <mergeCell ref="C34:C35"/>
    <mergeCell ref="D34:D35"/>
    <mergeCell ref="E34:E35"/>
    <mergeCell ref="G34:G35"/>
    <mergeCell ref="I34:I35"/>
    <mergeCell ref="AD34:AD35"/>
    <mergeCell ref="AF34:AF35"/>
    <mergeCell ref="AH34:AH35"/>
    <mergeCell ref="AI34:AI35"/>
    <mergeCell ref="AJ34:AJ35"/>
    <mergeCell ref="AK34:AK35"/>
    <mergeCell ref="AM34:AM35"/>
    <mergeCell ref="AD36:AD37"/>
    <mergeCell ref="AF36:AF37"/>
    <mergeCell ref="AH36:AH37"/>
    <mergeCell ref="AI36:AI37"/>
    <mergeCell ref="AJ36:AJ37"/>
    <mergeCell ref="AK36:AK37"/>
    <mergeCell ref="AM36:AM37"/>
    <mergeCell ref="K32:K33"/>
    <mergeCell ref="M32:M33"/>
    <mergeCell ref="N32:N33"/>
    <mergeCell ref="O32:O33"/>
    <mergeCell ref="P32:P33"/>
    <mergeCell ref="R32:R33"/>
    <mergeCell ref="T32:T33"/>
    <mergeCell ref="U34:U35"/>
    <mergeCell ref="V34:V35"/>
    <mergeCell ref="W34:W35"/>
    <mergeCell ref="Y34:Y35"/>
    <mergeCell ref="AA34:AA35"/>
    <mergeCell ref="AB34:AB35"/>
    <mergeCell ref="AC34:AC35"/>
    <mergeCell ref="AX34:AX35"/>
    <mergeCell ref="AY34:AY35"/>
    <mergeCell ref="AO34:AO35"/>
    <mergeCell ref="AP34:AP35"/>
    <mergeCell ref="AQ34:AQ35"/>
    <mergeCell ref="AR34:AR35"/>
    <mergeCell ref="AT34:AT35"/>
    <mergeCell ref="AV34:AV35"/>
    <mergeCell ref="AW34:AW35"/>
    <mergeCell ref="A36:A37"/>
    <mergeCell ref="B36:B37"/>
    <mergeCell ref="C36:C37"/>
    <mergeCell ref="D36:D37"/>
    <mergeCell ref="E36:E37"/>
    <mergeCell ref="G36:G37"/>
    <mergeCell ref="I36:I37"/>
    <mergeCell ref="U32:U33"/>
    <mergeCell ref="V32:V33"/>
    <mergeCell ref="W36:W37"/>
    <mergeCell ref="Y36:Y37"/>
    <mergeCell ref="AA36:AA37"/>
    <mergeCell ref="AB36:AB37"/>
    <mergeCell ref="AC36:AC37"/>
    <mergeCell ref="AX36:AX37"/>
    <mergeCell ref="AY36:AY37"/>
    <mergeCell ref="AO36:AO37"/>
    <mergeCell ref="AP36:AP37"/>
    <mergeCell ref="AQ36:AQ37"/>
    <mergeCell ref="AR36:AR37"/>
    <mergeCell ref="AT36:AT37"/>
    <mergeCell ref="AV36:AV37"/>
    <mergeCell ref="AW36:AW37"/>
    <mergeCell ref="K122:K123"/>
    <mergeCell ref="M122:M123"/>
    <mergeCell ref="N122:N123"/>
    <mergeCell ref="O122:O123"/>
    <mergeCell ref="P122:P123"/>
    <mergeCell ref="R122:R123"/>
    <mergeCell ref="T122:T123"/>
    <mergeCell ref="A122:A123"/>
    <mergeCell ref="B122:B123"/>
    <mergeCell ref="C122:C123"/>
    <mergeCell ref="D122:D123"/>
    <mergeCell ref="E122:E123"/>
    <mergeCell ref="G122:G123"/>
    <mergeCell ref="I122:I123"/>
    <mergeCell ref="AD122:AD123"/>
    <mergeCell ref="AF122:AF123"/>
    <mergeCell ref="AH122:AH123"/>
    <mergeCell ref="AI122:AI123"/>
    <mergeCell ref="AJ122:AJ123"/>
    <mergeCell ref="AK122:AK123"/>
    <mergeCell ref="AM122:AM123"/>
    <mergeCell ref="AD124:AD125"/>
    <mergeCell ref="AF124:AF125"/>
    <mergeCell ref="AH124:AH125"/>
    <mergeCell ref="AI124:AI125"/>
    <mergeCell ref="AJ124:AJ125"/>
    <mergeCell ref="AK124:AK125"/>
    <mergeCell ref="AM124:AM125"/>
    <mergeCell ref="K120:K121"/>
    <mergeCell ref="M120:M121"/>
    <mergeCell ref="N120:N121"/>
    <mergeCell ref="O120:O121"/>
    <mergeCell ref="P120:P121"/>
    <mergeCell ref="R120:R121"/>
    <mergeCell ref="T120:T121"/>
    <mergeCell ref="U122:U123"/>
    <mergeCell ref="V122:V123"/>
    <mergeCell ref="W122:W123"/>
    <mergeCell ref="Y122:Y123"/>
    <mergeCell ref="AA122:AA123"/>
    <mergeCell ref="AB122:AB123"/>
    <mergeCell ref="AC122:AC123"/>
    <mergeCell ref="AX122:AX123"/>
    <mergeCell ref="AY122:AY123"/>
    <mergeCell ref="AO122:AO123"/>
    <mergeCell ref="AP122:AP123"/>
    <mergeCell ref="AQ122:AQ123"/>
    <mergeCell ref="AR122:AR123"/>
    <mergeCell ref="AT122:AT123"/>
    <mergeCell ref="AV122:AV123"/>
    <mergeCell ref="AW122:AW123"/>
    <mergeCell ref="A124:A125"/>
    <mergeCell ref="B124:B125"/>
    <mergeCell ref="C124:C125"/>
    <mergeCell ref="D124:D125"/>
    <mergeCell ref="E124:E125"/>
    <mergeCell ref="G124:G125"/>
    <mergeCell ref="I124:I125"/>
    <mergeCell ref="U120:U121"/>
    <mergeCell ref="V120:V121"/>
    <mergeCell ref="W124:W125"/>
    <mergeCell ref="Y124:Y125"/>
    <mergeCell ref="AA124:AA125"/>
    <mergeCell ref="AB124:AB125"/>
    <mergeCell ref="AC124:AC125"/>
    <mergeCell ref="AX124:AX125"/>
    <mergeCell ref="AY124:AY125"/>
    <mergeCell ref="AO124:AO125"/>
    <mergeCell ref="AP124:AP125"/>
    <mergeCell ref="AQ124:AQ125"/>
    <mergeCell ref="AR124:AR125"/>
    <mergeCell ref="AT124:AT125"/>
    <mergeCell ref="AV124:AV125"/>
    <mergeCell ref="AW124:AW125"/>
    <mergeCell ref="K110:K111"/>
    <mergeCell ref="M110:M111"/>
    <mergeCell ref="N110:N111"/>
    <mergeCell ref="O110:O111"/>
    <mergeCell ref="P110:P111"/>
    <mergeCell ref="R110:R111"/>
    <mergeCell ref="T110:T111"/>
    <mergeCell ref="A110:A111"/>
    <mergeCell ref="B110:B111"/>
    <mergeCell ref="C110:C111"/>
    <mergeCell ref="D110:D111"/>
    <mergeCell ref="E110:E111"/>
    <mergeCell ref="G110:G111"/>
    <mergeCell ref="I110:I111"/>
    <mergeCell ref="AD114:AD115"/>
    <mergeCell ref="AF114:AF115"/>
    <mergeCell ref="AH114:AH115"/>
    <mergeCell ref="AI114:AI115"/>
    <mergeCell ref="AJ114:AJ115"/>
    <mergeCell ref="AK114:AK115"/>
    <mergeCell ref="AM114:AM115"/>
    <mergeCell ref="AX114:AX115"/>
    <mergeCell ref="AY114:AY115"/>
    <mergeCell ref="AX116:AX117"/>
    <mergeCell ref="AY116:AY117"/>
    <mergeCell ref="AO114:AO115"/>
    <mergeCell ref="AP114:AP115"/>
    <mergeCell ref="AQ114:AQ115"/>
    <mergeCell ref="AR114:AR115"/>
    <mergeCell ref="AT114:AT115"/>
    <mergeCell ref="AV114:AV115"/>
    <mergeCell ref="AW114:AW115"/>
    <mergeCell ref="A116:A117"/>
    <mergeCell ref="B116:B117"/>
    <mergeCell ref="C116:C117"/>
    <mergeCell ref="D116:D117"/>
    <mergeCell ref="E116:E117"/>
    <mergeCell ref="G116:G117"/>
    <mergeCell ref="I116:I117"/>
    <mergeCell ref="Y114:Y115"/>
    <mergeCell ref="Y116:Y117"/>
    <mergeCell ref="AD116:AD117"/>
    <mergeCell ref="AF116:AF117"/>
    <mergeCell ref="AH116:AH117"/>
    <mergeCell ref="AI116:AI117"/>
    <mergeCell ref="AJ116:AJ117"/>
    <mergeCell ref="K116:K117"/>
    <mergeCell ref="M116:M117"/>
    <mergeCell ref="N116:N117"/>
    <mergeCell ref="O116:O117"/>
    <mergeCell ref="P116:P117"/>
    <mergeCell ref="R116:R117"/>
    <mergeCell ref="T116:T117"/>
    <mergeCell ref="U118:U119"/>
    <mergeCell ref="V118:V119"/>
    <mergeCell ref="W118:W119"/>
    <mergeCell ref="Y118:Y119"/>
    <mergeCell ref="AA118:AA119"/>
    <mergeCell ref="AB118:AB119"/>
    <mergeCell ref="AC118:AC119"/>
    <mergeCell ref="AX118:AX119"/>
    <mergeCell ref="AY118:AY119"/>
    <mergeCell ref="AO118:AO119"/>
    <mergeCell ref="AP118:AP119"/>
    <mergeCell ref="AQ118:AQ119"/>
    <mergeCell ref="AR118:AR119"/>
    <mergeCell ref="AT118:AT119"/>
    <mergeCell ref="AV118:AV119"/>
    <mergeCell ref="AW118:AW119"/>
    <mergeCell ref="A120:A121"/>
    <mergeCell ref="B120:B121"/>
    <mergeCell ref="C120:C121"/>
    <mergeCell ref="D120:D121"/>
    <mergeCell ref="E120:E121"/>
    <mergeCell ref="G120:G121"/>
    <mergeCell ref="I120:I121"/>
    <mergeCell ref="U116:U117"/>
    <mergeCell ref="V116:V117"/>
    <mergeCell ref="W120:W121"/>
    <mergeCell ref="Y120:Y121"/>
    <mergeCell ref="AA120:AA121"/>
    <mergeCell ref="AB120:AB121"/>
    <mergeCell ref="AC120:AC121"/>
    <mergeCell ref="AX120:AX121"/>
    <mergeCell ref="AY120:AY121"/>
    <mergeCell ref="AO120:AO121"/>
    <mergeCell ref="AP120:AP121"/>
    <mergeCell ref="AQ120:AQ121"/>
    <mergeCell ref="AR120:AR121"/>
    <mergeCell ref="AT120:AT121"/>
    <mergeCell ref="AV120:AV121"/>
    <mergeCell ref="AW120:AW121"/>
    <mergeCell ref="U108:U109"/>
    <mergeCell ref="V108:V109"/>
    <mergeCell ref="K108:K109"/>
    <mergeCell ref="M108:M109"/>
    <mergeCell ref="N108:N109"/>
    <mergeCell ref="O108:O109"/>
    <mergeCell ref="P108:P109"/>
    <mergeCell ref="R108:R109"/>
    <mergeCell ref="T108:T109"/>
    <mergeCell ref="U110:U111"/>
    <mergeCell ref="V110:V111"/>
    <mergeCell ref="W110:W111"/>
    <mergeCell ref="Y110:Y111"/>
    <mergeCell ref="AA110:AA111"/>
    <mergeCell ref="AB110:AB111"/>
    <mergeCell ref="AC110:AC111"/>
    <mergeCell ref="AD110:AD111"/>
    <mergeCell ref="AF110:AF111"/>
    <mergeCell ref="AH110:AH111"/>
    <mergeCell ref="AI110:AI111"/>
    <mergeCell ref="AJ110:AJ111"/>
    <mergeCell ref="AK110:AK111"/>
    <mergeCell ref="AM110:AM111"/>
    <mergeCell ref="AX110:AX111"/>
    <mergeCell ref="AY110:AY111"/>
    <mergeCell ref="AO110:AO111"/>
    <mergeCell ref="AP110:AP111"/>
    <mergeCell ref="AQ110:AQ111"/>
    <mergeCell ref="AR110:AR111"/>
    <mergeCell ref="AT110:AT111"/>
    <mergeCell ref="AV110:AV111"/>
    <mergeCell ref="AW110:AW111"/>
    <mergeCell ref="A112:A113"/>
    <mergeCell ref="B112:B113"/>
    <mergeCell ref="C112:C113"/>
    <mergeCell ref="D112:D113"/>
    <mergeCell ref="E112:E113"/>
    <mergeCell ref="G112:G113"/>
    <mergeCell ref="I112:I113"/>
    <mergeCell ref="K114:K115"/>
    <mergeCell ref="M114:M115"/>
    <mergeCell ref="N114:N115"/>
    <mergeCell ref="O114:O115"/>
    <mergeCell ref="P114:P115"/>
    <mergeCell ref="R114:R115"/>
    <mergeCell ref="T114:T115"/>
    <mergeCell ref="A114:A115"/>
    <mergeCell ref="B114:B115"/>
    <mergeCell ref="C114:C115"/>
    <mergeCell ref="D114:D115"/>
    <mergeCell ref="E114:E115"/>
    <mergeCell ref="G114:G115"/>
    <mergeCell ref="I114:I115"/>
    <mergeCell ref="AA116:AA117"/>
    <mergeCell ref="AB116:AB117"/>
    <mergeCell ref="U114:U115"/>
    <mergeCell ref="V114:V115"/>
    <mergeCell ref="W114:W115"/>
    <mergeCell ref="AA114:AA115"/>
    <mergeCell ref="AB114:AB115"/>
    <mergeCell ref="AC114:AC115"/>
    <mergeCell ref="W116:W117"/>
    <mergeCell ref="AC116:AC117"/>
    <mergeCell ref="AV116:AV117"/>
    <mergeCell ref="AW116:AW117"/>
    <mergeCell ref="AK116:AK117"/>
    <mergeCell ref="AM116:AM117"/>
    <mergeCell ref="AO116:AO117"/>
    <mergeCell ref="AP116:AP117"/>
    <mergeCell ref="AQ116:AQ117"/>
    <mergeCell ref="AR116:AR117"/>
    <mergeCell ref="AT116:AT117"/>
    <mergeCell ref="K118:K119"/>
    <mergeCell ref="M118:M119"/>
    <mergeCell ref="N118:N119"/>
    <mergeCell ref="O118:O119"/>
    <mergeCell ref="P118:P119"/>
    <mergeCell ref="R118:R119"/>
    <mergeCell ref="T118:T119"/>
    <mergeCell ref="A118:A119"/>
    <mergeCell ref="B118:B119"/>
    <mergeCell ref="C118:C119"/>
    <mergeCell ref="D118:D119"/>
    <mergeCell ref="E118:E119"/>
    <mergeCell ref="G118:G119"/>
    <mergeCell ref="I118:I119"/>
    <mergeCell ref="AD118:AD119"/>
    <mergeCell ref="AF118:AF119"/>
    <mergeCell ref="AH118:AH119"/>
    <mergeCell ref="AI118:AI119"/>
    <mergeCell ref="AJ118:AJ119"/>
    <mergeCell ref="AK118:AK119"/>
    <mergeCell ref="AM118:AM119"/>
    <mergeCell ref="AD120:AD121"/>
    <mergeCell ref="AF120:AF121"/>
    <mergeCell ref="AH120:AH121"/>
    <mergeCell ref="AI120:AI121"/>
    <mergeCell ref="AJ120:AJ121"/>
    <mergeCell ref="AK120:AK121"/>
    <mergeCell ref="AM120:AM121"/>
    <mergeCell ref="K152:K153"/>
    <mergeCell ref="M152:M153"/>
    <mergeCell ref="N152:N153"/>
    <mergeCell ref="O152:O153"/>
    <mergeCell ref="P152:P153"/>
    <mergeCell ref="R152:R153"/>
    <mergeCell ref="T152:T153"/>
    <mergeCell ref="U152:U153"/>
    <mergeCell ref="V152:V153"/>
    <mergeCell ref="W152:W153"/>
    <mergeCell ref="Y152:Y153"/>
    <mergeCell ref="AA152:AA153"/>
    <mergeCell ref="AB152:AB153"/>
    <mergeCell ref="AC152:AC153"/>
    <mergeCell ref="AD152:AD153"/>
    <mergeCell ref="AF152:AF153"/>
    <mergeCell ref="AH152:AH153"/>
    <mergeCell ref="AI152:AI153"/>
    <mergeCell ref="AJ152:AJ153"/>
    <mergeCell ref="AK152:AK153"/>
    <mergeCell ref="AM152:AM153"/>
    <mergeCell ref="AX152:AX153"/>
    <mergeCell ref="AY152:AY153"/>
    <mergeCell ref="AO152:AO153"/>
    <mergeCell ref="AP152:AP153"/>
    <mergeCell ref="AQ152:AQ153"/>
    <mergeCell ref="AR152:AR153"/>
    <mergeCell ref="AT152:AT153"/>
    <mergeCell ref="AV152:AV153"/>
    <mergeCell ref="AW152:AW153"/>
    <mergeCell ref="K126:K127"/>
    <mergeCell ref="M126:M127"/>
    <mergeCell ref="N126:N127"/>
    <mergeCell ref="O126:O127"/>
    <mergeCell ref="P126:P127"/>
    <mergeCell ref="R126:R127"/>
    <mergeCell ref="T126:T127"/>
    <mergeCell ref="A126:A127"/>
    <mergeCell ref="B126:B127"/>
    <mergeCell ref="C126:C127"/>
    <mergeCell ref="D126:D127"/>
    <mergeCell ref="E126:E127"/>
    <mergeCell ref="G126:G127"/>
    <mergeCell ref="I126:I127"/>
    <mergeCell ref="AD126:AD127"/>
    <mergeCell ref="AF126:AF127"/>
    <mergeCell ref="AH126:AH127"/>
    <mergeCell ref="AI126:AI127"/>
    <mergeCell ref="AJ126:AJ127"/>
    <mergeCell ref="AK126:AK127"/>
    <mergeCell ref="AM126:AM127"/>
    <mergeCell ref="AD128:AD129"/>
    <mergeCell ref="AF128:AF129"/>
    <mergeCell ref="AH128:AH129"/>
    <mergeCell ref="AI128:AI129"/>
    <mergeCell ref="AJ128:AJ129"/>
    <mergeCell ref="AK128:AK129"/>
    <mergeCell ref="AM128:AM129"/>
    <mergeCell ref="K124:K125"/>
    <mergeCell ref="M124:M125"/>
    <mergeCell ref="N124:N125"/>
    <mergeCell ref="O124:O125"/>
    <mergeCell ref="P124:P125"/>
    <mergeCell ref="R124:R125"/>
    <mergeCell ref="T124:T125"/>
    <mergeCell ref="U126:U127"/>
    <mergeCell ref="V126:V127"/>
    <mergeCell ref="W126:W127"/>
    <mergeCell ref="Y126:Y127"/>
    <mergeCell ref="AA126:AA127"/>
    <mergeCell ref="AB126:AB127"/>
    <mergeCell ref="AC126:AC127"/>
    <mergeCell ref="AX126:AX127"/>
    <mergeCell ref="AY126:AY127"/>
    <mergeCell ref="AO126:AO127"/>
    <mergeCell ref="AP126:AP127"/>
    <mergeCell ref="AQ126:AQ127"/>
    <mergeCell ref="AR126:AR127"/>
    <mergeCell ref="AT126:AT127"/>
    <mergeCell ref="AV126:AV127"/>
    <mergeCell ref="AW126:AW127"/>
    <mergeCell ref="A128:A129"/>
    <mergeCell ref="B128:B129"/>
    <mergeCell ref="C128:C129"/>
    <mergeCell ref="D128:D129"/>
    <mergeCell ref="E128:E129"/>
    <mergeCell ref="G128:G129"/>
    <mergeCell ref="I128:I129"/>
    <mergeCell ref="U124:U125"/>
    <mergeCell ref="V124:V125"/>
    <mergeCell ref="W128:W129"/>
    <mergeCell ref="Y128:Y129"/>
    <mergeCell ref="AA128:AA129"/>
    <mergeCell ref="AB128:AB129"/>
    <mergeCell ref="AC128:AC129"/>
    <mergeCell ref="AX128:AX129"/>
    <mergeCell ref="AY128:AY129"/>
    <mergeCell ref="AO128:AO129"/>
    <mergeCell ref="AP128:AP129"/>
    <mergeCell ref="AQ128:AQ129"/>
    <mergeCell ref="AR128:AR129"/>
    <mergeCell ref="AT128:AT129"/>
    <mergeCell ref="AV128:AV129"/>
    <mergeCell ref="AW128:AW129"/>
    <mergeCell ref="K130:K131"/>
    <mergeCell ref="M130:M131"/>
    <mergeCell ref="N130:N131"/>
    <mergeCell ref="O130:O131"/>
    <mergeCell ref="P130:P131"/>
    <mergeCell ref="R130:R131"/>
    <mergeCell ref="T130:T131"/>
    <mergeCell ref="A130:A131"/>
    <mergeCell ref="B130:B131"/>
    <mergeCell ref="C130:C131"/>
    <mergeCell ref="D130:D131"/>
    <mergeCell ref="E130:E131"/>
    <mergeCell ref="G130:G131"/>
    <mergeCell ref="I130:I131"/>
    <mergeCell ref="AD130:AD131"/>
    <mergeCell ref="AF130:AF131"/>
    <mergeCell ref="AH130:AH131"/>
    <mergeCell ref="AI130:AI131"/>
    <mergeCell ref="AJ130:AJ131"/>
    <mergeCell ref="AK130:AK131"/>
    <mergeCell ref="AM130:AM131"/>
    <mergeCell ref="AD132:AD133"/>
    <mergeCell ref="AF132:AF133"/>
    <mergeCell ref="AH132:AH133"/>
    <mergeCell ref="AI132:AI133"/>
    <mergeCell ref="AJ132:AJ133"/>
    <mergeCell ref="AK132:AK133"/>
    <mergeCell ref="AM132:AM133"/>
    <mergeCell ref="K128:K129"/>
    <mergeCell ref="M128:M129"/>
    <mergeCell ref="N128:N129"/>
    <mergeCell ref="O128:O129"/>
    <mergeCell ref="P128:P129"/>
    <mergeCell ref="R128:R129"/>
    <mergeCell ref="T128:T129"/>
    <mergeCell ref="U130:U131"/>
    <mergeCell ref="V130:V131"/>
    <mergeCell ref="W130:W131"/>
    <mergeCell ref="Y130:Y131"/>
    <mergeCell ref="AA130:AA131"/>
    <mergeCell ref="AB130:AB131"/>
    <mergeCell ref="AC130:AC131"/>
    <mergeCell ref="AX130:AX131"/>
    <mergeCell ref="AY130:AY131"/>
    <mergeCell ref="AO130:AO131"/>
    <mergeCell ref="AP130:AP131"/>
    <mergeCell ref="AQ130:AQ131"/>
    <mergeCell ref="AR130:AR131"/>
    <mergeCell ref="AT130:AT131"/>
    <mergeCell ref="AV130:AV131"/>
    <mergeCell ref="AW130:AW131"/>
    <mergeCell ref="A132:A133"/>
    <mergeCell ref="B132:B133"/>
    <mergeCell ref="C132:C133"/>
    <mergeCell ref="D132:D133"/>
    <mergeCell ref="E132:E133"/>
    <mergeCell ref="G132:G133"/>
    <mergeCell ref="I132:I133"/>
    <mergeCell ref="U128:U129"/>
    <mergeCell ref="V128:V129"/>
    <mergeCell ref="W132:W133"/>
    <mergeCell ref="Y132:Y133"/>
    <mergeCell ref="AA132:AA133"/>
    <mergeCell ref="AB132:AB133"/>
    <mergeCell ref="AC132:AC133"/>
    <mergeCell ref="AX132:AX133"/>
    <mergeCell ref="AY132:AY133"/>
    <mergeCell ref="AO132:AO133"/>
    <mergeCell ref="AP132:AP133"/>
    <mergeCell ref="AQ132:AQ133"/>
    <mergeCell ref="AR132:AR133"/>
    <mergeCell ref="AT132:AT133"/>
    <mergeCell ref="AV132:AV133"/>
    <mergeCell ref="AW132:AW133"/>
    <mergeCell ref="K134:K135"/>
    <mergeCell ref="M134:M135"/>
    <mergeCell ref="N134:N135"/>
    <mergeCell ref="O134:O135"/>
    <mergeCell ref="P134:P135"/>
    <mergeCell ref="R134:R135"/>
    <mergeCell ref="T134:T135"/>
    <mergeCell ref="A134:A135"/>
    <mergeCell ref="B134:B135"/>
    <mergeCell ref="C134:C135"/>
    <mergeCell ref="D134:D135"/>
    <mergeCell ref="E134:E135"/>
    <mergeCell ref="G134:G135"/>
    <mergeCell ref="I134:I135"/>
    <mergeCell ref="AD134:AD135"/>
    <mergeCell ref="AF134:AF135"/>
    <mergeCell ref="AH134:AH135"/>
    <mergeCell ref="AI134:AI135"/>
    <mergeCell ref="AJ134:AJ135"/>
    <mergeCell ref="AK134:AK135"/>
    <mergeCell ref="AM134:AM135"/>
    <mergeCell ref="AD136:AD137"/>
    <mergeCell ref="AF136:AF137"/>
    <mergeCell ref="AH136:AH137"/>
    <mergeCell ref="AI136:AI137"/>
    <mergeCell ref="AJ136:AJ137"/>
    <mergeCell ref="AK136:AK137"/>
    <mergeCell ref="AM136:AM137"/>
    <mergeCell ref="K132:K133"/>
    <mergeCell ref="M132:M133"/>
    <mergeCell ref="N132:N133"/>
    <mergeCell ref="O132:O133"/>
    <mergeCell ref="P132:P133"/>
    <mergeCell ref="R132:R133"/>
    <mergeCell ref="T132:T133"/>
    <mergeCell ref="U134:U135"/>
    <mergeCell ref="V134:V135"/>
    <mergeCell ref="W134:W135"/>
    <mergeCell ref="Y134:Y135"/>
    <mergeCell ref="AA134:AA135"/>
    <mergeCell ref="AB134:AB135"/>
    <mergeCell ref="AC134:AC135"/>
    <mergeCell ref="AX134:AX135"/>
    <mergeCell ref="AY134:AY135"/>
    <mergeCell ref="AO134:AO135"/>
    <mergeCell ref="AP134:AP135"/>
    <mergeCell ref="AQ134:AQ135"/>
    <mergeCell ref="AR134:AR135"/>
    <mergeCell ref="AT134:AT135"/>
    <mergeCell ref="AV134:AV135"/>
    <mergeCell ref="AW134:AW135"/>
    <mergeCell ref="A136:A137"/>
    <mergeCell ref="B136:B137"/>
    <mergeCell ref="C136:C137"/>
    <mergeCell ref="D136:D137"/>
    <mergeCell ref="E136:E137"/>
    <mergeCell ref="G136:G137"/>
    <mergeCell ref="I136:I137"/>
    <mergeCell ref="U132:U133"/>
    <mergeCell ref="V132:V133"/>
    <mergeCell ref="W136:W137"/>
    <mergeCell ref="Y136:Y137"/>
    <mergeCell ref="AA136:AA137"/>
    <mergeCell ref="AB136:AB137"/>
    <mergeCell ref="AC136:AC137"/>
    <mergeCell ref="AX136:AX137"/>
    <mergeCell ref="AY136:AY137"/>
    <mergeCell ref="AO136:AO137"/>
    <mergeCell ref="AP136:AP137"/>
    <mergeCell ref="AQ136:AQ137"/>
    <mergeCell ref="AR136:AR137"/>
    <mergeCell ref="AT136:AT137"/>
    <mergeCell ref="AV136:AV137"/>
    <mergeCell ref="AW136:AW137"/>
    <mergeCell ref="K138:K139"/>
    <mergeCell ref="M138:M139"/>
    <mergeCell ref="N138:N139"/>
    <mergeCell ref="O138:O139"/>
    <mergeCell ref="P138:P139"/>
    <mergeCell ref="R138:R139"/>
    <mergeCell ref="T138:T139"/>
    <mergeCell ref="A138:A139"/>
    <mergeCell ref="B138:B139"/>
    <mergeCell ref="C138:C139"/>
    <mergeCell ref="D138:D139"/>
    <mergeCell ref="E138:E139"/>
    <mergeCell ref="G138:G139"/>
    <mergeCell ref="I138:I139"/>
    <mergeCell ref="AD138:AD139"/>
    <mergeCell ref="AF138:AF139"/>
    <mergeCell ref="AH138:AH139"/>
    <mergeCell ref="AI138:AI139"/>
    <mergeCell ref="AJ138:AJ139"/>
    <mergeCell ref="AK138:AK139"/>
    <mergeCell ref="AM138:AM139"/>
    <mergeCell ref="AD140:AD141"/>
    <mergeCell ref="AF140:AF141"/>
    <mergeCell ref="AH140:AH141"/>
    <mergeCell ref="AI140:AI141"/>
    <mergeCell ref="AJ140:AJ141"/>
    <mergeCell ref="AK140:AK141"/>
    <mergeCell ref="AM140:AM141"/>
    <mergeCell ref="K136:K137"/>
    <mergeCell ref="M136:M137"/>
    <mergeCell ref="N136:N137"/>
    <mergeCell ref="O136:O137"/>
    <mergeCell ref="P136:P137"/>
    <mergeCell ref="R136:R137"/>
    <mergeCell ref="T136:T137"/>
    <mergeCell ref="U138:U139"/>
    <mergeCell ref="V138:V139"/>
    <mergeCell ref="W138:W139"/>
    <mergeCell ref="Y138:Y139"/>
    <mergeCell ref="AA138:AA139"/>
    <mergeCell ref="AB138:AB139"/>
    <mergeCell ref="AC138:AC139"/>
    <mergeCell ref="AX138:AX139"/>
    <mergeCell ref="AY138:AY139"/>
    <mergeCell ref="AO138:AO139"/>
    <mergeCell ref="AP138:AP139"/>
    <mergeCell ref="AQ138:AQ139"/>
    <mergeCell ref="AR138:AR139"/>
    <mergeCell ref="AT138:AT139"/>
    <mergeCell ref="AV138:AV139"/>
    <mergeCell ref="AW138:AW139"/>
    <mergeCell ref="A140:A141"/>
    <mergeCell ref="B140:B141"/>
    <mergeCell ref="C140:C141"/>
    <mergeCell ref="D140:D141"/>
    <mergeCell ref="E140:E141"/>
    <mergeCell ref="G140:G141"/>
    <mergeCell ref="I140:I141"/>
    <mergeCell ref="U136:U137"/>
    <mergeCell ref="V136:V137"/>
    <mergeCell ref="W140:W141"/>
    <mergeCell ref="Y140:Y141"/>
    <mergeCell ref="AA140:AA141"/>
    <mergeCell ref="AB140:AB141"/>
    <mergeCell ref="AC140:AC141"/>
    <mergeCell ref="AX140:AX141"/>
    <mergeCell ref="AY140:AY141"/>
    <mergeCell ref="AO140:AO141"/>
    <mergeCell ref="AP140:AP141"/>
    <mergeCell ref="AQ140:AQ141"/>
    <mergeCell ref="AR140:AR141"/>
    <mergeCell ref="AT140:AT141"/>
    <mergeCell ref="AV140:AV141"/>
    <mergeCell ref="AW140:AW141"/>
    <mergeCell ref="K142:K143"/>
    <mergeCell ref="M142:M143"/>
    <mergeCell ref="N142:N143"/>
    <mergeCell ref="O142:O143"/>
    <mergeCell ref="P142:P143"/>
    <mergeCell ref="R142:R143"/>
    <mergeCell ref="T142:T143"/>
    <mergeCell ref="A142:A143"/>
    <mergeCell ref="B142:B143"/>
    <mergeCell ref="C142:C143"/>
    <mergeCell ref="D142:D143"/>
    <mergeCell ref="E142:E143"/>
    <mergeCell ref="G142:G143"/>
    <mergeCell ref="I142:I143"/>
    <mergeCell ref="AD142:AD143"/>
    <mergeCell ref="AF142:AF143"/>
    <mergeCell ref="AH142:AH143"/>
    <mergeCell ref="AI142:AI143"/>
    <mergeCell ref="AJ142:AJ143"/>
    <mergeCell ref="AK142:AK143"/>
    <mergeCell ref="AM142:AM143"/>
    <mergeCell ref="AD144:AD145"/>
    <mergeCell ref="AF144:AF145"/>
    <mergeCell ref="AH144:AH145"/>
    <mergeCell ref="AI144:AI145"/>
    <mergeCell ref="AJ144:AJ145"/>
    <mergeCell ref="AK144:AK145"/>
    <mergeCell ref="AM144:AM145"/>
    <mergeCell ref="K140:K141"/>
    <mergeCell ref="M140:M141"/>
    <mergeCell ref="N140:N141"/>
    <mergeCell ref="O140:O141"/>
    <mergeCell ref="P140:P141"/>
    <mergeCell ref="R140:R141"/>
    <mergeCell ref="T140:T141"/>
    <mergeCell ref="U142:U143"/>
    <mergeCell ref="V142:V143"/>
    <mergeCell ref="W142:W143"/>
    <mergeCell ref="Y142:Y143"/>
    <mergeCell ref="AA142:AA143"/>
    <mergeCell ref="AB142:AB143"/>
    <mergeCell ref="AC142:AC143"/>
    <mergeCell ref="AX142:AX143"/>
    <mergeCell ref="AY142:AY143"/>
    <mergeCell ref="AO142:AO143"/>
    <mergeCell ref="AP142:AP143"/>
    <mergeCell ref="AQ142:AQ143"/>
    <mergeCell ref="AR142:AR143"/>
    <mergeCell ref="AT142:AT143"/>
    <mergeCell ref="AV142:AV143"/>
    <mergeCell ref="AW142:AW143"/>
    <mergeCell ref="A144:A145"/>
    <mergeCell ref="B144:B145"/>
    <mergeCell ref="C144:C145"/>
    <mergeCell ref="D144:D145"/>
    <mergeCell ref="E144:E145"/>
    <mergeCell ref="G144:G145"/>
    <mergeCell ref="I144:I145"/>
    <mergeCell ref="U140:U141"/>
    <mergeCell ref="V140:V141"/>
    <mergeCell ref="W144:W145"/>
    <mergeCell ref="Y144:Y145"/>
    <mergeCell ref="AA144:AA145"/>
    <mergeCell ref="AB144:AB145"/>
    <mergeCell ref="AC144:AC145"/>
    <mergeCell ref="AX144:AX145"/>
    <mergeCell ref="AY144:AY145"/>
    <mergeCell ref="AO144:AO145"/>
    <mergeCell ref="AP144:AP145"/>
    <mergeCell ref="AQ144:AQ145"/>
    <mergeCell ref="AR144:AR145"/>
    <mergeCell ref="AT144:AT145"/>
    <mergeCell ref="AV144:AV145"/>
    <mergeCell ref="AW144:AW145"/>
    <mergeCell ref="K146:K147"/>
    <mergeCell ref="M146:M147"/>
    <mergeCell ref="N146:N147"/>
    <mergeCell ref="O146:O147"/>
    <mergeCell ref="P146:P147"/>
    <mergeCell ref="R146:R147"/>
    <mergeCell ref="T146:T147"/>
    <mergeCell ref="A146:A147"/>
    <mergeCell ref="B146:B147"/>
    <mergeCell ref="C146:C147"/>
    <mergeCell ref="D146:D147"/>
    <mergeCell ref="E146:E147"/>
    <mergeCell ref="G146:G147"/>
    <mergeCell ref="I146:I147"/>
    <mergeCell ref="AD146:AD147"/>
    <mergeCell ref="AF146:AF147"/>
    <mergeCell ref="AH146:AH147"/>
    <mergeCell ref="AI146:AI147"/>
    <mergeCell ref="AJ146:AJ147"/>
    <mergeCell ref="AK146:AK147"/>
    <mergeCell ref="AM146:AM147"/>
    <mergeCell ref="AD148:AD149"/>
    <mergeCell ref="AF148:AF149"/>
    <mergeCell ref="AH148:AH149"/>
    <mergeCell ref="AI148:AI149"/>
    <mergeCell ref="AJ148:AJ149"/>
    <mergeCell ref="AK148:AK149"/>
    <mergeCell ref="AM148:AM149"/>
    <mergeCell ref="K144:K145"/>
    <mergeCell ref="M144:M145"/>
    <mergeCell ref="N144:N145"/>
    <mergeCell ref="O144:O145"/>
    <mergeCell ref="P144:P145"/>
    <mergeCell ref="R144:R145"/>
    <mergeCell ref="T144:T145"/>
    <mergeCell ref="U146:U147"/>
    <mergeCell ref="V146:V147"/>
    <mergeCell ref="W146:W147"/>
    <mergeCell ref="Y146:Y147"/>
    <mergeCell ref="AA146:AA147"/>
    <mergeCell ref="AB146:AB147"/>
    <mergeCell ref="AC146:AC147"/>
    <mergeCell ref="AX146:AX147"/>
    <mergeCell ref="AY146:AY147"/>
    <mergeCell ref="AO146:AO147"/>
    <mergeCell ref="AP146:AP147"/>
    <mergeCell ref="AQ146:AQ147"/>
    <mergeCell ref="AR146:AR147"/>
    <mergeCell ref="AT146:AT147"/>
    <mergeCell ref="AV146:AV147"/>
    <mergeCell ref="AW146:AW147"/>
    <mergeCell ref="A148:A149"/>
    <mergeCell ref="B148:B149"/>
    <mergeCell ref="C148:C149"/>
    <mergeCell ref="D148:D149"/>
    <mergeCell ref="E148:E149"/>
    <mergeCell ref="G148:G149"/>
    <mergeCell ref="I148:I149"/>
    <mergeCell ref="U144:U145"/>
    <mergeCell ref="V144:V145"/>
    <mergeCell ref="W148:W149"/>
    <mergeCell ref="Y148:Y149"/>
    <mergeCell ref="AA148:AA149"/>
    <mergeCell ref="AB148:AB149"/>
    <mergeCell ref="AC148:AC149"/>
    <mergeCell ref="AX148:AX149"/>
    <mergeCell ref="AY148:AY149"/>
    <mergeCell ref="AO148:AO149"/>
    <mergeCell ref="AP148:AP149"/>
    <mergeCell ref="AQ148:AQ149"/>
    <mergeCell ref="AR148:AR149"/>
    <mergeCell ref="AT148:AT149"/>
    <mergeCell ref="AV148:AV149"/>
    <mergeCell ref="AW148:AW149"/>
    <mergeCell ref="K162:K163"/>
    <mergeCell ref="M162:M163"/>
    <mergeCell ref="N162:N163"/>
    <mergeCell ref="O162:O163"/>
    <mergeCell ref="P162:P163"/>
    <mergeCell ref="R162:R163"/>
    <mergeCell ref="T162:T163"/>
    <mergeCell ref="A162:A163"/>
    <mergeCell ref="B162:B163"/>
    <mergeCell ref="C162:C163"/>
    <mergeCell ref="D162:D163"/>
    <mergeCell ref="E162:E163"/>
    <mergeCell ref="G162:G163"/>
    <mergeCell ref="I162:I163"/>
    <mergeCell ref="AD162:AD163"/>
    <mergeCell ref="AF162:AF163"/>
    <mergeCell ref="AH162:AH163"/>
    <mergeCell ref="AI162:AI163"/>
    <mergeCell ref="AJ162:AJ163"/>
    <mergeCell ref="AK162:AK163"/>
    <mergeCell ref="AM162:AM163"/>
    <mergeCell ref="AD164:AD165"/>
    <mergeCell ref="AF164:AF165"/>
    <mergeCell ref="AH164:AH165"/>
    <mergeCell ref="AI164:AI165"/>
    <mergeCell ref="AJ164:AJ165"/>
    <mergeCell ref="AK164:AK165"/>
    <mergeCell ref="AM164:AM165"/>
    <mergeCell ref="K160:K161"/>
    <mergeCell ref="M160:M161"/>
    <mergeCell ref="N160:N161"/>
    <mergeCell ref="O160:O161"/>
    <mergeCell ref="P160:P161"/>
    <mergeCell ref="R160:R161"/>
    <mergeCell ref="T160:T161"/>
    <mergeCell ref="U162:U163"/>
    <mergeCell ref="V162:V163"/>
    <mergeCell ref="W162:W163"/>
    <mergeCell ref="Y162:Y163"/>
    <mergeCell ref="AA162:AA163"/>
    <mergeCell ref="AB162:AB163"/>
    <mergeCell ref="AC162:AC163"/>
    <mergeCell ref="AX162:AX163"/>
    <mergeCell ref="AY162:AY163"/>
    <mergeCell ref="AO162:AO163"/>
    <mergeCell ref="AP162:AP163"/>
    <mergeCell ref="AQ162:AQ163"/>
    <mergeCell ref="AR162:AR163"/>
    <mergeCell ref="AT162:AT163"/>
    <mergeCell ref="AV162:AV163"/>
    <mergeCell ref="AW162:AW163"/>
    <mergeCell ref="A164:A165"/>
    <mergeCell ref="B164:B165"/>
    <mergeCell ref="C164:C165"/>
    <mergeCell ref="D164:D165"/>
    <mergeCell ref="E164:E165"/>
    <mergeCell ref="G164:G165"/>
    <mergeCell ref="I164:I165"/>
    <mergeCell ref="U160:U161"/>
    <mergeCell ref="V160:V161"/>
    <mergeCell ref="W164:W165"/>
    <mergeCell ref="Y164:Y165"/>
    <mergeCell ref="AA164:AA165"/>
    <mergeCell ref="AB164:AB165"/>
    <mergeCell ref="AC164:AC165"/>
    <mergeCell ref="AX164:AX165"/>
    <mergeCell ref="AY164:AY165"/>
    <mergeCell ref="AO164:AO165"/>
    <mergeCell ref="AP164:AP165"/>
    <mergeCell ref="AQ164:AQ165"/>
    <mergeCell ref="AR164:AR165"/>
    <mergeCell ref="AT164:AT165"/>
    <mergeCell ref="AV164:AV165"/>
    <mergeCell ref="AW164:AW165"/>
    <mergeCell ref="K38:K39"/>
    <mergeCell ref="M38:M39"/>
    <mergeCell ref="N38:N39"/>
    <mergeCell ref="O38:O39"/>
    <mergeCell ref="P38:P39"/>
    <mergeCell ref="R38:R39"/>
    <mergeCell ref="T38:T39"/>
    <mergeCell ref="A38:A39"/>
    <mergeCell ref="B38:B39"/>
    <mergeCell ref="C38:C39"/>
    <mergeCell ref="D38:D39"/>
    <mergeCell ref="E38:E39"/>
    <mergeCell ref="G38:G39"/>
    <mergeCell ref="I38:I39"/>
    <mergeCell ref="AD42:AD43"/>
    <mergeCell ref="AF42:AF43"/>
    <mergeCell ref="AH42:AH43"/>
    <mergeCell ref="AI42:AI43"/>
    <mergeCell ref="AJ42:AJ43"/>
    <mergeCell ref="AK42:AK43"/>
    <mergeCell ref="AM42:AM43"/>
    <mergeCell ref="AX42:AX43"/>
    <mergeCell ref="AY42:AY43"/>
    <mergeCell ref="AX44:AX45"/>
    <mergeCell ref="AY44:AY45"/>
    <mergeCell ref="AO42:AO43"/>
    <mergeCell ref="AP42:AP43"/>
    <mergeCell ref="AQ42:AQ43"/>
    <mergeCell ref="AR42:AR43"/>
    <mergeCell ref="AT42:AT43"/>
    <mergeCell ref="AV42:AV43"/>
    <mergeCell ref="AW42:AW43"/>
    <mergeCell ref="A44:A45"/>
    <mergeCell ref="B44:B45"/>
    <mergeCell ref="C44:C45"/>
    <mergeCell ref="D44:D45"/>
    <mergeCell ref="E44:E45"/>
    <mergeCell ref="G44:G45"/>
    <mergeCell ref="I44:I45"/>
    <mergeCell ref="Y42:Y43"/>
    <mergeCell ref="Y44:Y45"/>
    <mergeCell ref="AD44:AD45"/>
    <mergeCell ref="AF44:AF45"/>
    <mergeCell ref="AH44:AH45"/>
    <mergeCell ref="AI44:AI45"/>
    <mergeCell ref="AJ44:AJ45"/>
    <mergeCell ref="K44:K45"/>
    <mergeCell ref="M44:M45"/>
    <mergeCell ref="N44:N45"/>
    <mergeCell ref="O44:O45"/>
    <mergeCell ref="P44:P45"/>
    <mergeCell ref="R44:R45"/>
    <mergeCell ref="T44:T45"/>
    <mergeCell ref="U46:U47"/>
    <mergeCell ref="V46:V47"/>
    <mergeCell ref="W46:W47"/>
    <mergeCell ref="Y46:Y47"/>
    <mergeCell ref="AA46:AA47"/>
    <mergeCell ref="AB46:AB47"/>
    <mergeCell ref="AC46:AC47"/>
    <mergeCell ref="AX46:AX47"/>
    <mergeCell ref="AY46:AY47"/>
    <mergeCell ref="AO46:AO47"/>
    <mergeCell ref="AP46:AP47"/>
    <mergeCell ref="AQ46:AQ47"/>
    <mergeCell ref="AR46:AR47"/>
    <mergeCell ref="AT46:AT47"/>
    <mergeCell ref="AV46:AV47"/>
    <mergeCell ref="AW46:AW47"/>
    <mergeCell ref="A48:A49"/>
    <mergeCell ref="B48:B49"/>
    <mergeCell ref="C48:C49"/>
    <mergeCell ref="D48:D49"/>
    <mergeCell ref="E48:E49"/>
    <mergeCell ref="G48:G49"/>
    <mergeCell ref="I48:I49"/>
    <mergeCell ref="U44:U45"/>
    <mergeCell ref="V44:V45"/>
    <mergeCell ref="W48:W49"/>
    <mergeCell ref="Y48:Y49"/>
    <mergeCell ref="AA48:AA49"/>
    <mergeCell ref="AB48:AB49"/>
    <mergeCell ref="AC48:AC49"/>
    <mergeCell ref="AX48:AX49"/>
    <mergeCell ref="AY48:AY49"/>
    <mergeCell ref="AO48:AO49"/>
    <mergeCell ref="AP48:AP49"/>
    <mergeCell ref="AQ48:AQ49"/>
    <mergeCell ref="AR48:AR49"/>
    <mergeCell ref="AT48:AT49"/>
    <mergeCell ref="AV48:AV49"/>
    <mergeCell ref="AW48:AW49"/>
    <mergeCell ref="U36:U37"/>
    <mergeCell ref="V36:V37"/>
    <mergeCell ref="K36:K37"/>
    <mergeCell ref="M36:M37"/>
    <mergeCell ref="N36:N37"/>
    <mergeCell ref="O36:O37"/>
    <mergeCell ref="P36:P37"/>
    <mergeCell ref="R36:R37"/>
    <mergeCell ref="T36:T37"/>
    <mergeCell ref="U38:U39"/>
    <mergeCell ref="V38:V39"/>
    <mergeCell ref="W38:W39"/>
    <mergeCell ref="Y38:Y39"/>
    <mergeCell ref="AA38:AA39"/>
    <mergeCell ref="AB38:AB39"/>
    <mergeCell ref="AC38:AC39"/>
    <mergeCell ref="AD38:AD39"/>
    <mergeCell ref="AF38:AF39"/>
    <mergeCell ref="AH38:AH39"/>
    <mergeCell ref="AI38:AI39"/>
    <mergeCell ref="AJ38:AJ39"/>
    <mergeCell ref="AK38:AK39"/>
    <mergeCell ref="AM38:AM39"/>
    <mergeCell ref="AX38:AX39"/>
    <mergeCell ref="AY38:AY39"/>
    <mergeCell ref="AO38:AO39"/>
    <mergeCell ref="AP38:AP39"/>
    <mergeCell ref="AQ38:AQ39"/>
    <mergeCell ref="AR38:AR39"/>
    <mergeCell ref="AT38:AT39"/>
    <mergeCell ref="AV38:AV39"/>
    <mergeCell ref="AW38:AW39"/>
    <mergeCell ref="A40:A41"/>
    <mergeCell ref="B40:B41"/>
    <mergeCell ref="C40:C41"/>
    <mergeCell ref="D40:D41"/>
    <mergeCell ref="E40:E41"/>
    <mergeCell ref="G40:G41"/>
    <mergeCell ref="I40:I41"/>
    <mergeCell ref="K42:K43"/>
    <mergeCell ref="M42:M43"/>
    <mergeCell ref="N42:N43"/>
    <mergeCell ref="O42:O43"/>
    <mergeCell ref="P42:P43"/>
    <mergeCell ref="R42:R43"/>
    <mergeCell ref="T42:T43"/>
    <mergeCell ref="A42:A43"/>
    <mergeCell ref="B42:B43"/>
    <mergeCell ref="C42:C43"/>
    <mergeCell ref="D42:D43"/>
    <mergeCell ref="E42:E43"/>
    <mergeCell ref="G42:G43"/>
    <mergeCell ref="I42:I43"/>
    <mergeCell ref="AA44:AA45"/>
    <mergeCell ref="AB44:AB45"/>
    <mergeCell ref="U42:U43"/>
    <mergeCell ref="V42:V43"/>
    <mergeCell ref="W42:W43"/>
    <mergeCell ref="AA42:AA43"/>
    <mergeCell ref="AB42:AB43"/>
    <mergeCell ref="AC42:AC43"/>
    <mergeCell ref="W44:W45"/>
    <mergeCell ref="AC44:AC45"/>
    <mergeCell ref="AV44:AV45"/>
    <mergeCell ref="AW44:AW45"/>
    <mergeCell ref="AK44:AK45"/>
    <mergeCell ref="AM44:AM45"/>
    <mergeCell ref="AO44:AO45"/>
    <mergeCell ref="AP44:AP45"/>
    <mergeCell ref="AQ44:AQ45"/>
    <mergeCell ref="AR44:AR45"/>
    <mergeCell ref="AT44:AT45"/>
    <mergeCell ref="K46:K47"/>
    <mergeCell ref="M46:M47"/>
    <mergeCell ref="N46:N47"/>
    <mergeCell ref="O46:O47"/>
    <mergeCell ref="P46:P47"/>
    <mergeCell ref="R46:R47"/>
    <mergeCell ref="T46:T47"/>
    <mergeCell ref="A46:A47"/>
    <mergeCell ref="B46:B47"/>
    <mergeCell ref="C46:C47"/>
    <mergeCell ref="D46:D47"/>
    <mergeCell ref="E46:E47"/>
    <mergeCell ref="G46:G47"/>
    <mergeCell ref="I46:I47"/>
    <mergeCell ref="AD46:AD47"/>
    <mergeCell ref="AF46:AF47"/>
    <mergeCell ref="AH46:AH47"/>
    <mergeCell ref="AI46:AI47"/>
    <mergeCell ref="AJ46:AJ47"/>
    <mergeCell ref="AK46:AK47"/>
    <mergeCell ref="AM46:AM47"/>
    <mergeCell ref="AD48:AD49"/>
    <mergeCell ref="AF48:AF49"/>
    <mergeCell ref="AH48:AH49"/>
    <mergeCell ref="AI48:AI49"/>
    <mergeCell ref="AJ48:AJ49"/>
    <mergeCell ref="AK48:AK49"/>
    <mergeCell ref="AM48:AM49"/>
    <mergeCell ref="K52:K53"/>
    <mergeCell ref="M52:M53"/>
    <mergeCell ref="N52:N53"/>
    <mergeCell ref="O52:O53"/>
    <mergeCell ref="P52:P53"/>
    <mergeCell ref="R52:R53"/>
    <mergeCell ref="T52:T53"/>
    <mergeCell ref="U52:U53"/>
    <mergeCell ref="V52:V53"/>
    <mergeCell ref="W52:W53"/>
    <mergeCell ref="Y52:Y53"/>
    <mergeCell ref="AA52:AA53"/>
    <mergeCell ref="AB52:AB53"/>
    <mergeCell ref="AC52:AC53"/>
    <mergeCell ref="AD52:AD53"/>
    <mergeCell ref="AF52:AF53"/>
    <mergeCell ref="AH52:AH53"/>
    <mergeCell ref="AI52:AI53"/>
    <mergeCell ref="AJ52:AJ53"/>
    <mergeCell ref="AK52:AK53"/>
    <mergeCell ref="AM52:AM53"/>
    <mergeCell ref="AX52:AX53"/>
    <mergeCell ref="AY52:AY53"/>
    <mergeCell ref="AO52:AO53"/>
    <mergeCell ref="AP52:AP53"/>
    <mergeCell ref="AQ52:AQ53"/>
    <mergeCell ref="AR52:AR53"/>
    <mergeCell ref="AT52:AT53"/>
    <mergeCell ref="AV52:AV53"/>
    <mergeCell ref="AW52:AW53"/>
    <mergeCell ref="K50:K51"/>
    <mergeCell ref="M50:M51"/>
    <mergeCell ref="N50:N51"/>
    <mergeCell ref="O50:O51"/>
    <mergeCell ref="P50:P51"/>
    <mergeCell ref="R50:R51"/>
    <mergeCell ref="T50:T51"/>
    <mergeCell ref="A50:A51"/>
    <mergeCell ref="B50:B51"/>
    <mergeCell ref="C50:C51"/>
    <mergeCell ref="D50:D51"/>
    <mergeCell ref="E50:E51"/>
    <mergeCell ref="G50:G51"/>
    <mergeCell ref="I50:I51"/>
    <mergeCell ref="AD54:AD55"/>
    <mergeCell ref="AF54:AF55"/>
    <mergeCell ref="AH54:AH55"/>
    <mergeCell ref="AI54:AI55"/>
    <mergeCell ref="AJ54:AJ55"/>
    <mergeCell ref="AK54:AK55"/>
    <mergeCell ref="AM54:AM55"/>
    <mergeCell ref="AX54:AX55"/>
    <mergeCell ref="AY54:AY55"/>
    <mergeCell ref="AX56:AX57"/>
    <mergeCell ref="AY56:AY57"/>
    <mergeCell ref="AO54:AO55"/>
    <mergeCell ref="AP54:AP55"/>
    <mergeCell ref="AQ54:AQ55"/>
    <mergeCell ref="AR54:AR55"/>
    <mergeCell ref="AT54:AT55"/>
    <mergeCell ref="AV54:AV55"/>
    <mergeCell ref="AW54:AW55"/>
    <mergeCell ref="A56:A57"/>
    <mergeCell ref="B56:B57"/>
    <mergeCell ref="C56:C57"/>
    <mergeCell ref="D56:D57"/>
    <mergeCell ref="E56:E57"/>
    <mergeCell ref="G56:G57"/>
    <mergeCell ref="I56:I57"/>
    <mergeCell ref="Y54:Y55"/>
    <mergeCell ref="Y56:Y57"/>
    <mergeCell ref="AD56:AD57"/>
    <mergeCell ref="AF56:AF57"/>
    <mergeCell ref="AH56:AH57"/>
    <mergeCell ref="AI56:AI57"/>
    <mergeCell ref="AJ56:AJ57"/>
    <mergeCell ref="K56:K57"/>
    <mergeCell ref="M56:M57"/>
    <mergeCell ref="N56:N57"/>
    <mergeCell ref="O56:O57"/>
    <mergeCell ref="P56:P57"/>
    <mergeCell ref="R56:R57"/>
    <mergeCell ref="T56:T57"/>
    <mergeCell ref="U58:U59"/>
    <mergeCell ref="V58:V59"/>
    <mergeCell ref="W58:W59"/>
    <mergeCell ref="Y58:Y59"/>
    <mergeCell ref="AA58:AA59"/>
    <mergeCell ref="AB58:AB59"/>
    <mergeCell ref="AC58:AC59"/>
    <mergeCell ref="AX58:AX59"/>
    <mergeCell ref="AY58:AY59"/>
    <mergeCell ref="AO58:AO59"/>
    <mergeCell ref="AP58:AP59"/>
    <mergeCell ref="AQ58:AQ59"/>
    <mergeCell ref="AR58:AR59"/>
    <mergeCell ref="AT58:AT59"/>
    <mergeCell ref="AV58:AV59"/>
    <mergeCell ref="AW58:AW59"/>
    <mergeCell ref="A60:A61"/>
    <mergeCell ref="B60:B61"/>
    <mergeCell ref="C60:C61"/>
    <mergeCell ref="D60:D61"/>
    <mergeCell ref="E60:E61"/>
    <mergeCell ref="G60:G61"/>
    <mergeCell ref="I60:I61"/>
    <mergeCell ref="U56:U57"/>
    <mergeCell ref="V56:V57"/>
    <mergeCell ref="W60:W61"/>
    <mergeCell ref="Y60:Y61"/>
    <mergeCell ref="AA60:AA61"/>
    <mergeCell ref="AB60:AB61"/>
    <mergeCell ref="AC60:AC61"/>
    <mergeCell ref="AX60:AX61"/>
    <mergeCell ref="AY60:AY61"/>
    <mergeCell ref="AO60:AO61"/>
    <mergeCell ref="AP60:AP61"/>
    <mergeCell ref="AQ60:AQ61"/>
    <mergeCell ref="AR60:AR61"/>
    <mergeCell ref="AT60:AT61"/>
    <mergeCell ref="AV60:AV61"/>
    <mergeCell ref="AW60:AW61"/>
    <mergeCell ref="U48:U49"/>
    <mergeCell ref="V48:V49"/>
    <mergeCell ref="K48:K49"/>
    <mergeCell ref="M48:M49"/>
    <mergeCell ref="N48:N49"/>
    <mergeCell ref="O48:O49"/>
    <mergeCell ref="P48:P49"/>
    <mergeCell ref="R48:R49"/>
    <mergeCell ref="T48:T49"/>
    <mergeCell ref="U50:U51"/>
    <mergeCell ref="V50:V51"/>
    <mergeCell ref="W50:W51"/>
    <mergeCell ref="Y50:Y51"/>
    <mergeCell ref="AA50:AA51"/>
    <mergeCell ref="AB50:AB51"/>
    <mergeCell ref="AC50:AC51"/>
    <mergeCell ref="AD50:AD51"/>
    <mergeCell ref="AF50:AF51"/>
    <mergeCell ref="AH50:AH51"/>
    <mergeCell ref="AI50:AI51"/>
    <mergeCell ref="AJ50:AJ51"/>
    <mergeCell ref="AK50:AK51"/>
    <mergeCell ref="AM50:AM51"/>
    <mergeCell ref="AX50:AX51"/>
    <mergeCell ref="AY50:AY51"/>
    <mergeCell ref="AO50:AO51"/>
    <mergeCell ref="AP50:AP51"/>
    <mergeCell ref="AQ50:AQ51"/>
    <mergeCell ref="AR50:AR51"/>
    <mergeCell ref="AT50:AT51"/>
    <mergeCell ref="AV50:AV51"/>
    <mergeCell ref="AW50:AW51"/>
    <mergeCell ref="A52:A53"/>
    <mergeCell ref="B52:B53"/>
    <mergeCell ref="C52:C53"/>
    <mergeCell ref="D52:D53"/>
    <mergeCell ref="E52:E53"/>
    <mergeCell ref="G52:G53"/>
    <mergeCell ref="I52:I53"/>
    <mergeCell ref="K54:K55"/>
    <mergeCell ref="M54:M55"/>
    <mergeCell ref="N54:N55"/>
    <mergeCell ref="O54:O55"/>
    <mergeCell ref="P54:P55"/>
    <mergeCell ref="R54:R55"/>
    <mergeCell ref="T54:T55"/>
    <mergeCell ref="A54:A55"/>
    <mergeCell ref="B54:B55"/>
    <mergeCell ref="C54:C55"/>
    <mergeCell ref="D54:D55"/>
    <mergeCell ref="E54:E55"/>
    <mergeCell ref="G54:G55"/>
    <mergeCell ref="I54:I55"/>
    <mergeCell ref="AA56:AA57"/>
    <mergeCell ref="AB56:AB57"/>
    <mergeCell ref="U54:U55"/>
    <mergeCell ref="V54:V55"/>
    <mergeCell ref="W54:W55"/>
    <mergeCell ref="AA54:AA55"/>
    <mergeCell ref="AB54:AB55"/>
    <mergeCell ref="AC54:AC55"/>
    <mergeCell ref="W56:W57"/>
    <mergeCell ref="AC56:AC57"/>
    <mergeCell ref="AV56:AV57"/>
    <mergeCell ref="AW56:AW57"/>
    <mergeCell ref="AK56:AK57"/>
    <mergeCell ref="AM56:AM57"/>
    <mergeCell ref="AO56:AO57"/>
    <mergeCell ref="AP56:AP57"/>
    <mergeCell ref="AQ56:AQ57"/>
    <mergeCell ref="AR56:AR57"/>
    <mergeCell ref="AT56:AT57"/>
    <mergeCell ref="K58:K59"/>
    <mergeCell ref="M58:M59"/>
    <mergeCell ref="N58:N59"/>
    <mergeCell ref="O58:O59"/>
    <mergeCell ref="P58:P59"/>
    <mergeCell ref="R58:R59"/>
    <mergeCell ref="T58:T59"/>
    <mergeCell ref="A58:A59"/>
    <mergeCell ref="B58:B59"/>
    <mergeCell ref="C58:C59"/>
    <mergeCell ref="D58:D59"/>
    <mergeCell ref="E58:E59"/>
    <mergeCell ref="G58:G59"/>
    <mergeCell ref="I58:I59"/>
    <mergeCell ref="AD58:AD59"/>
    <mergeCell ref="AF58:AF59"/>
    <mergeCell ref="AH58:AH59"/>
    <mergeCell ref="AI58:AI59"/>
    <mergeCell ref="AJ58:AJ59"/>
    <mergeCell ref="AK58:AK59"/>
    <mergeCell ref="AM58:AM59"/>
    <mergeCell ref="AD60:AD61"/>
    <mergeCell ref="AF60:AF61"/>
    <mergeCell ref="AH60:AH61"/>
    <mergeCell ref="AI60:AI61"/>
    <mergeCell ref="AJ60:AJ61"/>
    <mergeCell ref="AK60:AK61"/>
    <mergeCell ref="AM60:AM61"/>
    <mergeCell ref="K64:K65"/>
    <mergeCell ref="M64:M65"/>
    <mergeCell ref="N64:N65"/>
    <mergeCell ref="O64:O65"/>
    <mergeCell ref="P64:P65"/>
    <mergeCell ref="R64:R65"/>
    <mergeCell ref="T64:T65"/>
    <mergeCell ref="U64:U65"/>
    <mergeCell ref="V64:V65"/>
    <mergeCell ref="W64:W65"/>
    <mergeCell ref="Y64:Y65"/>
    <mergeCell ref="AA64:AA65"/>
    <mergeCell ref="AB64:AB65"/>
    <mergeCell ref="AC64:AC65"/>
    <mergeCell ref="AD64:AD65"/>
    <mergeCell ref="AF64:AF65"/>
    <mergeCell ref="AH64:AH65"/>
    <mergeCell ref="AI64:AI65"/>
    <mergeCell ref="AJ64:AJ65"/>
    <mergeCell ref="AK64:AK65"/>
    <mergeCell ref="AM64:AM65"/>
    <mergeCell ref="AX64:AX65"/>
    <mergeCell ref="AY64:AY65"/>
    <mergeCell ref="AO64:AO65"/>
    <mergeCell ref="AP64:AP65"/>
    <mergeCell ref="AQ64:AQ65"/>
    <mergeCell ref="AR64:AR65"/>
    <mergeCell ref="AT64:AT65"/>
    <mergeCell ref="AV64:AV65"/>
    <mergeCell ref="AW64:AW65"/>
    <mergeCell ref="K62:K63"/>
    <mergeCell ref="M62:M63"/>
    <mergeCell ref="N62:N63"/>
    <mergeCell ref="O62:O63"/>
    <mergeCell ref="P62:P63"/>
    <mergeCell ref="R62:R63"/>
    <mergeCell ref="T62:T63"/>
    <mergeCell ref="A62:A63"/>
    <mergeCell ref="B62:B63"/>
    <mergeCell ref="C62:C63"/>
    <mergeCell ref="D62:D63"/>
    <mergeCell ref="E62:E63"/>
    <mergeCell ref="G62:G63"/>
    <mergeCell ref="I62:I63"/>
    <mergeCell ref="AD66:AD67"/>
    <mergeCell ref="AF66:AF67"/>
    <mergeCell ref="AH66:AH67"/>
    <mergeCell ref="AI66:AI67"/>
    <mergeCell ref="AJ66:AJ67"/>
    <mergeCell ref="AK66:AK67"/>
    <mergeCell ref="AM66:AM67"/>
    <mergeCell ref="AX66:AX67"/>
    <mergeCell ref="AY66:AY67"/>
    <mergeCell ref="AX68:AX69"/>
    <mergeCell ref="AY68:AY69"/>
    <mergeCell ref="AO66:AO67"/>
    <mergeCell ref="AP66:AP67"/>
    <mergeCell ref="AQ66:AQ67"/>
    <mergeCell ref="AR66:AR67"/>
    <mergeCell ref="AT66:AT67"/>
    <mergeCell ref="AV66:AV67"/>
    <mergeCell ref="AW66:AW67"/>
    <mergeCell ref="A68:A69"/>
    <mergeCell ref="B68:B69"/>
    <mergeCell ref="C68:C69"/>
    <mergeCell ref="D68:D69"/>
    <mergeCell ref="E68:E69"/>
    <mergeCell ref="G68:G69"/>
    <mergeCell ref="I68:I69"/>
    <mergeCell ref="Y66:Y67"/>
    <mergeCell ref="Y68:Y69"/>
    <mergeCell ref="AD68:AD69"/>
    <mergeCell ref="AF68:AF69"/>
    <mergeCell ref="AH68:AH69"/>
    <mergeCell ref="AI68:AI69"/>
    <mergeCell ref="AJ68:AJ69"/>
    <mergeCell ref="K68:K69"/>
    <mergeCell ref="M68:M69"/>
    <mergeCell ref="N68:N69"/>
    <mergeCell ref="O68:O69"/>
    <mergeCell ref="P68:P69"/>
    <mergeCell ref="R68:R69"/>
    <mergeCell ref="T68:T69"/>
    <mergeCell ref="U70:U71"/>
    <mergeCell ref="V70:V71"/>
    <mergeCell ref="W70:W71"/>
    <mergeCell ref="Y70:Y71"/>
    <mergeCell ref="AA70:AA71"/>
    <mergeCell ref="AB70:AB71"/>
    <mergeCell ref="AC70:AC71"/>
    <mergeCell ref="AX70:AX71"/>
    <mergeCell ref="AY70:AY71"/>
    <mergeCell ref="AO70:AO71"/>
    <mergeCell ref="AP70:AP71"/>
    <mergeCell ref="AQ70:AQ71"/>
    <mergeCell ref="AR70:AR71"/>
    <mergeCell ref="AT70:AT71"/>
    <mergeCell ref="AV70:AV71"/>
    <mergeCell ref="AW70:AW71"/>
    <mergeCell ref="A72:A73"/>
    <mergeCell ref="B72:B73"/>
    <mergeCell ref="C72:C73"/>
    <mergeCell ref="D72:D73"/>
    <mergeCell ref="E72:E73"/>
    <mergeCell ref="G72:G73"/>
    <mergeCell ref="I72:I73"/>
    <mergeCell ref="U68:U69"/>
    <mergeCell ref="V68:V69"/>
    <mergeCell ref="W72:W73"/>
    <mergeCell ref="Y72:Y73"/>
    <mergeCell ref="AA72:AA73"/>
    <mergeCell ref="AB72:AB73"/>
    <mergeCell ref="AC72:AC73"/>
    <mergeCell ref="AX72:AX73"/>
    <mergeCell ref="AY72:AY73"/>
    <mergeCell ref="AO72:AO73"/>
    <mergeCell ref="AP72:AP73"/>
    <mergeCell ref="AQ72:AQ73"/>
    <mergeCell ref="AR72:AR73"/>
    <mergeCell ref="AT72:AT73"/>
    <mergeCell ref="AV72:AV73"/>
    <mergeCell ref="AW72:AW73"/>
    <mergeCell ref="U60:U61"/>
    <mergeCell ref="V60:V61"/>
    <mergeCell ref="K60:K61"/>
    <mergeCell ref="M60:M61"/>
    <mergeCell ref="N60:N61"/>
    <mergeCell ref="O60:O61"/>
    <mergeCell ref="P60:P61"/>
    <mergeCell ref="R60:R61"/>
    <mergeCell ref="T60:T61"/>
    <mergeCell ref="U62:U63"/>
    <mergeCell ref="V62:V63"/>
    <mergeCell ref="W62:W63"/>
    <mergeCell ref="Y62:Y63"/>
    <mergeCell ref="AA62:AA63"/>
    <mergeCell ref="AB62:AB63"/>
    <mergeCell ref="AC62:AC63"/>
    <mergeCell ref="AD62:AD63"/>
    <mergeCell ref="AF62:AF63"/>
    <mergeCell ref="AH62:AH63"/>
    <mergeCell ref="AI62:AI63"/>
    <mergeCell ref="AJ62:AJ63"/>
    <mergeCell ref="AK62:AK63"/>
    <mergeCell ref="AM62:AM63"/>
    <mergeCell ref="AX62:AX63"/>
    <mergeCell ref="AY62:AY63"/>
    <mergeCell ref="AO62:AO63"/>
    <mergeCell ref="AP62:AP63"/>
    <mergeCell ref="AQ62:AQ63"/>
    <mergeCell ref="AR62:AR63"/>
    <mergeCell ref="AT62:AT63"/>
    <mergeCell ref="AV62:AV63"/>
    <mergeCell ref="AW62:AW63"/>
    <mergeCell ref="A64:A65"/>
    <mergeCell ref="B64:B65"/>
    <mergeCell ref="C64:C65"/>
    <mergeCell ref="D64:D65"/>
    <mergeCell ref="E64:E65"/>
    <mergeCell ref="G64:G65"/>
    <mergeCell ref="I64:I65"/>
    <mergeCell ref="K66:K67"/>
    <mergeCell ref="M66:M67"/>
    <mergeCell ref="N66:N67"/>
    <mergeCell ref="O66:O67"/>
    <mergeCell ref="P66:P67"/>
    <mergeCell ref="R66:R67"/>
    <mergeCell ref="T66:T67"/>
    <mergeCell ref="A66:A67"/>
    <mergeCell ref="B66:B67"/>
    <mergeCell ref="C66:C67"/>
    <mergeCell ref="D66:D67"/>
    <mergeCell ref="E66:E67"/>
    <mergeCell ref="G66:G67"/>
    <mergeCell ref="I66:I67"/>
    <mergeCell ref="AA68:AA69"/>
    <mergeCell ref="AB68:AB69"/>
    <mergeCell ref="U66:U67"/>
    <mergeCell ref="V66:V67"/>
    <mergeCell ref="W66:W67"/>
    <mergeCell ref="AA66:AA67"/>
    <mergeCell ref="AB66:AB67"/>
    <mergeCell ref="AC66:AC67"/>
    <mergeCell ref="W68:W69"/>
    <mergeCell ref="AC68:AC69"/>
    <mergeCell ref="AV68:AV69"/>
    <mergeCell ref="AW68:AW69"/>
    <mergeCell ref="AK68:AK69"/>
    <mergeCell ref="AM68:AM69"/>
    <mergeCell ref="AO68:AO69"/>
    <mergeCell ref="AP68:AP69"/>
    <mergeCell ref="AQ68:AQ69"/>
    <mergeCell ref="AR68:AR69"/>
    <mergeCell ref="AT68:AT69"/>
    <mergeCell ref="K70:K71"/>
    <mergeCell ref="M70:M71"/>
    <mergeCell ref="N70:N71"/>
    <mergeCell ref="O70:O71"/>
    <mergeCell ref="P70:P71"/>
    <mergeCell ref="R70:R71"/>
    <mergeCell ref="T70:T71"/>
    <mergeCell ref="A70:A71"/>
    <mergeCell ref="B70:B71"/>
    <mergeCell ref="C70:C71"/>
    <mergeCell ref="D70:D71"/>
    <mergeCell ref="E70:E71"/>
    <mergeCell ref="G70:G71"/>
    <mergeCell ref="I70:I71"/>
    <mergeCell ref="AD70:AD71"/>
    <mergeCell ref="AF70:AF71"/>
    <mergeCell ref="AH70:AH71"/>
    <mergeCell ref="AI70:AI71"/>
    <mergeCell ref="AJ70:AJ71"/>
    <mergeCell ref="AK70:AK71"/>
    <mergeCell ref="AM70:AM71"/>
    <mergeCell ref="AD72:AD73"/>
    <mergeCell ref="AF72:AF73"/>
    <mergeCell ref="AH72:AH73"/>
    <mergeCell ref="AI72:AI73"/>
    <mergeCell ref="AJ72:AJ73"/>
    <mergeCell ref="AK72:AK73"/>
    <mergeCell ref="AM72:AM73"/>
    <mergeCell ref="K76:K77"/>
    <mergeCell ref="M76:M77"/>
    <mergeCell ref="N76:N77"/>
    <mergeCell ref="O76:O77"/>
    <mergeCell ref="P76:P77"/>
    <mergeCell ref="R76:R77"/>
    <mergeCell ref="T76:T77"/>
    <mergeCell ref="U76:U77"/>
    <mergeCell ref="V76:V77"/>
    <mergeCell ref="W76:W77"/>
    <mergeCell ref="Y76:Y77"/>
    <mergeCell ref="AA76:AA77"/>
    <mergeCell ref="AB76:AB77"/>
    <mergeCell ref="AC76:AC77"/>
    <mergeCell ref="AD76:AD77"/>
    <mergeCell ref="AF76:AF77"/>
    <mergeCell ref="AH76:AH77"/>
    <mergeCell ref="AI76:AI77"/>
    <mergeCell ref="AJ76:AJ77"/>
    <mergeCell ref="AK76:AK77"/>
    <mergeCell ref="AM76:AM77"/>
    <mergeCell ref="AX76:AX77"/>
    <mergeCell ref="AY76:AY77"/>
    <mergeCell ref="AO76:AO77"/>
    <mergeCell ref="AP76:AP77"/>
    <mergeCell ref="AQ76:AQ77"/>
    <mergeCell ref="AR76:AR77"/>
    <mergeCell ref="AT76:AT77"/>
    <mergeCell ref="AV76:AV77"/>
    <mergeCell ref="AW76:AW77"/>
    <mergeCell ref="K74:K75"/>
    <mergeCell ref="M74:M75"/>
    <mergeCell ref="N74:N75"/>
    <mergeCell ref="O74:O75"/>
    <mergeCell ref="P74:P75"/>
    <mergeCell ref="R74:R75"/>
    <mergeCell ref="T74:T75"/>
    <mergeCell ref="A74:A75"/>
    <mergeCell ref="B74:B75"/>
    <mergeCell ref="C74:C75"/>
    <mergeCell ref="D74:D75"/>
    <mergeCell ref="E74:E75"/>
    <mergeCell ref="G74:G75"/>
    <mergeCell ref="I74:I75"/>
    <mergeCell ref="AD78:AD79"/>
    <mergeCell ref="AF78:AF79"/>
    <mergeCell ref="AH78:AH79"/>
    <mergeCell ref="AI78:AI79"/>
    <mergeCell ref="AJ78:AJ79"/>
    <mergeCell ref="AK78:AK79"/>
    <mergeCell ref="AM78:AM79"/>
    <mergeCell ref="AX78:AX79"/>
    <mergeCell ref="AY78:AY79"/>
    <mergeCell ref="AX80:AX81"/>
    <mergeCell ref="AY80:AY81"/>
    <mergeCell ref="AO78:AO79"/>
    <mergeCell ref="AP78:AP79"/>
    <mergeCell ref="AQ78:AQ79"/>
    <mergeCell ref="AR78:AR79"/>
    <mergeCell ref="AT78:AT79"/>
    <mergeCell ref="AV78:AV79"/>
    <mergeCell ref="AW78:AW79"/>
    <mergeCell ref="A80:A81"/>
    <mergeCell ref="B80:B81"/>
    <mergeCell ref="C80:C81"/>
    <mergeCell ref="D80:D81"/>
    <mergeCell ref="E80:E81"/>
    <mergeCell ref="G80:G81"/>
    <mergeCell ref="I80:I81"/>
    <mergeCell ref="Y78:Y79"/>
    <mergeCell ref="Y80:Y81"/>
    <mergeCell ref="AD80:AD81"/>
    <mergeCell ref="AF80:AF81"/>
    <mergeCell ref="AH80:AH81"/>
    <mergeCell ref="AI80:AI81"/>
    <mergeCell ref="AJ80:AJ81"/>
    <mergeCell ref="K80:K81"/>
    <mergeCell ref="M80:M81"/>
    <mergeCell ref="N80:N81"/>
    <mergeCell ref="O80:O81"/>
    <mergeCell ref="P80:P81"/>
    <mergeCell ref="R80:R81"/>
    <mergeCell ref="T80:T81"/>
    <mergeCell ref="U82:U83"/>
    <mergeCell ref="V82:V83"/>
    <mergeCell ref="W82:W83"/>
    <mergeCell ref="Y82:Y83"/>
    <mergeCell ref="AA82:AA83"/>
    <mergeCell ref="AB82:AB83"/>
    <mergeCell ref="AC82:AC83"/>
    <mergeCell ref="AX82:AX83"/>
    <mergeCell ref="AY82:AY83"/>
    <mergeCell ref="AO82:AO83"/>
    <mergeCell ref="AP82:AP83"/>
    <mergeCell ref="AQ82:AQ83"/>
    <mergeCell ref="AR82:AR83"/>
    <mergeCell ref="AT82:AT83"/>
    <mergeCell ref="AV82:AV83"/>
    <mergeCell ref="AW82:AW83"/>
    <mergeCell ref="A84:A85"/>
    <mergeCell ref="B84:B85"/>
    <mergeCell ref="C84:C85"/>
    <mergeCell ref="D84:D85"/>
    <mergeCell ref="E84:E85"/>
    <mergeCell ref="G84:G85"/>
    <mergeCell ref="I84:I85"/>
    <mergeCell ref="U80:U81"/>
    <mergeCell ref="V80:V81"/>
    <mergeCell ref="W84:W85"/>
    <mergeCell ref="Y84:Y85"/>
    <mergeCell ref="AA84:AA85"/>
    <mergeCell ref="AB84:AB85"/>
    <mergeCell ref="AC84:AC85"/>
    <mergeCell ref="AX84:AX85"/>
    <mergeCell ref="AY84:AY85"/>
    <mergeCell ref="AO84:AO85"/>
    <mergeCell ref="AP84:AP85"/>
    <mergeCell ref="AQ84:AQ85"/>
    <mergeCell ref="AR84:AR85"/>
    <mergeCell ref="AT84:AT85"/>
    <mergeCell ref="AV84:AV85"/>
    <mergeCell ref="AW84:AW85"/>
    <mergeCell ref="U72:U73"/>
    <mergeCell ref="V72:V73"/>
    <mergeCell ref="K72:K73"/>
    <mergeCell ref="M72:M73"/>
    <mergeCell ref="N72:N73"/>
    <mergeCell ref="O72:O73"/>
    <mergeCell ref="P72:P73"/>
    <mergeCell ref="R72:R73"/>
    <mergeCell ref="T72:T73"/>
    <mergeCell ref="U74:U75"/>
    <mergeCell ref="V74:V75"/>
    <mergeCell ref="W74:W75"/>
    <mergeCell ref="Y74:Y75"/>
    <mergeCell ref="AA74:AA75"/>
    <mergeCell ref="AB74:AB75"/>
    <mergeCell ref="AC74:AC75"/>
    <mergeCell ref="AD74:AD75"/>
    <mergeCell ref="AF74:AF75"/>
    <mergeCell ref="AH74:AH75"/>
    <mergeCell ref="AI74:AI75"/>
    <mergeCell ref="AJ74:AJ75"/>
    <mergeCell ref="AK74:AK75"/>
    <mergeCell ref="AM74:AM75"/>
    <mergeCell ref="AX74:AX75"/>
    <mergeCell ref="AY74:AY75"/>
    <mergeCell ref="AO74:AO75"/>
    <mergeCell ref="AP74:AP75"/>
    <mergeCell ref="AQ74:AQ75"/>
    <mergeCell ref="AR74:AR75"/>
    <mergeCell ref="AT74:AT75"/>
    <mergeCell ref="AV74:AV75"/>
    <mergeCell ref="AW74:AW75"/>
    <mergeCell ref="A76:A77"/>
    <mergeCell ref="B76:B77"/>
    <mergeCell ref="C76:C77"/>
    <mergeCell ref="D76:D77"/>
    <mergeCell ref="E76:E77"/>
    <mergeCell ref="G76:G77"/>
    <mergeCell ref="I76:I77"/>
    <mergeCell ref="K78:K79"/>
    <mergeCell ref="M78:M79"/>
    <mergeCell ref="N78:N79"/>
    <mergeCell ref="O78:O79"/>
    <mergeCell ref="P78:P79"/>
    <mergeCell ref="R78:R79"/>
    <mergeCell ref="T78:T79"/>
    <mergeCell ref="A78:A79"/>
    <mergeCell ref="B78:B79"/>
    <mergeCell ref="C78:C79"/>
    <mergeCell ref="D78:D79"/>
    <mergeCell ref="E78:E79"/>
    <mergeCell ref="G78:G79"/>
    <mergeCell ref="I78:I79"/>
    <mergeCell ref="AA80:AA81"/>
    <mergeCell ref="AB80:AB81"/>
    <mergeCell ref="U78:U79"/>
    <mergeCell ref="V78:V79"/>
    <mergeCell ref="W78:W79"/>
    <mergeCell ref="AA78:AA79"/>
    <mergeCell ref="AB78:AB79"/>
    <mergeCell ref="AC78:AC79"/>
    <mergeCell ref="W80:W81"/>
    <mergeCell ref="AC80:AC81"/>
    <mergeCell ref="AV80:AV81"/>
    <mergeCell ref="AW80:AW81"/>
    <mergeCell ref="AK80:AK81"/>
    <mergeCell ref="AM80:AM81"/>
    <mergeCell ref="AO80:AO81"/>
    <mergeCell ref="AP80:AP81"/>
    <mergeCell ref="AQ80:AQ81"/>
    <mergeCell ref="AR80:AR81"/>
    <mergeCell ref="AT80:AT81"/>
    <mergeCell ref="K82:K83"/>
    <mergeCell ref="M82:M83"/>
    <mergeCell ref="N82:N83"/>
    <mergeCell ref="O82:O83"/>
    <mergeCell ref="P82:P83"/>
    <mergeCell ref="R82:R83"/>
    <mergeCell ref="T82:T83"/>
    <mergeCell ref="A82:A83"/>
    <mergeCell ref="B82:B83"/>
    <mergeCell ref="C82:C83"/>
    <mergeCell ref="D82:D83"/>
    <mergeCell ref="E82:E83"/>
    <mergeCell ref="G82:G83"/>
    <mergeCell ref="I82:I83"/>
    <mergeCell ref="AD82:AD83"/>
    <mergeCell ref="AF82:AF83"/>
    <mergeCell ref="AH82:AH83"/>
    <mergeCell ref="AI82:AI83"/>
    <mergeCell ref="AJ82:AJ83"/>
    <mergeCell ref="AK82:AK83"/>
    <mergeCell ref="AM82:AM83"/>
    <mergeCell ref="AD84:AD85"/>
    <mergeCell ref="AF84:AF85"/>
    <mergeCell ref="AH84:AH85"/>
    <mergeCell ref="AI84:AI85"/>
    <mergeCell ref="AJ84:AJ85"/>
    <mergeCell ref="AK84:AK85"/>
    <mergeCell ref="AM84:AM85"/>
    <mergeCell ref="K88:K89"/>
    <mergeCell ref="M88:M89"/>
    <mergeCell ref="N88:N89"/>
    <mergeCell ref="O88:O89"/>
    <mergeCell ref="P88:P89"/>
    <mergeCell ref="R88:R89"/>
    <mergeCell ref="T88:T89"/>
    <mergeCell ref="U88:U89"/>
    <mergeCell ref="V88:V89"/>
    <mergeCell ref="W88:W89"/>
    <mergeCell ref="Y88:Y89"/>
    <mergeCell ref="AA88:AA89"/>
    <mergeCell ref="AB88:AB89"/>
    <mergeCell ref="AC88:AC89"/>
    <mergeCell ref="AD88:AD89"/>
    <mergeCell ref="AF88:AF89"/>
    <mergeCell ref="AH88:AH89"/>
    <mergeCell ref="AI88:AI89"/>
    <mergeCell ref="AJ88:AJ89"/>
    <mergeCell ref="AK88:AK89"/>
    <mergeCell ref="AM88:AM89"/>
    <mergeCell ref="AX88:AX89"/>
    <mergeCell ref="AY88:AY89"/>
    <mergeCell ref="AO88:AO89"/>
    <mergeCell ref="AP88:AP89"/>
    <mergeCell ref="AQ88:AQ89"/>
    <mergeCell ref="AR88:AR89"/>
    <mergeCell ref="AT88:AT89"/>
    <mergeCell ref="AV88:AV89"/>
    <mergeCell ref="AW88:AW89"/>
    <mergeCell ref="K86:K87"/>
    <mergeCell ref="M86:M87"/>
    <mergeCell ref="N86:N87"/>
    <mergeCell ref="O86:O87"/>
    <mergeCell ref="P86:P87"/>
    <mergeCell ref="R86:R87"/>
    <mergeCell ref="T86:T87"/>
    <mergeCell ref="A86:A87"/>
    <mergeCell ref="B86:B87"/>
    <mergeCell ref="C86:C87"/>
    <mergeCell ref="D86:D87"/>
    <mergeCell ref="E86:E87"/>
    <mergeCell ref="G86:G87"/>
    <mergeCell ref="I86:I87"/>
    <mergeCell ref="AD90:AD91"/>
    <mergeCell ref="AF90:AF91"/>
    <mergeCell ref="AH90:AH91"/>
    <mergeCell ref="AI90:AI91"/>
    <mergeCell ref="AJ90:AJ91"/>
    <mergeCell ref="AK90:AK91"/>
    <mergeCell ref="AM90:AM91"/>
    <mergeCell ref="AX90:AX91"/>
    <mergeCell ref="AY90:AY91"/>
    <mergeCell ref="AX92:AX93"/>
    <mergeCell ref="AY92:AY93"/>
    <mergeCell ref="AO90:AO91"/>
    <mergeCell ref="AP90:AP91"/>
    <mergeCell ref="AQ90:AQ91"/>
    <mergeCell ref="AR90:AR91"/>
    <mergeCell ref="AT90:AT91"/>
    <mergeCell ref="AV90:AV91"/>
    <mergeCell ref="AW90:AW91"/>
    <mergeCell ref="A92:A93"/>
    <mergeCell ref="B92:B93"/>
    <mergeCell ref="C92:C93"/>
    <mergeCell ref="D92:D93"/>
    <mergeCell ref="E92:E93"/>
    <mergeCell ref="G92:G93"/>
    <mergeCell ref="I92:I93"/>
    <mergeCell ref="Y90:Y91"/>
    <mergeCell ref="Y92:Y93"/>
    <mergeCell ref="AD92:AD93"/>
    <mergeCell ref="AF92:AF93"/>
    <mergeCell ref="AH92:AH93"/>
    <mergeCell ref="AI92:AI93"/>
    <mergeCell ref="AJ92:AJ93"/>
    <mergeCell ref="K92:K93"/>
    <mergeCell ref="M92:M93"/>
    <mergeCell ref="N92:N93"/>
    <mergeCell ref="O92:O93"/>
    <mergeCell ref="P92:P93"/>
    <mergeCell ref="R92:R93"/>
    <mergeCell ref="T92:T93"/>
    <mergeCell ref="U94:U95"/>
    <mergeCell ref="V94:V95"/>
    <mergeCell ref="W94:W95"/>
    <mergeCell ref="Y94:Y95"/>
    <mergeCell ref="AA94:AA95"/>
    <mergeCell ref="AB94:AB95"/>
    <mergeCell ref="AC94:AC95"/>
    <mergeCell ref="AX94:AX95"/>
    <mergeCell ref="AY94:AY95"/>
    <mergeCell ref="AO94:AO95"/>
    <mergeCell ref="AP94:AP95"/>
    <mergeCell ref="AQ94:AQ95"/>
    <mergeCell ref="AR94:AR95"/>
    <mergeCell ref="AT94:AT95"/>
    <mergeCell ref="AV94:AV95"/>
    <mergeCell ref="AW94:AW95"/>
    <mergeCell ref="A96:A97"/>
    <mergeCell ref="B96:B97"/>
    <mergeCell ref="C96:C97"/>
    <mergeCell ref="D96:D97"/>
    <mergeCell ref="E96:E97"/>
    <mergeCell ref="G96:G97"/>
    <mergeCell ref="I96:I97"/>
    <mergeCell ref="U92:U93"/>
    <mergeCell ref="V92:V93"/>
    <mergeCell ref="W96:W97"/>
    <mergeCell ref="Y96:Y97"/>
    <mergeCell ref="AA96:AA97"/>
    <mergeCell ref="AB96:AB97"/>
    <mergeCell ref="AC96:AC97"/>
    <mergeCell ref="AX96:AX97"/>
    <mergeCell ref="AY96:AY97"/>
    <mergeCell ref="AO96:AO97"/>
    <mergeCell ref="AP96:AP97"/>
    <mergeCell ref="AQ96:AQ97"/>
    <mergeCell ref="AR96:AR97"/>
    <mergeCell ref="AT96:AT97"/>
    <mergeCell ref="AV96:AV97"/>
    <mergeCell ref="AW96:AW97"/>
    <mergeCell ref="U84:U85"/>
    <mergeCell ref="V84:V85"/>
    <mergeCell ref="K84:K85"/>
    <mergeCell ref="M84:M85"/>
    <mergeCell ref="N84:N85"/>
    <mergeCell ref="O84:O85"/>
    <mergeCell ref="P84:P85"/>
    <mergeCell ref="R84:R85"/>
    <mergeCell ref="T84:T85"/>
    <mergeCell ref="U86:U87"/>
    <mergeCell ref="V86:V87"/>
    <mergeCell ref="W86:W87"/>
    <mergeCell ref="Y86:Y87"/>
    <mergeCell ref="AA86:AA87"/>
    <mergeCell ref="AB86:AB87"/>
    <mergeCell ref="AC86:AC87"/>
    <mergeCell ref="AD86:AD87"/>
    <mergeCell ref="AF86:AF87"/>
    <mergeCell ref="AH86:AH87"/>
    <mergeCell ref="AI86:AI87"/>
    <mergeCell ref="AJ86:AJ87"/>
    <mergeCell ref="AK86:AK87"/>
    <mergeCell ref="AM86:AM87"/>
    <mergeCell ref="AX86:AX87"/>
    <mergeCell ref="AY86:AY87"/>
    <mergeCell ref="AO86:AO87"/>
    <mergeCell ref="AP86:AP87"/>
    <mergeCell ref="AQ86:AQ87"/>
    <mergeCell ref="AR86:AR87"/>
    <mergeCell ref="AT86:AT87"/>
    <mergeCell ref="AV86:AV87"/>
    <mergeCell ref="AW86:AW87"/>
    <mergeCell ref="A88:A89"/>
    <mergeCell ref="B88:B89"/>
    <mergeCell ref="C88:C89"/>
    <mergeCell ref="D88:D89"/>
    <mergeCell ref="E88:E89"/>
    <mergeCell ref="G88:G89"/>
    <mergeCell ref="I88:I89"/>
    <mergeCell ref="K90:K91"/>
    <mergeCell ref="M90:M91"/>
    <mergeCell ref="N90:N91"/>
    <mergeCell ref="O90:O91"/>
    <mergeCell ref="P90:P91"/>
    <mergeCell ref="R90:R91"/>
    <mergeCell ref="T90:T91"/>
    <mergeCell ref="A90:A91"/>
    <mergeCell ref="B90:B91"/>
    <mergeCell ref="C90:C91"/>
    <mergeCell ref="D90:D91"/>
    <mergeCell ref="E90:E91"/>
    <mergeCell ref="G90:G91"/>
    <mergeCell ref="I90:I91"/>
    <mergeCell ref="AA92:AA93"/>
    <mergeCell ref="AB92:AB93"/>
    <mergeCell ref="U90:U91"/>
    <mergeCell ref="V90:V91"/>
    <mergeCell ref="W90:W91"/>
    <mergeCell ref="AA90:AA91"/>
    <mergeCell ref="AB90:AB91"/>
    <mergeCell ref="AC90:AC91"/>
    <mergeCell ref="W92:W93"/>
    <mergeCell ref="AC92:AC93"/>
    <mergeCell ref="AV92:AV93"/>
    <mergeCell ref="AW92:AW93"/>
    <mergeCell ref="AK92:AK93"/>
    <mergeCell ref="AM92:AM93"/>
    <mergeCell ref="AO92:AO93"/>
    <mergeCell ref="AP92:AP93"/>
    <mergeCell ref="AQ92:AQ93"/>
    <mergeCell ref="AR92:AR93"/>
    <mergeCell ref="AT92:AT93"/>
    <mergeCell ref="K94:K95"/>
    <mergeCell ref="M94:M95"/>
    <mergeCell ref="N94:N95"/>
    <mergeCell ref="O94:O95"/>
    <mergeCell ref="P94:P95"/>
    <mergeCell ref="R94:R95"/>
    <mergeCell ref="T94:T95"/>
    <mergeCell ref="A94:A95"/>
    <mergeCell ref="B94:B95"/>
    <mergeCell ref="C94:C95"/>
    <mergeCell ref="D94:D95"/>
    <mergeCell ref="E94:E95"/>
    <mergeCell ref="G94:G95"/>
    <mergeCell ref="I94:I95"/>
    <mergeCell ref="AD94:AD95"/>
    <mergeCell ref="AF94:AF95"/>
    <mergeCell ref="AH94:AH95"/>
    <mergeCell ref="AI94:AI95"/>
    <mergeCell ref="AJ94:AJ95"/>
    <mergeCell ref="AK94:AK95"/>
    <mergeCell ref="AM94:AM95"/>
    <mergeCell ref="AD96:AD97"/>
    <mergeCell ref="AF96:AF97"/>
    <mergeCell ref="AH96:AH97"/>
    <mergeCell ref="AI96:AI97"/>
    <mergeCell ref="AJ96:AJ97"/>
    <mergeCell ref="AK96:AK97"/>
    <mergeCell ref="AM96:AM97"/>
    <mergeCell ref="K100:K101"/>
    <mergeCell ref="M100:M101"/>
    <mergeCell ref="N100:N101"/>
    <mergeCell ref="O100:O101"/>
    <mergeCell ref="P100:P101"/>
    <mergeCell ref="R100:R101"/>
    <mergeCell ref="T100:T101"/>
    <mergeCell ref="U100:U101"/>
    <mergeCell ref="V100:V101"/>
    <mergeCell ref="W100:W101"/>
    <mergeCell ref="Y100:Y101"/>
    <mergeCell ref="AA100:AA101"/>
    <mergeCell ref="AB100:AB101"/>
    <mergeCell ref="AC100:AC101"/>
    <mergeCell ref="AD100:AD101"/>
    <mergeCell ref="AF100:AF101"/>
    <mergeCell ref="AH100:AH101"/>
    <mergeCell ref="AI100:AI101"/>
    <mergeCell ref="AJ100:AJ101"/>
    <mergeCell ref="AK100:AK101"/>
    <mergeCell ref="AM100:AM101"/>
    <mergeCell ref="AX100:AX101"/>
    <mergeCell ref="AY100:AY101"/>
    <mergeCell ref="AO100:AO101"/>
    <mergeCell ref="AP100:AP101"/>
    <mergeCell ref="AQ100:AQ101"/>
    <mergeCell ref="AR100:AR101"/>
    <mergeCell ref="AT100:AT101"/>
    <mergeCell ref="AV100:AV101"/>
    <mergeCell ref="AW100:AW101"/>
    <mergeCell ref="K98:K99"/>
    <mergeCell ref="M98:M99"/>
    <mergeCell ref="N98:N99"/>
    <mergeCell ref="O98:O99"/>
    <mergeCell ref="P98:P99"/>
    <mergeCell ref="R98:R99"/>
    <mergeCell ref="T98:T99"/>
    <mergeCell ref="A98:A99"/>
    <mergeCell ref="B98:B99"/>
    <mergeCell ref="C98:C99"/>
    <mergeCell ref="D98:D99"/>
    <mergeCell ref="E98:E99"/>
    <mergeCell ref="G98:G99"/>
    <mergeCell ref="I98:I99"/>
    <mergeCell ref="AD102:AD103"/>
    <mergeCell ref="AF102:AF103"/>
    <mergeCell ref="AH102:AH103"/>
    <mergeCell ref="AI102:AI103"/>
    <mergeCell ref="AJ102:AJ103"/>
    <mergeCell ref="AK102:AK103"/>
    <mergeCell ref="AM102:AM103"/>
    <mergeCell ref="AX102:AX103"/>
    <mergeCell ref="AY102:AY103"/>
    <mergeCell ref="AX104:AX105"/>
    <mergeCell ref="AY104:AY105"/>
    <mergeCell ref="AO102:AO103"/>
    <mergeCell ref="AP102:AP103"/>
    <mergeCell ref="AQ102:AQ103"/>
    <mergeCell ref="AR102:AR103"/>
    <mergeCell ref="AT102:AT103"/>
    <mergeCell ref="AV102:AV103"/>
    <mergeCell ref="AW102:AW103"/>
    <mergeCell ref="A104:A105"/>
    <mergeCell ref="B104:B105"/>
    <mergeCell ref="C104:C105"/>
    <mergeCell ref="D104:D105"/>
    <mergeCell ref="E104:E105"/>
    <mergeCell ref="G104:G105"/>
    <mergeCell ref="I104:I105"/>
    <mergeCell ref="Y102:Y103"/>
    <mergeCell ref="Y104:Y105"/>
    <mergeCell ref="AD104:AD105"/>
    <mergeCell ref="AF104:AF105"/>
    <mergeCell ref="AH104:AH105"/>
    <mergeCell ref="AI104:AI105"/>
    <mergeCell ref="AJ104:AJ105"/>
    <mergeCell ref="K104:K105"/>
    <mergeCell ref="M104:M105"/>
    <mergeCell ref="N104:N105"/>
    <mergeCell ref="O104:O105"/>
    <mergeCell ref="P104:P105"/>
    <mergeCell ref="R104:R105"/>
    <mergeCell ref="T104:T105"/>
    <mergeCell ref="U106:U107"/>
    <mergeCell ref="V106:V107"/>
    <mergeCell ref="W106:W107"/>
    <mergeCell ref="Y106:Y107"/>
    <mergeCell ref="AA106:AA107"/>
    <mergeCell ref="AB106:AB107"/>
    <mergeCell ref="AC106:AC107"/>
    <mergeCell ref="AX106:AX107"/>
    <mergeCell ref="AY106:AY107"/>
    <mergeCell ref="AO106:AO107"/>
    <mergeCell ref="AP106:AP107"/>
    <mergeCell ref="AQ106:AQ107"/>
    <mergeCell ref="AR106:AR107"/>
    <mergeCell ref="AT106:AT107"/>
    <mergeCell ref="AV106:AV107"/>
    <mergeCell ref="AW106:AW107"/>
    <mergeCell ref="A108:A109"/>
    <mergeCell ref="B108:B109"/>
    <mergeCell ref="C108:C109"/>
    <mergeCell ref="D108:D109"/>
    <mergeCell ref="E108:E109"/>
    <mergeCell ref="G108:G109"/>
    <mergeCell ref="I108:I109"/>
    <mergeCell ref="U104:U105"/>
    <mergeCell ref="V104:V105"/>
    <mergeCell ref="W108:W109"/>
    <mergeCell ref="Y108:Y109"/>
    <mergeCell ref="AA108:AA109"/>
    <mergeCell ref="AB108:AB109"/>
    <mergeCell ref="AC108:AC109"/>
    <mergeCell ref="AX108:AX109"/>
    <mergeCell ref="AY108:AY109"/>
    <mergeCell ref="AO108:AO109"/>
    <mergeCell ref="AP108:AP109"/>
    <mergeCell ref="AQ108:AQ109"/>
    <mergeCell ref="AR108:AR109"/>
    <mergeCell ref="AT108:AT109"/>
    <mergeCell ref="AV108:AV109"/>
    <mergeCell ref="AW108:AW109"/>
    <mergeCell ref="U96:U97"/>
    <mergeCell ref="V96:V97"/>
    <mergeCell ref="K96:K97"/>
    <mergeCell ref="M96:M97"/>
    <mergeCell ref="N96:N97"/>
    <mergeCell ref="O96:O97"/>
    <mergeCell ref="P96:P97"/>
    <mergeCell ref="R96:R97"/>
    <mergeCell ref="T96:T97"/>
    <mergeCell ref="U98:U99"/>
    <mergeCell ref="V98:V99"/>
    <mergeCell ref="W98:W99"/>
    <mergeCell ref="Y98:Y99"/>
    <mergeCell ref="AA98:AA99"/>
    <mergeCell ref="AB98:AB99"/>
    <mergeCell ref="AC98:AC99"/>
    <mergeCell ref="AD98:AD99"/>
    <mergeCell ref="AF98:AF99"/>
    <mergeCell ref="AH98:AH99"/>
    <mergeCell ref="AI98:AI99"/>
    <mergeCell ref="AJ98:AJ99"/>
    <mergeCell ref="AK98:AK99"/>
    <mergeCell ref="AM98:AM99"/>
    <mergeCell ref="AX98:AX99"/>
    <mergeCell ref="AY98:AY99"/>
    <mergeCell ref="AO98:AO99"/>
    <mergeCell ref="AP98:AP99"/>
    <mergeCell ref="AQ98:AQ99"/>
    <mergeCell ref="AR98:AR99"/>
    <mergeCell ref="AT98:AT99"/>
    <mergeCell ref="AV98:AV99"/>
    <mergeCell ref="AW98:AW99"/>
    <mergeCell ref="A100:A101"/>
    <mergeCell ref="B100:B101"/>
    <mergeCell ref="C100:C101"/>
    <mergeCell ref="D100:D101"/>
    <mergeCell ref="E100:E101"/>
    <mergeCell ref="G100:G101"/>
    <mergeCell ref="I100:I101"/>
    <mergeCell ref="K102:K103"/>
    <mergeCell ref="M102:M103"/>
    <mergeCell ref="N102:N103"/>
    <mergeCell ref="O102:O103"/>
    <mergeCell ref="P102:P103"/>
    <mergeCell ref="R102:R103"/>
    <mergeCell ref="T102:T103"/>
    <mergeCell ref="A102:A103"/>
    <mergeCell ref="B102:B103"/>
    <mergeCell ref="C102:C103"/>
    <mergeCell ref="D102:D103"/>
    <mergeCell ref="E102:E103"/>
    <mergeCell ref="G102:G103"/>
    <mergeCell ref="I102:I103"/>
    <mergeCell ref="AA104:AA105"/>
    <mergeCell ref="AB104:AB105"/>
    <mergeCell ref="U102:U103"/>
    <mergeCell ref="V102:V103"/>
    <mergeCell ref="W102:W103"/>
    <mergeCell ref="AA102:AA103"/>
    <mergeCell ref="AB102:AB103"/>
    <mergeCell ref="AC102:AC103"/>
    <mergeCell ref="W104:W105"/>
    <mergeCell ref="AC104:AC105"/>
    <mergeCell ref="AV104:AV105"/>
    <mergeCell ref="AW104:AW105"/>
    <mergeCell ref="AK104:AK105"/>
    <mergeCell ref="AM104:AM105"/>
    <mergeCell ref="AO104:AO105"/>
    <mergeCell ref="AP104:AP105"/>
    <mergeCell ref="AQ104:AQ105"/>
    <mergeCell ref="AR104:AR105"/>
    <mergeCell ref="AT104:AT105"/>
    <mergeCell ref="K106:K107"/>
    <mergeCell ref="M106:M107"/>
    <mergeCell ref="N106:N107"/>
    <mergeCell ref="O106:O107"/>
    <mergeCell ref="P106:P107"/>
    <mergeCell ref="R106:R107"/>
    <mergeCell ref="T106:T107"/>
    <mergeCell ref="A106:A107"/>
    <mergeCell ref="B106:B107"/>
    <mergeCell ref="C106:C107"/>
    <mergeCell ref="D106:D107"/>
    <mergeCell ref="E106:E107"/>
    <mergeCell ref="G106:G107"/>
    <mergeCell ref="I106:I107"/>
    <mergeCell ref="AD106:AD107"/>
    <mergeCell ref="AF106:AF107"/>
    <mergeCell ref="AH106:AH107"/>
    <mergeCell ref="AI106:AI107"/>
    <mergeCell ref="AJ106:AJ107"/>
    <mergeCell ref="AK106:AK107"/>
    <mergeCell ref="AM106:AM107"/>
    <mergeCell ref="AD108:AD109"/>
    <mergeCell ref="AF108:AF109"/>
    <mergeCell ref="AH108:AH109"/>
    <mergeCell ref="AI108:AI109"/>
    <mergeCell ref="AJ108:AJ109"/>
    <mergeCell ref="AK108:AK109"/>
    <mergeCell ref="AM108:AM109"/>
    <mergeCell ref="K112:K113"/>
    <mergeCell ref="M112:M113"/>
    <mergeCell ref="N112:N113"/>
    <mergeCell ref="O112:O113"/>
    <mergeCell ref="P112:P113"/>
    <mergeCell ref="R112:R113"/>
    <mergeCell ref="T112:T113"/>
    <mergeCell ref="U112:U113"/>
    <mergeCell ref="V112:V113"/>
    <mergeCell ref="W112:W113"/>
    <mergeCell ref="Y112:Y113"/>
    <mergeCell ref="AA112:AA113"/>
    <mergeCell ref="AB112:AB113"/>
    <mergeCell ref="AC112:AC113"/>
    <mergeCell ref="AD112:AD113"/>
    <mergeCell ref="AF112:AF113"/>
    <mergeCell ref="AH112:AH113"/>
    <mergeCell ref="AI112:AI113"/>
    <mergeCell ref="AJ112:AJ113"/>
    <mergeCell ref="AK112:AK113"/>
    <mergeCell ref="AM112:AM113"/>
    <mergeCell ref="AX112:AX113"/>
    <mergeCell ref="AY112:AY113"/>
    <mergeCell ref="AO112:AO113"/>
    <mergeCell ref="AP112:AP113"/>
    <mergeCell ref="AQ112:AQ113"/>
    <mergeCell ref="AR112:AR113"/>
    <mergeCell ref="AT112:AT113"/>
    <mergeCell ref="AV112:AV113"/>
    <mergeCell ref="AW112:AW113"/>
    <mergeCell ref="K150:K151"/>
    <mergeCell ref="M150:M151"/>
    <mergeCell ref="N150:N151"/>
    <mergeCell ref="O150:O151"/>
    <mergeCell ref="P150:P151"/>
    <mergeCell ref="R150:R151"/>
    <mergeCell ref="T150:T151"/>
    <mergeCell ref="A150:A151"/>
    <mergeCell ref="B150:B151"/>
    <mergeCell ref="C150:C151"/>
    <mergeCell ref="D150:D151"/>
    <mergeCell ref="E150:E151"/>
    <mergeCell ref="G150:G151"/>
    <mergeCell ref="I150:I151"/>
    <mergeCell ref="AD154:AD155"/>
    <mergeCell ref="AF154:AF155"/>
    <mergeCell ref="AH154:AH155"/>
    <mergeCell ref="AI154:AI155"/>
    <mergeCell ref="AJ154:AJ155"/>
    <mergeCell ref="AK154:AK155"/>
    <mergeCell ref="AM154:AM155"/>
    <mergeCell ref="AX154:AX155"/>
    <mergeCell ref="AY154:AY155"/>
    <mergeCell ref="AX156:AX157"/>
    <mergeCell ref="AY156:AY157"/>
    <mergeCell ref="AO154:AO155"/>
    <mergeCell ref="AP154:AP155"/>
    <mergeCell ref="AQ154:AQ155"/>
    <mergeCell ref="AR154:AR155"/>
    <mergeCell ref="AT154:AT155"/>
    <mergeCell ref="AV154:AV155"/>
    <mergeCell ref="AW154:AW155"/>
    <mergeCell ref="A156:A157"/>
    <mergeCell ref="B156:B157"/>
    <mergeCell ref="C156:C157"/>
    <mergeCell ref="D156:D157"/>
    <mergeCell ref="E156:E157"/>
    <mergeCell ref="G156:G157"/>
    <mergeCell ref="I156:I157"/>
    <mergeCell ref="Y154:Y155"/>
    <mergeCell ref="Y156:Y157"/>
    <mergeCell ref="AD156:AD157"/>
    <mergeCell ref="AF156:AF157"/>
    <mergeCell ref="AH156:AH157"/>
    <mergeCell ref="AI156:AI157"/>
    <mergeCell ref="AJ156:AJ157"/>
    <mergeCell ref="K156:K157"/>
    <mergeCell ref="M156:M157"/>
    <mergeCell ref="N156:N157"/>
    <mergeCell ref="O156:O157"/>
    <mergeCell ref="P156:P157"/>
    <mergeCell ref="R156:R157"/>
    <mergeCell ref="T156:T157"/>
    <mergeCell ref="U158:U159"/>
    <mergeCell ref="V158:V159"/>
    <mergeCell ref="W158:W159"/>
    <mergeCell ref="Y158:Y159"/>
    <mergeCell ref="AA158:AA159"/>
    <mergeCell ref="AB158:AB159"/>
    <mergeCell ref="AC158:AC159"/>
    <mergeCell ref="AX158:AX159"/>
    <mergeCell ref="AY158:AY159"/>
    <mergeCell ref="AO158:AO159"/>
    <mergeCell ref="AP158:AP159"/>
    <mergeCell ref="AQ158:AQ159"/>
    <mergeCell ref="AR158:AR159"/>
    <mergeCell ref="AT158:AT159"/>
    <mergeCell ref="AV158:AV159"/>
    <mergeCell ref="AW158:AW159"/>
    <mergeCell ref="A160:A161"/>
    <mergeCell ref="B160:B161"/>
    <mergeCell ref="C160:C161"/>
    <mergeCell ref="D160:D161"/>
    <mergeCell ref="E160:E161"/>
    <mergeCell ref="G160:G161"/>
    <mergeCell ref="I160:I161"/>
    <mergeCell ref="U156:U157"/>
    <mergeCell ref="V156:V157"/>
    <mergeCell ref="W160:W161"/>
    <mergeCell ref="Y160:Y161"/>
    <mergeCell ref="AA160:AA161"/>
    <mergeCell ref="AB160:AB161"/>
    <mergeCell ref="AC160:AC161"/>
    <mergeCell ref="AX160:AX161"/>
    <mergeCell ref="AY160:AY161"/>
    <mergeCell ref="AO160:AO161"/>
    <mergeCell ref="AP160:AP161"/>
    <mergeCell ref="AQ160:AQ161"/>
    <mergeCell ref="AR160:AR161"/>
    <mergeCell ref="AT160:AT161"/>
    <mergeCell ref="AV160:AV161"/>
    <mergeCell ref="AW160:AW161"/>
    <mergeCell ref="U148:U149"/>
    <mergeCell ref="V148:V149"/>
    <mergeCell ref="K148:K149"/>
    <mergeCell ref="M148:M149"/>
    <mergeCell ref="N148:N149"/>
    <mergeCell ref="O148:O149"/>
    <mergeCell ref="P148:P149"/>
    <mergeCell ref="R148:R149"/>
    <mergeCell ref="T148:T149"/>
    <mergeCell ref="U150:U151"/>
    <mergeCell ref="V150:V151"/>
    <mergeCell ref="W150:W151"/>
    <mergeCell ref="Y150:Y151"/>
    <mergeCell ref="AA150:AA151"/>
    <mergeCell ref="AB150:AB151"/>
    <mergeCell ref="AC150:AC151"/>
    <mergeCell ref="AD150:AD151"/>
    <mergeCell ref="AF150:AF151"/>
    <mergeCell ref="AH150:AH151"/>
    <mergeCell ref="AI150:AI151"/>
    <mergeCell ref="AJ150:AJ151"/>
    <mergeCell ref="AK150:AK151"/>
    <mergeCell ref="AM150:AM151"/>
    <mergeCell ref="AX150:AX151"/>
    <mergeCell ref="AY150:AY151"/>
    <mergeCell ref="AO150:AO151"/>
    <mergeCell ref="AP150:AP151"/>
    <mergeCell ref="AQ150:AQ151"/>
    <mergeCell ref="AR150:AR151"/>
    <mergeCell ref="AT150:AT151"/>
    <mergeCell ref="AV150:AV151"/>
    <mergeCell ref="AW150:AW151"/>
    <mergeCell ref="A152:A153"/>
    <mergeCell ref="B152:B153"/>
    <mergeCell ref="C152:C153"/>
    <mergeCell ref="D152:D153"/>
    <mergeCell ref="E152:E153"/>
    <mergeCell ref="G152:G153"/>
    <mergeCell ref="I152:I153"/>
    <mergeCell ref="K154:K155"/>
    <mergeCell ref="M154:M155"/>
    <mergeCell ref="N154:N155"/>
    <mergeCell ref="O154:O155"/>
    <mergeCell ref="P154:P155"/>
    <mergeCell ref="R154:R155"/>
    <mergeCell ref="T154:T155"/>
    <mergeCell ref="A154:A155"/>
    <mergeCell ref="B154:B155"/>
    <mergeCell ref="C154:C155"/>
    <mergeCell ref="D154:D155"/>
    <mergeCell ref="E154:E155"/>
    <mergeCell ref="G154:G155"/>
    <mergeCell ref="I154:I155"/>
    <mergeCell ref="AA156:AA157"/>
    <mergeCell ref="AB156:AB157"/>
    <mergeCell ref="U154:U155"/>
    <mergeCell ref="V154:V155"/>
    <mergeCell ref="W154:W155"/>
    <mergeCell ref="AA154:AA155"/>
    <mergeCell ref="AB154:AB155"/>
    <mergeCell ref="AC154:AC155"/>
    <mergeCell ref="W156:W157"/>
    <mergeCell ref="AC156:AC157"/>
    <mergeCell ref="AV156:AV157"/>
    <mergeCell ref="AW156:AW157"/>
    <mergeCell ref="AK156:AK157"/>
    <mergeCell ref="AM156:AM157"/>
    <mergeCell ref="AO156:AO157"/>
    <mergeCell ref="AP156:AP157"/>
    <mergeCell ref="AQ156:AQ157"/>
    <mergeCell ref="AR156:AR157"/>
    <mergeCell ref="AT156:AT157"/>
    <mergeCell ref="K158:K159"/>
    <mergeCell ref="M158:M159"/>
    <mergeCell ref="N158:N159"/>
    <mergeCell ref="O158:O159"/>
    <mergeCell ref="P158:P159"/>
    <mergeCell ref="R158:R159"/>
    <mergeCell ref="T158:T159"/>
    <mergeCell ref="A158:A159"/>
    <mergeCell ref="B158:B159"/>
    <mergeCell ref="C158:C159"/>
    <mergeCell ref="D158:D159"/>
    <mergeCell ref="E158:E159"/>
    <mergeCell ref="G158:G159"/>
    <mergeCell ref="I158:I159"/>
    <mergeCell ref="AD158:AD159"/>
    <mergeCell ref="AF158:AF159"/>
    <mergeCell ref="AH158:AH159"/>
    <mergeCell ref="AI158:AI159"/>
    <mergeCell ref="AJ158:AJ159"/>
    <mergeCell ref="AK158:AK159"/>
    <mergeCell ref="AM158:AM159"/>
    <mergeCell ref="AD160:AD161"/>
    <mergeCell ref="AF160:AF161"/>
    <mergeCell ref="AH160:AH161"/>
    <mergeCell ref="AI160:AI161"/>
    <mergeCell ref="AJ160:AJ161"/>
    <mergeCell ref="AK160:AK161"/>
    <mergeCell ref="AM160:AM161"/>
    <mergeCell ref="K192:K193"/>
    <mergeCell ref="M192:M193"/>
    <mergeCell ref="N192:N193"/>
    <mergeCell ref="O192:O193"/>
    <mergeCell ref="P192:P193"/>
    <mergeCell ref="R192:R193"/>
    <mergeCell ref="T192:T193"/>
    <mergeCell ref="U192:U193"/>
    <mergeCell ref="V192:V193"/>
    <mergeCell ref="W192:W193"/>
    <mergeCell ref="Y192:Y193"/>
    <mergeCell ref="AA192:AA193"/>
    <mergeCell ref="AB192:AB193"/>
    <mergeCell ref="AC192:AC193"/>
    <mergeCell ref="AD192:AD193"/>
    <mergeCell ref="AF192:AF193"/>
    <mergeCell ref="AH192:AH193"/>
    <mergeCell ref="AI192:AI193"/>
    <mergeCell ref="AJ192:AJ193"/>
    <mergeCell ref="AK192:AK193"/>
    <mergeCell ref="AM192:AM193"/>
    <mergeCell ref="AX192:AX193"/>
    <mergeCell ref="AY192:AY193"/>
    <mergeCell ref="AO192:AO193"/>
    <mergeCell ref="AP192:AP193"/>
    <mergeCell ref="AQ192:AQ193"/>
    <mergeCell ref="AR192:AR193"/>
    <mergeCell ref="AT192:AT193"/>
    <mergeCell ref="AV192:AV193"/>
    <mergeCell ref="AW192:AW193"/>
    <mergeCell ref="K166:K167"/>
    <mergeCell ref="M166:M167"/>
    <mergeCell ref="N166:N167"/>
    <mergeCell ref="O166:O167"/>
    <mergeCell ref="P166:P167"/>
    <mergeCell ref="R166:R167"/>
    <mergeCell ref="T166:T167"/>
    <mergeCell ref="A166:A167"/>
    <mergeCell ref="B166:B167"/>
    <mergeCell ref="C166:C167"/>
    <mergeCell ref="D166:D167"/>
    <mergeCell ref="E166:E167"/>
    <mergeCell ref="G166:G167"/>
    <mergeCell ref="I166:I167"/>
    <mergeCell ref="AD166:AD167"/>
    <mergeCell ref="AF166:AF167"/>
    <mergeCell ref="AH166:AH167"/>
    <mergeCell ref="AI166:AI167"/>
    <mergeCell ref="AJ166:AJ167"/>
    <mergeCell ref="AK166:AK167"/>
    <mergeCell ref="AM166:AM167"/>
    <mergeCell ref="AD168:AD169"/>
    <mergeCell ref="AF168:AF169"/>
    <mergeCell ref="AH168:AH169"/>
    <mergeCell ref="AI168:AI169"/>
    <mergeCell ref="AJ168:AJ169"/>
    <mergeCell ref="AK168:AK169"/>
    <mergeCell ref="AM168:AM169"/>
    <mergeCell ref="K164:K165"/>
    <mergeCell ref="M164:M165"/>
    <mergeCell ref="N164:N165"/>
    <mergeCell ref="O164:O165"/>
    <mergeCell ref="P164:P165"/>
    <mergeCell ref="R164:R165"/>
    <mergeCell ref="T164:T165"/>
    <mergeCell ref="U166:U167"/>
    <mergeCell ref="V166:V167"/>
    <mergeCell ref="W166:W167"/>
    <mergeCell ref="Y166:Y167"/>
    <mergeCell ref="AA166:AA167"/>
    <mergeCell ref="AB166:AB167"/>
    <mergeCell ref="AC166:AC167"/>
    <mergeCell ref="AX166:AX167"/>
    <mergeCell ref="AY166:AY167"/>
    <mergeCell ref="AO166:AO167"/>
    <mergeCell ref="AP166:AP167"/>
    <mergeCell ref="AQ166:AQ167"/>
    <mergeCell ref="AR166:AR167"/>
    <mergeCell ref="AT166:AT167"/>
    <mergeCell ref="AV166:AV167"/>
    <mergeCell ref="AW166:AW167"/>
    <mergeCell ref="A168:A169"/>
    <mergeCell ref="B168:B169"/>
    <mergeCell ref="C168:C169"/>
    <mergeCell ref="D168:D169"/>
    <mergeCell ref="E168:E169"/>
    <mergeCell ref="G168:G169"/>
    <mergeCell ref="I168:I169"/>
    <mergeCell ref="U164:U165"/>
    <mergeCell ref="V164:V165"/>
    <mergeCell ref="W168:W169"/>
    <mergeCell ref="Y168:Y169"/>
    <mergeCell ref="AA168:AA169"/>
    <mergeCell ref="AB168:AB169"/>
    <mergeCell ref="AC168:AC169"/>
    <mergeCell ref="AX168:AX169"/>
    <mergeCell ref="AY168:AY169"/>
    <mergeCell ref="AO168:AO169"/>
    <mergeCell ref="AP168:AP169"/>
    <mergeCell ref="AQ168:AQ169"/>
    <mergeCell ref="AR168:AR169"/>
    <mergeCell ref="AT168:AT169"/>
    <mergeCell ref="AV168:AV169"/>
    <mergeCell ref="AW168:AW169"/>
    <mergeCell ref="K170:K171"/>
    <mergeCell ref="M170:M171"/>
    <mergeCell ref="N170:N171"/>
    <mergeCell ref="O170:O171"/>
    <mergeCell ref="P170:P171"/>
    <mergeCell ref="R170:R171"/>
    <mergeCell ref="T170:T171"/>
    <mergeCell ref="A170:A171"/>
    <mergeCell ref="B170:B171"/>
    <mergeCell ref="C170:C171"/>
    <mergeCell ref="D170:D171"/>
    <mergeCell ref="E170:E171"/>
    <mergeCell ref="G170:G171"/>
    <mergeCell ref="I170:I171"/>
    <mergeCell ref="AD170:AD171"/>
    <mergeCell ref="AF170:AF171"/>
    <mergeCell ref="AH170:AH171"/>
    <mergeCell ref="AI170:AI171"/>
    <mergeCell ref="AJ170:AJ171"/>
    <mergeCell ref="AK170:AK171"/>
    <mergeCell ref="AM170:AM171"/>
    <mergeCell ref="AD172:AD173"/>
    <mergeCell ref="AF172:AF173"/>
    <mergeCell ref="AH172:AH173"/>
    <mergeCell ref="AI172:AI173"/>
    <mergeCell ref="AJ172:AJ173"/>
    <mergeCell ref="AK172:AK173"/>
    <mergeCell ref="AM172:AM173"/>
    <mergeCell ref="K168:K169"/>
    <mergeCell ref="M168:M169"/>
    <mergeCell ref="N168:N169"/>
    <mergeCell ref="O168:O169"/>
    <mergeCell ref="P168:P169"/>
    <mergeCell ref="R168:R169"/>
    <mergeCell ref="T168:T169"/>
    <mergeCell ref="U170:U171"/>
    <mergeCell ref="V170:V171"/>
    <mergeCell ref="W170:W171"/>
    <mergeCell ref="Y170:Y171"/>
    <mergeCell ref="AA170:AA171"/>
    <mergeCell ref="AB170:AB171"/>
    <mergeCell ref="AC170:AC171"/>
    <mergeCell ref="AX170:AX171"/>
    <mergeCell ref="AY170:AY171"/>
    <mergeCell ref="AO170:AO171"/>
    <mergeCell ref="AP170:AP171"/>
    <mergeCell ref="AQ170:AQ171"/>
    <mergeCell ref="AR170:AR171"/>
    <mergeCell ref="AT170:AT171"/>
    <mergeCell ref="AV170:AV171"/>
    <mergeCell ref="AW170:AW171"/>
    <mergeCell ref="A172:A173"/>
    <mergeCell ref="B172:B173"/>
    <mergeCell ref="C172:C173"/>
    <mergeCell ref="D172:D173"/>
    <mergeCell ref="E172:E173"/>
    <mergeCell ref="G172:G173"/>
    <mergeCell ref="I172:I173"/>
    <mergeCell ref="U168:U169"/>
    <mergeCell ref="V168:V169"/>
    <mergeCell ref="W172:W173"/>
    <mergeCell ref="Y172:Y173"/>
    <mergeCell ref="AA172:AA173"/>
    <mergeCell ref="AB172:AB173"/>
    <mergeCell ref="AC172:AC173"/>
    <mergeCell ref="AX172:AX173"/>
    <mergeCell ref="AY172:AY173"/>
    <mergeCell ref="AO172:AO173"/>
    <mergeCell ref="AP172:AP173"/>
    <mergeCell ref="AQ172:AQ173"/>
    <mergeCell ref="AR172:AR173"/>
    <mergeCell ref="AT172:AT173"/>
    <mergeCell ref="AV172:AV173"/>
    <mergeCell ref="AW172:AW173"/>
    <mergeCell ref="K174:K175"/>
    <mergeCell ref="M174:M175"/>
    <mergeCell ref="N174:N175"/>
    <mergeCell ref="O174:O175"/>
    <mergeCell ref="P174:P175"/>
    <mergeCell ref="R174:R175"/>
    <mergeCell ref="T174:T175"/>
    <mergeCell ref="A174:A175"/>
    <mergeCell ref="B174:B175"/>
    <mergeCell ref="C174:C175"/>
    <mergeCell ref="D174:D175"/>
    <mergeCell ref="E174:E175"/>
    <mergeCell ref="G174:G175"/>
    <mergeCell ref="I174:I175"/>
    <mergeCell ref="AD174:AD175"/>
    <mergeCell ref="AF174:AF175"/>
    <mergeCell ref="AH174:AH175"/>
    <mergeCell ref="AI174:AI175"/>
    <mergeCell ref="AJ174:AJ175"/>
    <mergeCell ref="AK174:AK175"/>
    <mergeCell ref="AM174:AM175"/>
    <mergeCell ref="AD176:AD177"/>
    <mergeCell ref="AF176:AF177"/>
    <mergeCell ref="AH176:AH177"/>
    <mergeCell ref="AI176:AI177"/>
    <mergeCell ref="AJ176:AJ177"/>
    <mergeCell ref="AK176:AK177"/>
    <mergeCell ref="AM176:AM177"/>
    <mergeCell ref="K172:K173"/>
    <mergeCell ref="M172:M173"/>
    <mergeCell ref="N172:N173"/>
    <mergeCell ref="O172:O173"/>
    <mergeCell ref="P172:P173"/>
    <mergeCell ref="R172:R173"/>
    <mergeCell ref="T172:T173"/>
    <mergeCell ref="U174:U175"/>
    <mergeCell ref="V174:V175"/>
    <mergeCell ref="W174:W175"/>
    <mergeCell ref="Y174:Y175"/>
    <mergeCell ref="AA174:AA175"/>
    <mergeCell ref="AB174:AB175"/>
    <mergeCell ref="AC174:AC175"/>
    <mergeCell ref="AX174:AX175"/>
    <mergeCell ref="AY174:AY175"/>
    <mergeCell ref="AO174:AO175"/>
    <mergeCell ref="AP174:AP175"/>
    <mergeCell ref="AQ174:AQ175"/>
    <mergeCell ref="AR174:AR175"/>
    <mergeCell ref="AT174:AT175"/>
    <mergeCell ref="AV174:AV175"/>
    <mergeCell ref="AW174:AW175"/>
    <mergeCell ref="A176:A177"/>
    <mergeCell ref="B176:B177"/>
    <mergeCell ref="C176:C177"/>
    <mergeCell ref="D176:D177"/>
    <mergeCell ref="E176:E177"/>
    <mergeCell ref="G176:G177"/>
    <mergeCell ref="I176:I177"/>
    <mergeCell ref="U172:U173"/>
    <mergeCell ref="V172:V173"/>
    <mergeCell ref="W176:W177"/>
    <mergeCell ref="Y176:Y177"/>
    <mergeCell ref="AA176:AA177"/>
    <mergeCell ref="AB176:AB177"/>
    <mergeCell ref="AC176:AC177"/>
    <mergeCell ref="AX176:AX177"/>
    <mergeCell ref="AY176:AY177"/>
    <mergeCell ref="AO176:AO177"/>
    <mergeCell ref="AP176:AP177"/>
    <mergeCell ref="AQ176:AQ177"/>
    <mergeCell ref="AR176:AR177"/>
    <mergeCell ref="AT176:AT177"/>
    <mergeCell ref="AV176:AV177"/>
    <mergeCell ref="AW176:AW177"/>
    <mergeCell ref="K178:K179"/>
    <mergeCell ref="M178:M179"/>
    <mergeCell ref="N178:N179"/>
    <mergeCell ref="O178:O179"/>
    <mergeCell ref="P178:P179"/>
    <mergeCell ref="R178:R179"/>
    <mergeCell ref="T178:T179"/>
    <mergeCell ref="A178:A179"/>
    <mergeCell ref="B178:B179"/>
    <mergeCell ref="C178:C179"/>
    <mergeCell ref="D178:D179"/>
    <mergeCell ref="E178:E179"/>
    <mergeCell ref="G178:G179"/>
    <mergeCell ref="I178:I179"/>
    <mergeCell ref="AD178:AD179"/>
    <mergeCell ref="AF178:AF179"/>
    <mergeCell ref="AH178:AH179"/>
    <mergeCell ref="AI178:AI179"/>
    <mergeCell ref="AJ178:AJ179"/>
    <mergeCell ref="AK178:AK179"/>
    <mergeCell ref="AM178:AM179"/>
    <mergeCell ref="AD180:AD181"/>
    <mergeCell ref="AF180:AF181"/>
    <mergeCell ref="AH180:AH181"/>
    <mergeCell ref="AI180:AI181"/>
    <mergeCell ref="AJ180:AJ181"/>
    <mergeCell ref="AK180:AK181"/>
    <mergeCell ref="AM180:AM181"/>
    <mergeCell ref="K176:K177"/>
    <mergeCell ref="M176:M177"/>
    <mergeCell ref="N176:N177"/>
    <mergeCell ref="O176:O177"/>
    <mergeCell ref="P176:P177"/>
    <mergeCell ref="R176:R177"/>
    <mergeCell ref="T176:T177"/>
    <mergeCell ref="U178:U179"/>
    <mergeCell ref="V178:V179"/>
    <mergeCell ref="W178:W179"/>
    <mergeCell ref="Y178:Y179"/>
    <mergeCell ref="AA178:AA179"/>
    <mergeCell ref="AB178:AB179"/>
    <mergeCell ref="AC178:AC179"/>
    <mergeCell ref="AX178:AX179"/>
    <mergeCell ref="AY178:AY179"/>
    <mergeCell ref="AO178:AO179"/>
    <mergeCell ref="AP178:AP179"/>
    <mergeCell ref="AQ178:AQ179"/>
    <mergeCell ref="AR178:AR179"/>
    <mergeCell ref="AT178:AT179"/>
    <mergeCell ref="AV178:AV179"/>
    <mergeCell ref="AW178:AW179"/>
    <mergeCell ref="A180:A181"/>
    <mergeCell ref="B180:B181"/>
    <mergeCell ref="C180:C181"/>
    <mergeCell ref="D180:D181"/>
    <mergeCell ref="E180:E181"/>
    <mergeCell ref="G180:G181"/>
    <mergeCell ref="I180:I181"/>
    <mergeCell ref="U176:U177"/>
    <mergeCell ref="V176:V177"/>
    <mergeCell ref="W180:W181"/>
    <mergeCell ref="Y180:Y181"/>
    <mergeCell ref="AA180:AA181"/>
    <mergeCell ref="AB180:AB181"/>
    <mergeCell ref="AC180:AC181"/>
    <mergeCell ref="AX180:AX181"/>
    <mergeCell ref="AY180:AY181"/>
    <mergeCell ref="AO180:AO181"/>
    <mergeCell ref="AP180:AP181"/>
    <mergeCell ref="AQ180:AQ181"/>
    <mergeCell ref="AR180:AR181"/>
    <mergeCell ref="AT180:AT181"/>
    <mergeCell ref="AV180:AV181"/>
    <mergeCell ref="AW180:AW181"/>
    <mergeCell ref="K182:K183"/>
    <mergeCell ref="M182:M183"/>
    <mergeCell ref="N182:N183"/>
    <mergeCell ref="O182:O183"/>
    <mergeCell ref="P182:P183"/>
    <mergeCell ref="R182:R183"/>
    <mergeCell ref="T182:T183"/>
    <mergeCell ref="A182:A183"/>
    <mergeCell ref="B182:B183"/>
    <mergeCell ref="C182:C183"/>
    <mergeCell ref="D182:D183"/>
    <mergeCell ref="E182:E183"/>
    <mergeCell ref="G182:G183"/>
    <mergeCell ref="I182:I183"/>
    <mergeCell ref="AD182:AD183"/>
    <mergeCell ref="AF182:AF183"/>
    <mergeCell ref="AH182:AH183"/>
    <mergeCell ref="AI182:AI183"/>
    <mergeCell ref="AJ182:AJ183"/>
    <mergeCell ref="AK182:AK183"/>
    <mergeCell ref="AM182:AM183"/>
    <mergeCell ref="AD184:AD185"/>
    <mergeCell ref="AF184:AF185"/>
    <mergeCell ref="AH184:AH185"/>
    <mergeCell ref="AI184:AI185"/>
    <mergeCell ref="AJ184:AJ185"/>
    <mergeCell ref="AK184:AK185"/>
    <mergeCell ref="AM184:AM185"/>
    <mergeCell ref="K180:K181"/>
    <mergeCell ref="M180:M181"/>
    <mergeCell ref="N180:N181"/>
    <mergeCell ref="O180:O181"/>
    <mergeCell ref="P180:P181"/>
    <mergeCell ref="R180:R181"/>
    <mergeCell ref="T180:T181"/>
    <mergeCell ref="U182:U183"/>
    <mergeCell ref="V182:V183"/>
    <mergeCell ref="W182:W183"/>
    <mergeCell ref="Y182:Y183"/>
    <mergeCell ref="AA182:AA183"/>
    <mergeCell ref="AB182:AB183"/>
    <mergeCell ref="AC182:AC183"/>
    <mergeCell ref="AX182:AX183"/>
    <mergeCell ref="AY182:AY183"/>
    <mergeCell ref="AO182:AO183"/>
    <mergeCell ref="AP182:AP183"/>
    <mergeCell ref="AQ182:AQ183"/>
    <mergeCell ref="AR182:AR183"/>
    <mergeCell ref="AT182:AT183"/>
    <mergeCell ref="AV182:AV183"/>
    <mergeCell ref="AW182:AW183"/>
    <mergeCell ref="A184:A185"/>
    <mergeCell ref="B184:B185"/>
    <mergeCell ref="C184:C185"/>
    <mergeCell ref="D184:D185"/>
    <mergeCell ref="E184:E185"/>
    <mergeCell ref="G184:G185"/>
    <mergeCell ref="I184:I185"/>
    <mergeCell ref="U180:U181"/>
    <mergeCell ref="V180:V181"/>
    <mergeCell ref="W184:W185"/>
    <mergeCell ref="Y184:Y185"/>
    <mergeCell ref="AA184:AA185"/>
    <mergeCell ref="AB184:AB185"/>
    <mergeCell ref="AC184:AC185"/>
    <mergeCell ref="AX184:AX185"/>
    <mergeCell ref="AY184:AY185"/>
    <mergeCell ref="AO184:AO185"/>
    <mergeCell ref="AP184:AP185"/>
    <mergeCell ref="AQ184:AQ185"/>
    <mergeCell ref="AR184:AR185"/>
    <mergeCell ref="AT184:AT185"/>
    <mergeCell ref="AV184:AV185"/>
    <mergeCell ref="AW184:AW185"/>
    <mergeCell ref="K186:K187"/>
    <mergeCell ref="M186:M187"/>
    <mergeCell ref="N186:N187"/>
    <mergeCell ref="O186:O187"/>
    <mergeCell ref="P186:P187"/>
    <mergeCell ref="R186:R187"/>
    <mergeCell ref="T186:T187"/>
    <mergeCell ref="A186:A187"/>
    <mergeCell ref="B186:B187"/>
    <mergeCell ref="C186:C187"/>
    <mergeCell ref="D186:D187"/>
    <mergeCell ref="E186:E187"/>
    <mergeCell ref="G186:G187"/>
    <mergeCell ref="I186:I187"/>
    <mergeCell ref="AD186:AD187"/>
    <mergeCell ref="AF186:AF187"/>
    <mergeCell ref="AH186:AH187"/>
    <mergeCell ref="AI186:AI187"/>
    <mergeCell ref="AJ186:AJ187"/>
    <mergeCell ref="AK186:AK187"/>
    <mergeCell ref="AM186:AM187"/>
    <mergeCell ref="AD188:AD189"/>
    <mergeCell ref="AF188:AF189"/>
    <mergeCell ref="AH188:AH189"/>
    <mergeCell ref="AI188:AI189"/>
    <mergeCell ref="AJ188:AJ189"/>
    <mergeCell ref="AK188:AK189"/>
    <mergeCell ref="AM188:AM189"/>
    <mergeCell ref="K184:K185"/>
    <mergeCell ref="M184:M185"/>
    <mergeCell ref="N184:N185"/>
    <mergeCell ref="O184:O185"/>
    <mergeCell ref="P184:P185"/>
    <mergeCell ref="R184:R185"/>
    <mergeCell ref="T184:T185"/>
    <mergeCell ref="U186:U187"/>
    <mergeCell ref="V186:V187"/>
    <mergeCell ref="W186:W187"/>
    <mergeCell ref="Y186:Y187"/>
    <mergeCell ref="AA186:AA187"/>
    <mergeCell ref="AB186:AB187"/>
    <mergeCell ref="AC186:AC187"/>
    <mergeCell ref="AX186:AX187"/>
    <mergeCell ref="AY186:AY187"/>
    <mergeCell ref="AO186:AO187"/>
    <mergeCell ref="AP186:AP187"/>
    <mergeCell ref="AQ186:AQ187"/>
    <mergeCell ref="AR186:AR187"/>
    <mergeCell ref="AT186:AT187"/>
    <mergeCell ref="AV186:AV187"/>
    <mergeCell ref="AW186:AW187"/>
    <mergeCell ref="A188:A189"/>
    <mergeCell ref="B188:B189"/>
    <mergeCell ref="C188:C189"/>
    <mergeCell ref="D188:D189"/>
    <mergeCell ref="E188:E189"/>
    <mergeCell ref="G188:G189"/>
    <mergeCell ref="I188:I189"/>
    <mergeCell ref="U184:U185"/>
    <mergeCell ref="V184:V185"/>
    <mergeCell ref="W188:W189"/>
    <mergeCell ref="Y188:Y189"/>
    <mergeCell ref="AA188:AA189"/>
    <mergeCell ref="AB188:AB189"/>
    <mergeCell ref="AC188:AC189"/>
    <mergeCell ref="AX188:AX189"/>
    <mergeCell ref="AY188:AY189"/>
    <mergeCell ref="AO188:AO189"/>
    <mergeCell ref="AP188:AP189"/>
    <mergeCell ref="AQ188:AQ189"/>
    <mergeCell ref="AR188:AR189"/>
    <mergeCell ref="AT188:AT189"/>
    <mergeCell ref="AV188:AV189"/>
    <mergeCell ref="AW188:AW189"/>
    <mergeCell ref="K190:K191"/>
    <mergeCell ref="M190:M191"/>
    <mergeCell ref="N190:N191"/>
    <mergeCell ref="O190:O191"/>
    <mergeCell ref="P190:P191"/>
    <mergeCell ref="R190:R191"/>
    <mergeCell ref="T190:T191"/>
    <mergeCell ref="A190:A191"/>
    <mergeCell ref="B190:B191"/>
    <mergeCell ref="C190:C191"/>
    <mergeCell ref="D190:D191"/>
    <mergeCell ref="E190:E191"/>
    <mergeCell ref="G190:G191"/>
    <mergeCell ref="I190:I191"/>
    <mergeCell ref="U188:U189"/>
    <mergeCell ref="V188:V189"/>
    <mergeCell ref="K188:K189"/>
    <mergeCell ref="M188:M189"/>
    <mergeCell ref="N188:N189"/>
    <mergeCell ref="O188:O189"/>
    <mergeCell ref="P188:P189"/>
    <mergeCell ref="R188:R189"/>
    <mergeCell ref="T188:T189"/>
    <mergeCell ref="U190:U191"/>
    <mergeCell ref="V190:V191"/>
    <mergeCell ref="W190:W191"/>
    <mergeCell ref="Y190:Y191"/>
    <mergeCell ref="AA190:AA191"/>
    <mergeCell ref="AB190:AB191"/>
    <mergeCell ref="AC190:AC191"/>
    <mergeCell ref="AD190:AD191"/>
    <mergeCell ref="AF190:AF191"/>
    <mergeCell ref="AH190:AH191"/>
    <mergeCell ref="AI190:AI191"/>
    <mergeCell ref="AJ190:AJ191"/>
    <mergeCell ref="AK190:AK191"/>
    <mergeCell ref="AM190:AM191"/>
    <mergeCell ref="AX190:AX191"/>
    <mergeCell ref="AY190:AY191"/>
    <mergeCell ref="AO190:AO191"/>
    <mergeCell ref="AP190:AP191"/>
    <mergeCell ref="AQ190:AQ191"/>
    <mergeCell ref="AR190:AR191"/>
    <mergeCell ref="AT190:AT191"/>
    <mergeCell ref="AV190:AV191"/>
    <mergeCell ref="AW190:AW191"/>
    <mergeCell ref="A192:A193"/>
    <mergeCell ref="B192:B193"/>
    <mergeCell ref="C192:C193"/>
    <mergeCell ref="D192:D193"/>
    <mergeCell ref="E192:E193"/>
    <mergeCell ref="G192:G193"/>
    <mergeCell ref="I192:I193"/>
  </mergeCells>
  <conditionalFormatting sqref="F196:F2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5:F2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6:G2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5:G2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6:H2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5:H23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6:I2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5:I23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6:J2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5:J2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6:K2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5:K23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6:O2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5:O23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6:P21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5:P23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6:Q21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5:Q23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6:R21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15:R23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6:S2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5:S23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96:T21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15:T23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96:X21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96:Y21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96:Z21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96:AA21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96:AB21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96:AC21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0"/>
    <col customWidth="1" min="2" max="2" width="10.38"/>
    <col customWidth="1" min="3" max="3" width="12.13"/>
    <col customWidth="1" min="4" max="4" width="8.75"/>
    <col customWidth="1" min="5" max="5" width="12.13"/>
    <col customWidth="1" min="6" max="6" width="8.75"/>
    <col customWidth="1" min="7" max="8" width="8.88"/>
    <col customWidth="1" min="9" max="9" width="9.5"/>
    <col customWidth="1" min="10" max="12" width="8.88"/>
    <col customWidth="1" min="13" max="13" width="7.13"/>
    <col customWidth="1" min="14" max="14" width="8.88"/>
    <col customWidth="1" min="15" max="15" width="12.25"/>
    <col customWidth="1" min="16" max="16" width="10.75"/>
    <col customWidth="1" min="17" max="17" width="16.0"/>
    <col customWidth="1" min="18" max="18" width="16.13"/>
    <col customWidth="1" min="19" max="19" width="12.13"/>
    <col customWidth="1" min="20" max="20" width="7.25"/>
    <col customWidth="1" min="21" max="26" width="7.5"/>
    <col customWidth="1" min="27" max="27" width="15.5"/>
    <col customWidth="1" min="28" max="28" width="6.0"/>
    <col customWidth="1" min="29" max="29" width="12.13"/>
    <col customWidth="1" min="30" max="30" width="6.5"/>
    <col customWidth="1" min="31" max="36" width="7.5"/>
    <col customWidth="1" min="37" max="37" width="15.5"/>
    <col customWidth="1" min="38" max="38" width="6.0"/>
    <col customWidth="1" min="39" max="39" width="12.13"/>
    <col customWidth="1" min="40" max="46" width="7.5"/>
    <col customWidth="1" min="47" max="49" width="8.75"/>
    <col customWidth="1" min="50" max="50" width="12.25"/>
    <col customWidth="1" min="51" max="77" width="8.75"/>
  </cols>
  <sheetData>
    <row r="1" ht="14.25" customHeight="1">
      <c r="A1" s="42" t="s">
        <v>148</v>
      </c>
      <c r="B1" s="42" t="s">
        <v>149</v>
      </c>
      <c r="C1" s="42" t="s">
        <v>87</v>
      </c>
      <c r="D1" s="25" t="s">
        <v>150</v>
      </c>
      <c r="E1" s="25" t="s">
        <v>151</v>
      </c>
      <c r="F1" s="25" t="s">
        <v>409</v>
      </c>
      <c r="G1" s="249" t="s">
        <v>410</v>
      </c>
      <c r="H1" s="249" t="s">
        <v>411</v>
      </c>
      <c r="I1" s="249" t="s">
        <v>3</v>
      </c>
      <c r="J1" s="249" t="s">
        <v>412</v>
      </c>
      <c r="K1" s="249" t="s">
        <v>413</v>
      </c>
      <c r="L1" s="249" t="s">
        <v>414</v>
      </c>
      <c r="M1" s="249" t="s">
        <v>415</v>
      </c>
      <c r="N1" s="249" t="s">
        <v>416</v>
      </c>
      <c r="O1" s="249" t="s">
        <v>417</v>
      </c>
      <c r="P1" s="249" t="s">
        <v>276</v>
      </c>
      <c r="S1" s="250" t="s">
        <v>49</v>
      </c>
      <c r="T1" s="25"/>
      <c r="AA1" s="200"/>
      <c r="AB1" s="200"/>
      <c r="AC1" s="250" t="s">
        <v>50</v>
      </c>
      <c r="AJ1" s="121"/>
      <c r="AK1" s="200"/>
      <c r="AL1" s="200"/>
      <c r="AM1" s="250" t="s">
        <v>275</v>
      </c>
      <c r="AV1" s="200"/>
      <c r="AW1" s="200"/>
      <c r="AX1" s="250" t="s">
        <v>421</v>
      </c>
    </row>
    <row r="2" ht="14.25" customHeight="1">
      <c r="A2" s="42" t="s">
        <v>168</v>
      </c>
      <c r="B2" s="42" t="s">
        <v>169</v>
      </c>
      <c r="C2" s="35" t="s">
        <v>46</v>
      </c>
      <c r="D2" s="42">
        <v>1.0</v>
      </c>
      <c r="E2" s="42">
        <v>1.0</v>
      </c>
      <c r="F2" s="251" t="s">
        <v>6</v>
      </c>
      <c r="G2" s="163">
        <v>13.12138600406658</v>
      </c>
      <c r="H2" s="163">
        <v>0.17133349836995607</v>
      </c>
      <c r="I2" s="163">
        <v>244.18962150023475</v>
      </c>
      <c r="J2" s="163">
        <v>3.179041782987718</v>
      </c>
      <c r="K2" s="163">
        <v>1.89979201002047</v>
      </c>
      <c r="L2" s="163">
        <v>33.07318878173828</v>
      </c>
      <c r="M2" s="163">
        <v>31.846586227416992</v>
      </c>
      <c r="N2" s="163">
        <v>33.07318878173828</v>
      </c>
      <c r="O2" s="163">
        <v>1098.6588134765625</v>
      </c>
      <c r="P2" s="163">
        <f t="shared" ref="P2:P38" si="1">G2/H2</f>
        <v>76.58389123</v>
      </c>
      <c r="Q2" s="191" t="s">
        <v>247</v>
      </c>
      <c r="R2" s="252" t="s">
        <v>151</v>
      </c>
      <c r="S2" s="253" t="s">
        <v>87</v>
      </c>
      <c r="T2" s="26" t="s">
        <v>6</v>
      </c>
      <c r="U2" s="27" t="s">
        <v>9</v>
      </c>
      <c r="V2" s="27" t="s">
        <v>12</v>
      </c>
      <c r="W2" s="27" t="s">
        <v>15</v>
      </c>
      <c r="X2" s="27" t="s">
        <v>18</v>
      </c>
      <c r="Y2" s="27" t="s">
        <v>21</v>
      </c>
      <c r="Z2" s="29" t="s">
        <v>22</v>
      </c>
      <c r="AA2" s="191" t="s">
        <v>247</v>
      </c>
      <c r="AB2" s="252" t="s">
        <v>151</v>
      </c>
      <c r="AC2" s="254" t="s">
        <v>87</v>
      </c>
      <c r="AD2" s="26" t="s">
        <v>6</v>
      </c>
      <c r="AE2" s="27" t="s">
        <v>9</v>
      </c>
      <c r="AF2" s="27" t="s">
        <v>12</v>
      </c>
      <c r="AG2" s="27" t="s">
        <v>15</v>
      </c>
      <c r="AH2" s="27" t="s">
        <v>18</v>
      </c>
      <c r="AI2" s="27" t="s">
        <v>21</v>
      </c>
      <c r="AJ2" s="29" t="s">
        <v>22</v>
      </c>
      <c r="AK2" s="191" t="s">
        <v>247</v>
      </c>
      <c r="AL2" s="252" t="s">
        <v>151</v>
      </c>
      <c r="AM2" s="254" t="s">
        <v>87</v>
      </c>
      <c r="AN2" s="26" t="s">
        <v>6</v>
      </c>
      <c r="AO2" s="27" t="s">
        <v>9</v>
      </c>
      <c r="AP2" s="27" t="s">
        <v>12</v>
      </c>
      <c r="AQ2" s="27" t="s">
        <v>15</v>
      </c>
      <c r="AR2" s="27" t="s">
        <v>18</v>
      </c>
      <c r="AS2" s="27" t="s">
        <v>21</v>
      </c>
      <c r="AT2" s="29" t="s">
        <v>22</v>
      </c>
      <c r="AV2" s="191" t="s">
        <v>247</v>
      </c>
      <c r="AW2" s="252" t="s">
        <v>151</v>
      </c>
      <c r="AX2" s="254" t="s">
        <v>87</v>
      </c>
      <c r="AY2" s="26" t="s">
        <v>6</v>
      </c>
      <c r="AZ2" s="27" t="s">
        <v>9</v>
      </c>
      <c r="BA2" s="27" t="s">
        <v>12</v>
      </c>
      <c r="BB2" s="27" t="s">
        <v>15</v>
      </c>
      <c r="BC2" s="27" t="s">
        <v>18</v>
      </c>
      <c r="BD2" s="27" t="s">
        <v>21</v>
      </c>
      <c r="BE2" s="29" t="s">
        <v>22</v>
      </c>
    </row>
    <row r="3" ht="14.25" customHeight="1">
      <c r="A3" s="42" t="s">
        <v>168</v>
      </c>
      <c r="B3" s="42" t="s">
        <v>173</v>
      </c>
      <c r="C3" s="35" t="s">
        <v>45</v>
      </c>
      <c r="D3" s="42">
        <v>1.0</v>
      </c>
      <c r="E3" s="42">
        <v>2.0</v>
      </c>
      <c r="F3" s="251" t="s">
        <v>6</v>
      </c>
      <c r="G3" s="163">
        <v>14.852141501819931</v>
      </c>
      <c r="H3" s="163">
        <v>0.18213957182266138</v>
      </c>
      <c r="I3" s="163">
        <v>233.63917832848944</v>
      </c>
      <c r="J3" s="163">
        <v>3.334818526243188</v>
      </c>
      <c r="K3" s="163">
        <v>1.8805786113690113</v>
      </c>
      <c r="L3" s="163">
        <v>33.18719482421875</v>
      </c>
      <c r="M3" s="163">
        <v>32.2193717956543</v>
      </c>
      <c r="N3" s="163">
        <v>33.18719482421875</v>
      </c>
      <c r="O3" s="163">
        <v>1075.956787109375</v>
      </c>
      <c r="P3" s="163">
        <f t="shared" si="1"/>
        <v>81.54263982</v>
      </c>
      <c r="R3" s="254">
        <v>1.0</v>
      </c>
      <c r="S3" s="182" t="s">
        <v>46</v>
      </c>
      <c r="T3" s="255">
        <f t="shared" ref="T3:T18" si="2">AVERAGE(G2,G18,G34,G50,G66,G82)</f>
        <v>15.04212388</v>
      </c>
      <c r="U3" s="256">
        <f t="shared" ref="U3:U18" si="3">AVERAGE(G98,G114,G130,G146,G162,G178)</f>
        <v>13.75717184</v>
      </c>
      <c r="V3" s="256">
        <f t="shared" ref="V3:V18" si="4">AVERAGE(G194,G210,G226,G242,G258,G274)</f>
        <v>7.446231289</v>
      </c>
      <c r="W3" s="256">
        <f t="shared" ref="W3:W18" si="5">AVERAGE(G290,G306,G322,G338,G354,G370)</f>
        <v>7.078099855</v>
      </c>
      <c r="X3" s="256">
        <f t="shared" ref="X3:X18" si="6">AVERAGE(G386,G402,G418,G434,G450,G466)</f>
        <v>4.685834379</v>
      </c>
      <c r="Y3" s="256">
        <f t="shared" ref="Y3:Y18" si="7">AVERAGE(G482,G498,G514,G530,G546,G562)</f>
        <v>12.11655724</v>
      </c>
      <c r="Z3" s="189">
        <f t="shared" ref="Z3:Z18" si="8">AVERAGE(G578,G594,G610,G626,G642,G658)</f>
        <v>11.80539432</v>
      </c>
      <c r="AB3" s="254">
        <v>1.0</v>
      </c>
      <c r="AC3" s="35" t="s">
        <v>46</v>
      </c>
      <c r="AD3" s="130">
        <f t="shared" ref="AD3:AD18" si="9">AVERAGE(H2,H18,H34,H50,H66,H82)</f>
        <v>0.237828464</v>
      </c>
      <c r="AE3" s="130">
        <f t="shared" ref="AE3:AE18" si="10">AVERAGE(H98,H114,H130,H146,H162,H178)</f>
        <v>0.2458637965</v>
      </c>
      <c r="AF3" s="130">
        <f t="shared" ref="AF3:AF18" si="11">AVERAGE(H194,H210,H226,H242,H258,H274)</f>
        <v>0.1157917493</v>
      </c>
      <c r="AG3" s="130">
        <f t="shared" ref="AG3:AG18" si="12">AVERAGE(H290,H306,H322,H338,H354,H370)</f>
        <v>0.1131424678</v>
      </c>
      <c r="AH3" s="130">
        <f t="shared" ref="AH3:AH18" si="13">AVERAGE(H386,H402,H418,H434,H450,H466)</f>
        <v>0.05964598375</v>
      </c>
      <c r="AI3" s="130">
        <f t="shared" ref="AI3:AI18" si="14">AVERAGE(H482,H498,H514,H530,H546,H562)</f>
        <v>0.232882259</v>
      </c>
      <c r="AJ3" s="132">
        <f t="shared" ref="AJ3:AJ18" si="15">AVERAGE(H578,H594,H610,H626,H642,H658)</f>
        <v>0.2323158423</v>
      </c>
      <c r="AL3" s="254">
        <v>1.0</v>
      </c>
      <c r="AM3" s="35" t="s">
        <v>46</v>
      </c>
      <c r="AN3" s="130">
        <f t="shared" ref="AN3:AN18" si="16">AVERAGE(J2,J18,J34,J50,J66,J82)</f>
        <v>5.052749847</v>
      </c>
      <c r="AO3" s="130">
        <f t="shared" ref="AO3:AO18" si="17">AVERAGE(J98,J114,J130,J146,J162,J178)</f>
        <v>4.590068662</v>
      </c>
      <c r="AP3" s="130">
        <f t="shared" ref="AP3:AP18" si="18">AVERAGE(J194,J210,J226,J242,J258,J274)</f>
        <v>4.036680264</v>
      </c>
      <c r="AQ3" s="130">
        <f t="shared" ref="AQ3:AQ18" si="19">AVERAGE(J290,J306,J322,J338,J354,J370)</f>
        <v>3.561582792</v>
      </c>
      <c r="AR3" s="130">
        <f t="shared" ref="AR3:AR18" si="20">AVERAGE(J386,J402,J418,J434,J450,J466)</f>
        <v>1.547830195</v>
      </c>
      <c r="AS3" s="130">
        <f t="shared" ref="AS3:AS18" si="21">AVERAGE(J482,J498,J514,J530,J546,J562)</f>
        <v>5.312203422</v>
      </c>
      <c r="AT3" s="132">
        <f t="shared" ref="AT3:AT18" si="22">AVERAGE(J578,J594,J610,J626,J642,J658)</f>
        <v>6.590605765</v>
      </c>
      <c r="AW3" s="254">
        <v>1.0</v>
      </c>
      <c r="AX3" s="35" t="s">
        <v>46</v>
      </c>
      <c r="AY3" s="130">
        <f t="shared" ref="AY3:AY18" si="23">AVERAGE(P2,P18,P34,P50,P66,P82)</f>
        <v>65.36915196</v>
      </c>
      <c r="AZ3" s="130">
        <f t="shared" ref="AZ3:AZ18" si="24">AVERAGE(P98,P114,P130,P146,P162,P178)</f>
        <v>58.47418291</v>
      </c>
      <c r="BA3" s="130">
        <f t="shared" ref="BA3:BA18" si="25">AVERAGE(P194,P210,P226,P242,P258,P274)</f>
        <v>86.55918862</v>
      </c>
      <c r="BB3" s="130">
        <f t="shared" ref="BB3:BB18" si="26">AVERAGE(P290,P306,P322,P338,P354,P370)</f>
        <v>65.48391443</v>
      </c>
      <c r="BC3" s="130">
        <f t="shared" ref="BC3:BC18" si="27">AVERAGE(P386,P402,P418,P434,P450,P466)</f>
        <v>106.8755213</v>
      </c>
      <c r="BD3" s="130">
        <f t="shared" ref="BD3:BD18" si="28">AVERAGE(P482,P498,P514,P530,P546,P562)</f>
        <v>53.6431258</v>
      </c>
      <c r="BE3" s="132">
        <f t="shared" ref="BE3:BE18" si="29">AVERAGE(P578,P594,P610,P626,P642,P658)</f>
        <v>51.35718599</v>
      </c>
    </row>
    <row r="4" ht="14.25" customHeight="1">
      <c r="A4" s="42" t="s">
        <v>175</v>
      </c>
      <c r="B4" s="42" t="s">
        <v>176</v>
      </c>
      <c r="C4" s="35" t="s">
        <v>44</v>
      </c>
      <c r="D4" s="42">
        <v>1.0</v>
      </c>
      <c r="E4" s="42">
        <v>3.0</v>
      </c>
      <c r="F4" s="251" t="s">
        <v>6</v>
      </c>
      <c r="G4" s="163">
        <v>14.8151863389432</v>
      </c>
      <c r="H4" s="163">
        <v>0.19058665568025443</v>
      </c>
      <c r="I4" s="163">
        <v>239.72471232070512</v>
      </c>
      <c r="J4" s="163">
        <v>3.4464048413696355</v>
      </c>
      <c r="K4" s="163">
        <v>1.8617588147755804</v>
      </c>
      <c r="L4" s="163">
        <v>33.29081726074219</v>
      </c>
      <c r="M4" s="163">
        <v>32.512229919433594</v>
      </c>
      <c r="N4" s="163">
        <v>33.29081726074219</v>
      </c>
      <c r="O4" s="163">
        <v>1072.733642578125</v>
      </c>
      <c r="P4" s="163">
        <f t="shared" si="1"/>
        <v>77.73464667</v>
      </c>
      <c r="R4" s="254">
        <v>2.0</v>
      </c>
      <c r="S4" s="182" t="s">
        <v>45</v>
      </c>
      <c r="T4" s="255">
        <f t="shared" si="2"/>
        <v>15.08000787</v>
      </c>
      <c r="U4" s="256">
        <f t="shared" si="3"/>
        <v>13.96425032</v>
      </c>
      <c r="V4" s="256">
        <f t="shared" si="4"/>
        <v>8.425824527</v>
      </c>
      <c r="W4" s="256">
        <f t="shared" si="5"/>
        <v>8.075421328</v>
      </c>
      <c r="X4" s="256">
        <f t="shared" si="6"/>
        <v>7.584968997</v>
      </c>
      <c r="Y4" s="256">
        <f t="shared" si="7"/>
        <v>10.62798791</v>
      </c>
      <c r="Z4" s="189">
        <f t="shared" si="8"/>
        <v>9.627196479</v>
      </c>
      <c r="AB4" s="254">
        <v>2.0</v>
      </c>
      <c r="AC4" s="35" t="s">
        <v>45</v>
      </c>
      <c r="AD4" s="130">
        <f t="shared" si="9"/>
        <v>0.2326883905</v>
      </c>
      <c r="AE4" s="130">
        <f t="shared" si="10"/>
        <v>0.2508117818</v>
      </c>
      <c r="AF4" s="130">
        <f t="shared" si="11"/>
        <v>0.143684546</v>
      </c>
      <c r="AG4" s="130">
        <f t="shared" si="12"/>
        <v>0.1521273931</v>
      </c>
      <c r="AH4" s="130">
        <f t="shared" si="13"/>
        <v>0.1007352763</v>
      </c>
      <c r="AI4" s="130">
        <f t="shared" si="14"/>
        <v>0.1986993945</v>
      </c>
      <c r="AJ4" s="132">
        <f t="shared" si="15"/>
        <v>0.1875449768</v>
      </c>
      <c r="AL4" s="254">
        <v>2.0</v>
      </c>
      <c r="AM4" s="35" t="s">
        <v>45</v>
      </c>
      <c r="AN4" s="130">
        <f t="shared" si="16"/>
        <v>5.11057127</v>
      </c>
      <c r="AO4" s="130">
        <f t="shared" si="17"/>
        <v>4.543142278</v>
      </c>
      <c r="AP4" s="130">
        <f t="shared" si="18"/>
        <v>4.402575292</v>
      </c>
      <c r="AQ4" s="130">
        <f t="shared" si="19"/>
        <v>4.459765227</v>
      </c>
      <c r="AR4" s="130">
        <f t="shared" si="20"/>
        <v>2.376777386</v>
      </c>
      <c r="AS4" s="130">
        <f t="shared" si="21"/>
        <v>4.765770132</v>
      </c>
      <c r="AT4" s="132">
        <f t="shared" si="22"/>
        <v>5.751310218</v>
      </c>
      <c r="AW4" s="254">
        <v>2.0</v>
      </c>
      <c r="AX4" s="35" t="s">
        <v>45</v>
      </c>
      <c r="AY4" s="130">
        <f t="shared" si="23"/>
        <v>66.58840137</v>
      </c>
      <c r="AZ4" s="130">
        <f t="shared" si="24"/>
        <v>57.05924719</v>
      </c>
      <c r="BA4" s="130">
        <f t="shared" si="25"/>
        <v>82.75063667</v>
      </c>
      <c r="BB4" s="130">
        <f t="shared" si="26"/>
        <v>57.82060207</v>
      </c>
      <c r="BC4" s="130">
        <f t="shared" si="27"/>
        <v>114.8968986</v>
      </c>
      <c r="BD4" s="130">
        <f t="shared" si="28"/>
        <v>56.04852203</v>
      </c>
      <c r="BE4" s="132">
        <f t="shared" si="29"/>
        <v>50.01652876</v>
      </c>
    </row>
    <row r="5" ht="14.25" customHeight="1">
      <c r="A5" s="42" t="s">
        <v>178</v>
      </c>
      <c r="B5" s="42" t="s">
        <v>179</v>
      </c>
      <c r="C5" s="35" t="s">
        <v>43</v>
      </c>
      <c r="D5" s="42">
        <v>1.0</v>
      </c>
      <c r="E5" s="42">
        <v>4.0</v>
      </c>
      <c r="F5" s="251" t="s">
        <v>6</v>
      </c>
      <c r="G5" s="163">
        <v>17.711505026898447</v>
      </c>
      <c r="H5" s="163">
        <v>0.22251514982722415</v>
      </c>
      <c r="I5" s="163">
        <v>231.36383723302404</v>
      </c>
      <c r="J5" s="163">
        <v>4.127454659548994</v>
      </c>
      <c r="K5" s="163">
        <v>1.9259811011225736</v>
      </c>
      <c r="L5" s="163">
        <v>34.056114196777344</v>
      </c>
      <c r="M5" s="163">
        <v>33.082000732421875</v>
      </c>
      <c r="N5" s="163">
        <v>34.056114196777344</v>
      </c>
      <c r="O5" s="163">
        <v>1104.1640625</v>
      </c>
      <c r="P5" s="163">
        <f t="shared" si="1"/>
        <v>79.59685011</v>
      </c>
      <c r="R5" s="254">
        <v>3.0</v>
      </c>
      <c r="S5" s="182" t="s">
        <v>44</v>
      </c>
      <c r="T5" s="255">
        <f t="shared" si="2"/>
        <v>16.62399204</v>
      </c>
      <c r="U5" s="256">
        <f t="shared" si="3"/>
        <v>14.77076064</v>
      </c>
      <c r="V5" s="256">
        <f t="shared" si="4"/>
        <v>7.198050607</v>
      </c>
      <c r="W5" s="256">
        <f t="shared" si="5"/>
        <v>8.67957652</v>
      </c>
      <c r="X5" s="256">
        <f t="shared" si="6"/>
        <v>3.951434526</v>
      </c>
      <c r="Y5" s="256">
        <f t="shared" si="7"/>
        <v>11.23700912</v>
      </c>
      <c r="Z5" s="189">
        <f t="shared" si="8"/>
        <v>10.89423804</v>
      </c>
      <c r="AB5" s="254">
        <v>3.0</v>
      </c>
      <c r="AC5" s="35" t="s">
        <v>44</v>
      </c>
      <c r="AD5" s="130">
        <f t="shared" si="9"/>
        <v>0.2592839567</v>
      </c>
      <c r="AE5" s="130">
        <f t="shared" si="10"/>
        <v>0.2689347833</v>
      </c>
      <c r="AF5" s="130">
        <f t="shared" si="11"/>
        <v>0.09030803094</v>
      </c>
      <c r="AG5" s="130">
        <f t="shared" si="12"/>
        <v>0.1323190285</v>
      </c>
      <c r="AH5" s="130">
        <f t="shared" si="13"/>
        <v>0.03103276145</v>
      </c>
      <c r="AI5" s="130">
        <f t="shared" si="14"/>
        <v>0.2092229642</v>
      </c>
      <c r="AJ5" s="132">
        <f t="shared" si="15"/>
        <v>0.1977984902</v>
      </c>
      <c r="AL5" s="254">
        <v>3.0</v>
      </c>
      <c r="AM5" s="35" t="s">
        <v>44</v>
      </c>
      <c r="AN5" s="130">
        <f t="shared" si="16"/>
        <v>5.409685215</v>
      </c>
      <c r="AO5" s="130">
        <f t="shared" si="17"/>
        <v>4.745583938</v>
      </c>
      <c r="AP5" s="130">
        <f t="shared" si="18"/>
        <v>3.185430409</v>
      </c>
      <c r="AQ5" s="130">
        <f t="shared" si="19"/>
        <v>4.136324847</v>
      </c>
      <c r="AR5" s="130">
        <f t="shared" si="20"/>
        <v>1.136056883</v>
      </c>
      <c r="AS5" s="130">
        <f t="shared" si="21"/>
        <v>4.965384263</v>
      </c>
      <c r="AT5" s="132">
        <f t="shared" si="22"/>
        <v>6.40252926</v>
      </c>
      <c r="AW5" s="254">
        <v>3.0</v>
      </c>
      <c r="AX5" s="35" t="s">
        <v>44</v>
      </c>
      <c r="AY5" s="130">
        <f t="shared" si="23"/>
        <v>65.58959285</v>
      </c>
      <c r="AZ5" s="130">
        <f t="shared" si="24"/>
        <v>58.12652113</v>
      </c>
      <c r="BA5" s="130">
        <f t="shared" si="25"/>
        <v>94.87893202</v>
      </c>
      <c r="BB5" s="130">
        <f t="shared" si="26"/>
        <v>69.75907286</v>
      </c>
      <c r="BC5" s="130">
        <f t="shared" si="27"/>
        <v>94.87335272</v>
      </c>
      <c r="BD5" s="130">
        <f t="shared" si="28"/>
        <v>56.14621417</v>
      </c>
      <c r="BE5" s="132">
        <f t="shared" si="29"/>
        <v>55.92921532</v>
      </c>
    </row>
    <row r="6" ht="14.25" customHeight="1">
      <c r="A6" s="42" t="s">
        <v>183</v>
      </c>
      <c r="B6" s="42" t="s">
        <v>176</v>
      </c>
      <c r="C6" s="35" t="s">
        <v>42</v>
      </c>
      <c r="D6" s="42">
        <v>1.0</v>
      </c>
      <c r="E6" s="42">
        <v>5.0</v>
      </c>
      <c r="F6" s="251" t="s">
        <v>6</v>
      </c>
      <c r="G6" s="163">
        <v>20.993197349865785</v>
      </c>
      <c r="H6" s="163">
        <v>0.30561882940103935</v>
      </c>
      <c r="I6" s="163">
        <v>244.06566525557741</v>
      </c>
      <c r="J6" s="163">
        <v>4.93986564790295</v>
      </c>
      <c r="K6" s="163">
        <v>1.723069866487985</v>
      </c>
      <c r="L6" s="163">
        <v>33.86066818237305</v>
      </c>
      <c r="M6" s="163">
        <v>33.35459899902344</v>
      </c>
      <c r="N6" s="163">
        <v>33.86066818237305</v>
      </c>
      <c r="O6" s="163">
        <v>1173.1016845703125</v>
      </c>
      <c r="P6" s="163">
        <f t="shared" si="1"/>
        <v>68.69078516</v>
      </c>
      <c r="R6" s="254">
        <v>4.0</v>
      </c>
      <c r="S6" s="182" t="s">
        <v>43</v>
      </c>
      <c r="T6" s="255">
        <f t="shared" si="2"/>
        <v>14.65450941</v>
      </c>
      <c r="U6" s="256">
        <f t="shared" si="3"/>
        <v>14.07709302</v>
      </c>
      <c r="V6" s="256">
        <f t="shared" si="4"/>
        <v>7.996844299</v>
      </c>
      <c r="W6" s="256">
        <f t="shared" si="5"/>
        <v>9.296443217</v>
      </c>
      <c r="X6" s="256">
        <f t="shared" si="6"/>
        <v>6.228312882</v>
      </c>
      <c r="Y6" s="256">
        <f t="shared" si="7"/>
        <v>8.605176972</v>
      </c>
      <c r="Z6" s="189">
        <f t="shared" si="8"/>
        <v>9.58716676</v>
      </c>
      <c r="AB6" s="254">
        <v>4.0</v>
      </c>
      <c r="AC6" s="35" t="s">
        <v>43</v>
      </c>
      <c r="AD6" s="130">
        <f t="shared" si="9"/>
        <v>0.2044662979</v>
      </c>
      <c r="AE6" s="130">
        <f t="shared" si="10"/>
        <v>0.2406546964</v>
      </c>
      <c r="AF6" s="130">
        <f t="shared" si="11"/>
        <v>0.1019679126</v>
      </c>
      <c r="AG6" s="130">
        <f t="shared" si="12"/>
        <v>0.1578880447</v>
      </c>
      <c r="AH6" s="130">
        <f t="shared" si="13"/>
        <v>0.04612709524</v>
      </c>
      <c r="AI6" s="130">
        <f t="shared" si="14"/>
        <v>0.1308189758</v>
      </c>
      <c r="AJ6" s="132">
        <f t="shared" si="15"/>
        <v>0.1888109542</v>
      </c>
      <c r="AL6" s="254">
        <v>4.0</v>
      </c>
      <c r="AM6" s="35" t="s">
        <v>43</v>
      </c>
      <c r="AN6" s="130">
        <f t="shared" si="16"/>
        <v>4.717581671</v>
      </c>
      <c r="AO6" s="130">
        <f t="shared" si="17"/>
        <v>4.588444932</v>
      </c>
      <c r="AP6" s="130">
        <f t="shared" si="18"/>
        <v>3.513862809</v>
      </c>
      <c r="AQ6" s="130">
        <f t="shared" si="19"/>
        <v>4.751742265</v>
      </c>
      <c r="AR6" s="130">
        <f t="shared" si="20"/>
        <v>1.607436668</v>
      </c>
      <c r="AS6" s="130">
        <f t="shared" si="21"/>
        <v>3.395717773</v>
      </c>
      <c r="AT6" s="132">
        <f t="shared" si="22"/>
        <v>5.605977985</v>
      </c>
      <c r="AW6" s="254">
        <v>4.0</v>
      </c>
      <c r="AX6" s="35" t="s">
        <v>43</v>
      </c>
      <c r="AY6" s="130">
        <f t="shared" si="23"/>
        <v>72.78734907</v>
      </c>
      <c r="AZ6" s="130">
        <f t="shared" si="24"/>
        <v>61.63972575</v>
      </c>
      <c r="BA6" s="130">
        <f t="shared" si="25"/>
        <v>88.1731249</v>
      </c>
      <c r="BB6" s="130">
        <f t="shared" si="26"/>
        <v>63.15852518</v>
      </c>
      <c r="BC6" s="130">
        <f t="shared" si="27"/>
        <v>105.1076064</v>
      </c>
      <c r="BD6" s="130">
        <f t="shared" si="28"/>
        <v>66.16797229</v>
      </c>
      <c r="BE6" s="132">
        <f t="shared" si="29"/>
        <v>52.18927584</v>
      </c>
    </row>
    <row r="7" ht="14.25" customHeight="1">
      <c r="A7" s="42" t="s">
        <v>168</v>
      </c>
      <c r="B7" s="42" t="s">
        <v>179</v>
      </c>
      <c r="C7" s="35" t="s">
        <v>41</v>
      </c>
      <c r="D7" s="42">
        <v>1.0</v>
      </c>
      <c r="E7" s="42">
        <v>6.0</v>
      </c>
      <c r="F7" s="251" t="s">
        <v>6</v>
      </c>
      <c r="G7" s="163">
        <v>20.127032541200517</v>
      </c>
      <c r="H7" s="163">
        <v>0.3208935837325912</v>
      </c>
      <c r="I7" s="163">
        <v>254.15373344849928</v>
      </c>
      <c r="J7" s="163">
        <v>5.4019463596809265</v>
      </c>
      <c r="K7" s="163">
        <v>1.8005389279108241</v>
      </c>
      <c r="L7" s="163">
        <v>34.47947692871094</v>
      </c>
      <c r="M7" s="163">
        <v>33.83009338378906</v>
      </c>
      <c r="N7" s="163">
        <v>34.47947692871094</v>
      </c>
      <c r="O7" s="163">
        <v>1141.624755859375</v>
      </c>
      <c r="P7" s="163">
        <f t="shared" si="1"/>
        <v>62.72182917</v>
      </c>
      <c r="R7" s="254">
        <v>5.0</v>
      </c>
      <c r="S7" s="182" t="s">
        <v>42</v>
      </c>
      <c r="T7" s="255">
        <f t="shared" si="2"/>
        <v>17.12625688</v>
      </c>
      <c r="U7" s="256">
        <f t="shared" si="3"/>
        <v>15.5649528</v>
      </c>
      <c r="V7" s="256">
        <f t="shared" si="4"/>
        <v>6.053062788</v>
      </c>
      <c r="W7" s="256">
        <f t="shared" si="5"/>
        <v>7.681780741</v>
      </c>
      <c r="X7" s="256">
        <f t="shared" si="6"/>
        <v>6.053977479</v>
      </c>
      <c r="Y7" s="256">
        <f t="shared" si="7"/>
        <v>10.71686969</v>
      </c>
      <c r="Z7" s="189">
        <f t="shared" si="8"/>
        <v>11.75306559</v>
      </c>
      <c r="AB7" s="254">
        <v>5.0</v>
      </c>
      <c r="AC7" s="35" t="s">
        <v>42</v>
      </c>
      <c r="AD7" s="130">
        <f t="shared" si="9"/>
        <v>0.2836582689</v>
      </c>
      <c r="AE7" s="130">
        <f t="shared" si="10"/>
        <v>0.2803632642</v>
      </c>
      <c r="AF7" s="130">
        <f t="shared" si="11"/>
        <v>0.06530682111</v>
      </c>
      <c r="AG7" s="130">
        <f t="shared" si="12"/>
        <v>0.1165678788</v>
      </c>
      <c r="AH7" s="130">
        <f t="shared" si="13"/>
        <v>0.04378833062</v>
      </c>
      <c r="AI7" s="130">
        <f t="shared" si="14"/>
        <v>0.1735659168</v>
      </c>
      <c r="AJ7" s="132">
        <f t="shared" si="15"/>
        <v>0.2373598763</v>
      </c>
      <c r="AL7" s="254">
        <v>5.0</v>
      </c>
      <c r="AM7" s="35" t="s">
        <v>42</v>
      </c>
      <c r="AN7" s="130">
        <f t="shared" si="16"/>
        <v>5.728388216</v>
      </c>
      <c r="AO7" s="130">
        <f t="shared" si="17"/>
        <v>4.980293789</v>
      </c>
      <c r="AP7" s="130">
        <f t="shared" si="18"/>
        <v>2.512604345</v>
      </c>
      <c r="AQ7" s="130">
        <f t="shared" si="19"/>
        <v>3.855724487</v>
      </c>
      <c r="AR7" s="130">
        <f t="shared" si="20"/>
        <v>1.440161042</v>
      </c>
      <c r="AS7" s="130">
        <f t="shared" si="21"/>
        <v>4.457031815</v>
      </c>
      <c r="AT7" s="132">
        <f t="shared" si="22"/>
        <v>6.839045112</v>
      </c>
      <c r="AW7" s="254">
        <v>5.0</v>
      </c>
      <c r="AX7" s="35" t="s">
        <v>42</v>
      </c>
      <c r="AY7" s="130">
        <f t="shared" si="23"/>
        <v>61.04491073</v>
      </c>
      <c r="AZ7" s="130">
        <f t="shared" si="24"/>
        <v>57.52748396</v>
      </c>
      <c r="BA7" s="130">
        <f t="shared" si="25"/>
        <v>91.78939834</v>
      </c>
      <c r="BB7" s="130">
        <f t="shared" si="26"/>
        <v>70.195682</v>
      </c>
      <c r="BC7" s="130">
        <f t="shared" si="27"/>
        <v>132.8015216</v>
      </c>
      <c r="BD7" s="130">
        <f t="shared" si="28"/>
        <v>63.48436018</v>
      </c>
      <c r="BE7" s="132">
        <f t="shared" si="29"/>
        <v>49.81850042</v>
      </c>
    </row>
    <row r="8" ht="14.25" customHeight="1">
      <c r="A8" s="42" t="s">
        <v>183</v>
      </c>
      <c r="B8" s="42" t="s">
        <v>173</v>
      </c>
      <c r="C8" s="35" t="s">
        <v>40</v>
      </c>
      <c r="D8" s="42">
        <v>1.0</v>
      </c>
      <c r="E8" s="42">
        <v>7.0</v>
      </c>
      <c r="F8" s="251" t="s">
        <v>6</v>
      </c>
      <c r="G8" s="163">
        <v>20.39107161070875</v>
      </c>
      <c r="H8" s="163">
        <v>0.3039738974997652</v>
      </c>
      <c r="I8" s="163">
        <v>246.4566556080668</v>
      </c>
      <c r="J8" s="163">
        <v>5.443753532728593</v>
      </c>
      <c r="K8" s="163">
        <v>1.9034767752710597</v>
      </c>
      <c r="L8" s="163">
        <v>34.93614196777344</v>
      </c>
      <c r="M8" s="163">
        <v>34.139198303222656</v>
      </c>
      <c r="N8" s="163">
        <v>34.93614196777344</v>
      </c>
      <c r="O8" s="163">
        <v>1118.478271484375</v>
      </c>
      <c r="P8" s="163">
        <f t="shared" si="1"/>
        <v>67.08165332</v>
      </c>
      <c r="R8" s="254">
        <v>6.0</v>
      </c>
      <c r="S8" s="182" t="s">
        <v>41</v>
      </c>
      <c r="T8" s="255">
        <f t="shared" si="2"/>
        <v>16.33170811</v>
      </c>
      <c r="U8" s="256">
        <f t="shared" si="3"/>
        <v>13.66073739</v>
      </c>
      <c r="V8" s="256">
        <f t="shared" si="4"/>
        <v>8.740523107</v>
      </c>
      <c r="W8" s="256">
        <f t="shared" si="5"/>
        <v>7.330134748</v>
      </c>
      <c r="X8" s="163">
        <f t="shared" si="6"/>
        <v>5.062742059</v>
      </c>
      <c r="Y8" s="256">
        <f t="shared" si="7"/>
        <v>9.79006218</v>
      </c>
      <c r="Z8" s="189">
        <f t="shared" si="8"/>
        <v>9.826913253</v>
      </c>
      <c r="AB8" s="254">
        <v>6.0</v>
      </c>
      <c r="AC8" s="35" t="s">
        <v>41</v>
      </c>
      <c r="AD8" s="130">
        <f t="shared" si="9"/>
        <v>0.2693213703</v>
      </c>
      <c r="AE8" s="130">
        <f t="shared" si="10"/>
        <v>0.2338788506</v>
      </c>
      <c r="AF8" s="130">
        <f t="shared" si="11"/>
        <v>0.1113468894</v>
      </c>
      <c r="AG8" s="130">
        <f t="shared" si="12"/>
        <v>0.1314494216</v>
      </c>
      <c r="AH8" s="130">
        <f t="shared" si="13"/>
        <v>0.04029659515</v>
      </c>
      <c r="AI8" s="130">
        <f t="shared" si="14"/>
        <v>0.1545474027</v>
      </c>
      <c r="AJ8" s="132">
        <f t="shared" si="15"/>
        <v>0.1906280313</v>
      </c>
      <c r="AL8" s="254">
        <v>6.0</v>
      </c>
      <c r="AM8" s="35" t="s">
        <v>41</v>
      </c>
      <c r="AN8" s="130">
        <f t="shared" si="16"/>
        <v>5.579169814</v>
      </c>
      <c r="AO8" s="130">
        <f t="shared" si="17"/>
        <v>4.785410444</v>
      </c>
      <c r="AP8" s="130">
        <f t="shared" si="18"/>
        <v>3.810179819</v>
      </c>
      <c r="AQ8" s="130">
        <f t="shared" si="19"/>
        <v>3.936804131</v>
      </c>
      <c r="AR8" s="130">
        <f t="shared" si="20"/>
        <v>1.450636593</v>
      </c>
      <c r="AS8" s="130">
        <f t="shared" si="21"/>
        <v>4.075147556</v>
      </c>
      <c r="AT8" s="132">
        <f t="shared" si="22"/>
        <v>5.796153714</v>
      </c>
      <c r="AW8" s="254">
        <v>6.0</v>
      </c>
      <c r="AX8" s="35" t="s">
        <v>41</v>
      </c>
      <c r="AY8" s="130">
        <f t="shared" si="23"/>
        <v>61.84363465</v>
      </c>
      <c r="AZ8" s="130">
        <f t="shared" si="24"/>
        <v>60.57121912</v>
      </c>
      <c r="BA8" s="130">
        <f t="shared" si="25"/>
        <v>86.6504327</v>
      </c>
      <c r="BB8" s="130">
        <f t="shared" si="26"/>
        <v>63.48788353</v>
      </c>
      <c r="BC8" s="130">
        <f t="shared" si="27"/>
        <v>108.1961149</v>
      </c>
      <c r="BD8" s="130">
        <f t="shared" si="28"/>
        <v>63.28315843</v>
      </c>
      <c r="BE8" s="132">
        <f t="shared" si="29"/>
        <v>52.09053606</v>
      </c>
    </row>
    <row r="9" ht="14.25" customHeight="1">
      <c r="A9" s="42" t="s">
        <v>175</v>
      </c>
      <c r="B9" s="42" t="s">
        <v>179</v>
      </c>
      <c r="C9" s="35" t="s">
        <v>39</v>
      </c>
      <c r="D9" s="42">
        <v>1.0</v>
      </c>
      <c r="E9" s="42">
        <v>8.0</v>
      </c>
      <c r="F9" s="251" t="s">
        <v>6</v>
      </c>
      <c r="G9" s="163">
        <v>18.224168849378103</v>
      </c>
      <c r="H9" s="163">
        <v>0.25500257434879026</v>
      </c>
      <c r="I9" s="163">
        <v>242.88230090024544</v>
      </c>
      <c r="J9" s="163">
        <v>4.769562823735172</v>
      </c>
      <c r="K9" s="163">
        <v>1.9574255390110218</v>
      </c>
      <c r="L9" s="163">
        <v>34.96298599243164</v>
      </c>
      <c r="M9" s="163">
        <v>34.3969612121582</v>
      </c>
      <c r="N9" s="163">
        <v>34.96298599243164</v>
      </c>
      <c r="O9" s="163">
        <v>1020.9703369140625</v>
      </c>
      <c r="P9" s="163">
        <f t="shared" si="1"/>
        <v>71.46660733</v>
      </c>
      <c r="R9" s="254">
        <v>7.0</v>
      </c>
      <c r="S9" s="182" t="s">
        <v>40</v>
      </c>
      <c r="T9" s="255">
        <f t="shared" si="2"/>
        <v>16.6396397</v>
      </c>
      <c r="U9" s="256">
        <f t="shared" si="3"/>
        <v>14.91957505</v>
      </c>
      <c r="V9" s="256">
        <f t="shared" si="4"/>
        <v>9.744388452</v>
      </c>
      <c r="W9" s="256">
        <f t="shared" si="5"/>
        <v>10.13464434</v>
      </c>
      <c r="X9" s="163">
        <f t="shared" si="6"/>
        <v>6.375255348</v>
      </c>
      <c r="Y9" s="256">
        <f t="shared" si="7"/>
        <v>11.37526218</v>
      </c>
      <c r="Z9" s="189">
        <f t="shared" si="8"/>
        <v>12.51874191</v>
      </c>
      <c r="AB9" s="254">
        <v>7.0</v>
      </c>
      <c r="AC9" s="35" t="s">
        <v>40</v>
      </c>
      <c r="AD9" s="130">
        <f t="shared" si="9"/>
        <v>0.3142321846</v>
      </c>
      <c r="AE9" s="130">
        <f t="shared" si="10"/>
        <v>0.2757437838</v>
      </c>
      <c r="AF9" s="130">
        <f t="shared" si="11"/>
        <v>0.1425230683</v>
      </c>
      <c r="AG9" s="130">
        <f t="shared" si="12"/>
        <v>0.163377217</v>
      </c>
      <c r="AH9" s="130">
        <f t="shared" si="13"/>
        <v>0.04955527327</v>
      </c>
      <c r="AI9" s="130">
        <f t="shared" si="14"/>
        <v>0.1836755098</v>
      </c>
      <c r="AJ9" s="132">
        <f t="shared" si="15"/>
        <v>0.2434917413</v>
      </c>
      <c r="AL9" s="254">
        <v>7.0</v>
      </c>
      <c r="AM9" s="35" t="s">
        <v>40</v>
      </c>
      <c r="AN9" s="130">
        <f t="shared" si="16"/>
        <v>5.881877376</v>
      </c>
      <c r="AO9" s="130">
        <f t="shared" si="17"/>
        <v>5.08748104</v>
      </c>
      <c r="AP9" s="130">
        <f t="shared" si="18"/>
        <v>4.373584351</v>
      </c>
      <c r="AQ9" s="130">
        <f t="shared" si="19"/>
        <v>4.885957104</v>
      </c>
      <c r="AR9" s="130">
        <f t="shared" si="20"/>
        <v>1.577402557</v>
      </c>
      <c r="AS9" s="130">
        <f t="shared" si="21"/>
        <v>4.440821946</v>
      </c>
      <c r="AT9" s="132">
        <f t="shared" si="22"/>
        <v>7.22798263</v>
      </c>
      <c r="AW9" s="254">
        <v>7.0</v>
      </c>
      <c r="AX9" s="35" t="s">
        <v>40</v>
      </c>
      <c r="AY9" s="130">
        <f t="shared" si="23"/>
        <v>52.65042987</v>
      </c>
      <c r="AZ9" s="130">
        <f t="shared" si="24"/>
        <v>55.47978253</v>
      </c>
      <c r="BA9" s="130">
        <f t="shared" si="25"/>
        <v>70.92854851</v>
      </c>
      <c r="BB9" s="130">
        <f t="shared" si="26"/>
        <v>67.89872</v>
      </c>
      <c r="BC9" s="130">
        <f t="shared" si="27"/>
        <v>127.8298319</v>
      </c>
      <c r="BD9" s="130">
        <f t="shared" si="28"/>
        <v>65.20690712</v>
      </c>
      <c r="BE9" s="132">
        <f t="shared" si="29"/>
        <v>51.86289278</v>
      </c>
    </row>
    <row r="10" ht="14.25" customHeight="1">
      <c r="A10" s="42" t="s">
        <v>168</v>
      </c>
      <c r="B10" s="42" t="s">
        <v>176</v>
      </c>
      <c r="C10" s="35" t="s">
        <v>38</v>
      </c>
      <c r="D10" s="42">
        <v>1.0</v>
      </c>
      <c r="E10" s="42">
        <v>9.0</v>
      </c>
      <c r="F10" s="251" t="s">
        <v>6</v>
      </c>
      <c r="G10" s="163">
        <v>22.829267669395243</v>
      </c>
      <c r="H10" s="163">
        <v>0.41234679823469306</v>
      </c>
      <c r="I10" s="163">
        <v>261.2361511110433</v>
      </c>
      <c r="J10" s="163">
        <v>6.338286470703391</v>
      </c>
      <c r="K10" s="163">
        <v>1.6889991454510276</v>
      </c>
      <c r="L10" s="163">
        <v>34.795372009277344</v>
      </c>
      <c r="M10" s="163">
        <v>34.6397819519043</v>
      </c>
      <c r="N10" s="163">
        <v>34.795372009277344</v>
      </c>
      <c r="O10" s="163">
        <v>1138.477783203125</v>
      </c>
      <c r="P10" s="163">
        <f t="shared" si="1"/>
        <v>55.36424138</v>
      </c>
      <c r="R10" s="254">
        <v>8.0</v>
      </c>
      <c r="S10" s="182" t="s">
        <v>39</v>
      </c>
      <c r="T10" s="255">
        <f t="shared" si="2"/>
        <v>16.10408047</v>
      </c>
      <c r="U10" s="163">
        <f t="shared" si="3"/>
        <v>15.35911423</v>
      </c>
      <c r="V10" s="163">
        <f t="shared" si="4"/>
        <v>7.474039548</v>
      </c>
      <c r="W10" s="163">
        <f t="shared" si="5"/>
        <v>7.661186931</v>
      </c>
      <c r="X10" s="163">
        <f t="shared" si="6"/>
        <v>3.072796349</v>
      </c>
      <c r="Y10" s="256">
        <f t="shared" si="7"/>
        <v>11.39339116</v>
      </c>
      <c r="Z10" s="189">
        <f t="shared" si="8"/>
        <v>11.75315188</v>
      </c>
      <c r="AB10" s="254">
        <v>8.0</v>
      </c>
      <c r="AC10" s="35" t="s">
        <v>39</v>
      </c>
      <c r="AD10" s="130">
        <f t="shared" si="9"/>
        <v>0.2281922784</v>
      </c>
      <c r="AE10" s="130">
        <f t="shared" si="10"/>
        <v>0.2795800128</v>
      </c>
      <c r="AF10" s="130">
        <f t="shared" si="11"/>
        <v>0.08659944705</v>
      </c>
      <c r="AG10" s="130">
        <f t="shared" si="12"/>
        <v>0.09623373069</v>
      </c>
      <c r="AH10" s="130">
        <f t="shared" si="13"/>
        <v>0.02730890605</v>
      </c>
      <c r="AI10" s="130">
        <f t="shared" si="14"/>
        <v>0.1814359637</v>
      </c>
      <c r="AJ10" s="132">
        <f t="shared" si="15"/>
        <v>0.2278114045</v>
      </c>
      <c r="AL10" s="254">
        <v>8.0</v>
      </c>
      <c r="AM10" s="35" t="s">
        <v>39</v>
      </c>
      <c r="AN10" s="130">
        <f t="shared" si="16"/>
        <v>4.886378902</v>
      </c>
      <c r="AO10" s="130">
        <f t="shared" si="17"/>
        <v>5.019505195</v>
      </c>
      <c r="AP10" s="130">
        <f t="shared" si="18"/>
        <v>3.005361648</v>
      </c>
      <c r="AQ10" s="130">
        <f t="shared" si="19"/>
        <v>3.308690526</v>
      </c>
      <c r="AR10" s="130">
        <f t="shared" si="20"/>
        <v>0.8847733935</v>
      </c>
      <c r="AS10" s="130">
        <f t="shared" si="21"/>
        <v>4.708211504</v>
      </c>
      <c r="AT10" s="132">
        <f t="shared" si="22"/>
        <v>6.690060835</v>
      </c>
      <c r="AW10" s="254">
        <v>8.0</v>
      </c>
      <c r="AX10" s="35" t="s">
        <v>39</v>
      </c>
      <c r="AY10" s="130">
        <f t="shared" si="23"/>
        <v>71.60581788</v>
      </c>
      <c r="AZ10" s="130">
        <f t="shared" si="24"/>
        <v>59.23865304</v>
      </c>
      <c r="BA10" s="130">
        <f t="shared" si="25"/>
        <v>98.59169107</v>
      </c>
      <c r="BB10" s="130">
        <f t="shared" si="26"/>
        <v>87.43281926</v>
      </c>
      <c r="BC10" s="130">
        <f t="shared" si="27"/>
        <v>126.5575236</v>
      </c>
      <c r="BD10" s="130">
        <f t="shared" si="28"/>
        <v>61.97772371</v>
      </c>
      <c r="BE10" s="132">
        <f t="shared" si="29"/>
        <v>52.02951655</v>
      </c>
    </row>
    <row r="11" ht="14.25" customHeight="1">
      <c r="A11" s="42" t="s">
        <v>183</v>
      </c>
      <c r="B11" s="42" t="s">
        <v>179</v>
      </c>
      <c r="C11" s="35" t="s">
        <v>37</v>
      </c>
      <c r="D11" s="42">
        <v>1.0</v>
      </c>
      <c r="E11" s="42">
        <v>10.0</v>
      </c>
      <c r="F11" s="251" t="s">
        <v>6</v>
      </c>
      <c r="G11" s="163">
        <v>19.340720030419323</v>
      </c>
      <c r="H11" s="163">
        <v>0.27717483383700614</v>
      </c>
      <c r="I11" s="163">
        <v>243.05295419228173</v>
      </c>
      <c r="J11" s="163">
        <v>5.445256981388415</v>
      </c>
      <c r="K11" s="163">
        <v>2.0662466453018897</v>
      </c>
      <c r="L11" s="163">
        <v>35.78582000732422</v>
      </c>
      <c r="M11" s="163">
        <v>34.85417556762695</v>
      </c>
      <c r="N11" s="163">
        <v>35.78582000732422</v>
      </c>
      <c r="O11" s="163">
        <v>1176.677734375</v>
      </c>
      <c r="P11" s="163">
        <f t="shared" si="1"/>
        <v>69.77805222</v>
      </c>
      <c r="R11" s="254">
        <v>9.0</v>
      </c>
      <c r="S11" s="182" t="s">
        <v>38</v>
      </c>
      <c r="T11" s="255">
        <f t="shared" si="2"/>
        <v>13.54166372</v>
      </c>
      <c r="U11" s="163">
        <f t="shared" si="3"/>
        <v>12.9268247</v>
      </c>
      <c r="V11" s="163">
        <f t="shared" si="4"/>
        <v>10.01886665</v>
      </c>
      <c r="W11" s="163">
        <f t="shared" si="5"/>
        <v>9.85642583</v>
      </c>
      <c r="X11" s="163">
        <f t="shared" si="6"/>
        <v>6.080807428</v>
      </c>
      <c r="Y11" s="256">
        <f t="shared" si="7"/>
        <v>11.2723624</v>
      </c>
      <c r="Z11" s="189">
        <f t="shared" si="8"/>
        <v>10.18239482</v>
      </c>
      <c r="AB11" s="254">
        <v>9.0</v>
      </c>
      <c r="AC11" s="35" t="s">
        <v>38</v>
      </c>
      <c r="AD11" s="130">
        <f t="shared" si="9"/>
        <v>0.2290964348</v>
      </c>
      <c r="AE11" s="130">
        <f t="shared" si="10"/>
        <v>0.2521332201</v>
      </c>
      <c r="AF11" s="130">
        <f t="shared" si="11"/>
        <v>0.1243714897</v>
      </c>
      <c r="AG11" s="130">
        <f t="shared" si="12"/>
        <v>0.1658954903</v>
      </c>
      <c r="AH11" s="130">
        <f t="shared" si="13"/>
        <v>0.05645631649</v>
      </c>
      <c r="AI11" s="130">
        <f t="shared" si="14"/>
        <v>0.1742661201</v>
      </c>
      <c r="AJ11" s="132">
        <f t="shared" si="15"/>
        <v>0.1982937186</v>
      </c>
      <c r="AL11" s="254">
        <v>9.0</v>
      </c>
      <c r="AM11" s="35" t="s">
        <v>38</v>
      </c>
      <c r="AN11" s="130">
        <f t="shared" si="16"/>
        <v>4.720507989</v>
      </c>
      <c r="AO11" s="130">
        <f t="shared" si="17"/>
        <v>4.778257098</v>
      </c>
      <c r="AP11" s="130">
        <f t="shared" si="18"/>
        <v>4.398392917</v>
      </c>
      <c r="AQ11" s="130">
        <f t="shared" si="19"/>
        <v>4.862540797</v>
      </c>
      <c r="AR11" s="130">
        <f t="shared" si="20"/>
        <v>1.761540992</v>
      </c>
      <c r="AS11" s="130">
        <f t="shared" si="21"/>
        <v>4.491826501</v>
      </c>
      <c r="AT11" s="132">
        <f t="shared" si="22"/>
        <v>5.981186816</v>
      </c>
      <c r="AW11" s="254">
        <v>9.0</v>
      </c>
      <c r="AX11" s="35" t="s">
        <v>38</v>
      </c>
      <c r="AY11" s="130">
        <f t="shared" si="23"/>
        <v>60.99030976</v>
      </c>
      <c r="AZ11" s="130">
        <f t="shared" si="24"/>
        <v>55.31888818</v>
      </c>
      <c r="BA11" s="130">
        <f t="shared" si="25"/>
        <v>91.45474947</v>
      </c>
      <c r="BB11" s="130">
        <f t="shared" si="26"/>
        <v>66.01891157</v>
      </c>
      <c r="BC11" s="130">
        <f t="shared" si="27"/>
        <v>103.7017827</v>
      </c>
      <c r="BD11" s="130">
        <f t="shared" si="28"/>
        <v>65.42670641</v>
      </c>
      <c r="BE11" s="132">
        <f t="shared" si="29"/>
        <v>50.47795577</v>
      </c>
    </row>
    <row r="12" ht="14.25" customHeight="1">
      <c r="A12" s="42" t="s">
        <v>178</v>
      </c>
      <c r="B12" s="42" t="s">
        <v>173</v>
      </c>
      <c r="C12" s="35" t="s">
        <v>36</v>
      </c>
      <c r="D12" s="42">
        <v>1.0</v>
      </c>
      <c r="E12" s="42">
        <v>11.0</v>
      </c>
      <c r="F12" s="251" t="s">
        <v>6</v>
      </c>
      <c r="G12" s="163">
        <v>12.796823233958794</v>
      </c>
      <c r="H12" s="163">
        <v>0.17692183932286532</v>
      </c>
      <c r="I12" s="163">
        <v>248.67872480187782</v>
      </c>
      <c r="J12" s="163">
        <v>4.019802998483828</v>
      </c>
      <c r="K12" s="163">
        <v>2.31366236694797</v>
      </c>
      <c r="L12" s="163">
        <v>36.05166244506836</v>
      </c>
      <c r="M12" s="163">
        <v>35.16999816894531</v>
      </c>
      <c r="N12" s="163">
        <v>36.05166244506836</v>
      </c>
      <c r="O12" s="163">
        <v>1047.8258056640625</v>
      </c>
      <c r="P12" s="163">
        <f t="shared" si="1"/>
        <v>72.33037641</v>
      </c>
      <c r="R12" s="254">
        <v>10.0</v>
      </c>
      <c r="S12" s="182" t="s">
        <v>37</v>
      </c>
      <c r="T12" s="255">
        <f t="shared" si="2"/>
        <v>14.47373183</v>
      </c>
      <c r="U12" s="163">
        <f t="shared" si="3"/>
        <v>14.71227452</v>
      </c>
      <c r="V12" s="163">
        <f t="shared" si="4"/>
        <v>6.813489277</v>
      </c>
      <c r="W12" s="163">
        <f t="shared" si="5"/>
        <v>7.755572019</v>
      </c>
      <c r="X12" s="163">
        <f t="shared" si="6"/>
        <v>3.433218617</v>
      </c>
      <c r="Y12" s="256">
        <f t="shared" si="7"/>
        <v>11.39304924</v>
      </c>
      <c r="Z12" s="189">
        <f t="shared" si="8"/>
        <v>11.89825385</v>
      </c>
      <c r="AB12" s="254">
        <v>10.0</v>
      </c>
      <c r="AC12" s="35" t="s">
        <v>37</v>
      </c>
      <c r="AD12" s="130">
        <f t="shared" si="9"/>
        <v>0.2088941367</v>
      </c>
      <c r="AE12" s="130">
        <f t="shared" si="10"/>
        <v>0.2456321511</v>
      </c>
      <c r="AF12" s="130">
        <f t="shared" si="11"/>
        <v>0.06813183381</v>
      </c>
      <c r="AG12" s="130">
        <f t="shared" si="12"/>
        <v>0.1031086069</v>
      </c>
      <c r="AH12" s="130">
        <f t="shared" si="13"/>
        <v>0.02516718896</v>
      </c>
      <c r="AI12" s="130">
        <f t="shared" si="14"/>
        <v>0.1797963884</v>
      </c>
      <c r="AJ12" s="132">
        <f t="shared" si="15"/>
        <v>0.2302576786</v>
      </c>
      <c r="AL12" s="254">
        <v>10.0</v>
      </c>
      <c r="AM12" s="35" t="s">
        <v>37</v>
      </c>
      <c r="AN12" s="130">
        <f t="shared" si="16"/>
        <v>4.860332926</v>
      </c>
      <c r="AO12" s="130">
        <f t="shared" si="17"/>
        <v>4.82642798</v>
      </c>
      <c r="AP12" s="130">
        <f t="shared" si="18"/>
        <v>2.643150264</v>
      </c>
      <c r="AQ12" s="130">
        <f t="shared" si="19"/>
        <v>3.481082247</v>
      </c>
      <c r="AR12" s="130">
        <f t="shared" si="20"/>
        <v>0.9530912144</v>
      </c>
      <c r="AS12" s="130">
        <f t="shared" si="21"/>
        <v>4.828766815</v>
      </c>
      <c r="AT12" s="132">
        <f t="shared" si="22"/>
        <v>6.800503481</v>
      </c>
      <c r="AW12" s="254">
        <v>10.0</v>
      </c>
      <c r="AX12" s="35" t="s">
        <v>37</v>
      </c>
      <c r="AY12" s="130">
        <f t="shared" si="23"/>
        <v>69.77305502</v>
      </c>
      <c r="AZ12" s="130">
        <f t="shared" si="24"/>
        <v>61.05175105</v>
      </c>
      <c r="BA12" s="130">
        <f t="shared" si="25"/>
        <v>106.7035902</v>
      </c>
      <c r="BB12" s="130">
        <f t="shared" si="26"/>
        <v>85.41372479</v>
      </c>
      <c r="BC12" s="130">
        <f t="shared" si="27"/>
        <v>137.3676732</v>
      </c>
      <c r="BD12" s="130">
        <f t="shared" si="28"/>
        <v>63.56189557</v>
      </c>
      <c r="BE12" s="132">
        <f t="shared" si="29"/>
        <v>51.09684178</v>
      </c>
    </row>
    <row r="13" ht="14.25" customHeight="1">
      <c r="A13" s="42" t="s">
        <v>175</v>
      </c>
      <c r="B13" s="42" t="s">
        <v>169</v>
      </c>
      <c r="C13" s="35" t="s">
        <v>34</v>
      </c>
      <c r="D13" s="42">
        <v>1.0</v>
      </c>
      <c r="E13" s="42">
        <v>12.0</v>
      </c>
      <c r="F13" s="251" t="s">
        <v>6</v>
      </c>
      <c r="G13" s="163">
        <v>17.763479703781485</v>
      </c>
      <c r="H13" s="163">
        <v>0.27083508403160866</v>
      </c>
      <c r="I13" s="163">
        <v>252.08196414235624</v>
      </c>
      <c r="J13" s="163">
        <v>5.4056210752585345</v>
      </c>
      <c r="K13" s="163">
        <v>2.0940771250785195</v>
      </c>
      <c r="L13" s="163">
        <v>35.94184112548828</v>
      </c>
      <c r="M13" s="163">
        <v>35.170650482177734</v>
      </c>
      <c r="N13" s="163">
        <v>35.94184112548828</v>
      </c>
      <c r="O13" s="163">
        <v>1142.060302734375</v>
      </c>
      <c r="P13" s="163">
        <f t="shared" si="1"/>
        <v>65.58780879</v>
      </c>
      <c r="R13" s="254">
        <v>11.0</v>
      </c>
      <c r="S13" s="182" t="s">
        <v>36</v>
      </c>
      <c r="T13" s="255">
        <f t="shared" si="2"/>
        <v>13.68329825</v>
      </c>
      <c r="U13" s="163">
        <f t="shared" si="3"/>
        <v>12.8911076</v>
      </c>
      <c r="V13" s="163">
        <f t="shared" si="4"/>
        <v>10.63469171</v>
      </c>
      <c r="W13" s="163">
        <f t="shared" si="5"/>
        <v>10.06288134</v>
      </c>
      <c r="X13" s="163">
        <f t="shared" si="6"/>
        <v>6.93480678</v>
      </c>
      <c r="Y13" s="256">
        <f t="shared" si="7"/>
        <v>11.20999763</v>
      </c>
      <c r="Z13" s="189">
        <f t="shared" si="8"/>
        <v>8.729497217</v>
      </c>
      <c r="AB13" s="254">
        <v>11.0</v>
      </c>
      <c r="AC13" s="35" t="s">
        <v>36</v>
      </c>
      <c r="AD13" s="130">
        <f t="shared" si="9"/>
        <v>0.2128171615</v>
      </c>
      <c r="AE13" s="130">
        <f t="shared" si="10"/>
        <v>0.2481745413</v>
      </c>
      <c r="AF13" s="130">
        <f t="shared" si="11"/>
        <v>0.1574473857</v>
      </c>
      <c r="AG13" s="130">
        <f t="shared" si="12"/>
        <v>0.2040045648</v>
      </c>
      <c r="AH13" s="130">
        <f t="shared" si="13"/>
        <v>0.08089069842</v>
      </c>
      <c r="AI13" s="130">
        <f t="shared" si="14"/>
        <v>0.1826813898</v>
      </c>
      <c r="AJ13" s="132">
        <f t="shared" si="15"/>
        <v>0.1562961531</v>
      </c>
      <c r="AL13" s="254">
        <v>11.0</v>
      </c>
      <c r="AM13" s="35" t="s">
        <v>36</v>
      </c>
      <c r="AN13" s="130">
        <f t="shared" si="16"/>
        <v>4.666985756</v>
      </c>
      <c r="AO13" s="130">
        <f t="shared" si="17"/>
        <v>4.788397805</v>
      </c>
      <c r="AP13" s="130">
        <f t="shared" si="18"/>
        <v>5.286214744</v>
      </c>
      <c r="AQ13" s="130">
        <f t="shared" si="19"/>
        <v>5.855742462</v>
      </c>
      <c r="AR13" s="130">
        <f t="shared" si="20"/>
        <v>2.471433708</v>
      </c>
      <c r="AS13" s="130">
        <f t="shared" si="21"/>
        <v>4.838136704</v>
      </c>
      <c r="AT13" s="132">
        <f t="shared" si="22"/>
        <v>5.612273627</v>
      </c>
      <c r="AW13" s="254">
        <v>11.0</v>
      </c>
      <c r="AX13" s="35" t="s">
        <v>36</v>
      </c>
      <c r="AY13" s="130">
        <f t="shared" si="23"/>
        <v>67.64841822</v>
      </c>
      <c r="AZ13" s="130">
        <f t="shared" si="24"/>
        <v>53.64730509</v>
      </c>
      <c r="BA13" s="130">
        <f t="shared" si="25"/>
        <v>86.33963582</v>
      </c>
      <c r="BB13" s="130">
        <f t="shared" si="26"/>
        <v>54.2682945</v>
      </c>
      <c r="BC13" s="130">
        <f t="shared" si="27"/>
        <v>84.35417026</v>
      </c>
      <c r="BD13" s="130">
        <f t="shared" si="28"/>
        <v>61.4434467</v>
      </c>
      <c r="BE13" s="132">
        <f t="shared" si="29"/>
        <v>59.79558639</v>
      </c>
    </row>
    <row r="14" ht="14.25" customHeight="1">
      <c r="A14" s="42" t="s">
        <v>178</v>
      </c>
      <c r="B14" s="42" t="s">
        <v>169</v>
      </c>
      <c r="C14" s="35" t="s">
        <v>32</v>
      </c>
      <c r="D14" s="42">
        <v>1.0</v>
      </c>
      <c r="E14" s="42">
        <v>13.0</v>
      </c>
      <c r="F14" s="251" t="s">
        <v>6</v>
      </c>
      <c r="G14" s="163">
        <v>18.573796121613988</v>
      </c>
      <c r="H14" s="163">
        <v>0.3024790161273226</v>
      </c>
      <c r="I14" s="163">
        <v>257.1797714580841</v>
      </c>
      <c r="J14" s="163">
        <v>5.691007083319819</v>
      </c>
      <c r="K14" s="163">
        <v>1.994305680395045</v>
      </c>
      <c r="L14" s="163">
        <v>35.74989318847656</v>
      </c>
      <c r="M14" s="163">
        <v>35.17268371582031</v>
      </c>
      <c r="N14" s="163">
        <v>35.74989318847656</v>
      </c>
      <c r="O14" s="163">
        <v>1152.1141357421875</v>
      </c>
      <c r="P14" s="163">
        <f t="shared" si="1"/>
        <v>61.40523848</v>
      </c>
      <c r="R14" s="254">
        <v>12.0</v>
      </c>
      <c r="S14" s="182" t="s">
        <v>34</v>
      </c>
      <c r="T14" s="255">
        <f t="shared" si="2"/>
        <v>14.52607497</v>
      </c>
      <c r="U14" s="256">
        <f t="shared" si="3"/>
        <v>13.99785469</v>
      </c>
      <c r="V14" s="256">
        <f t="shared" si="4"/>
        <v>7.719979628</v>
      </c>
      <c r="W14" s="256">
        <f t="shared" si="5"/>
        <v>10.25072628</v>
      </c>
      <c r="X14" s="163">
        <f t="shared" si="6"/>
        <v>3.653775155</v>
      </c>
      <c r="Y14" s="256">
        <f t="shared" si="7"/>
        <v>12.87110838</v>
      </c>
      <c r="Z14" s="189">
        <f t="shared" si="8"/>
        <v>11.67855886</v>
      </c>
      <c r="AB14" s="254">
        <v>12.0</v>
      </c>
      <c r="AC14" s="35" t="s">
        <v>34</v>
      </c>
      <c r="AD14" s="130">
        <f t="shared" si="9"/>
        <v>0.22163678</v>
      </c>
      <c r="AE14" s="130">
        <f t="shared" si="10"/>
        <v>0.2482299042</v>
      </c>
      <c r="AF14" s="130">
        <f t="shared" si="11"/>
        <v>0.09634809184</v>
      </c>
      <c r="AG14" s="130">
        <f t="shared" si="12"/>
        <v>0.1609625392</v>
      </c>
      <c r="AH14" s="130">
        <f t="shared" si="13"/>
        <v>0.03669837081</v>
      </c>
      <c r="AI14" s="130">
        <f t="shared" si="14"/>
        <v>0.1988153518</v>
      </c>
      <c r="AJ14" s="132">
        <f t="shared" si="15"/>
        <v>0.2257098048</v>
      </c>
      <c r="AL14" s="254">
        <v>12.0</v>
      </c>
      <c r="AM14" s="35" t="s">
        <v>34</v>
      </c>
      <c r="AN14" s="130">
        <f t="shared" si="16"/>
        <v>5.029574224</v>
      </c>
      <c r="AO14" s="130">
        <f t="shared" si="17"/>
        <v>4.638263606</v>
      </c>
      <c r="AP14" s="130">
        <f t="shared" si="18"/>
        <v>3.249765599</v>
      </c>
      <c r="AQ14" s="130">
        <f t="shared" si="19"/>
        <v>4.903130027</v>
      </c>
      <c r="AR14" s="130">
        <f t="shared" si="20"/>
        <v>1.048806664</v>
      </c>
      <c r="AS14" s="130">
        <f t="shared" si="21"/>
        <v>5.210771649</v>
      </c>
      <c r="AT14" s="132">
        <f t="shared" si="22"/>
        <v>6.61136193</v>
      </c>
      <c r="AW14" s="254">
        <v>12.0</v>
      </c>
      <c r="AX14" s="35" t="s">
        <v>34</v>
      </c>
      <c r="AY14" s="130">
        <f t="shared" si="23"/>
        <v>65.86297948</v>
      </c>
      <c r="AZ14" s="130">
        <f t="shared" si="24"/>
        <v>58.57059885</v>
      </c>
      <c r="BA14" s="130">
        <f t="shared" si="25"/>
        <v>98.04234632</v>
      </c>
      <c r="BB14" s="130">
        <f t="shared" si="26"/>
        <v>72.86436284</v>
      </c>
      <c r="BC14" s="130">
        <f t="shared" si="27"/>
        <v>124.9713813</v>
      </c>
      <c r="BD14" s="130">
        <f t="shared" si="28"/>
        <v>69.36809573</v>
      </c>
      <c r="BE14" s="132">
        <f t="shared" si="29"/>
        <v>53.62836383</v>
      </c>
    </row>
    <row r="15" ht="14.25" customHeight="1">
      <c r="A15" s="42" t="s">
        <v>183</v>
      </c>
      <c r="B15" s="42" t="s">
        <v>169</v>
      </c>
      <c r="C15" s="35" t="s">
        <v>30</v>
      </c>
      <c r="D15" s="42">
        <v>1.0</v>
      </c>
      <c r="E15" s="42">
        <v>14.0</v>
      </c>
      <c r="F15" s="251" t="s">
        <v>6</v>
      </c>
      <c r="G15" s="163">
        <v>19.454732905973554</v>
      </c>
      <c r="H15" s="163">
        <v>0.32588876079467527</v>
      </c>
      <c r="I15" s="163">
        <v>259.2151721596267</v>
      </c>
      <c r="J15" s="163">
        <v>5.855684592880338</v>
      </c>
      <c r="K15" s="163">
        <v>1.918808174809826</v>
      </c>
      <c r="L15" s="163">
        <v>35.626163482666016</v>
      </c>
      <c r="M15" s="163">
        <v>35.24492263793945</v>
      </c>
      <c r="N15" s="163">
        <v>35.626163482666016</v>
      </c>
      <c r="O15" s="163">
        <v>1194.9227294921875</v>
      </c>
      <c r="P15" s="163">
        <f t="shared" si="1"/>
        <v>59.69746504</v>
      </c>
      <c r="R15" s="254">
        <v>13.0</v>
      </c>
      <c r="S15" s="182" t="s">
        <v>32</v>
      </c>
      <c r="T15" s="255">
        <f t="shared" si="2"/>
        <v>15.45769945</v>
      </c>
      <c r="U15" s="256">
        <f t="shared" si="3"/>
        <v>13.59767196</v>
      </c>
      <c r="V15" s="256">
        <f t="shared" si="4"/>
        <v>9.812820038</v>
      </c>
      <c r="W15" s="256">
        <f t="shared" si="5"/>
        <v>9.519582721</v>
      </c>
      <c r="X15" s="163">
        <f t="shared" si="6"/>
        <v>3.904105971</v>
      </c>
      <c r="Y15" s="256">
        <f t="shared" si="7"/>
        <v>10.2217785</v>
      </c>
      <c r="Z15" s="189">
        <f t="shared" si="8"/>
        <v>9.844573385</v>
      </c>
      <c r="AB15" s="254">
        <v>13.0</v>
      </c>
      <c r="AC15" s="35" t="s">
        <v>32</v>
      </c>
      <c r="AD15" s="130">
        <f t="shared" si="9"/>
        <v>0.2309125857</v>
      </c>
      <c r="AE15" s="130">
        <f t="shared" si="10"/>
        <v>0.2304504258</v>
      </c>
      <c r="AF15" s="130">
        <f t="shared" si="11"/>
        <v>0.124869079</v>
      </c>
      <c r="AG15" s="130">
        <f t="shared" si="12"/>
        <v>0.1344525675</v>
      </c>
      <c r="AH15" s="130">
        <f t="shared" si="13"/>
        <v>0.03307880465</v>
      </c>
      <c r="AI15" s="130">
        <f t="shared" si="14"/>
        <v>0.1434414463</v>
      </c>
      <c r="AJ15" s="132">
        <f t="shared" si="15"/>
        <v>0.1836878959</v>
      </c>
      <c r="AL15" s="254">
        <v>13.0</v>
      </c>
      <c r="AM15" s="35" t="s">
        <v>32</v>
      </c>
      <c r="AN15" s="130">
        <f t="shared" si="16"/>
        <v>5.218700463</v>
      </c>
      <c r="AO15" s="130">
        <f t="shared" si="17"/>
        <v>4.625395136</v>
      </c>
      <c r="AP15" s="130">
        <f t="shared" si="18"/>
        <v>4.58903573</v>
      </c>
      <c r="AQ15" s="130">
        <f t="shared" si="19"/>
        <v>4.431484977</v>
      </c>
      <c r="AR15" s="130">
        <f t="shared" si="20"/>
        <v>1.272865863</v>
      </c>
      <c r="AS15" s="130">
        <f t="shared" si="21"/>
        <v>4.146776175</v>
      </c>
      <c r="AT15" s="132">
        <f t="shared" si="22"/>
        <v>5.601708214</v>
      </c>
      <c r="AW15" s="254">
        <v>13.0</v>
      </c>
      <c r="AX15" s="35" t="s">
        <v>32</v>
      </c>
      <c r="AY15" s="130">
        <f t="shared" si="23"/>
        <v>67.66724547</v>
      </c>
      <c r="AZ15" s="130">
        <f t="shared" si="24"/>
        <v>62.46636011</v>
      </c>
      <c r="BA15" s="130">
        <f t="shared" si="25"/>
        <v>94.57461967</v>
      </c>
      <c r="BB15" s="130">
        <f t="shared" si="26"/>
        <v>76.36981968</v>
      </c>
      <c r="BC15" s="130">
        <f t="shared" si="27"/>
        <v>114.852152</v>
      </c>
      <c r="BD15" s="130">
        <f t="shared" si="28"/>
        <v>69.80396487</v>
      </c>
      <c r="BE15" s="132">
        <f t="shared" si="29"/>
        <v>54.33056388</v>
      </c>
    </row>
    <row r="16" ht="14.25" customHeight="1">
      <c r="A16" s="42" t="s">
        <v>178</v>
      </c>
      <c r="B16" s="42" t="s">
        <v>176</v>
      </c>
      <c r="C16" s="35" t="s">
        <v>29</v>
      </c>
      <c r="D16" s="42">
        <v>1.0</v>
      </c>
      <c r="E16" s="42">
        <v>15.0</v>
      </c>
      <c r="F16" s="251" t="s">
        <v>6</v>
      </c>
      <c r="G16" s="163">
        <v>17.533573217887177</v>
      </c>
      <c r="H16" s="163">
        <v>0.23985922165214715</v>
      </c>
      <c r="I16" s="163">
        <v>239.58254555195907</v>
      </c>
      <c r="J16" s="163">
        <v>5.249904970366388</v>
      </c>
      <c r="K16" s="163">
        <v>2.269976716553122</v>
      </c>
      <c r="L16" s="163">
        <v>36.63505554199219</v>
      </c>
      <c r="M16" s="163">
        <v>35.55261993408203</v>
      </c>
      <c r="N16" s="163">
        <v>36.63505554199219</v>
      </c>
      <c r="O16" s="163">
        <v>1194.5843505859375</v>
      </c>
      <c r="P16" s="163">
        <f t="shared" si="1"/>
        <v>73.09943348</v>
      </c>
      <c r="R16" s="254">
        <v>14.0</v>
      </c>
      <c r="S16" s="182" t="s">
        <v>30</v>
      </c>
      <c r="T16" s="255">
        <f t="shared" si="2"/>
        <v>16.85726183</v>
      </c>
      <c r="U16" s="256">
        <f t="shared" si="3"/>
        <v>13.88946499</v>
      </c>
      <c r="V16" s="256">
        <f t="shared" si="4"/>
        <v>10.3643432</v>
      </c>
      <c r="W16" s="256">
        <f t="shared" si="5"/>
        <v>12.06206016</v>
      </c>
      <c r="X16" s="163">
        <f t="shared" si="6"/>
        <v>4.919247778</v>
      </c>
      <c r="Y16" s="256">
        <f t="shared" si="7"/>
        <v>11.29065674</v>
      </c>
      <c r="Z16" s="189">
        <f t="shared" si="8"/>
        <v>11.45270871</v>
      </c>
      <c r="AB16" s="254">
        <v>14.0</v>
      </c>
      <c r="AC16" s="35" t="s">
        <v>30</v>
      </c>
      <c r="AD16" s="130">
        <f t="shared" si="9"/>
        <v>0.2597192515</v>
      </c>
      <c r="AE16" s="130">
        <f t="shared" si="10"/>
        <v>0.2303503687</v>
      </c>
      <c r="AF16" s="130">
        <f t="shared" si="11"/>
        <v>0.1362929305</v>
      </c>
      <c r="AG16" s="130">
        <f t="shared" si="12"/>
        <v>0.1907484349</v>
      </c>
      <c r="AH16" s="130">
        <f t="shared" si="13"/>
        <v>0.03386292186</v>
      </c>
      <c r="AI16" s="130">
        <f t="shared" si="14"/>
        <v>0.1589578626</v>
      </c>
      <c r="AJ16" s="132">
        <f t="shared" si="15"/>
        <v>0.2204072674</v>
      </c>
      <c r="AL16" s="254">
        <v>14.0</v>
      </c>
      <c r="AM16" s="35" t="s">
        <v>30</v>
      </c>
      <c r="AN16" s="130">
        <f t="shared" si="16"/>
        <v>5.536330613</v>
      </c>
      <c r="AO16" s="130">
        <f t="shared" si="17"/>
        <v>4.631454734</v>
      </c>
      <c r="AP16" s="130">
        <f t="shared" si="18"/>
        <v>4.155371837</v>
      </c>
      <c r="AQ16" s="130">
        <f t="shared" si="19"/>
        <v>5.574908823</v>
      </c>
      <c r="AR16" s="130">
        <f t="shared" si="20"/>
        <v>1.195907573</v>
      </c>
      <c r="AS16" s="130">
        <f t="shared" si="21"/>
        <v>4.436346174</v>
      </c>
      <c r="AT16" s="132">
        <f t="shared" si="22"/>
        <v>6.622365284</v>
      </c>
      <c r="AW16" s="254">
        <v>14.0</v>
      </c>
      <c r="AX16" s="35" t="s">
        <v>30</v>
      </c>
      <c r="AY16" s="130">
        <f t="shared" si="23"/>
        <v>65.09124952</v>
      </c>
      <c r="AZ16" s="130">
        <f t="shared" si="24"/>
        <v>61.09364299</v>
      </c>
      <c r="BA16" s="130">
        <f t="shared" si="25"/>
        <v>87.08993836</v>
      </c>
      <c r="BB16" s="130">
        <f t="shared" si="26"/>
        <v>77.2701484</v>
      </c>
      <c r="BC16" s="130">
        <f t="shared" si="27"/>
        <v>128.7841929</v>
      </c>
      <c r="BD16" s="130">
        <f t="shared" si="28"/>
        <v>74.25587147</v>
      </c>
      <c r="BE16" s="132">
        <f t="shared" si="29"/>
        <v>52.89691322</v>
      </c>
    </row>
    <row r="17" ht="14.25" customHeight="1">
      <c r="A17" s="42" t="s">
        <v>175</v>
      </c>
      <c r="B17" s="42" t="s">
        <v>173</v>
      </c>
      <c r="C17" s="33" t="s">
        <v>28</v>
      </c>
      <c r="D17" s="42">
        <v>1.0</v>
      </c>
      <c r="E17" s="42">
        <v>16.0</v>
      </c>
      <c r="F17" s="251" t="s">
        <v>6</v>
      </c>
      <c r="G17" s="163">
        <v>18.250962397965974</v>
      </c>
      <c r="H17" s="163">
        <v>0.31562861520650387</v>
      </c>
      <c r="I17" s="163">
        <v>264.5701467564787</v>
      </c>
      <c r="J17" s="163">
        <v>5.477769128355729</v>
      </c>
      <c r="K17" s="163">
        <v>1.8468935430810944</v>
      </c>
      <c r="L17" s="163">
        <v>35.5709342956543</v>
      </c>
      <c r="M17" s="163">
        <v>35.572364807128906</v>
      </c>
      <c r="N17" s="163">
        <v>35.5709342956543</v>
      </c>
      <c r="O17" s="163">
        <v>925.6998901367188</v>
      </c>
      <c r="P17" s="163">
        <f t="shared" si="1"/>
        <v>57.82416903</v>
      </c>
      <c r="R17" s="254">
        <v>15.0</v>
      </c>
      <c r="S17" s="182" t="s">
        <v>29</v>
      </c>
      <c r="T17" s="255">
        <f t="shared" si="2"/>
        <v>16.04780782</v>
      </c>
      <c r="U17" s="256">
        <f t="shared" si="3"/>
        <v>13.47883461</v>
      </c>
      <c r="V17" s="256">
        <f t="shared" si="4"/>
        <v>9.897935346</v>
      </c>
      <c r="W17" s="256">
        <f t="shared" si="5"/>
        <v>9.267927329</v>
      </c>
      <c r="X17" s="163">
        <f t="shared" si="6"/>
        <v>5.363682087</v>
      </c>
      <c r="Y17" s="256">
        <f t="shared" si="7"/>
        <v>11.06281957</v>
      </c>
      <c r="Z17" s="189">
        <f t="shared" si="8"/>
        <v>9.598795123</v>
      </c>
      <c r="AB17" s="254">
        <v>15.0</v>
      </c>
      <c r="AC17" s="35" t="s">
        <v>29</v>
      </c>
      <c r="AD17" s="130">
        <f t="shared" si="9"/>
        <v>0.2138312755</v>
      </c>
      <c r="AE17" s="130">
        <f t="shared" si="10"/>
        <v>0.2129258113</v>
      </c>
      <c r="AF17" s="130">
        <f t="shared" si="11"/>
        <v>0.1197548634</v>
      </c>
      <c r="AG17" s="130">
        <f t="shared" si="12"/>
        <v>0.1208405597</v>
      </c>
      <c r="AH17" s="130">
        <f t="shared" si="13"/>
        <v>0.04219977622</v>
      </c>
      <c r="AI17" s="130">
        <f t="shared" si="14"/>
        <v>0.1604092232</v>
      </c>
      <c r="AJ17" s="132">
        <f t="shared" si="15"/>
        <v>0.1812367475</v>
      </c>
      <c r="AL17" s="254">
        <v>15.0</v>
      </c>
      <c r="AM17" s="35" t="s">
        <v>29</v>
      </c>
      <c r="AN17" s="130">
        <f t="shared" si="16"/>
        <v>5.12995882</v>
      </c>
      <c r="AO17" s="130">
        <f t="shared" si="17"/>
        <v>4.587693958</v>
      </c>
      <c r="AP17" s="130">
        <f t="shared" si="18"/>
        <v>4.304907045</v>
      </c>
      <c r="AQ17" s="130">
        <f t="shared" si="19"/>
        <v>4.219500112</v>
      </c>
      <c r="AR17" s="130">
        <f t="shared" si="20"/>
        <v>1.524321152</v>
      </c>
      <c r="AS17" s="130">
        <f t="shared" si="21"/>
        <v>4.590912055</v>
      </c>
      <c r="AT17" s="132">
        <f t="shared" si="22"/>
        <v>5.55906762</v>
      </c>
      <c r="AW17" s="254">
        <v>15.0</v>
      </c>
      <c r="AX17" s="35" t="s">
        <v>29</v>
      </c>
      <c r="AY17" s="130">
        <f t="shared" si="23"/>
        <v>75.29042537</v>
      </c>
      <c r="AZ17" s="130">
        <f t="shared" si="24"/>
        <v>69.06485699</v>
      </c>
      <c r="BA17" s="130">
        <f t="shared" si="25"/>
        <v>88.54153952</v>
      </c>
      <c r="BB17" s="130">
        <f t="shared" si="26"/>
        <v>86.95409427</v>
      </c>
      <c r="BC17" s="130">
        <f t="shared" si="27"/>
        <v>126.904658</v>
      </c>
      <c r="BD17" s="130">
        <f t="shared" si="28"/>
        <v>71.271396</v>
      </c>
      <c r="BE17" s="132">
        <f t="shared" si="29"/>
        <v>56.54853476</v>
      </c>
    </row>
    <row r="18" ht="14.25" customHeight="1">
      <c r="A18" s="42" t="s">
        <v>168</v>
      </c>
      <c r="B18" s="42" t="s">
        <v>169</v>
      </c>
      <c r="C18" s="35" t="s">
        <v>46</v>
      </c>
      <c r="D18" s="42">
        <v>3.0</v>
      </c>
      <c r="E18" s="42">
        <v>1.0</v>
      </c>
      <c r="F18" s="251" t="s">
        <v>6</v>
      </c>
      <c r="G18" s="163">
        <v>17.4359938604368</v>
      </c>
      <c r="H18" s="163">
        <v>0.34815063929717843</v>
      </c>
      <c r="I18" s="163">
        <v>277.7389719182201</v>
      </c>
      <c r="J18" s="163">
        <v>6.061051009192044</v>
      </c>
      <c r="K18" s="163">
        <v>1.8698565988466793</v>
      </c>
      <c r="L18" s="163">
        <v>35.900535583496094</v>
      </c>
      <c r="M18" s="163">
        <v>35.95433044433594</v>
      </c>
      <c r="N18" s="163">
        <v>35.900535583496094</v>
      </c>
      <c r="O18" s="163">
        <v>1157.6314086914</v>
      </c>
      <c r="P18" s="163">
        <f t="shared" si="1"/>
        <v>50.08175167</v>
      </c>
      <c r="R18" s="254">
        <v>16.0</v>
      </c>
      <c r="S18" s="186" t="s">
        <v>28</v>
      </c>
      <c r="T18" s="258">
        <f t="shared" si="2"/>
        <v>16.29543343</v>
      </c>
      <c r="U18" s="12">
        <f t="shared" si="3"/>
        <v>15.31496533</v>
      </c>
      <c r="V18" s="12">
        <f t="shared" si="4"/>
        <v>6.410976743</v>
      </c>
      <c r="W18" s="12">
        <f t="shared" si="5"/>
        <v>8.701814218</v>
      </c>
      <c r="X18" s="12">
        <f t="shared" si="6"/>
        <v>2.431594953</v>
      </c>
      <c r="Y18" s="12">
        <f t="shared" si="7"/>
        <v>13.49614183</v>
      </c>
      <c r="Z18" s="13">
        <f t="shared" si="8"/>
        <v>13.85279075</v>
      </c>
      <c r="AB18" s="254">
        <v>16.0</v>
      </c>
      <c r="AC18" s="33" t="s">
        <v>28</v>
      </c>
      <c r="AD18" s="149">
        <f t="shared" si="9"/>
        <v>0.2676165571</v>
      </c>
      <c r="AE18" s="149">
        <f t="shared" si="10"/>
        <v>0.2929318246</v>
      </c>
      <c r="AF18" s="149">
        <f t="shared" si="11"/>
        <v>0.05260373917</v>
      </c>
      <c r="AG18" s="149">
        <f t="shared" si="12"/>
        <v>0.1140534498</v>
      </c>
      <c r="AH18" s="149">
        <f t="shared" si="13"/>
        <v>0.01272598611</v>
      </c>
      <c r="AI18" s="149">
        <f t="shared" si="14"/>
        <v>0.1983330965</v>
      </c>
      <c r="AJ18" s="150">
        <f t="shared" si="15"/>
        <v>0.270094044</v>
      </c>
      <c r="AL18" s="254">
        <v>16.0</v>
      </c>
      <c r="AM18" s="33" t="s">
        <v>28</v>
      </c>
      <c r="AN18" s="149">
        <f t="shared" si="16"/>
        <v>5.757875786</v>
      </c>
      <c r="AO18" s="149">
        <f t="shared" si="17"/>
        <v>5.170516243</v>
      </c>
      <c r="AP18" s="149">
        <f t="shared" si="18"/>
        <v>1.997931</v>
      </c>
      <c r="AQ18" s="149">
        <f t="shared" si="19"/>
        <v>3.704224086</v>
      </c>
      <c r="AR18" s="149">
        <f t="shared" si="20"/>
        <v>0.4938498282</v>
      </c>
      <c r="AS18" s="149">
        <f t="shared" si="21"/>
        <v>5.235995292</v>
      </c>
      <c r="AT18" s="150">
        <f t="shared" si="22"/>
        <v>7.779290032</v>
      </c>
      <c r="AW18" s="254">
        <v>16.0</v>
      </c>
      <c r="AX18" s="33" t="s">
        <v>28</v>
      </c>
      <c r="AY18" s="149">
        <f t="shared" si="23"/>
        <v>61.6248519</v>
      </c>
      <c r="AZ18" s="149">
        <f t="shared" si="24"/>
        <v>58.20003034</v>
      </c>
      <c r="BA18" s="149">
        <f t="shared" si="25"/>
        <v>110.8016242</v>
      </c>
      <c r="BB18" s="149">
        <f t="shared" si="26"/>
        <v>75.46846442</v>
      </c>
      <c r="BC18" s="149">
        <f t="shared" si="27"/>
        <v>156.0741895</v>
      </c>
      <c r="BD18" s="149">
        <f t="shared" si="28"/>
        <v>67.99495715</v>
      </c>
      <c r="BE18" s="150">
        <f t="shared" si="29"/>
        <v>51.84346191</v>
      </c>
    </row>
    <row r="19" ht="14.25" customHeight="1">
      <c r="A19" s="42" t="s">
        <v>168</v>
      </c>
      <c r="B19" s="42" t="s">
        <v>173</v>
      </c>
      <c r="C19" s="35" t="s">
        <v>45</v>
      </c>
      <c r="D19" s="42">
        <v>3.0</v>
      </c>
      <c r="E19" s="42">
        <v>2.0</v>
      </c>
      <c r="F19" s="251" t="s">
        <v>6</v>
      </c>
      <c r="G19" s="163">
        <v>15.178526758701258</v>
      </c>
      <c r="H19" s="163">
        <v>0.2756430837468621</v>
      </c>
      <c r="I19" s="163">
        <v>271.97605783738413</v>
      </c>
      <c r="J19" s="163">
        <v>5.777022957490878</v>
      </c>
      <c r="K19" s="163">
        <v>2.199089324617389</v>
      </c>
      <c r="L19" s="163">
        <v>36.52248764038086</v>
      </c>
      <c r="M19" s="163">
        <v>36.085941314697266</v>
      </c>
      <c r="N19" s="163">
        <v>36.52248764038086</v>
      </c>
      <c r="O19" s="163">
        <v>955.1677856445312</v>
      </c>
      <c r="P19" s="163">
        <f t="shared" si="1"/>
        <v>55.06587197</v>
      </c>
      <c r="Q19" s="191" t="s">
        <v>254</v>
      </c>
      <c r="R19" s="252" t="s">
        <v>151</v>
      </c>
      <c r="S19" s="254" t="s">
        <v>87</v>
      </c>
      <c r="T19" s="259" t="s">
        <v>6</v>
      </c>
      <c r="U19" s="27" t="s">
        <v>9</v>
      </c>
      <c r="V19" s="27" t="s">
        <v>12</v>
      </c>
      <c r="W19" s="27" t="s">
        <v>15</v>
      </c>
      <c r="X19" s="27" t="s">
        <v>18</v>
      </c>
      <c r="Y19" s="27" t="s">
        <v>21</v>
      </c>
      <c r="Z19" s="29" t="s">
        <v>22</v>
      </c>
      <c r="AA19" s="191" t="s">
        <v>254</v>
      </c>
      <c r="AB19" s="252" t="s">
        <v>151</v>
      </c>
      <c r="AC19" s="254" t="s">
        <v>87</v>
      </c>
      <c r="AD19" s="26" t="s">
        <v>6</v>
      </c>
      <c r="AE19" s="27" t="s">
        <v>9</v>
      </c>
      <c r="AF19" s="27" t="s">
        <v>12</v>
      </c>
      <c r="AG19" s="27" t="s">
        <v>15</v>
      </c>
      <c r="AH19" s="27" t="s">
        <v>18</v>
      </c>
      <c r="AI19" s="27" t="s">
        <v>21</v>
      </c>
      <c r="AJ19" s="29" t="s">
        <v>22</v>
      </c>
      <c r="AK19" s="191" t="s">
        <v>254</v>
      </c>
      <c r="AL19" s="252" t="s">
        <v>151</v>
      </c>
      <c r="AM19" s="253" t="s">
        <v>87</v>
      </c>
      <c r="AN19" s="26" t="s">
        <v>6</v>
      </c>
      <c r="AO19" s="27" t="s">
        <v>9</v>
      </c>
      <c r="AP19" s="27" t="s">
        <v>12</v>
      </c>
      <c r="AQ19" s="27" t="s">
        <v>15</v>
      </c>
      <c r="AR19" s="27" t="s">
        <v>18</v>
      </c>
      <c r="AS19" s="27" t="s">
        <v>21</v>
      </c>
      <c r="AT19" s="29" t="s">
        <v>22</v>
      </c>
      <c r="AV19" s="191" t="s">
        <v>254</v>
      </c>
      <c r="AW19" s="252" t="s">
        <v>151</v>
      </c>
      <c r="AX19" s="253" t="s">
        <v>87</v>
      </c>
      <c r="AY19" s="26" t="s">
        <v>6</v>
      </c>
      <c r="AZ19" s="27" t="s">
        <v>9</v>
      </c>
      <c r="BA19" s="27" t="s">
        <v>12</v>
      </c>
      <c r="BB19" s="27" t="s">
        <v>15</v>
      </c>
      <c r="BC19" s="27" t="s">
        <v>18</v>
      </c>
      <c r="BD19" s="27" t="s">
        <v>21</v>
      </c>
      <c r="BE19" s="29" t="s">
        <v>22</v>
      </c>
    </row>
    <row r="20" ht="14.25" customHeight="1">
      <c r="A20" s="42" t="s">
        <v>175</v>
      </c>
      <c r="B20" s="42" t="s">
        <v>176</v>
      </c>
      <c r="C20" s="35" t="s">
        <v>44</v>
      </c>
      <c r="D20" s="42">
        <v>3.0</v>
      </c>
      <c r="E20" s="42">
        <v>3.0</v>
      </c>
      <c r="F20" s="251" t="s">
        <v>6</v>
      </c>
      <c r="G20" s="163">
        <v>15.504842789028725</v>
      </c>
      <c r="H20" s="163">
        <v>0.2464480533689858</v>
      </c>
      <c r="I20" s="163">
        <v>259.6180588858323</v>
      </c>
      <c r="J20" s="163">
        <v>5.140845678077231</v>
      </c>
      <c r="K20" s="163">
        <v>2.170610201432084</v>
      </c>
      <c r="L20" s="163">
        <v>36.16396713256836</v>
      </c>
      <c r="M20" s="163">
        <v>35.8967170715332</v>
      </c>
      <c r="N20" s="163">
        <v>36.16396713256836</v>
      </c>
      <c r="O20" s="163">
        <v>1196.1649169921875</v>
      </c>
      <c r="P20" s="163">
        <f t="shared" si="1"/>
        <v>62.91322888</v>
      </c>
      <c r="R20" s="254">
        <v>1.0</v>
      </c>
      <c r="S20" s="35" t="s">
        <v>46</v>
      </c>
      <c r="T20" s="130">
        <f t="shared" ref="T20:T35" si="30">STDEV(G2,G18,G34,G50,G66,G82)/SQRT(COUNT(G2,G18,G34,G50,G66,G82))</f>
        <v>0.8845540588</v>
      </c>
      <c r="U20" s="130">
        <f t="shared" ref="U20:U35" si="31">STDEV(G98,G114,G130,G146,G162,G178)/SQRT(COUNT(G98,G114,G130,G146,G162,G178))</f>
        <v>0.5836625254</v>
      </c>
      <c r="V20" s="130">
        <f t="shared" ref="V20:V35" si="32">STDEV(G194,G210,G226,G242,G258,G274)/SQRT(COUNT(G194,G210,G226,G242,G258,G274))</f>
        <v>1.581383828</v>
      </c>
      <c r="W20" s="130">
        <f t="shared" ref="W20:W35" si="33">STDEV(G290,G306,G322,G338,G354,G370)/SQRT(COUNT(G290,G306,G322,G338,G354,G370))</f>
        <v>0.9710702655</v>
      </c>
      <c r="X20" s="130">
        <f t="shared" ref="X20:X35" si="34">STDEV(G386,G402,G418,G434,G450,G466)/SQRT(COUNT(G386,G402,G418,G434,G450,G466))</f>
        <v>1.464263398</v>
      </c>
      <c r="Y20" s="130">
        <f t="shared" ref="Y20:Y35" si="35">STDEV(G482,G498,G514,G530,G546,G562)/SQRT(COUNT(G482,G498,G514,G530,G546,G562))</f>
        <v>1.223360921</v>
      </c>
      <c r="Z20" s="132">
        <f t="shared" ref="Z20:Z35" si="36">STDEV(G578,G594,G610,G626,G642,G658)/SQRT(COUNT(G578,G594,G610,G626,G642,G658))</f>
        <v>1.203471155</v>
      </c>
      <c r="AB20" s="254">
        <v>1.0</v>
      </c>
      <c r="AC20" s="35" t="s">
        <v>46</v>
      </c>
      <c r="AD20" s="130">
        <f t="shared" ref="AD20:AD35" si="37">STDEV(H2,H18,H34,H50,H66,H82)/SQRT(COUNT(H2,H18,H34,H50,H66,H82))</f>
        <v>0.02755489142</v>
      </c>
      <c r="AE20" s="130">
        <f t="shared" ref="AE20:AE35" si="38">STDEV(H98,H114,H130,H146,H162,H178)/SQRT(COUNT(H98,H114,H130,H146,H162,H178))</f>
        <v>0.02227183116</v>
      </c>
      <c r="AF20" s="130">
        <f t="shared" ref="AF20:AF35" si="39">STDEV(H194,H210,H226,H242,H258,H274)/SQRT(COUNT(H194,H210,H226,H242,H258,H274))</f>
        <v>0.03885231082</v>
      </c>
      <c r="AG20" s="130">
        <f t="shared" ref="AG20:AG35" si="40">STDEV(H290,H306,H322,H338,H354,H370)/SQRT(COUNT(H290,H306,H322,H338,H354,H370))</f>
        <v>0.01877635845</v>
      </c>
      <c r="AH20" s="130">
        <f t="shared" ref="AH20:AH35" si="41">STDEV(H386,H402,H418,H434,H450,H466)/SQRT(COUNT(H386,H402,H418,H434,H450,H466))</f>
        <v>0.0322627806</v>
      </c>
      <c r="AI20" s="130">
        <f t="shared" ref="AI20:AI35" si="42">STDEV(H482,H498,H514,H530,H546,H562)/SQRT(COUNT(H482,H498,H514,H530,H546,H562))</f>
        <v>0.02402104851</v>
      </c>
      <c r="AJ20" s="132">
        <f t="shared" ref="AJ20:AJ35" si="43">STDEV(H578,H594,H610,H626,H642,H658)/SQRT(COUNT(H578,H594,H610,H626,H642,H658))</f>
        <v>0.01865669062</v>
      </c>
      <c r="AL20" s="254">
        <v>1.0</v>
      </c>
      <c r="AM20" s="182" t="s">
        <v>46</v>
      </c>
      <c r="AN20" s="255">
        <f t="shared" ref="AN20:AN35" si="44">STDEV(J2,J18,J34,J50,J66,J82)/SQRT(COUNT(J2,J18,J34,J50,J66,J82))</f>
        <v>0.4405766171</v>
      </c>
      <c r="AO20" s="130">
        <f t="shared" ref="AO20:AO35" si="45">STDEV(J98,J114,J130,J146,J162,J178)/SQRT(COUNT(J98,J114,J130,J146,J162,J178))</f>
        <v>0.4676525681</v>
      </c>
      <c r="AP20" s="130">
        <f t="shared" ref="AP20:AP35" si="46">STDEV(J194,J210,J226,J242,J258,J274)/SQRT(COUNT(J194,J210,J226,J242,J258,J274))</f>
        <v>1.312719243</v>
      </c>
      <c r="AQ20" s="130">
        <f t="shared" ref="AQ20:AQ35" si="47">STDEV(J302,J318,J334,J350,J366,J382)/SQRT(COUNT(J302,J318,J334,J350,J366,J382))</f>
        <v>0.4762817853</v>
      </c>
      <c r="AR20" s="130">
        <f t="shared" ref="AR20:AR35" si="48">STDEV(J418,J434,J450,J466,J482,J498)/SQRT(COUNT(J418,J434,J450,J466,J482,J498))</f>
        <v>0.8435312467</v>
      </c>
      <c r="AS20" s="130">
        <f t="shared" ref="AS20:AS35" si="49">STDEV(J530,J546,J562,J578,J594,J610)/SQRT(COUNT(J530,J546,J562,J578,J594,J610))</f>
        <v>0.6781026169</v>
      </c>
      <c r="AT20" s="132">
        <f t="shared" ref="AT20:AT35" si="50">STDEV(J578,J594,J610,J626,J642,J658)/SQRT(COUNT(J578,J594,J610,J626,J642,J658))</f>
        <v>0.6111846398</v>
      </c>
      <c r="AW20" s="254">
        <v>1.0</v>
      </c>
      <c r="AX20" s="182" t="s">
        <v>46</v>
      </c>
      <c r="AY20" s="255">
        <f t="shared" ref="AY20:AY35" si="51">STDEV(P2,P18,P34,P50,P66,P82)/SQRT(COUNT(P2,P18,P34,P50,P66,P82))</f>
        <v>3.878834224</v>
      </c>
      <c r="AZ20" s="130">
        <f t="shared" ref="AZ20:AZ35" si="52">STDEV(P98,P114,P130,P146,P162,P178)/SQRT(COUNT(P98,P114,P130,P146,P162,P178))</f>
        <v>6.24475299</v>
      </c>
      <c r="BA20" s="130">
        <f t="shared" ref="BA20:BA35" si="53">STDEV(P194,P210,P226,P242,P258,P274)/SQRT(COUNT(P194,P210,P226,P242,P258,P274))</f>
        <v>15.88136613</v>
      </c>
      <c r="BB20" s="130">
        <f t="shared" ref="BB20:BB35" si="54">STDEV(P290,P306,P322,P338,P354,P370)/SQRT(COUNT(P290,P306,P322,P338,P354,P370))</f>
        <v>5.299997242</v>
      </c>
      <c r="BC20" s="130">
        <f t="shared" ref="BC20:BC35" si="55">STDEV(P386,P402,P418,P434,P450,P466)/SQRT(COUNT(P386,P402,P418,P434,P450,P466))</f>
        <v>15.3617593</v>
      </c>
      <c r="BD20" s="130">
        <f t="shared" ref="BD20:BD35" si="56">STDEV(P482,P498,P514,P530,P546,P562)/SQRT(COUNT(P482,P498,P514,P530,P546,P562))</f>
        <v>5.342784173</v>
      </c>
      <c r="BE20" s="132">
        <f t="shared" ref="BE20:BE35" si="57">STDEV(P578,P594,P610,P626,P642,P658)/SQRT(COUNT(P578,P594,P610,P626,P642,P658))</f>
        <v>4.241897723</v>
      </c>
    </row>
    <row r="21" ht="14.25" customHeight="1">
      <c r="A21" s="42" t="s">
        <v>178</v>
      </c>
      <c r="B21" s="42" t="s">
        <v>179</v>
      </c>
      <c r="C21" s="35" t="s">
        <v>43</v>
      </c>
      <c r="D21" s="42">
        <v>3.0</v>
      </c>
      <c r="E21" s="42">
        <v>4.0</v>
      </c>
      <c r="F21" s="251" t="s">
        <v>6</v>
      </c>
      <c r="G21" s="163">
        <v>10.812489169912928</v>
      </c>
      <c r="H21" s="163">
        <v>0.14107921742434065</v>
      </c>
      <c r="I21" s="163">
        <v>244.11458461164617</v>
      </c>
      <c r="J21" s="163">
        <v>3.5331315243693577</v>
      </c>
      <c r="K21" s="163">
        <v>2.518244521970518</v>
      </c>
      <c r="L21" s="163">
        <v>36.53514099121094</v>
      </c>
      <c r="M21" s="163">
        <v>35.77470016479492</v>
      </c>
      <c r="N21" s="163">
        <v>36.53514099121094</v>
      </c>
      <c r="O21" s="163">
        <v>1311.7548828125</v>
      </c>
      <c r="P21" s="163">
        <f t="shared" si="1"/>
        <v>76.64126132</v>
      </c>
      <c r="R21" s="254">
        <v>2.0</v>
      </c>
      <c r="S21" s="35" t="s">
        <v>45</v>
      </c>
      <c r="T21" s="130">
        <f t="shared" si="30"/>
        <v>0.4102639002</v>
      </c>
      <c r="U21" s="130">
        <f t="shared" si="31"/>
        <v>0.9338426734</v>
      </c>
      <c r="V21" s="130">
        <f t="shared" si="32"/>
        <v>1.551323238</v>
      </c>
      <c r="W21" s="130">
        <f t="shared" si="33"/>
        <v>1.545433483</v>
      </c>
      <c r="X21" s="130">
        <f t="shared" si="34"/>
        <v>2.609637447</v>
      </c>
      <c r="Y21" s="130">
        <f t="shared" si="35"/>
        <v>0.9593145302</v>
      </c>
      <c r="Z21" s="132">
        <f t="shared" si="36"/>
        <v>1.548980651</v>
      </c>
      <c r="AB21" s="254">
        <v>2.0</v>
      </c>
      <c r="AC21" s="35" t="s">
        <v>45</v>
      </c>
      <c r="AD21" s="130">
        <f t="shared" si="37"/>
        <v>0.01913043324</v>
      </c>
      <c r="AE21" s="130">
        <f t="shared" si="38"/>
        <v>0.0274568273</v>
      </c>
      <c r="AF21" s="130">
        <f t="shared" si="39"/>
        <v>0.04973903841</v>
      </c>
      <c r="AG21" s="130">
        <f t="shared" si="40"/>
        <v>0.04281540537</v>
      </c>
      <c r="AH21" s="130">
        <f t="shared" si="41"/>
        <v>0.04615177781</v>
      </c>
      <c r="AI21" s="130">
        <f t="shared" si="42"/>
        <v>0.0260386581</v>
      </c>
      <c r="AJ21" s="132">
        <f t="shared" si="43"/>
        <v>0.01582407635</v>
      </c>
      <c r="AL21" s="254">
        <v>2.0</v>
      </c>
      <c r="AM21" s="182" t="s">
        <v>45</v>
      </c>
      <c r="AN21" s="255">
        <f t="shared" si="44"/>
        <v>0.5331859484</v>
      </c>
      <c r="AO21" s="130">
        <f t="shared" si="45"/>
        <v>0.5658148646</v>
      </c>
      <c r="AP21" s="130">
        <f t="shared" si="46"/>
        <v>1.259740965</v>
      </c>
      <c r="AQ21" s="130">
        <f t="shared" si="47"/>
        <v>1.135898813</v>
      </c>
      <c r="AR21" s="130">
        <f t="shared" si="48"/>
        <v>0.8105825255</v>
      </c>
      <c r="AS21" s="130">
        <f t="shared" si="49"/>
        <v>0.5508724243</v>
      </c>
      <c r="AT21" s="132">
        <f t="shared" si="50"/>
        <v>0.5262096384</v>
      </c>
      <c r="AW21" s="254">
        <v>2.0</v>
      </c>
      <c r="AX21" s="182" t="s">
        <v>45</v>
      </c>
      <c r="AY21" s="255">
        <f t="shared" si="51"/>
        <v>4.476902003</v>
      </c>
      <c r="AZ21" s="130">
        <f t="shared" si="52"/>
        <v>2.723906802</v>
      </c>
      <c r="BA21" s="130">
        <f t="shared" si="53"/>
        <v>17.50903541</v>
      </c>
      <c r="BB21" s="130">
        <f t="shared" si="54"/>
        <v>4.414348369</v>
      </c>
      <c r="BC21" s="130">
        <f t="shared" si="55"/>
        <v>20.95207293</v>
      </c>
      <c r="BD21" s="130">
        <f t="shared" si="56"/>
        <v>5.560467067</v>
      </c>
      <c r="BE21" s="132">
        <f t="shared" si="57"/>
        <v>5.533669444</v>
      </c>
    </row>
    <row r="22" ht="14.25" customHeight="1">
      <c r="A22" s="42" t="s">
        <v>183</v>
      </c>
      <c r="B22" s="42" t="s">
        <v>176</v>
      </c>
      <c r="C22" s="35" t="s">
        <v>42</v>
      </c>
      <c r="D22" s="42">
        <v>3.0</v>
      </c>
      <c r="E22" s="42">
        <v>5.0</v>
      </c>
      <c r="F22" s="251" t="s">
        <v>6</v>
      </c>
      <c r="G22" s="163">
        <v>16.826546991602644</v>
      </c>
      <c r="H22" s="163">
        <v>0.31430735465665005</v>
      </c>
      <c r="I22" s="163">
        <v>272.7866462761409</v>
      </c>
      <c r="J22" s="163">
        <v>5.96264425124833</v>
      </c>
      <c r="K22" s="163">
        <v>2.0177712514075044</v>
      </c>
      <c r="L22" s="163">
        <v>35.878360748291016</v>
      </c>
      <c r="M22" s="163">
        <v>35.795448303222656</v>
      </c>
      <c r="N22" s="163">
        <v>35.878360748291016</v>
      </c>
      <c r="O22" s="163">
        <v>1220.1007080078125</v>
      </c>
      <c r="P22" s="163">
        <f t="shared" si="1"/>
        <v>53.53532694</v>
      </c>
      <c r="R22" s="254">
        <v>3.0</v>
      </c>
      <c r="S22" s="35" t="s">
        <v>44</v>
      </c>
      <c r="T22" s="130">
        <f t="shared" si="30"/>
        <v>0.6068098594</v>
      </c>
      <c r="U22" s="130">
        <f t="shared" si="31"/>
        <v>0.7370296387</v>
      </c>
      <c r="V22" s="130">
        <f t="shared" si="32"/>
        <v>0.8765218776</v>
      </c>
      <c r="W22" s="130">
        <f t="shared" si="33"/>
        <v>0.9570443586</v>
      </c>
      <c r="X22" s="130">
        <f t="shared" si="34"/>
        <v>0.7544062855</v>
      </c>
      <c r="Y22" s="130">
        <f t="shared" si="35"/>
        <v>0.5840465768</v>
      </c>
      <c r="Z22" s="132">
        <f t="shared" si="36"/>
        <v>1.390022534</v>
      </c>
      <c r="AB22" s="254">
        <v>3.0</v>
      </c>
      <c r="AC22" s="35" t="s">
        <v>44</v>
      </c>
      <c r="AD22" s="130">
        <f t="shared" si="37"/>
        <v>0.0195897953</v>
      </c>
      <c r="AE22" s="130">
        <f t="shared" si="38"/>
        <v>0.02686268387</v>
      </c>
      <c r="AF22" s="130">
        <f t="shared" si="39"/>
        <v>0.02145215521</v>
      </c>
      <c r="AG22" s="130">
        <f t="shared" si="40"/>
        <v>0.02380255824</v>
      </c>
      <c r="AH22" s="130">
        <f t="shared" si="41"/>
        <v>0.004559847449</v>
      </c>
      <c r="AI22" s="130">
        <f t="shared" si="42"/>
        <v>0.0191678104</v>
      </c>
      <c r="AJ22" s="132">
        <f t="shared" si="43"/>
        <v>0.00940996798</v>
      </c>
      <c r="AL22" s="254">
        <v>3.0</v>
      </c>
      <c r="AM22" s="182" t="s">
        <v>44</v>
      </c>
      <c r="AN22" s="255">
        <f t="shared" si="44"/>
        <v>0.5110398685</v>
      </c>
      <c r="AO22" s="130">
        <f t="shared" si="45"/>
        <v>0.4680038524</v>
      </c>
      <c r="AP22" s="130">
        <f t="shared" si="46"/>
        <v>0.6420802012</v>
      </c>
      <c r="AQ22" s="130">
        <f t="shared" si="47"/>
        <v>0.7235227482</v>
      </c>
      <c r="AR22" s="130">
        <f t="shared" si="48"/>
        <v>0.6767333638</v>
      </c>
      <c r="AS22" s="130">
        <f t="shared" si="49"/>
        <v>0.5961005104</v>
      </c>
      <c r="AT22" s="132">
        <f t="shared" si="50"/>
        <v>0.4582525828</v>
      </c>
      <c r="AW22" s="254">
        <v>3.0</v>
      </c>
      <c r="AX22" s="182" t="s">
        <v>44</v>
      </c>
      <c r="AY22" s="255">
        <f t="shared" si="51"/>
        <v>4.280477103</v>
      </c>
      <c r="AZ22" s="130">
        <f t="shared" si="52"/>
        <v>7.238804006</v>
      </c>
      <c r="BA22" s="130">
        <f t="shared" si="53"/>
        <v>15.72827922</v>
      </c>
      <c r="BB22" s="130">
        <f t="shared" si="54"/>
        <v>5.74925668</v>
      </c>
      <c r="BC22" s="130">
        <f t="shared" si="55"/>
        <v>4.692081682</v>
      </c>
      <c r="BD22" s="130">
        <f t="shared" si="56"/>
        <v>6.134220606</v>
      </c>
      <c r="BE22" s="132">
        <f t="shared" si="57"/>
        <v>8.329929683</v>
      </c>
    </row>
    <row r="23" ht="14.25" customHeight="1">
      <c r="A23" s="42" t="s">
        <v>168</v>
      </c>
      <c r="B23" s="42" t="s">
        <v>179</v>
      </c>
      <c r="C23" s="35" t="s">
        <v>41</v>
      </c>
      <c r="D23" s="42">
        <v>3.0</v>
      </c>
      <c r="E23" s="42">
        <v>6.0</v>
      </c>
      <c r="F23" s="251" t="s">
        <v>6</v>
      </c>
      <c r="G23" s="163">
        <v>15.323004242620183</v>
      </c>
      <c r="H23" s="163">
        <v>0.30071781926775637</v>
      </c>
      <c r="I23" s="163">
        <v>278.70256669406024</v>
      </c>
      <c r="J23" s="163">
        <v>5.8752012150857</v>
      </c>
      <c r="K23" s="163">
        <v>2.0687367718100353</v>
      </c>
      <c r="L23" s="163">
        <v>36.002079010009766</v>
      </c>
      <c r="M23" s="163">
        <v>35.90536117553711</v>
      </c>
      <c r="N23" s="163">
        <v>36.002079010009766</v>
      </c>
      <c r="O23" s="163">
        <v>1271.4404296875</v>
      </c>
      <c r="P23" s="163">
        <f t="shared" si="1"/>
        <v>50.95475978</v>
      </c>
      <c r="R23" s="254">
        <v>4.0</v>
      </c>
      <c r="S23" s="35" t="s">
        <v>43</v>
      </c>
      <c r="T23" s="130">
        <f t="shared" si="30"/>
        <v>1.364717548</v>
      </c>
      <c r="U23" s="130">
        <f t="shared" si="31"/>
        <v>0.4440453503</v>
      </c>
      <c r="V23" s="130">
        <f t="shared" si="32"/>
        <v>1.548592603</v>
      </c>
      <c r="W23" s="130">
        <f t="shared" si="33"/>
        <v>0.8343352299</v>
      </c>
      <c r="X23" s="130">
        <f t="shared" si="34"/>
        <v>1.763919109</v>
      </c>
      <c r="Y23" s="130">
        <f t="shared" si="35"/>
        <v>1.188472062</v>
      </c>
      <c r="Z23" s="132">
        <f t="shared" si="36"/>
        <v>1.196943504</v>
      </c>
      <c r="AB23" s="254">
        <v>4.0</v>
      </c>
      <c r="AC23" s="35" t="s">
        <v>43</v>
      </c>
      <c r="AD23" s="130">
        <f t="shared" si="37"/>
        <v>0.02349471479</v>
      </c>
      <c r="AE23" s="130">
        <f t="shared" si="38"/>
        <v>0.0247193907</v>
      </c>
      <c r="AF23" s="130">
        <f t="shared" si="39"/>
        <v>0.02498522565</v>
      </c>
      <c r="AG23" s="130">
        <f t="shared" si="40"/>
        <v>0.02707392173</v>
      </c>
      <c r="AH23" s="130">
        <f t="shared" si="41"/>
        <v>0.01077033951</v>
      </c>
      <c r="AI23" s="130">
        <f t="shared" si="42"/>
        <v>0.01448701792</v>
      </c>
      <c r="AJ23" s="132">
        <f t="shared" si="43"/>
        <v>0.02405044452</v>
      </c>
      <c r="AL23" s="254">
        <v>4.0</v>
      </c>
      <c r="AM23" s="182" t="s">
        <v>43</v>
      </c>
      <c r="AN23" s="255">
        <f t="shared" si="44"/>
        <v>0.4317074</v>
      </c>
      <c r="AO23" s="130">
        <f t="shared" si="45"/>
        <v>0.4550981953</v>
      </c>
      <c r="AP23" s="130">
        <f t="shared" si="46"/>
        <v>0.7333657166</v>
      </c>
      <c r="AQ23" s="130">
        <f t="shared" si="47"/>
        <v>0.7253158818</v>
      </c>
      <c r="AR23" s="130">
        <f t="shared" si="48"/>
        <v>0.5041842708</v>
      </c>
      <c r="AS23" s="130">
        <f t="shared" si="49"/>
        <v>0.6290526391</v>
      </c>
      <c r="AT23" s="132">
        <f t="shared" si="50"/>
        <v>0.6823365538</v>
      </c>
      <c r="AW23" s="254">
        <v>4.0</v>
      </c>
      <c r="AX23" s="182" t="s">
        <v>43</v>
      </c>
      <c r="AY23" s="255">
        <f t="shared" si="51"/>
        <v>3.081783551</v>
      </c>
      <c r="AZ23" s="130">
        <f t="shared" si="52"/>
        <v>6.703558036</v>
      </c>
      <c r="BA23" s="130">
        <f t="shared" si="53"/>
        <v>11.4927885</v>
      </c>
      <c r="BB23" s="130">
        <f t="shared" si="54"/>
        <v>5.5181007</v>
      </c>
      <c r="BC23" s="130">
        <f t="shared" si="55"/>
        <v>10.75513461</v>
      </c>
      <c r="BD23" s="130">
        <f t="shared" si="56"/>
        <v>5.588985036</v>
      </c>
      <c r="BE23" s="132">
        <f t="shared" si="57"/>
        <v>5.429999967</v>
      </c>
    </row>
    <row r="24" ht="14.25" customHeight="1">
      <c r="A24" s="42" t="s">
        <v>183</v>
      </c>
      <c r="B24" s="42" t="s">
        <v>173</v>
      </c>
      <c r="C24" s="35" t="s">
        <v>40</v>
      </c>
      <c r="D24" s="42">
        <v>3.0</v>
      </c>
      <c r="E24" s="42">
        <v>7.0</v>
      </c>
      <c r="F24" s="251" t="s">
        <v>6</v>
      </c>
      <c r="G24" s="163">
        <v>18.172193567898113</v>
      </c>
      <c r="H24" s="163">
        <v>0.33649629499136036</v>
      </c>
      <c r="I24" s="163">
        <v>269.1679690955616</v>
      </c>
      <c r="J24" s="163">
        <v>6.501809656841547</v>
      </c>
      <c r="K24" s="163">
        <v>2.067537293763165</v>
      </c>
      <c r="L24" s="163">
        <v>36.21614074707031</v>
      </c>
      <c r="M24" s="163">
        <v>36.060218811035156</v>
      </c>
      <c r="N24" s="163">
        <v>36.21614074707031</v>
      </c>
      <c r="O24" s="163">
        <v>1114.452880859375</v>
      </c>
      <c r="P24" s="163">
        <f t="shared" si="1"/>
        <v>54.00414162</v>
      </c>
      <c r="R24" s="254">
        <v>5.0</v>
      </c>
      <c r="S24" s="35" t="s">
        <v>42</v>
      </c>
      <c r="T24" s="130">
        <f t="shared" si="30"/>
        <v>1.26501515</v>
      </c>
      <c r="U24" s="130">
        <f t="shared" si="31"/>
        <v>1.599713197</v>
      </c>
      <c r="V24" s="130">
        <f t="shared" si="32"/>
        <v>1.233575588</v>
      </c>
      <c r="W24" s="130">
        <f t="shared" si="33"/>
        <v>0.5862164326</v>
      </c>
      <c r="X24" s="130">
        <f t="shared" si="34"/>
        <v>1.261225159</v>
      </c>
      <c r="Y24" s="130">
        <f t="shared" si="35"/>
        <v>0.8453997321</v>
      </c>
      <c r="Z24" s="132">
        <f t="shared" si="36"/>
        <v>1.257836609</v>
      </c>
      <c r="AB24" s="254">
        <v>5.0</v>
      </c>
      <c r="AC24" s="35" t="s">
        <v>42</v>
      </c>
      <c r="AD24" s="130">
        <f t="shared" si="37"/>
        <v>0.02338675102</v>
      </c>
      <c r="AE24" s="130">
        <f t="shared" si="38"/>
        <v>0.03960890225</v>
      </c>
      <c r="AF24" s="130">
        <f t="shared" si="39"/>
        <v>0.02113526542</v>
      </c>
      <c r="AG24" s="130">
        <f t="shared" si="40"/>
        <v>0.0174005923</v>
      </c>
      <c r="AH24" s="130">
        <f t="shared" si="41"/>
        <v>0.01001022085</v>
      </c>
      <c r="AI24" s="130">
        <f t="shared" si="42"/>
        <v>0.01483202195</v>
      </c>
      <c r="AJ24" s="132">
        <f t="shared" si="43"/>
        <v>0.02183547219</v>
      </c>
      <c r="AL24" s="254">
        <v>5.0</v>
      </c>
      <c r="AM24" s="182" t="s">
        <v>42</v>
      </c>
      <c r="AN24" s="255">
        <f t="shared" si="44"/>
        <v>0.2123767381</v>
      </c>
      <c r="AO24" s="130">
        <f t="shared" si="45"/>
        <v>0.5967051814</v>
      </c>
      <c r="AP24" s="130">
        <f t="shared" si="46"/>
        <v>0.8054997925</v>
      </c>
      <c r="AQ24" s="130">
        <f t="shared" si="47"/>
        <v>0.6352635188</v>
      </c>
      <c r="AR24" s="130">
        <f t="shared" si="48"/>
        <v>0.8065038161</v>
      </c>
      <c r="AS24" s="130">
        <f t="shared" si="49"/>
        <v>0.6342941371</v>
      </c>
      <c r="AT24" s="132">
        <f t="shared" si="50"/>
        <v>0.7416406363</v>
      </c>
      <c r="AW24" s="254">
        <v>5.0</v>
      </c>
      <c r="AX24" s="182" t="s">
        <v>42</v>
      </c>
      <c r="AY24" s="255">
        <f t="shared" si="51"/>
        <v>3.193176948</v>
      </c>
      <c r="AZ24" s="130">
        <f t="shared" si="52"/>
        <v>4.934342369</v>
      </c>
      <c r="BA24" s="130">
        <f t="shared" si="53"/>
        <v>14.48126045</v>
      </c>
      <c r="BB24" s="130">
        <f t="shared" si="54"/>
        <v>6.458610346</v>
      </c>
      <c r="BC24" s="130">
        <f t="shared" si="55"/>
        <v>8.670466124</v>
      </c>
      <c r="BD24" s="130">
        <f t="shared" si="56"/>
        <v>5.832628611</v>
      </c>
      <c r="BE24" s="132">
        <f t="shared" si="57"/>
        <v>4.211065384</v>
      </c>
    </row>
    <row r="25" ht="14.25" customHeight="1">
      <c r="A25" s="42" t="s">
        <v>175</v>
      </c>
      <c r="B25" s="42" t="s">
        <v>179</v>
      </c>
      <c r="C25" s="35" t="s">
        <v>39</v>
      </c>
      <c r="D25" s="42">
        <v>3.0</v>
      </c>
      <c r="E25" s="42">
        <v>8.0</v>
      </c>
      <c r="F25" s="251" t="s">
        <v>6</v>
      </c>
      <c r="G25" s="163">
        <v>13.628157882493955</v>
      </c>
      <c r="H25" s="163">
        <v>0.21396729808615145</v>
      </c>
      <c r="I25" s="163">
        <v>259.87764516758875</v>
      </c>
      <c r="J25" s="163">
        <v>5.135814590402215</v>
      </c>
      <c r="K25" s="163">
        <v>2.4691257853360695</v>
      </c>
      <c r="L25" s="163">
        <v>36.8526496887207</v>
      </c>
      <c r="M25" s="163">
        <v>36.25617980957031</v>
      </c>
      <c r="N25" s="163">
        <v>36.8526496887207</v>
      </c>
      <c r="O25" s="163">
        <v>1349.92626953125</v>
      </c>
      <c r="P25" s="163">
        <f t="shared" si="1"/>
        <v>63.69271381</v>
      </c>
      <c r="R25" s="254">
        <v>6.0</v>
      </c>
      <c r="S25" s="35" t="s">
        <v>41</v>
      </c>
      <c r="T25" s="130">
        <f t="shared" si="30"/>
        <v>1.475928904</v>
      </c>
      <c r="U25" s="130">
        <f t="shared" si="31"/>
        <v>0.6915359011</v>
      </c>
      <c r="V25" s="130">
        <f t="shared" si="32"/>
        <v>1.664388192</v>
      </c>
      <c r="W25" s="130">
        <f t="shared" si="33"/>
        <v>1.481857064</v>
      </c>
      <c r="X25" s="130">
        <f t="shared" si="34"/>
        <v>1.582297106</v>
      </c>
      <c r="Y25" s="130">
        <f t="shared" si="35"/>
        <v>1.143640003</v>
      </c>
      <c r="Z25" s="132">
        <f t="shared" si="36"/>
        <v>1.154530783</v>
      </c>
      <c r="AB25" s="254">
        <v>6.0</v>
      </c>
      <c r="AC25" s="35" t="s">
        <v>41</v>
      </c>
      <c r="AD25" s="130">
        <f t="shared" si="37"/>
        <v>0.02955529295</v>
      </c>
      <c r="AE25" s="130">
        <f t="shared" si="38"/>
        <v>0.0225908414</v>
      </c>
      <c r="AF25" s="130">
        <f t="shared" si="39"/>
        <v>0.02611854085</v>
      </c>
      <c r="AG25" s="130">
        <f t="shared" si="40"/>
        <v>0.03815849531</v>
      </c>
      <c r="AH25" s="130">
        <f t="shared" si="41"/>
        <v>0.01225843298</v>
      </c>
      <c r="AI25" s="130">
        <f t="shared" si="42"/>
        <v>0.01325089935</v>
      </c>
      <c r="AJ25" s="132">
        <f t="shared" si="43"/>
        <v>0.0234146422</v>
      </c>
      <c r="AL25" s="254">
        <v>6.0</v>
      </c>
      <c r="AM25" s="182" t="s">
        <v>41</v>
      </c>
      <c r="AN25" s="255">
        <f t="shared" si="44"/>
        <v>0.5740118328</v>
      </c>
      <c r="AO25" s="130">
        <f t="shared" si="45"/>
        <v>0.4158841602</v>
      </c>
      <c r="AP25" s="130">
        <f t="shared" si="46"/>
        <v>0.6363843253</v>
      </c>
      <c r="AQ25" s="130">
        <f t="shared" si="47"/>
        <v>0.9192226712</v>
      </c>
      <c r="AR25" s="130">
        <f t="shared" si="48"/>
        <v>0.6520990564</v>
      </c>
      <c r="AS25" s="130">
        <f t="shared" si="49"/>
        <v>0.7137710861</v>
      </c>
      <c r="AT25" s="132">
        <f t="shared" si="50"/>
        <v>0.6198324656</v>
      </c>
      <c r="AW25" s="254">
        <v>6.0</v>
      </c>
      <c r="AX25" s="182" t="s">
        <v>41</v>
      </c>
      <c r="AY25" s="255">
        <f t="shared" si="51"/>
        <v>3.600824856</v>
      </c>
      <c r="AZ25" s="130">
        <f t="shared" si="52"/>
        <v>5.132358331</v>
      </c>
      <c r="BA25" s="130">
        <f t="shared" si="53"/>
        <v>11.95697538</v>
      </c>
      <c r="BB25" s="130">
        <f t="shared" si="54"/>
        <v>5.567748545</v>
      </c>
      <c r="BC25" s="130">
        <f t="shared" si="55"/>
        <v>20.62222874</v>
      </c>
      <c r="BD25" s="130">
        <f t="shared" si="56"/>
        <v>4.249990476</v>
      </c>
      <c r="BE25" s="132">
        <f t="shared" si="57"/>
        <v>4.39998819</v>
      </c>
    </row>
    <row r="26" ht="14.25" customHeight="1">
      <c r="A26" s="42" t="s">
        <v>168</v>
      </c>
      <c r="B26" s="42" t="s">
        <v>176</v>
      </c>
      <c r="C26" s="35" t="s">
        <v>38</v>
      </c>
      <c r="D26" s="42">
        <v>3.0</v>
      </c>
      <c r="E26" s="42">
        <v>9.0</v>
      </c>
      <c r="F26" s="251" t="s">
        <v>6</v>
      </c>
      <c r="G26" s="163">
        <v>10.17484510058182</v>
      </c>
      <c r="H26" s="163">
        <v>0.16314260929835153</v>
      </c>
      <c r="I26" s="163">
        <v>266.318267156713</v>
      </c>
      <c r="J26" s="163">
        <v>4.43334303049526</v>
      </c>
      <c r="K26" s="163">
        <v>2.747625041407604</v>
      </c>
      <c r="L26" s="163">
        <v>37.38108825683594</v>
      </c>
      <c r="M26" s="163">
        <v>35.9594841003418</v>
      </c>
      <c r="N26" s="163">
        <v>37.38108825683594</v>
      </c>
      <c r="O26" s="163">
        <v>1048.144775390625</v>
      </c>
      <c r="P26" s="163">
        <f t="shared" si="1"/>
        <v>62.36779677</v>
      </c>
      <c r="R26" s="254">
        <v>7.0</v>
      </c>
      <c r="S26" s="35" t="s">
        <v>40</v>
      </c>
      <c r="T26" s="130">
        <f t="shared" si="30"/>
        <v>1.596228462</v>
      </c>
      <c r="U26" s="130">
        <f t="shared" si="31"/>
        <v>1.088939711</v>
      </c>
      <c r="V26" s="130">
        <f t="shared" si="32"/>
        <v>1.777163789</v>
      </c>
      <c r="W26" s="130">
        <f t="shared" si="33"/>
        <v>0.42664144</v>
      </c>
      <c r="X26" s="130">
        <f t="shared" si="34"/>
        <v>1.911800761</v>
      </c>
      <c r="Y26" s="130">
        <f t="shared" si="35"/>
        <v>2.334646753</v>
      </c>
      <c r="Z26" s="132">
        <f t="shared" si="36"/>
        <v>1.061850822</v>
      </c>
      <c r="AB26" s="254">
        <v>7.0</v>
      </c>
      <c r="AC26" s="35" t="s">
        <v>40</v>
      </c>
      <c r="AD26" s="130">
        <f t="shared" si="37"/>
        <v>0.01849668359</v>
      </c>
      <c r="AE26" s="130">
        <f t="shared" si="38"/>
        <v>0.02529025768</v>
      </c>
      <c r="AF26" s="130">
        <f t="shared" si="39"/>
        <v>0.04654001985</v>
      </c>
      <c r="AG26" s="130">
        <f t="shared" si="40"/>
        <v>0.02740672905</v>
      </c>
      <c r="AH26" s="130">
        <f t="shared" si="41"/>
        <v>0.01133126067</v>
      </c>
      <c r="AI26" s="130">
        <f t="shared" si="42"/>
        <v>0.04064487025</v>
      </c>
      <c r="AJ26" s="132">
        <f t="shared" si="43"/>
        <v>0.02162232759</v>
      </c>
      <c r="AL26" s="254">
        <v>7.0</v>
      </c>
      <c r="AM26" s="182" t="s">
        <v>40</v>
      </c>
      <c r="AN26" s="255">
        <f t="shared" si="44"/>
        <v>0.5506133219</v>
      </c>
      <c r="AO26" s="130">
        <f t="shared" si="45"/>
        <v>0.5364474111</v>
      </c>
      <c r="AP26" s="130">
        <f t="shared" si="46"/>
        <v>0.8690702111</v>
      </c>
      <c r="AQ26" s="130">
        <f t="shared" si="47"/>
        <v>0.6536387169</v>
      </c>
      <c r="AR26" s="130">
        <f t="shared" si="48"/>
        <v>0.8896903372</v>
      </c>
      <c r="AS26" s="130">
        <f t="shared" si="49"/>
        <v>0.6497456534</v>
      </c>
      <c r="AT26" s="132">
        <f t="shared" si="50"/>
        <v>0.5365661771</v>
      </c>
      <c r="AW26" s="254">
        <v>7.0</v>
      </c>
      <c r="AX26" s="182" t="s">
        <v>40</v>
      </c>
      <c r="AY26" s="255">
        <f t="shared" si="51"/>
        <v>3.507485331</v>
      </c>
      <c r="AZ26" s="130">
        <f t="shared" si="52"/>
        <v>5.188894634</v>
      </c>
      <c r="BA26" s="130">
        <f t="shared" si="53"/>
        <v>8.122736546</v>
      </c>
      <c r="BB26" s="130">
        <f t="shared" si="54"/>
        <v>7.172203308</v>
      </c>
      <c r="BC26" s="130">
        <f t="shared" si="55"/>
        <v>17.82522211</v>
      </c>
      <c r="BD26" s="130">
        <f t="shared" si="56"/>
        <v>5.229285996</v>
      </c>
      <c r="BE26" s="132">
        <f t="shared" si="57"/>
        <v>2.690605777</v>
      </c>
    </row>
    <row r="27" ht="14.25" customHeight="1">
      <c r="A27" s="42" t="s">
        <v>183</v>
      </c>
      <c r="B27" s="42" t="s">
        <v>179</v>
      </c>
      <c r="C27" s="35" t="s">
        <v>37</v>
      </c>
      <c r="D27" s="42">
        <v>3.0</v>
      </c>
      <c r="E27" s="42">
        <v>10.0</v>
      </c>
      <c r="F27" s="251" t="s">
        <v>6</v>
      </c>
      <c r="G27" s="163">
        <v>15.234115693086913</v>
      </c>
      <c r="H27" s="163">
        <v>0.22370505567370466</v>
      </c>
      <c r="I27" s="163">
        <v>248.84352106773744</v>
      </c>
      <c r="J27" s="163">
        <v>5.826976461707503</v>
      </c>
      <c r="K27" s="163">
        <v>2.697448548390337</v>
      </c>
      <c r="L27" s="163">
        <v>36.257957458496094</v>
      </c>
      <c r="M27" s="163">
        <v>35.851715087890625</v>
      </c>
      <c r="N27" s="163">
        <v>36.257957458496094</v>
      </c>
      <c r="O27" s="163">
        <v>1170.648193359375</v>
      </c>
      <c r="P27" s="163">
        <f t="shared" si="1"/>
        <v>68.09911223</v>
      </c>
      <c r="R27" s="254">
        <v>8.0</v>
      </c>
      <c r="S27" s="35" t="s">
        <v>39</v>
      </c>
      <c r="T27" s="130">
        <f t="shared" si="30"/>
        <v>0.7372037806</v>
      </c>
      <c r="U27" s="130">
        <f t="shared" si="31"/>
        <v>1.169128352</v>
      </c>
      <c r="V27" s="130">
        <f t="shared" si="32"/>
        <v>2.043329791</v>
      </c>
      <c r="W27" s="130">
        <f t="shared" si="33"/>
        <v>0.7046563533</v>
      </c>
      <c r="X27" s="130">
        <f t="shared" si="34"/>
        <v>1.014161716</v>
      </c>
      <c r="Y27" s="130">
        <f t="shared" si="35"/>
        <v>1.649315411</v>
      </c>
      <c r="Z27" s="132">
        <f t="shared" si="36"/>
        <v>1.376212663</v>
      </c>
      <c r="AB27" s="254">
        <v>8.0</v>
      </c>
      <c r="AC27" s="35" t="s">
        <v>39</v>
      </c>
      <c r="AD27" s="130">
        <f t="shared" si="37"/>
        <v>0.0138530516</v>
      </c>
      <c r="AE27" s="130">
        <f t="shared" si="38"/>
        <v>0.03897561541</v>
      </c>
      <c r="AF27" s="130">
        <f t="shared" si="39"/>
        <v>0.03552443118</v>
      </c>
      <c r="AG27" s="130">
        <f t="shared" si="40"/>
        <v>0.01614222203</v>
      </c>
      <c r="AH27" s="130">
        <f t="shared" si="41"/>
        <v>0.009985914579</v>
      </c>
      <c r="AI27" s="130">
        <f t="shared" si="42"/>
        <v>0.02123989548</v>
      </c>
      <c r="AJ27" s="132">
        <f t="shared" si="43"/>
        <v>0.02397047501</v>
      </c>
      <c r="AL27" s="254">
        <v>8.0</v>
      </c>
      <c r="AM27" s="182" t="s">
        <v>39</v>
      </c>
      <c r="AN27" s="255">
        <f t="shared" si="44"/>
        <v>0.279689461</v>
      </c>
      <c r="AO27" s="130">
        <f t="shared" si="45"/>
        <v>0.5254906323</v>
      </c>
      <c r="AP27" s="130">
        <f t="shared" si="46"/>
        <v>1.140212012</v>
      </c>
      <c r="AQ27" s="130">
        <f t="shared" si="47"/>
        <v>0.6279318707</v>
      </c>
      <c r="AR27" s="130">
        <f t="shared" si="48"/>
        <v>0.8680480015</v>
      </c>
      <c r="AS27" s="130">
        <f t="shared" si="49"/>
        <v>0.5949561951</v>
      </c>
      <c r="AT27" s="132">
        <f t="shared" si="50"/>
        <v>0.6253985688</v>
      </c>
      <c r="AW27" s="254">
        <v>8.0</v>
      </c>
      <c r="AX27" s="182" t="s">
        <v>39</v>
      </c>
      <c r="AY27" s="255">
        <f t="shared" si="51"/>
        <v>4.673961872</v>
      </c>
      <c r="AZ27" s="130">
        <f t="shared" si="52"/>
        <v>6.493927718</v>
      </c>
      <c r="BA27" s="130">
        <f t="shared" si="53"/>
        <v>20.12454437</v>
      </c>
      <c r="BB27" s="130">
        <f t="shared" si="54"/>
        <v>9.546602399</v>
      </c>
      <c r="BC27" s="130">
        <f t="shared" si="55"/>
        <v>12.23812473</v>
      </c>
      <c r="BD27" s="130">
        <f t="shared" si="56"/>
        <v>1.966187192</v>
      </c>
      <c r="BE27" s="132">
        <f t="shared" si="57"/>
        <v>3.127480484</v>
      </c>
    </row>
    <row r="28" ht="14.25" customHeight="1">
      <c r="A28" s="42" t="s">
        <v>178</v>
      </c>
      <c r="B28" s="42" t="s">
        <v>173</v>
      </c>
      <c r="C28" s="35" t="s">
        <v>36</v>
      </c>
      <c r="D28" s="42">
        <v>3.0</v>
      </c>
      <c r="E28" s="42">
        <v>11.0</v>
      </c>
      <c r="F28" s="251" t="s">
        <v>6</v>
      </c>
      <c r="G28" s="163">
        <v>8.970924468330843</v>
      </c>
      <c r="H28" s="163">
        <v>0.11416649682312392</v>
      </c>
      <c r="I28" s="163">
        <v>240.98060452800777</v>
      </c>
      <c r="J28" s="163">
        <v>3.652013973028555</v>
      </c>
      <c r="K28" s="163">
        <v>3.1947153440600387</v>
      </c>
      <c r="L28" s="163">
        <v>36.95068359375</v>
      </c>
      <c r="M28" s="163">
        <v>35.877994537353516</v>
      </c>
      <c r="N28" s="163">
        <v>36.95068359375</v>
      </c>
      <c r="O28" s="163">
        <v>1183.88720703125</v>
      </c>
      <c r="P28" s="163">
        <f t="shared" si="1"/>
        <v>78.5775575</v>
      </c>
      <c r="R28" s="254">
        <v>9.0</v>
      </c>
      <c r="S28" s="35" t="s">
        <v>38</v>
      </c>
      <c r="T28" s="130">
        <f t="shared" si="30"/>
        <v>1.943105683</v>
      </c>
      <c r="U28" s="130">
        <f t="shared" si="31"/>
        <v>0.8778743299</v>
      </c>
      <c r="V28" s="130">
        <f t="shared" si="32"/>
        <v>1.229081871</v>
      </c>
      <c r="W28" s="130">
        <f t="shared" si="33"/>
        <v>1.328884158</v>
      </c>
      <c r="X28" s="130">
        <f t="shared" si="34"/>
        <v>1.323772663</v>
      </c>
      <c r="Y28" s="130">
        <f t="shared" si="35"/>
        <v>1.4192949</v>
      </c>
      <c r="Z28" s="132">
        <f t="shared" si="36"/>
        <v>1.807008618</v>
      </c>
      <c r="AB28" s="254">
        <v>9.0</v>
      </c>
      <c r="AC28" s="35" t="s">
        <v>38</v>
      </c>
      <c r="AD28" s="130">
        <f t="shared" si="37"/>
        <v>0.03960759367</v>
      </c>
      <c r="AE28" s="130">
        <f t="shared" si="38"/>
        <v>0.03444616355</v>
      </c>
      <c r="AF28" s="130">
        <f t="shared" si="39"/>
        <v>0.02270297808</v>
      </c>
      <c r="AG28" s="130">
        <f t="shared" si="40"/>
        <v>0.04229792588</v>
      </c>
      <c r="AH28" s="130">
        <f t="shared" si="41"/>
        <v>0.009515601476</v>
      </c>
      <c r="AI28" s="130">
        <f t="shared" si="42"/>
        <v>0.02212623792</v>
      </c>
      <c r="AJ28" s="132">
        <f t="shared" si="43"/>
        <v>0.02954077758</v>
      </c>
      <c r="AL28" s="254">
        <v>9.0</v>
      </c>
      <c r="AM28" s="182" t="s">
        <v>38</v>
      </c>
      <c r="AN28" s="255">
        <f t="shared" si="44"/>
        <v>0.4577097062</v>
      </c>
      <c r="AO28" s="130">
        <f t="shared" si="45"/>
        <v>0.6195657622</v>
      </c>
      <c r="AP28" s="130">
        <f t="shared" si="46"/>
        <v>0.5550398934</v>
      </c>
      <c r="AQ28" s="130">
        <f t="shared" si="47"/>
        <v>0.5052018127</v>
      </c>
      <c r="AR28" s="130">
        <f t="shared" si="48"/>
        <v>0.4290694353</v>
      </c>
      <c r="AS28" s="130">
        <f t="shared" si="49"/>
        <v>0.1842514345</v>
      </c>
      <c r="AT28" s="132">
        <f t="shared" si="50"/>
        <v>0.690005912</v>
      </c>
      <c r="AW28" s="254">
        <v>9.0</v>
      </c>
      <c r="AX28" s="182" t="s">
        <v>38</v>
      </c>
      <c r="AY28" s="255">
        <f t="shared" si="51"/>
        <v>3.788974018</v>
      </c>
      <c r="AZ28" s="130">
        <f t="shared" si="52"/>
        <v>6.760795028</v>
      </c>
      <c r="BA28" s="130">
        <f t="shared" si="53"/>
        <v>14.79481185</v>
      </c>
      <c r="BB28" s="130">
        <f t="shared" si="54"/>
        <v>6.244933993</v>
      </c>
      <c r="BC28" s="130">
        <f t="shared" si="55"/>
        <v>10.97685762</v>
      </c>
      <c r="BD28" s="130">
        <f t="shared" si="56"/>
        <v>3.476769703</v>
      </c>
      <c r="BE28" s="132">
        <f t="shared" si="57"/>
        <v>2.569472139</v>
      </c>
    </row>
    <row r="29" ht="14.25" customHeight="1">
      <c r="A29" s="42" t="s">
        <v>175</v>
      </c>
      <c r="B29" s="42" t="s">
        <v>169</v>
      </c>
      <c r="C29" s="35" t="s">
        <v>34</v>
      </c>
      <c r="D29" s="42">
        <v>3.0</v>
      </c>
      <c r="E29" s="42">
        <v>12.0</v>
      </c>
      <c r="F29" s="251" t="s">
        <v>6</v>
      </c>
      <c r="G29" s="163">
        <v>11.906867254565979</v>
      </c>
      <c r="H29" s="163">
        <v>0.17391314777865005</v>
      </c>
      <c r="I29" s="163">
        <v>253.4561082443792</v>
      </c>
      <c r="J29" s="163">
        <v>4.78139170349492</v>
      </c>
      <c r="K29" s="163">
        <v>2.8023215502634162</v>
      </c>
      <c r="L29" s="163">
        <v>36.266014099121094</v>
      </c>
      <c r="M29" s="163">
        <v>35.87800598144531</v>
      </c>
      <c r="N29" s="163">
        <v>36.266014099121094</v>
      </c>
      <c r="O29" s="163">
        <v>1308.76220703125</v>
      </c>
      <c r="P29" s="163">
        <f t="shared" si="1"/>
        <v>68.46444565</v>
      </c>
      <c r="R29" s="254">
        <v>10.0</v>
      </c>
      <c r="S29" s="35" t="s">
        <v>37</v>
      </c>
      <c r="T29" s="130">
        <f t="shared" si="30"/>
        <v>1.244570519</v>
      </c>
      <c r="U29" s="130">
        <f t="shared" si="31"/>
        <v>1.070268955</v>
      </c>
      <c r="V29" s="130">
        <f t="shared" si="32"/>
        <v>0.6183392686</v>
      </c>
      <c r="W29" s="130">
        <f t="shared" si="33"/>
        <v>0.5096327413</v>
      </c>
      <c r="X29" s="130">
        <f t="shared" si="34"/>
        <v>1.042365909</v>
      </c>
      <c r="Y29" s="130">
        <f t="shared" si="35"/>
        <v>1.219505097</v>
      </c>
      <c r="Z29" s="132">
        <f t="shared" si="36"/>
        <v>1.213766263</v>
      </c>
      <c r="AB29" s="254">
        <v>10.0</v>
      </c>
      <c r="AC29" s="35" t="s">
        <v>37</v>
      </c>
      <c r="AD29" s="130">
        <f t="shared" si="37"/>
        <v>0.0173538164</v>
      </c>
      <c r="AE29" s="130">
        <f t="shared" si="38"/>
        <v>0.02278491795</v>
      </c>
      <c r="AF29" s="130">
        <f t="shared" si="39"/>
        <v>0.01732680947</v>
      </c>
      <c r="AG29" s="130">
        <f t="shared" si="40"/>
        <v>0.01855196646</v>
      </c>
      <c r="AH29" s="130">
        <f t="shared" si="41"/>
        <v>0.006573522097</v>
      </c>
      <c r="AI29" s="130">
        <f t="shared" si="42"/>
        <v>0.01471484634</v>
      </c>
      <c r="AJ29" s="132">
        <f t="shared" si="43"/>
        <v>0.01268346192</v>
      </c>
      <c r="AL29" s="254">
        <v>10.0</v>
      </c>
      <c r="AM29" s="182" t="s">
        <v>37</v>
      </c>
      <c r="AN29" s="255">
        <f t="shared" si="44"/>
        <v>0.4234083243</v>
      </c>
      <c r="AO29" s="130">
        <f t="shared" si="45"/>
        <v>0.3806710136</v>
      </c>
      <c r="AP29" s="130">
        <f t="shared" si="46"/>
        <v>0.6349505385</v>
      </c>
      <c r="AQ29" s="130">
        <f t="shared" si="47"/>
        <v>0.8808151334</v>
      </c>
      <c r="AR29" s="130">
        <f t="shared" si="48"/>
        <v>0.9072745078</v>
      </c>
      <c r="AS29" s="130">
        <f t="shared" si="49"/>
        <v>0.5107219742</v>
      </c>
      <c r="AT29" s="132">
        <f t="shared" si="50"/>
        <v>0.4048737444</v>
      </c>
      <c r="AW29" s="254">
        <v>10.0</v>
      </c>
      <c r="AX29" s="182" t="s">
        <v>37</v>
      </c>
      <c r="AY29" s="255">
        <f t="shared" si="51"/>
        <v>3.762074278</v>
      </c>
      <c r="AZ29" s="130">
        <f t="shared" si="52"/>
        <v>3.988114106</v>
      </c>
      <c r="BA29" s="130">
        <f t="shared" si="53"/>
        <v>20.14657767</v>
      </c>
      <c r="BB29" s="130">
        <f t="shared" si="54"/>
        <v>11.97981146</v>
      </c>
      <c r="BC29" s="130">
        <f t="shared" si="55"/>
        <v>10.74992689</v>
      </c>
      <c r="BD29" s="130">
        <f t="shared" si="56"/>
        <v>4.560870821</v>
      </c>
      <c r="BE29" s="132">
        <f t="shared" si="57"/>
        <v>2.925977883</v>
      </c>
    </row>
    <row r="30" ht="14.25" customHeight="1">
      <c r="A30" s="42" t="s">
        <v>178</v>
      </c>
      <c r="B30" s="42" t="s">
        <v>169</v>
      </c>
      <c r="C30" s="35" t="s">
        <v>32</v>
      </c>
      <c r="D30" s="42">
        <v>3.0</v>
      </c>
      <c r="E30" s="42">
        <v>13.0</v>
      </c>
      <c r="F30" s="251" t="s">
        <v>6</v>
      </c>
      <c r="G30" s="163">
        <v>14.179625677469888</v>
      </c>
      <c r="H30" s="163">
        <v>0.20135371675565686</v>
      </c>
      <c r="I30" s="163">
        <v>246.91272919690212</v>
      </c>
      <c r="J30" s="163">
        <v>5.336132323139702</v>
      </c>
      <c r="K30" s="163">
        <v>2.7240922671582792</v>
      </c>
      <c r="L30" s="163">
        <v>36.315799713134766</v>
      </c>
      <c r="M30" s="163">
        <v>35.906307220458984</v>
      </c>
      <c r="N30" s="163">
        <v>36.315799713134766</v>
      </c>
      <c r="O30" s="163">
        <v>1387.6571044921875</v>
      </c>
      <c r="P30" s="163">
        <f t="shared" si="1"/>
        <v>70.42147474</v>
      </c>
      <c r="R30" s="254">
        <v>11.0</v>
      </c>
      <c r="S30" s="35" t="s">
        <v>36</v>
      </c>
      <c r="T30" s="130">
        <f t="shared" si="30"/>
        <v>1.604277334</v>
      </c>
      <c r="U30" s="130">
        <f t="shared" si="31"/>
        <v>1.515739776</v>
      </c>
      <c r="V30" s="130">
        <f t="shared" si="32"/>
        <v>1.095931309</v>
      </c>
      <c r="W30" s="130">
        <f t="shared" si="33"/>
        <v>1.370844204</v>
      </c>
      <c r="X30" s="130">
        <f t="shared" si="34"/>
        <v>1.747747595</v>
      </c>
      <c r="Y30" s="130">
        <f t="shared" si="35"/>
        <v>1.811008186</v>
      </c>
      <c r="Z30" s="132">
        <f t="shared" si="36"/>
        <v>1.157225332</v>
      </c>
      <c r="AB30" s="254">
        <v>11.0</v>
      </c>
      <c r="AC30" s="35" t="s">
        <v>36</v>
      </c>
      <c r="AD30" s="130">
        <f t="shared" si="37"/>
        <v>0.03753839235</v>
      </c>
      <c r="AE30" s="130">
        <f t="shared" si="38"/>
        <v>0.03461893356</v>
      </c>
      <c r="AF30" s="130">
        <f t="shared" si="39"/>
        <v>0.04093805406</v>
      </c>
      <c r="AG30" s="130">
        <f t="shared" si="40"/>
        <v>0.04064781783</v>
      </c>
      <c r="AH30" s="130">
        <f t="shared" si="41"/>
        <v>0.01521667116</v>
      </c>
      <c r="AI30" s="130">
        <f t="shared" si="42"/>
        <v>0.02795747721</v>
      </c>
      <c r="AJ30" s="132">
        <f t="shared" si="43"/>
        <v>0.0253351093</v>
      </c>
      <c r="AL30" s="254">
        <v>11.0</v>
      </c>
      <c r="AM30" s="182" t="s">
        <v>36</v>
      </c>
      <c r="AN30" s="255">
        <f t="shared" si="44"/>
        <v>0.5695851882</v>
      </c>
      <c r="AO30" s="130">
        <f t="shared" si="45"/>
        <v>0.4804918642</v>
      </c>
      <c r="AP30" s="130">
        <f t="shared" si="46"/>
        <v>1.225779705</v>
      </c>
      <c r="AQ30" s="130">
        <f t="shared" si="47"/>
        <v>0.766655112</v>
      </c>
      <c r="AR30" s="130">
        <f t="shared" si="48"/>
        <v>0.5696244393</v>
      </c>
      <c r="AS30" s="130">
        <f t="shared" si="49"/>
        <v>0.7226719901</v>
      </c>
      <c r="AT30" s="132">
        <f t="shared" si="50"/>
        <v>0.77125343</v>
      </c>
      <c r="AW30" s="254">
        <v>11.0</v>
      </c>
      <c r="AX30" s="182" t="s">
        <v>36</v>
      </c>
      <c r="AY30" s="255">
        <f t="shared" si="51"/>
        <v>3.872692686</v>
      </c>
      <c r="AZ30" s="130">
        <f t="shared" si="52"/>
        <v>4.280491508</v>
      </c>
      <c r="BA30" s="130">
        <f t="shared" si="53"/>
        <v>15.40672309</v>
      </c>
      <c r="BB30" s="130">
        <f t="shared" si="54"/>
        <v>5.305773964</v>
      </c>
      <c r="BC30" s="130">
        <f t="shared" si="55"/>
        <v>10.97988016</v>
      </c>
      <c r="BD30" s="130">
        <f t="shared" si="56"/>
        <v>2.02629859</v>
      </c>
      <c r="BE30" s="132">
        <f t="shared" si="57"/>
        <v>7.661455439</v>
      </c>
    </row>
    <row r="31" ht="14.25" customHeight="1">
      <c r="A31" s="42" t="s">
        <v>183</v>
      </c>
      <c r="B31" s="42" t="s">
        <v>169</v>
      </c>
      <c r="C31" s="35" t="s">
        <v>30</v>
      </c>
      <c r="D31" s="42">
        <v>3.0</v>
      </c>
      <c r="E31" s="42">
        <v>14.0</v>
      </c>
      <c r="F31" s="251" t="s">
        <v>6</v>
      </c>
      <c r="G31" s="163">
        <v>13.649153906107523</v>
      </c>
      <c r="H31" s="163">
        <v>0.19478902926574934</v>
      </c>
      <c r="I31" s="163">
        <v>247.87498641661924</v>
      </c>
      <c r="J31" s="163">
        <v>5.2478302537519035</v>
      </c>
      <c r="K31" s="163">
        <v>2.7622288212535397</v>
      </c>
      <c r="L31" s="163">
        <v>36.485897064208984</v>
      </c>
      <c r="M31" s="163">
        <v>35.87777328491211</v>
      </c>
      <c r="N31" s="163">
        <v>36.485897064208984</v>
      </c>
      <c r="O31" s="163">
        <v>1180.1077880859375</v>
      </c>
      <c r="P31" s="163">
        <f t="shared" si="1"/>
        <v>70.07147147</v>
      </c>
      <c r="R31" s="254">
        <v>12.0</v>
      </c>
      <c r="S31" s="35" t="s">
        <v>34</v>
      </c>
      <c r="T31" s="130">
        <f t="shared" si="30"/>
        <v>1.151218392</v>
      </c>
      <c r="U31" s="130">
        <f t="shared" si="31"/>
        <v>1.398994095</v>
      </c>
      <c r="V31" s="130">
        <f t="shared" si="32"/>
        <v>1.681098731</v>
      </c>
      <c r="W31" s="130">
        <f t="shared" si="33"/>
        <v>1.116006114</v>
      </c>
      <c r="X31" s="130">
        <f t="shared" si="34"/>
        <v>1.17297379</v>
      </c>
      <c r="Y31" s="130">
        <f t="shared" si="35"/>
        <v>0.9559597852</v>
      </c>
      <c r="Z31" s="132">
        <f t="shared" si="36"/>
        <v>1.028610419</v>
      </c>
      <c r="AB31" s="254">
        <v>12.0</v>
      </c>
      <c r="AC31" s="35" t="s">
        <v>34</v>
      </c>
      <c r="AD31" s="130">
        <f t="shared" si="37"/>
        <v>0.01834182976</v>
      </c>
      <c r="AE31" s="130">
        <f t="shared" si="38"/>
        <v>0.02663750774</v>
      </c>
      <c r="AF31" s="130">
        <f t="shared" si="39"/>
        <v>0.02631065227</v>
      </c>
      <c r="AG31" s="130">
        <f t="shared" si="40"/>
        <v>0.0322201348</v>
      </c>
      <c r="AH31" s="130">
        <f t="shared" si="41"/>
        <v>0.02081243046</v>
      </c>
      <c r="AI31" s="130">
        <f t="shared" si="42"/>
        <v>0.02649909283</v>
      </c>
      <c r="AJ31" s="132">
        <f t="shared" si="43"/>
        <v>0.02279086185</v>
      </c>
      <c r="AL31" s="254">
        <v>12.0</v>
      </c>
      <c r="AM31" s="182" t="s">
        <v>34</v>
      </c>
      <c r="AN31" s="255">
        <f t="shared" si="44"/>
        <v>0.4271467981</v>
      </c>
      <c r="AO31" s="130">
        <f t="shared" si="45"/>
        <v>0.3473817322</v>
      </c>
      <c r="AP31" s="130">
        <f t="shared" si="46"/>
        <v>0.7513756494</v>
      </c>
      <c r="AQ31" s="130">
        <f t="shared" si="47"/>
        <v>0.4299153028</v>
      </c>
      <c r="AR31" s="130">
        <f t="shared" si="48"/>
        <v>1.002833532</v>
      </c>
      <c r="AS31" s="130">
        <f t="shared" si="49"/>
        <v>0.6662512636</v>
      </c>
      <c r="AT31" s="132">
        <f t="shared" si="50"/>
        <v>0.4047948977</v>
      </c>
      <c r="AW31" s="254">
        <v>12.0</v>
      </c>
      <c r="AX31" s="182" t="s">
        <v>34</v>
      </c>
      <c r="AY31" s="255">
        <f t="shared" si="51"/>
        <v>2.664304652</v>
      </c>
      <c r="AZ31" s="130">
        <f t="shared" si="52"/>
        <v>6.613302304</v>
      </c>
      <c r="BA31" s="130">
        <f t="shared" si="53"/>
        <v>15.25428617</v>
      </c>
      <c r="BB31" s="130">
        <f t="shared" si="54"/>
        <v>10.0989515</v>
      </c>
      <c r="BC31" s="130">
        <f t="shared" si="55"/>
        <v>21.08564337</v>
      </c>
      <c r="BD31" s="130">
        <f t="shared" si="56"/>
        <v>8.775473019</v>
      </c>
      <c r="BE31" s="132">
        <f t="shared" si="57"/>
        <v>6.016962959</v>
      </c>
    </row>
    <row r="32" ht="14.25" customHeight="1">
      <c r="A32" s="42" t="s">
        <v>178</v>
      </c>
      <c r="B32" s="42" t="s">
        <v>176</v>
      </c>
      <c r="C32" s="35" t="s">
        <v>29</v>
      </c>
      <c r="D32" s="42">
        <v>3.0</v>
      </c>
      <c r="E32" s="42">
        <v>15.0</v>
      </c>
      <c r="F32" s="251" t="s">
        <v>6</v>
      </c>
      <c r="G32" s="163">
        <v>14.181513171692762</v>
      </c>
      <c r="H32" s="163">
        <v>0.17650462792786908</v>
      </c>
      <c r="I32" s="163">
        <v>229.9242914345939</v>
      </c>
      <c r="J32" s="163">
        <v>5.275604108934499</v>
      </c>
      <c r="K32" s="163">
        <v>3.0407804649210988</v>
      </c>
      <c r="L32" s="163">
        <v>37.39374923706055</v>
      </c>
      <c r="M32" s="163">
        <v>35.955020904541016</v>
      </c>
      <c r="N32" s="163">
        <v>37.39374923706055</v>
      </c>
      <c r="O32" s="163">
        <v>1433.0555419921875</v>
      </c>
      <c r="P32" s="163">
        <f t="shared" si="1"/>
        <v>80.34640983</v>
      </c>
      <c r="R32" s="254">
        <v>13.0</v>
      </c>
      <c r="S32" s="35" t="s">
        <v>32</v>
      </c>
      <c r="T32" s="130">
        <f t="shared" si="30"/>
        <v>0.9127914415</v>
      </c>
      <c r="U32" s="130">
        <f t="shared" si="31"/>
        <v>1.115280891</v>
      </c>
      <c r="V32" s="130">
        <f t="shared" si="32"/>
        <v>1.437509864</v>
      </c>
      <c r="W32" s="130">
        <f t="shared" si="33"/>
        <v>0.6123863041</v>
      </c>
      <c r="X32" s="130">
        <f t="shared" si="34"/>
        <v>0.9920698377</v>
      </c>
      <c r="Y32" s="130">
        <f t="shared" si="35"/>
        <v>1.406661472</v>
      </c>
      <c r="Z32" s="132">
        <f t="shared" si="36"/>
        <v>1.340994805</v>
      </c>
      <c r="AB32" s="254">
        <v>13.0</v>
      </c>
      <c r="AC32" s="35" t="s">
        <v>32</v>
      </c>
      <c r="AD32" s="130">
        <f t="shared" si="37"/>
        <v>0.01581159766</v>
      </c>
      <c r="AE32" s="130">
        <f t="shared" si="38"/>
        <v>0.02432252531</v>
      </c>
      <c r="AF32" s="130">
        <f t="shared" si="39"/>
        <v>0.02496951246</v>
      </c>
      <c r="AG32" s="130">
        <f t="shared" si="40"/>
        <v>0.01679927325</v>
      </c>
      <c r="AH32" s="130">
        <f t="shared" si="41"/>
        <v>0.0077501118</v>
      </c>
      <c r="AI32" s="130">
        <f t="shared" si="42"/>
        <v>0.0091635556</v>
      </c>
      <c r="AJ32" s="132">
        <f t="shared" si="43"/>
        <v>0.01985929478</v>
      </c>
      <c r="AL32" s="254">
        <v>13.0</v>
      </c>
      <c r="AM32" s="182" t="s">
        <v>32</v>
      </c>
      <c r="AN32" s="255">
        <f t="shared" si="44"/>
        <v>0.3246594424</v>
      </c>
      <c r="AO32" s="130">
        <f t="shared" si="45"/>
        <v>0.4636033293</v>
      </c>
      <c r="AP32" s="130">
        <f t="shared" si="46"/>
        <v>0.9119194452</v>
      </c>
      <c r="AQ32" s="130">
        <f t="shared" si="47"/>
        <v>1.044532759</v>
      </c>
      <c r="AR32" s="130">
        <f t="shared" si="48"/>
        <v>0.7423249633</v>
      </c>
      <c r="AS32" s="130">
        <f t="shared" si="49"/>
        <v>0.3883448521</v>
      </c>
      <c r="AT32" s="132">
        <f t="shared" si="50"/>
        <v>0.3634121786</v>
      </c>
      <c r="AW32" s="254">
        <v>13.0</v>
      </c>
      <c r="AX32" s="182" t="s">
        <v>32</v>
      </c>
      <c r="AY32" s="255">
        <f t="shared" si="51"/>
        <v>4.077095729</v>
      </c>
      <c r="AZ32" s="130">
        <f t="shared" si="52"/>
        <v>8.839917638</v>
      </c>
      <c r="BA32" s="130">
        <f t="shared" si="53"/>
        <v>19.22486452</v>
      </c>
      <c r="BB32" s="130">
        <f t="shared" si="54"/>
        <v>10.41681138</v>
      </c>
      <c r="BC32" s="130">
        <f t="shared" si="55"/>
        <v>9.258907899</v>
      </c>
      <c r="BD32" s="130">
        <f t="shared" si="56"/>
        <v>6.811891298</v>
      </c>
      <c r="BE32" s="132">
        <f t="shared" si="57"/>
        <v>5.585205036</v>
      </c>
    </row>
    <row r="33" ht="14.25" customHeight="1">
      <c r="A33" s="42" t="s">
        <v>175</v>
      </c>
      <c r="B33" s="42" t="s">
        <v>173</v>
      </c>
      <c r="C33" s="33" t="s">
        <v>28</v>
      </c>
      <c r="D33" s="42">
        <v>3.0</v>
      </c>
      <c r="E33" s="42">
        <v>16.0</v>
      </c>
      <c r="F33" s="251" t="s">
        <v>6</v>
      </c>
      <c r="G33" s="163">
        <v>14.690031451287942</v>
      </c>
      <c r="H33" s="163">
        <v>0.20475307372302753</v>
      </c>
      <c r="I33" s="163">
        <v>243.85982293444818</v>
      </c>
      <c r="J33" s="163">
        <v>5.571826561215423</v>
      </c>
      <c r="K33" s="163">
        <v>2.796078784303897</v>
      </c>
      <c r="L33" s="163">
        <v>36.871826171875</v>
      </c>
      <c r="M33" s="163">
        <v>36.06254196166992</v>
      </c>
      <c r="N33" s="163">
        <v>36.871826171875</v>
      </c>
      <c r="O33" s="163">
        <v>1343.344482421875</v>
      </c>
      <c r="P33" s="163">
        <f t="shared" si="1"/>
        <v>71.74510831</v>
      </c>
      <c r="R33" s="254">
        <v>14.0</v>
      </c>
      <c r="S33" s="35" t="s">
        <v>30</v>
      </c>
      <c r="T33" s="130">
        <f t="shared" si="30"/>
        <v>1.476655777</v>
      </c>
      <c r="U33" s="130">
        <f t="shared" si="31"/>
        <v>0.9305286975</v>
      </c>
      <c r="V33" s="130">
        <f t="shared" si="32"/>
        <v>2.838128702</v>
      </c>
      <c r="W33" s="130">
        <f t="shared" si="33"/>
        <v>2.338102061</v>
      </c>
      <c r="X33" s="130">
        <f t="shared" si="34"/>
        <v>2.657850531</v>
      </c>
      <c r="Y33" s="130">
        <f t="shared" si="35"/>
        <v>1.503150229</v>
      </c>
      <c r="Z33" s="132">
        <f t="shared" si="36"/>
        <v>1.233720594</v>
      </c>
      <c r="AB33" s="254">
        <v>14.0</v>
      </c>
      <c r="AC33" s="35" t="s">
        <v>30</v>
      </c>
      <c r="AD33" s="130">
        <f t="shared" si="37"/>
        <v>0.02210900806</v>
      </c>
      <c r="AE33" s="130">
        <f t="shared" si="38"/>
        <v>0.02067696974</v>
      </c>
      <c r="AF33" s="130">
        <f t="shared" si="39"/>
        <v>0.0539306594</v>
      </c>
      <c r="AG33" s="130">
        <f t="shared" si="40"/>
        <v>0.05235683222</v>
      </c>
      <c r="AH33" s="130">
        <f t="shared" si="41"/>
        <v>0.01771357863</v>
      </c>
      <c r="AI33" s="130">
        <f t="shared" si="42"/>
        <v>0.02115859258</v>
      </c>
      <c r="AJ33" s="132">
        <f t="shared" si="43"/>
        <v>0.01720956575</v>
      </c>
      <c r="AL33" s="254">
        <v>14.0</v>
      </c>
      <c r="AM33" s="182" t="s">
        <v>30</v>
      </c>
      <c r="AN33" s="255">
        <f t="shared" si="44"/>
        <v>0.2066062221</v>
      </c>
      <c r="AO33" s="130">
        <f t="shared" si="45"/>
        <v>0.452147868</v>
      </c>
      <c r="AP33" s="130">
        <f t="shared" si="46"/>
        <v>1.247831385</v>
      </c>
      <c r="AQ33" s="130">
        <f t="shared" si="47"/>
        <v>0.5673794414</v>
      </c>
      <c r="AR33" s="130">
        <f t="shared" si="48"/>
        <v>1.079701054</v>
      </c>
      <c r="AS33" s="130">
        <f t="shared" si="49"/>
        <v>0.7399829377</v>
      </c>
      <c r="AT33" s="132">
        <f t="shared" si="50"/>
        <v>0.4865251186</v>
      </c>
      <c r="AW33" s="254">
        <v>14.0</v>
      </c>
      <c r="AX33" s="182" t="s">
        <v>30</v>
      </c>
      <c r="AY33" s="255">
        <f t="shared" si="51"/>
        <v>2.633901037</v>
      </c>
      <c r="AZ33" s="130">
        <f t="shared" si="52"/>
        <v>3.090729462</v>
      </c>
      <c r="BA33" s="130">
        <f t="shared" si="53"/>
        <v>11.93546062</v>
      </c>
      <c r="BB33" s="130">
        <f t="shared" si="54"/>
        <v>11.72698881</v>
      </c>
      <c r="BC33" s="130">
        <f t="shared" si="55"/>
        <v>14.33638368</v>
      </c>
      <c r="BD33" s="130">
        <f t="shared" si="56"/>
        <v>10.83122058</v>
      </c>
      <c r="BE33" s="132">
        <f t="shared" si="57"/>
        <v>6.422296116</v>
      </c>
    </row>
    <row r="34" ht="14.25" customHeight="1">
      <c r="A34" s="42" t="s">
        <v>168</v>
      </c>
      <c r="B34" s="42" t="s">
        <v>169</v>
      </c>
      <c r="C34" s="35" t="s">
        <v>46</v>
      </c>
      <c r="D34" s="42">
        <v>5.0</v>
      </c>
      <c r="E34" s="42">
        <v>1.0</v>
      </c>
      <c r="F34" s="251" t="s">
        <v>6</v>
      </c>
      <c r="G34" s="163">
        <v>15.822038127627062</v>
      </c>
      <c r="H34" s="163">
        <v>0.266900735079958</v>
      </c>
      <c r="I34" s="163">
        <v>263.6077725883228</v>
      </c>
      <c r="J34" s="163">
        <v>5.9189520430524265</v>
      </c>
      <c r="K34" s="163">
        <v>2.3431609379008833</v>
      </c>
      <c r="L34" s="163">
        <v>33.96502685546875</v>
      </c>
      <c r="M34" s="163">
        <v>34.292213439941406</v>
      </c>
      <c r="N34" s="163">
        <v>33.96502685546875</v>
      </c>
      <c r="O34" s="163">
        <v>1034.957275390625</v>
      </c>
      <c r="P34" s="163">
        <f t="shared" si="1"/>
        <v>59.28060904</v>
      </c>
      <c r="R34" s="254">
        <v>15.0</v>
      </c>
      <c r="S34" s="35" t="s">
        <v>29</v>
      </c>
      <c r="T34" s="130">
        <f t="shared" si="30"/>
        <v>0.9656085233</v>
      </c>
      <c r="U34" s="130">
        <f t="shared" si="31"/>
        <v>1.414566828</v>
      </c>
      <c r="V34" s="130">
        <f t="shared" si="32"/>
        <v>1.112286682</v>
      </c>
      <c r="W34" s="130">
        <f t="shared" si="33"/>
        <v>0.8686553288</v>
      </c>
      <c r="X34" s="130">
        <f t="shared" si="34"/>
        <v>1.390092168</v>
      </c>
      <c r="Y34" s="130">
        <f t="shared" si="35"/>
        <v>1.533076743</v>
      </c>
      <c r="Z34" s="132">
        <f t="shared" si="36"/>
        <v>1.106080156</v>
      </c>
      <c r="AB34" s="254">
        <v>15.0</v>
      </c>
      <c r="AC34" s="35" t="s">
        <v>29</v>
      </c>
      <c r="AD34" s="130">
        <f t="shared" si="37"/>
        <v>0.01367921326</v>
      </c>
      <c r="AE34" s="130">
        <f t="shared" si="38"/>
        <v>0.03212707897</v>
      </c>
      <c r="AF34" s="130">
        <f t="shared" si="39"/>
        <v>0.01863914583</v>
      </c>
      <c r="AG34" s="130">
        <f t="shared" si="40"/>
        <v>0.0239350277</v>
      </c>
      <c r="AH34" s="130">
        <f t="shared" si="41"/>
        <v>0.009868584164</v>
      </c>
      <c r="AI34" s="130">
        <f t="shared" si="42"/>
        <v>0.01370814659</v>
      </c>
      <c r="AJ34" s="132">
        <f t="shared" si="43"/>
        <v>0.02535640289</v>
      </c>
      <c r="AL34" s="254">
        <v>15.0</v>
      </c>
      <c r="AM34" s="182" t="s">
        <v>29</v>
      </c>
      <c r="AN34" s="255">
        <f t="shared" si="44"/>
        <v>0.09590488261</v>
      </c>
      <c r="AO34" s="130">
        <f t="shared" si="45"/>
        <v>0.5733806949</v>
      </c>
      <c r="AP34" s="130">
        <f t="shared" si="46"/>
        <v>0.3547159231</v>
      </c>
      <c r="AQ34" s="130">
        <f t="shared" si="47"/>
        <v>0.9367837218</v>
      </c>
      <c r="AR34" s="130">
        <f t="shared" si="48"/>
        <v>0.6579182207</v>
      </c>
      <c r="AS34" s="130">
        <f t="shared" si="49"/>
        <v>0.467317942</v>
      </c>
      <c r="AT34" s="132">
        <f t="shared" si="50"/>
        <v>0.4383012288</v>
      </c>
      <c r="AW34" s="254">
        <v>15.0</v>
      </c>
      <c r="AX34" s="182" t="s">
        <v>29</v>
      </c>
      <c r="AY34" s="255">
        <f t="shared" si="51"/>
        <v>2.289121786</v>
      </c>
      <c r="AZ34" s="130">
        <f t="shared" si="52"/>
        <v>9.281743554</v>
      </c>
      <c r="BA34" s="130">
        <f t="shared" si="53"/>
        <v>11.32443075</v>
      </c>
      <c r="BB34" s="130">
        <f t="shared" si="54"/>
        <v>13.55817784</v>
      </c>
      <c r="BC34" s="130">
        <f t="shared" si="55"/>
        <v>8.459471556</v>
      </c>
      <c r="BD34" s="130">
        <f t="shared" si="56"/>
        <v>11.40139779</v>
      </c>
      <c r="BE34" s="132">
        <f t="shared" si="57"/>
        <v>8.852472931</v>
      </c>
    </row>
    <row r="35" ht="14.25" customHeight="1">
      <c r="A35" s="42" t="s">
        <v>168</v>
      </c>
      <c r="B35" s="42" t="s">
        <v>173</v>
      </c>
      <c r="C35" s="35" t="s">
        <v>45</v>
      </c>
      <c r="D35" s="42">
        <v>5.0</v>
      </c>
      <c r="E35" s="42">
        <v>2.0</v>
      </c>
      <c r="F35" s="251" t="s">
        <v>6</v>
      </c>
      <c r="G35" s="163">
        <v>14.58725523820264</v>
      </c>
      <c r="H35" s="163">
        <v>0.22463358456443316</v>
      </c>
      <c r="I35" s="163">
        <v>256.7065560134341</v>
      </c>
      <c r="J35" s="163">
        <v>5.1326303323216615</v>
      </c>
      <c r="K35" s="163">
        <v>2.382814329339278</v>
      </c>
      <c r="L35" s="163">
        <v>33.83908462524414</v>
      </c>
      <c r="M35" s="163">
        <v>33.856807708740234</v>
      </c>
      <c r="N35" s="163">
        <v>33.83908462524414</v>
      </c>
      <c r="O35" s="163">
        <v>1049.2220458984375</v>
      </c>
      <c r="P35" s="163">
        <f t="shared" si="1"/>
        <v>64.93799788</v>
      </c>
      <c r="R35" s="254">
        <v>16.0</v>
      </c>
      <c r="S35" s="33" t="s">
        <v>28</v>
      </c>
      <c r="T35" s="149">
        <f t="shared" si="30"/>
        <v>1.293140706</v>
      </c>
      <c r="U35" s="149">
        <f t="shared" si="31"/>
        <v>1.1515855</v>
      </c>
      <c r="V35" s="149">
        <f t="shared" si="32"/>
        <v>1.313425214</v>
      </c>
      <c r="W35" s="149">
        <f t="shared" si="33"/>
        <v>1.051222932</v>
      </c>
      <c r="X35" s="149">
        <f t="shared" si="34"/>
        <v>0.9470015029</v>
      </c>
      <c r="Y35" s="149">
        <f t="shared" si="35"/>
        <v>2.198311631</v>
      </c>
      <c r="Z35" s="150">
        <f t="shared" si="36"/>
        <v>1.568896367</v>
      </c>
      <c r="AB35" s="254">
        <v>16.0</v>
      </c>
      <c r="AC35" s="33" t="s">
        <v>28</v>
      </c>
      <c r="AD35" s="149">
        <f t="shared" si="37"/>
        <v>0.02562198075</v>
      </c>
      <c r="AE35" s="149">
        <f t="shared" si="38"/>
        <v>0.04644486879</v>
      </c>
      <c r="AF35" s="149">
        <f t="shared" si="39"/>
        <v>0.01396728482</v>
      </c>
      <c r="AG35" s="149">
        <f t="shared" si="40"/>
        <v>0.02780413276</v>
      </c>
      <c r="AH35" s="149">
        <f t="shared" si="41"/>
        <v>0.007502373287</v>
      </c>
      <c r="AI35" s="149">
        <f t="shared" si="42"/>
        <v>0.03003052896</v>
      </c>
      <c r="AJ35" s="150">
        <f t="shared" si="43"/>
        <v>0.02630621272</v>
      </c>
      <c r="AL35" s="254">
        <v>16.0</v>
      </c>
      <c r="AM35" s="186" t="s">
        <v>28</v>
      </c>
      <c r="AN35" s="258">
        <f t="shared" si="44"/>
        <v>0.4236582412</v>
      </c>
      <c r="AO35" s="149">
        <f t="shared" si="45"/>
        <v>0.657560446</v>
      </c>
      <c r="AP35" s="149">
        <f t="shared" si="46"/>
        <v>0.5094170902</v>
      </c>
      <c r="AQ35" s="149">
        <f t="shared" si="47"/>
        <v>1.047935373</v>
      </c>
      <c r="AR35" s="149">
        <f t="shared" si="48"/>
        <v>1.38639305</v>
      </c>
      <c r="AS35" s="149">
        <f t="shared" si="49"/>
        <v>0.464528366</v>
      </c>
      <c r="AT35" s="150">
        <f t="shared" si="50"/>
        <v>0.4748142199</v>
      </c>
      <c r="AW35" s="254">
        <v>16.0</v>
      </c>
      <c r="AX35" s="186" t="s">
        <v>28</v>
      </c>
      <c r="AY35" s="258">
        <f t="shared" si="51"/>
        <v>2.342944763</v>
      </c>
      <c r="AZ35" s="149">
        <f t="shared" si="52"/>
        <v>8.315330886</v>
      </c>
      <c r="BA35" s="149">
        <f t="shared" si="53"/>
        <v>16.42052923</v>
      </c>
      <c r="BB35" s="149">
        <f t="shared" si="54"/>
        <v>9.631872735</v>
      </c>
      <c r="BC35" s="149">
        <f t="shared" si="55"/>
        <v>18.84212948</v>
      </c>
      <c r="BD35" s="149">
        <f t="shared" si="56"/>
        <v>3.226965264</v>
      </c>
      <c r="BE35" s="150">
        <f t="shared" si="57"/>
        <v>4.007482053</v>
      </c>
    </row>
    <row r="36" ht="14.25" customHeight="1">
      <c r="A36" s="42" t="s">
        <v>175</v>
      </c>
      <c r="B36" s="42" t="s">
        <v>176</v>
      </c>
      <c r="C36" s="35" t="s">
        <v>44</v>
      </c>
      <c r="D36" s="42">
        <v>5.0</v>
      </c>
      <c r="E36" s="42">
        <v>3.0</v>
      </c>
      <c r="F36" s="251" t="s">
        <v>6</v>
      </c>
      <c r="G36" s="163">
        <v>17.49420053954446</v>
      </c>
      <c r="H36" s="163">
        <v>0.23038393565880905</v>
      </c>
      <c r="I36" s="163">
        <v>234.98746245562202</v>
      </c>
      <c r="J36" s="163">
        <v>5.227999409085817</v>
      </c>
      <c r="K36" s="163">
        <v>2.370627143412902</v>
      </c>
      <c r="L36" s="163">
        <v>33.863616943359375</v>
      </c>
      <c r="M36" s="163">
        <v>33.66196060180664</v>
      </c>
      <c r="N36" s="163">
        <v>33.863616943359375</v>
      </c>
      <c r="O36" s="163">
        <v>1471.1527099609375</v>
      </c>
      <c r="P36" s="163">
        <f t="shared" si="1"/>
        <v>75.93498431</v>
      </c>
      <c r="AJ36" s="121"/>
    </row>
    <row r="37" ht="14.25" customHeight="1">
      <c r="A37" s="42" t="s">
        <v>178</v>
      </c>
      <c r="B37" s="42" t="s">
        <v>179</v>
      </c>
      <c r="C37" s="35" t="s">
        <v>43</v>
      </c>
      <c r="D37" s="42">
        <v>5.0</v>
      </c>
      <c r="E37" s="42">
        <v>4.0</v>
      </c>
      <c r="F37" s="251" t="s">
        <v>6</v>
      </c>
      <c r="G37" s="163">
        <v>13.60825988801306</v>
      </c>
      <c r="H37" s="163">
        <v>0.19451146179954892</v>
      </c>
      <c r="I37" s="163">
        <v>249.95888546334686</v>
      </c>
      <c r="J37" s="163">
        <v>4.765106346614799</v>
      </c>
      <c r="K37" s="163">
        <v>2.5282551154179727</v>
      </c>
      <c r="L37" s="163">
        <v>34.28314208984375</v>
      </c>
      <c r="M37" s="163">
        <v>33.75520324707031</v>
      </c>
      <c r="N37" s="163">
        <v>34.28314208984375</v>
      </c>
      <c r="O37" s="163">
        <v>1070.523681640625</v>
      </c>
      <c r="P37" s="163">
        <f t="shared" si="1"/>
        <v>69.96122368</v>
      </c>
      <c r="R37" s="191" t="s">
        <v>247</v>
      </c>
      <c r="S37" s="159" t="s">
        <v>253</v>
      </c>
      <c r="T37" s="42" t="s">
        <v>295</v>
      </c>
      <c r="U37" s="42" t="s">
        <v>9</v>
      </c>
      <c r="V37" s="42" t="s">
        <v>12</v>
      </c>
      <c r="W37" s="42" t="s">
        <v>15</v>
      </c>
      <c r="X37" s="42" t="s">
        <v>18</v>
      </c>
      <c r="Y37" s="42" t="s">
        <v>21</v>
      </c>
      <c r="Z37" s="42" t="s">
        <v>22</v>
      </c>
      <c r="AA37" s="200"/>
      <c r="AB37" s="191" t="s">
        <v>247</v>
      </c>
      <c r="AC37" s="159" t="s">
        <v>253</v>
      </c>
      <c r="AD37" s="42" t="s">
        <v>295</v>
      </c>
      <c r="AE37" s="42" t="s">
        <v>9</v>
      </c>
      <c r="AF37" s="42" t="s">
        <v>12</v>
      </c>
      <c r="AG37" s="42" t="s">
        <v>15</v>
      </c>
      <c r="AH37" s="42" t="s">
        <v>18</v>
      </c>
      <c r="AI37" s="42" t="s">
        <v>21</v>
      </c>
      <c r="AJ37" s="42" t="s">
        <v>22</v>
      </c>
      <c r="AK37" s="200"/>
      <c r="AL37" s="191" t="s">
        <v>247</v>
      </c>
      <c r="AM37" s="159" t="s">
        <v>253</v>
      </c>
      <c r="AN37" s="42" t="s">
        <v>295</v>
      </c>
      <c r="AO37" s="42" t="s">
        <v>9</v>
      </c>
      <c r="AP37" s="42" t="s">
        <v>12</v>
      </c>
      <c r="AQ37" s="42" t="s">
        <v>15</v>
      </c>
      <c r="AR37" s="42" t="s">
        <v>18</v>
      </c>
      <c r="AS37" s="42" t="s">
        <v>21</v>
      </c>
      <c r="AT37" s="42" t="s">
        <v>22</v>
      </c>
      <c r="AU37" s="200"/>
      <c r="AV37" s="200"/>
      <c r="AW37" s="191" t="s">
        <v>247</v>
      </c>
      <c r="AX37" s="159" t="s">
        <v>253</v>
      </c>
      <c r="AY37" s="42" t="s">
        <v>295</v>
      </c>
      <c r="AZ37" s="42" t="s">
        <v>9</v>
      </c>
      <c r="BA37" s="42" t="s">
        <v>12</v>
      </c>
      <c r="BB37" s="42" t="s">
        <v>15</v>
      </c>
      <c r="BC37" s="42" t="s">
        <v>18</v>
      </c>
      <c r="BD37" s="42" t="s">
        <v>21</v>
      </c>
      <c r="BE37" s="42" t="s">
        <v>22</v>
      </c>
      <c r="BF37" s="200"/>
      <c r="BG37" s="200"/>
      <c r="BH37" s="200"/>
      <c r="BI37" s="200"/>
      <c r="BJ37" s="200"/>
      <c r="BK37" s="200"/>
      <c r="BL37" s="200"/>
      <c r="BM37" s="200"/>
      <c r="BN37" s="200"/>
      <c r="BO37" s="200"/>
      <c r="BP37" s="200"/>
      <c r="BQ37" s="200"/>
      <c r="BR37" s="200"/>
      <c r="BS37" s="200"/>
      <c r="BT37" s="200"/>
      <c r="BU37" s="200"/>
      <c r="BV37" s="200"/>
      <c r="BW37" s="200"/>
      <c r="BX37" s="200"/>
      <c r="BY37" s="200"/>
    </row>
    <row r="38" ht="14.25" customHeight="1">
      <c r="A38" s="42" t="s">
        <v>183</v>
      </c>
      <c r="B38" s="42" t="s">
        <v>176</v>
      </c>
      <c r="C38" s="35" t="s">
        <v>42</v>
      </c>
      <c r="D38" s="42">
        <v>5.0</v>
      </c>
      <c r="E38" s="42">
        <v>5.0</v>
      </c>
      <c r="F38" s="251" t="s">
        <v>6</v>
      </c>
      <c r="G38" s="163">
        <v>17.333145735182292</v>
      </c>
      <c r="H38" s="163">
        <v>0.2439035451660041</v>
      </c>
      <c r="I38" s="163">
        <v>242.6321576457029</v>
      </c>
      <c r="J38" s="163">
        <v>5.672150427915172</v>
      </c>
      <c r="K38" s="163">
        <v>2.43700705387813</v>
      </c>
      <c r="L38" s="163">
        <v>34.38362121582031</v>
      </c>
      <c r="M38" s="163">
        <v>33.80904769897461</v>
      </c>
      <c r="N38" s="163">
        <v>34.38362121582031</v>
      </c>
      <c r="O38" s="163">
        <v>1352.0609130859375</v>
      </c>
      <c r="P38" s="163">
        <f t="shared" si="1"/>
        <v>71.06557522</v>
      </c>
      <c r="S38" s="42" t="s">
        <v>169</v>
      </c>
      <c r="T38" s="130">
        <f>AVERAGE(G2,G13:G15,G18,G29:G31,G34,G45:G47,G50,G61:G63,G66,G77:G79,G82,G93:G95)</f>
        <v>15.47079003</v>
      </c>
      <c r="U38" s="130">
        <f>AVERAGE(G98,G109:G111,G114,G125:G127,G130,G141:G143,G146,G157:G159,G162,G173:G175,G178,G189:G191)</f>
        <v>13.81054087</v>
      </c>
      <c r="V38" s="130">
        <f>AVERAGE(G194,G205,G206,G207,G210,G221:G223,G226,G237:G239,G242,G253:G255,G258,G269:G271,G274,G285:G287)</f>
        <v>8.835843539</v>
      </c>
      <c r="W38" s="130">
        <f>AVERAGE(G290,G301:G303,G306,G317:G319,G322,G333:G335,G338,G349:G351,G354,G365:G367,G370,G381:G383)</f>
        <v>9.727617254</v>
      </c>
      <c r="X38" s="130">
        <f>AVERAGE(G386,G397:G399,G402,G413:G415,G418,G429:G431,G434,G445:G447,G450,G462:G464,G466,G477:G479)</f>
        <v>4.333349322</v>
      </c>
      <c r="Y38" s="130">
        <f>AVERAGE(G482,G493:G495,G498,G509:G511,G514,G525:G527,G530,G541:G543,G546,G557:G559,G562,G573:G575)</f>
        <v>11.62502522</v>
      </c>
      <c r="Z38" s="130">
        <f>AVERAGE(G578,G589:G591,G594,G605:G607,G610,G621:G623,G626,G637:G639,G642,G653:G655,G658,G669:G671)</f>
        <v>11.19530882</v>
      </c>
      <c r="AA38" s="200"/>
      <c r="AC38" s="42" t="s">
        <v>169</v>
      </c>
      <c r="AD38" s="130">
        <f>AVERAGE(H2,H13,H15,H18,H29:H31,H34,H45:H47,H50,H61:H63,H66,H77:H79,H82,H93:H95)</f>
        <v>0.2347001509</v>
      </c>
      <c r="AE38" s="130">
        <f>AVERAGE(H98,H109:H111,H114,H125:H127,H130,H141:H143,H146,H157:H159,H162,H173:H175,H178,H189:H191)</f>
        <v>0.2387236238</v>
      </c>
      <c r="AF38" s="130">
        <f>AVERAGE(H194,H205:H207,H210,H221:H223,H226,H237:H239,H242,H253:H255,H258,H269:H271,H274,H285:H287)</f>
        <v>0.1183254627</v>
      </c>
      <c r="AG38" s="130">
        <f>AVERAGE(H290,H301:H303,H306,H317:H319,H322,H333:H335,H338,H349:H351,H354,H365:H367,H370,H381:H383)</f>
        <v>0.1498265023</v>
      </c>
      <c r="AH38" s="130">
        <f>AVERAGE(H386,H397:H399,H402,H413:H415,H418,H429:H431,H434,H445:H447,H450,H461:H463,H466,H477:H479)</f>
        <v>0.04082152027</v>
      </c>
      <c r="AI38" s="130">
        <f>AVERAGE(H482,H493:H495,H498,H509:H511,H514,H525:H527,H530,H541:H543,H546,H557:H559,H562,H573:H575)</f>
        <v>0.1835242299</v>
      </c>
      <c r="AJ38" s="130">
        <f>AVERAGE(H578,H589:H591,H594,H605:H607,H610,H621:H623,H626,H637:H639,H642,H653:H655,H658,H669:H671)</f>
        <v>0.2155302026</v>
      </c>
      <c r="AK38" s="200"/>
      <c r="AM38" s="42" t="s">
        <v>169</v>
      </c>
      <c r="AN38" s="130">
        <f>AVERAGE(J2,J13:J15,J18,J29:J31,J34,J45:J47,J50,J61:J63,J66,J77:J79,J82,J93:J95)</f>
        <v>5.209338787</v>
      </c>
      <c r="AO38" s="130">
        <f>AVERAGE(J98,J109:J111,J114,J125:J127,J130,J141:J143,J146,J157:J159,J162,J173:J175,J178,J189:J191)</f>
        <v>4.621295534</v>
      </c>
      <c r="AP38" s="130">
        <f>AVERAGE(J194,J205:J207,J210,J221:J223,J226,J237:J239,J242,J253:J255,J258,J269:J271,J274,J285:J287)</f>
        <v>4.007713358</v>
      </c>
      <c r="AQ38" s="130">
        <f>AVERAGE(J290,J301:J303,J306,J317:J319,J322,J333:J335,J338,J349:J351,J354,J365:J367,J370,J381:J383)</f>
        <v>4.617776655</v>
      </c>
      <c r="AR38" s="130">
        <f>AVERAGE(J386,J397:J399,J402,J413:J415,J418,J429:J431,J434,J445:J447,J450,J461:J463,J466,J477:J479)</f>
        <v>1.266352574</v>
      </c>
      <c r="AS38" s="130">
        <f>AVERAGE(J482,J493:J495,J498,J509:J511,J514,J525:J527,J530,J541:J543,J546,J557:J559,J562,J573:J575)</f>
        <v>4.776524355</v>
      </c>
      <c r="AT38" s="130">
        <f>AVERAGE(J578,J589:J591,J594,J605:J607,J610,J621:J623,J626,J637:J639,J642,J653:J655,J658,J669:J671)</f>
        <v>6.356510298</v>
      </c>
      <c r="AU38" s="200"/>
      <c r="AV38" s="200"/>
      <c r="AX38" s="42" t="s">
        <v>169</v>
      </c>
      <c r="AY38" s="130">
        <f>AVERAGE(P2,P13:P15,P18,P29:P31,P34,P45:P47,P50,P61:P63,P66,P77:P79,P82,P93:P95)</f>
        <v>65.99765661</v>
      </c>
      <c r="AZ38" s="130">
        <f>AVERAGE(P98,P109:P111,P114,P125:P127,P130,P141:P143,P146,P157:P159,P162,P173:P175,P178,P189:P191)</f>
        <v>60.15119621</v>
      </c>
      <c r="BA38" s="130">
        <f>AVERAGE(P194,P205:P207,P210,P221:P223,P226,P237:P239,P242,P253:P255,P258,P269:P271,P274,P285:P287)</f>
        <v>91.76115737</v>
      </c>
      <c r="BB38" s="130">
        <f>AVERAGE(P290,P301:P303,P306,P317:P319,P322,P333:P335,P338,P349:P351,P354,P365:P367,P370,P381:P383)</f>
        <v>72.99706134</v>
      </c>
      <c r="BC38" s="130">
        <f>AVERAGE(P386,P397:P399,P402,P413:P415,P418,P429:P431,P434,P445:P447,P450,P461:P463,P466,P477:P479)</f>
        <v>118.8610096</v>
      </c>
      <c r="BD38" s="130">
        <f>AVERAGE(P482,P493:P495,P498,P509:P511,P514,P525:P527,P530,P541:P543,P546,P557:P559,P562,P573:P575)</f>
        <v>66.76776447</v>
      </c>
      <c r="BE38" s="130">
        <f>AVERAGE(P578,P589:P591,P594,P605:P607,P610,P621:P623,P626,P637:P639,P642,P653:P655,P658,P669:P671)</f>
        <v>53.05325673</v>
      </c>
      <c r="BF38" s="200"/>
      <c r="BG38" s="200"/>
      <c r="BH38" s="200"/>
      <c r="BI38" s="200"/>
      <c r="BJ38" s="200"/>
      <c r="BK38" s="200"/>
      <c r="BL38" s="200"/>
      <c r="BM38" s="200"/>
      <c r="BN38" s="200"/>
      <c r="BO38" s="200"/>
      <c r="BP38" s="200"/>
      <c r="BQ38" s="200"/>
      <c r="BR38" s="200"/>
      <c r="BS38" s="200"/>
      <c r="BT38" s="200"/>
      <c r="BU38" s="200"/>
      <c r="BV38" s="200"/>
      <c r="BW38" s="200"/>
      <c r="BX38" s="200"/>
      <c r="BY38" s="200"/>
    </row>
    <row r="39" ht="14.25" customHeight="1">
      <c r="A39" s="190" t="s">
        <v>168</v>
      </c>
      <c r="B39" s="190" t="s">
        <v>179</v>
      </c>
      <c r="C39" s="260" t="s">
        <v>41</v>
      </c>
      <c r="D39" s="190">
        <v>5.0</v>
      </c>
      <c r="E39" s="190">
        <v>6.0</v>
      </c>
      <c r="F39" s="251" t="s">
        <v>6</v>
      </c>
      <c r="G39" s="163"/>
      <c r="H39" s="163"/>
      <c r="I39" s="163"/>
      <c r="J39" s="163"/>
      <c r="K39" s="163"/>
      <c r="L39" s="163"/>
      <c r="M39" s="163"/>
      <c r="N39" s="163"/>
      <c r="O39" s="163"/>
      <c r="P39" s="163"/>
      <c r="Q39" s="190"/>
      <c r="S39" s="42" t="s">
        <v>173</v>
      </c>
      <c r="T39" s="130">
        <f>AVERAGE(G3,G8,G12,G17,G19,G24,G27,G33,G35,G40,G44,G49,G51,G56,G60,G65,G67,G72,G75,G81,G83,G88,G92,G97)</f>
        <v>15.59665607</v>
      </c>
      <c r="U39" s="130">
        <f>AVERAGE(G99,G104,G108,G113,G115,G120,G123,G129,G131,G136,G140,G145,G147,G152,G156,G161,G163,G168,G171,G177,G179,G184,G188,G193)</f>
        <v>14.40572894</v>
      </c>
      <c r="V39" s="130">
        <f>AVERAGE(G195,G200,G204,G209,G211,G216,G219,G225,G227,G232,G236,G241,G243,G248,G252,G257,G259,G264,G267,G273,G275,G280,G284,G289)</f>
        <v>8.394192457</v>
      </c>
      <c r="W39" s="130">
        <f>AVERAGE(G291,G296,G300,G305,G307,G312,G315,G321,G323,G328,G332,G337,G339,G344,G348,G353,G355,G360,G363,G369,G371,G376,G380,G385)</f>
        <v>9.097494815</v>
      </c>
      <c r="X39" s="130">
        <f>AVERAGE(G387,G392,G396,G401,G403,G408,G411,G417,G419,G424,G428,G433,G435,G440,G444,G449,G451,G456,G461,G465,G467,G472,G476,G481)</f>
        <v>5.405408509</v>
      </c>
      <c r="Y39" s="130">
        <f>AVERAGE(G483,G488,G492,G497,G499,G504,G507,G513,G515,G520,G524,G529,G531,G536,G540,G545,G547,G552,G555,G561,G563,G568,G572,G577)</f>
        <v>11.54779835</v>
      </c>
      <c r="Z39" s="130">
        <f>AVERAGE(G579,G584,G588,G593,G595,G600,G603,G609,G611,G616,G620,G625,G627,G632,G636,G641,G643,G648,G651,G657,G659,G664,G668,G673)</f>
        <v>11.33003704</v>
      </c>
      <c r="AA39" s="200"/>
      <c r="AC39" s="42" t="s">
        <v>173</v>
      </c>
      <c r="AD39" s="130">
        <f>AVERAGE(H3,H8,H12,H17,H19,H24,H27,H33,H35,H40,H44,H49,H51,H56,H60,H65,H67,H72,H75,H81,H83,H88,H92,H97)</f>
        <v>0.2614337752</v>
      </c>
      <c r="AE39" s="130">
        <f>AVERAGE(H99,H104,H108,H113,H115,H120,H123,H129,H131,H136,H140,H145,H147,H152,H156,H161,H163,H168,H171,H177,H179,H184,H188,H193)</f>
        <v>0.2705720499</v>
      </c>
      <c r="AF39" s="130">
        <f>AVERAGE(H195,H200,H204,H209,H211,H216,H219,H225,H227,H232,H236,H241,H243,H248,H252,H257,H259,H264,H267,H273,H275,H280,H284,H289)</f>
        <v>0.1109391637</v>
      </c>
      <c r="AG39" s="130">
        <f>AVERAGE(H291,H296,H300,H305,H307,H312,H315,H321,H323,H328,H332,H337,H339,H344,H348,H353,H355,H360,H363,H369,H371,H376,H380,H385)</f>
        <v>0.150243445</v>
      </c>
      <c r="AH39" s="130">
        <f>AVERAGE(H387,H392,H396,H401,H403,H408,H411,H417,H419,H424,H428,H433,H435,H440,H444,H449,H451,H456,H459,H465,H467,H472,H476,H481)</f>
        <v>0.0565483165</v>
      </c>
      <c r="AI39" s="130">
        <f>AVERAGE(H483,H488,H492,H497,H499,H504,H507,H513,H515,H520,H524,H529,H531,H536,H540,H545,H547,H552,H555,H561,H563,H568,H572,H577)</f>
        <v>0.1872817577</v>
      </c>
      <c r="AJ39" s="130">
        <f>AVERAGE(H579,H584,H588,H593,H595,H600,H603,H609,H611,H616,H620,H625,H627,H632,H636,H641,H643,H648,H651,H657,H659,H664,H668,H673)</f>
        <v>0.2155866075</v>
      </c>
      <c r="AK39" s="200"/>
      <c r="AM39" s="42" t="s">
        <v>173</v>
      </c>
      <c r="AN39" s="130">
        <f>AVERAGE(J3,J8,J12,J17,J19,J24,J27,J33,J35,J40,J44,J49,J51,J56,J60,J65,J67,J72,J75,J81,J83,J88,J92,J97)</f>
        <v>5.439655701</v>
      </c>
      <c r="AO39" s="130">
        <f>AVERAGE(J99,J104,J108,J113,J115,J120,J123,J129,J131,J136,J140,J145,J147,J152,J156,J161,J163,J168,J171,J177,J179,J184,J188,J193)</f>
        <v>4.926055185</v>
      </c>
      <c r="AP39" s="130">
        <f>AVERAGE(J195,J200,J204,J209,J211,J216,J219,J225,J227,J232,J236,J241,J243,J248,J252,J257,J259,J264,J267,J273,J275,J280,J284,J289)</f>
        <v>3.681109196</v>
      </c>
      <c r="AQ39" s="130">
        <f>AVERAGE(J291,J296,J300,J305,J307,J312,J315,J321,J323,J328,J332,J337,J339,J344,J348,J353,J355,J360,J363,J369,J371,J376,J380,J385)</f>
        <v>4.543419229</v>
      </c>
      <c r="AR39" s="130">
        <f>AVERAGE(J387,J392,J396,J401,J403,J408,J411,J417,J419,J424,J428,J433,J435,J440,J444,J449,J451,J456,J459,J465,J467,J472,J476,J481)</f>
        <v>1.617066455</v>
      </c>
      <c r="AS39" s="130">
        <f>AVERAGE(J483,J488,J492,J497,J499,J504,J507,J513,J515,J520,J524,J529,J531,J536,J540,J545,J547,J552,J555,J561,J563,J568,J572,J577)</f>
        <v>4.753902862</v>
      </c>
      <c r="AT39" s="130">
        <f>AVERAGE(J579,J584,J588,J593,J595,J600,J603,J609,J611,J616,J620,J625,J627,J632,J636,J641,J643,J648,J651,J657,J659,J664,J668,J673)</f>
        <v>6.615159975</v>
      </c>
      <c r="AU39" s="200"/>
      <c r="AV39" s="200"/>
      <c r="AX39" s="42" t="s">
        <v>173</v>
      </c>
      <c r="AY39" s="130">
        <f>AVERAGE(P3,P8,P12,P17,P19,P24,P27,P33,P35,P40,P44,P49,P51,P56,P60,P65,P67,P72,P75,P81,P83,P88,P92,P97)</f>
        <v>61.21642779</v>
      </c>
      <c r="AZ39" s="130">
        <f>AVERAGE(P99,P104,P108,P113,P115,P120,P123,P129,P131,P136,P140,P145,P147,P152,P156,P161,P163,P168,P171,P177,P179,P184,P188,P193)</f>
        <v>55.68778217</v>
      </c>
      <c r="BA39" s="130">
        <f>AVERAGE(P195,P200,P204,P209,P211,P216,P219,P225,P227,P232,P236,P241,P243,P248,P252,P257,P259,P264,P267,P273,P275,P280,P284,P289)</f>
        <v>88.38084494</v>
      </c>
      <c r="BB39" s="130">
        <f>AVERAGE(P291,P296,P300,P305,P307,P312,P315,P321,P323,P328,P332,P337,P339,P344,P348,P353,P355,P360,P363,P369,P371,P376,P380,P385)</f>
        <v>66.14610431</v>
      </c>
      <c r="BC39" s="130">
        <f>AVERAGE(P387,P392,P396,P401,P403,P408,P411,P417,P419,P424,P428,P433,P435,P440,P444,P449,P451,P456,P459,P465,P467,P472,P476,P481)</f>
        <v>118.6778139</v>
      </c>
      <c r="BD39" s="130">
        <f>AVERAGE(P483,P488,P492,P497,P499,P504,P507,P513,P515,P520,P524,P529,P531,P536,P540,P545,P547,P552,P555,P561,P563,P568,P572,P577)</f>
        <v>63.26177944</v>
      </c>
      <c r="BE39" s="130">
        <f>AVERAGE(P579,P584,P588,P593,P595,P600,P603,P609,P611,P616,P620,P625,P627,P632,P636,P641,P643,P648,P651,P657,P659,P664,P668,P673)</f>
        <v>53.75108725</v>
      </c>
      <c r="BF39" s="200"/>
      <c r="BG39" s="200"/>
      <c r="BH39" s="200"/>
      <c r="BI39" s="200"/>
      <c r="BJ39" s="200"/>
      <c r="BK39" s="200"/>
      <c r="BL39" s="200"/>
      <c r="BM39" s="200"/>
      <c r="BN39" s="200"/>
      <c r="BO39" s="200"/>
      <c r="BP39" s="200"/>
      <c r="BQ39" s="200"/>
      <c r="BR39" s="200"/>
      <c r="BS39" s="200"/>
      <c r="BT39" s="200"/>
      <c r="BU39" s="200"/>
      <c r="BV39" s="200"/>
      <c r="BW39" s="200"/>
      <c r="BX39" s="200"/>
      <c r="BY39" s="200"/>
    </row>
    <row r="40" ht="14.25" customHeight="1">
      <c r="A40" s="42" t="s">
        <v>183</v>
      </c>
      <c r="B40" s="42" t="s">
        <v>173</v>
      </c>
      <c r="C40" s="35" t="s">
        <v>40</v>
      </c>
      <c r="D40" s="42">
        <v>5.0</v>
      </c>
      <c r="E40" s="42">
        <v>7.0</v>
      </c>
      <c r="F40" s="251" t="s">
        <v>6</v>
      </c>
      <c r="G40" s="163">
        <v>11.280979117959896</v>
      </c>
      <c r="H40" s="163">
        <v>0.24224128114327004</v>
      </c>
      <c r="I40" s="163">
        <v>297.088424438263</v>
      </c>
      <c r="J40" s="163">
        <v>3.4057329561006378</v>
      </c>
      <c r="K40" s="163">
        <v>1.4972229949753069</v>
      </c>
      <c r="L40" s="163">
        <v>27.292652130126953</v>
      </c>
      <c r="M40" s="163">
        <v>26.42664337158203</v>
      </c>
      <c r="N40" s="163">
        <v>27.292652130126953</v>
      </c>
      <c r="O40" s="163">
        <v>758.2247314453125</v>
      </c>
      <c r="P40" s="163">
        <f t="shared" ref="P40:P245" si="58">G40/H40</f>
        <v>46.56918534</v>
      </c>
      <c r="S40" s="42" t="s">
        <v>176</v>
      </c>
      <c r="T40" s="130">
        <f>AVERAGE(G4,G6,G10,G16,G20,G22,G25,G32,G36,G38,G42,G48,G52,G54,G58,G64,G68,G70,G73,G80,G84,G86,G90,G96)</f>
        <v>16.16224484</v>
      </c>
      <c r="U40" s="130">
        <f>AVERAGE(G100,G102,G106,G112,G116,G118,G121,G128,G132,G134,G138,G144,G148,G150,G154,G160,G164,G166,G169,G176,G180,G182,G186,G192)</f>
        <v>14.37734851</v>
      </c>
      <c r="V40" s="130">
        <f>AVERAGE(G196,G198,G202,G208,G212,G214,G217,G224,G228,G230,G234,G240,G244,G246,G250,G256,G260,G262,G265,G272,G276,G278,G282,G288)</f>
        <v>8.526199616</v>
      </c>
      <c r="W40" s="130">
        <f>AVERAGE(G292,G294,G298,G304,G308,G310,G313,G320,G324,G326,G330,G336,G340,G342,G346,G352,G356,G358,G361,G368,G372,G374,G378,G384)</f>
        <v>8.995987745</v>
      </c>
      <c r="X40" s="130">
        <f>AVERAGE(G388,G390,G394,G400,G404,G406,G409,G416,G420,G422,G426,G432,G436,G438,G442,G448,G452,G454,G457,G465,G468,G470,G474,G480)</f>
        <v>5.017865025</v>
      </c>
      <c r="Y40" s="130">
        <f>AVERAGE(G484,G486,G490,G496,G500,G502,G505,G512,G516,G518,G522,G528,G532,G534,G538,G544,G548,G550,G553,G560,G564,G566,G570,G576)</f>
        <v>11.38403893</v>
      </c>
      <c r="Z40" s="130">
        <f>AVERAGE(G580,G582,G586,G592,G596,G598,G601,G608,G612,G614,G618,G624,G628,G630,G634,G640,G644,G646,G649,G656,G660,G662,G666,G672)</f>
        <v>10.74116096</v>
      </c>
      <c r="AC40" s="42" t="s">
        <v>176</v>
      </c>
      <c r="AD40" s="130">
        <f>AVERAGE(H4,H6,H10,H16,H20,H22,H25,H32,H36,H38,H42,H48,H52,H54,H58,H64,H68,H70,H73,H80,H84,H86,H90,H96)</f>
        <v>0.2513961521</v>
      </c>
      <c r="AE40" s="130">
        <f>AVERAGE(H100,H102,H106,H112,H116,H118,H121,H128,H132,H134,H138,H144,H148,H150,H154,H160,H164,H166,H169,H176,H180,H182,H186,H192)</f>
        <v>0.2565867151</v>
      </c>
      <c r="AF40" s="130">
        <f>AVERAGE(H196,H198,H202,H208,H212,H214,H217,H224,H228,H230,H234,H240,H244,H246,H250,H256,H260,H262,H265,H272,H276,H278,H282,H288)</f>
        <v>0.1033633113</v>
      </c>
      <c r="AG40" s="130">
        <f>AVERAGE(H292,H294,H298,H304,H308,H310,H313,H320,H324,H326,H330,H336,H340,H342,H346,H352,H356,H358,H361,H368,H372,H374,H378,H384)</f>
        <v>0.1335804321</v>
      </c>
      <c r="AH40" s="130">
        <f>AVERAGE(H388,H390,H394,H400,H404,H406,H409,H416,H420,H422,H426,H432,H436,H438,H442,H448,H452,H454,H457,H464,H468,H470,H474,H480)</f>
        <v>0.04134727141</v>
      </c>
      <c r="AI40" s="130">
        <f>AVERAGE(H484,H486,H490,H496,H500,H502,H505,H512,H516,H518,H522,H528,H532,H534,H538,H544,H548,H550,H553,H560,H564,H566,H570,H576)</f>
        <v>0.1863070596</v>
      </c>
      <c r="AJ40" s="130">
        <f>AVERAGE(H580,H582,H586,H592,H596,H598,H601,H608,H612,H614,H618,H624,H628,H630,H634,H640,H644,H646,H649,H656,H660,H662,H666,H672)</f>
        <v>0.2044527438</v>
      </c>
      <c r="AM40" s="42" t="s">
        <v>176</v>
      </c>
      <c r="AN40" s="130">
        <f>AVERAGE(J4,J6,J10,J16,J20,J22,J25,J32,J36,J38,J42,J48,J52,J54,J58,J64,J68,J70,J73,J80,J84,J86,J90,J96)</f>
        <v>5.332381284</v>
      </c>
      <c r="AO40" s="130">
        <f>AVERAGE(J100,J102,J106,J112,J116,J118,J121,J128,J132,J134,J138,J144,J148,J150,J154,J160,J164,J166,J169,J176,J180,J182,J186,J192)</f>
        <v>4.813891038</v>
      </c>
      <c r="AP40" s="130">
        <f>AVERAGE(J196,J198,J202,J208,J212,J214,J217,J224,J228,J230,J234,J240,J244,J246,J250,J256,J260,J262,J265,J272,J276,J278,J282,J288)</f>
        <v>3.698216189</v>
      </c>
      <c r="AQ40" s="130">
        <f>AVERAGE(J292,J294,J298,J304,J308,J310,J313,J320,J324,J326,J330,J336,J340,J342,J346,J352,J356,J358,J361,J368,J372,J374,J378,J384)</f>
        <v>4.277536732</v>
      </c>
      <c r="AR40" s="130">
        <f>AVERAGE(J388,J390,J394,J400,J404,J406,J409,J416,J420,J422,J426,J432,J436,J438,J442,J448,J452,J454,J457,J464,J468,J470,J474,J480)</f>
        <v>1.40629915</v>
      </c>
      <c r="AS40" s="130">
        <f>AVERAGE(J484,J486,J490,J496,J500,J502,J505,J512,J516,J518,J522,J528,J532,J534,J538,J544,J548,J550,J553,J560,J564,J566,J570,J576)</f>
        <v>4.781203886</v>
      </c>
      <c r="AT40" s="130">
        <f>AVERAGE(J580,J582,J586,J592,J596,J598,J601,J608,J612,J614,J618,J624,J628,J630,J634,J640,J644,J646,J649,J656,J660,J662,J666,J672)</f>
        <v>6.204556143</v>
      </c>
      <c r="AX40" s="42" t="s">
        <v>176</v>
      </c>
      <c r="AY40" s="130">
        <f>AVERAGE(P4,P6,P10,P16,P20,P22,P25,P32,P36,P38,P42,P48,P52,P54,P58,P64,P68,P70,P73,P80,P84,P86,P90,P96)</f>
        <v>65.63616975</v>
      </c>
      <c r="AZ40" s="130">
        <f>AVERAGE(P100,P102,P106,P112,P116,P118,P121,P128,P132,P134,P138,P144,P148,P150,P154,P160,P164,P166,P169,P176,P180,P182,P186,P192)</f>
        <v>60.47339155</v>
      </c>
      <c r="BA40" s="130">
        <f>AVERAGE(P196,P198,P202,P208,P212,P214,P217,P224,P228,P230,P234,P240,P244,P246,P250,P256,P260,P262,P265,P272,P276,P278,P282,P288)</f>
        <v>91.73072038</v>
      </c>
      <c r="BB40" s="130">
        <f>AVERAGE(P292,P294,P298,P304,P308,P310,P313,P320,P324,P326,P330,P336,P340,P342,P346,P352,P356,P358,P361,P368,P372,P374,P378,P384)</f>
        <v>74.64740204</v>
      </c>
      <c r="BC40" s="130">
        <f>AVERAGE(P388,P390,P394,P400,P404,P406,P409,P416,P420,P422,P426,P432,P436,P438,P442,P448,P452,P454,P457,P464,P468,P470,P474,P480)</f>
        <v>113.0492666</v>
      </c>
      <c r="BD40" s="130">
        <f>AVERAGE(P484,P486,P490,P496,P500,P502,P505,P512,P516,P518,P522,P528,P532,P534,P538,P544,P548,P550,P553,P560,P564,P566,P570,P576)</f>
        <v>63.08786837</v>
      </c>
      <c r="BE40" s="130">
        <f>AVERAGE(P580,P582,P586,P592,P596,P598,P601,P608,P612,P614,P618,P624,P628,P630,P634,P640,P644,P646,P649,P656,P660,P662,P666,P672)</f>
        <v>53.68945827</v>
      </c>
    </row>
    <row r="41" ht="14.25" customHeight="1">
      <c r="A41" s="42" t="s">
        <v>175</v>
      </c>
      <c r="B41" s="42" t="s">
        <v>179</v>
      </c>
      <c r="C41" s="35" t="s">
        <v>39</v>
      </c>
      <c r="D41" s="42">
        <v>5.0</v>
      </c>
      <c r="E41" s="42">
        <v>8.0</v>
      </c>
      <c r="F41" s="251" t="s">
        <v>6</v>
      </c>
      <c r="G41" s="163">
        <v>18.0280314812999</v>
      </c>
      <c r="H41" s="163">
        <v>0.2122266655701459</v>
      </c>
      <c r="I41" s="163">
        <v>223.71857391619062</v>
      </c>
      <c r="J41" s="163">
        <v>3.559596706282305</v>
      </c>
      <c r="K41" s="163">
        <v>1.7660926596147695</v>
      </c>
      <c r="L41" s="163">
        <v>28.59241485595703</v>
      </c>
      <c r="M41" s="163">
        <v>26.933860778808594</v>
      </c>
      <c r="N41" s="163">
        <v>28.59241485595703</v>
      </c>
      <c r="O41" s="163">
        <v>1119.5982666015625</v>
      </c>
      <c r="P41" s="163">
        <f t="shared" si="58"/>
        <v>84.94706088</v>
      </c>
      <c r="S41" s="42" t="s">
        <v>179</v>
      </c>
      <c r="T41" s="130">
        <f>AVERAGE(G5,G7,G9,G11,G21,G23,G25,G27,G37,G39,G41,G43,G53,G55,G57,G59,G69,G71,G73,G75,G85,G87,G89,G91)</f>
        <v>15.35010742</v>
      </c>
      <c r="U41" s="130">
        <f>AVERAGE(G101,G103,G105,G107,G117,G119,G121,G123,G133,G135,G137,G139,G149,G151,G153,G155,G165,G167,G169,G171,G181,G183,G185,G187)</f>
        <v>14.45230479</v>
      </c>
      <c r="V41" s="130">
        <f>AVERAGE(G197,G199,G201,G203,G213,G215,G217,G219,G229,G231,G233,G235,G245,G247,G249,G251,G261,G263,G265,G267,G277,G279,G281,G283)</f>
        <v>7.756224058</v>
      </c>
      <c r="W41" s="130">
        <f>AVERAGE(G293,G295,G297,G299,G309,G311,G313,G315,G325,G327,G329,G331,G341,G343,G345,G347,G357,G359,G361,G363,G373,G375,G377,G379)</f>
        <v>8.010834229</v>
      </c>
      <c r="X41" s="130">
        <f>AVERAGE(G389,G391,G393,G395,G405,G407,G409,G411,G421,G423,G425,G427,G437,G439,G441,G443,G453,G456,G457,G459,G469,G471,G473,G475)</f>
        <v>4.445225959</v>
      </c>
      <c r="Y41" s="130">
        <f>AVERAGE(G485,G487,G489,G491,G501,G503,G505,G507,G517,G519,G521,G523,G533,G535,G537,G539,G549,G551,G553,G555,G565,G567,G569,G571)</f>
        <v>10.29541989</v>
      </c>
      <c r="Z41" s="130">
        <f>AVERAGE(G581,G583,G585,G587,G597,G599,G601,G603,G613,G615,G617,G619,G629,G631,G633,G635,G645,G647,G649,G651,G661,G663,G665,G667)</f>
        <v>10.76637144</v>
      </c>
      <c r="AC41" s="42" t="s">
        <v>179</v>
      </c>
      <c r="AD41" s="130">
        <f>AVERAGE(H5,H7,H9,H11,H21,H23,H25,H27,H37,H39,H41,H43,H53,H55,H57,H59,H69,H71,H73,H75,H85,H87,H89,H91)</f>
        <v>0.2259097013</v>
      </c>
      <c r="AE41" s="130">
        <f>AVERAGE(H101,H103,H105,H107,H117,H119,H121,H123,H133,H135,H137,H139,H149,H151,H153,H155,H165,H167,H169,H171,H181,H183,H185,H187)</f>
        <v>0.2499364277</v>
      </c>
      <c r="AF41" s="130">
        <f>AVERAGE(H197,H199,H201,H203,H213,H215,H217,H219,H229,H231,H233,H235,H245,H247,H249,H251,H261,H263,H265,H267,H277,H279,H281,H283)</f>
        <v>0.09201152071</v>
      </c>
      <c r="AG41" s="130">
        <f>AVERAGE(H293,H295,H297,H299,H309,H311,H313,H315,H325,H327,H329,H331,H341,H343,H345,H347,H357,H359,H361,H363,H373,H375,H377,H379)</f>
        <v>0.122169951</v>
      </c>
      <c r="AH41" s="130">
        <f>AVERAGE(H389,H391,H393,H395,H405,H407,H409,H411,H421,H423,H425,H427,H437,H439,H441,H443,H453,H456,H457,H459,H469,H471,H473,H475)</f>
        <v>0.03470171452</v>
      </c>
      <c r="AI41" s="130">
        <f>AVERAGE(H485,H487,H489,H491,H501,H503,H505,H507,H517,H519,H521,H523,H533,H535,H537,H539,H549,H551,H553,H555,H565,H567,H569,H571)</f>
        <v>0.1616496827</v>
      </c>
      <c r="AJ41" s="130">
        <f>AVERAGE(H581,H583,H585,H587,H597,H599,H601,H603,H613,H615,H617,H619,H629,H631,H633,H635,H645,H647,H649,H651,H661,H663,H665,H667)</f>
        <v>0.2093770171</v>
      </c>
      <c r="AM41" s="42" t="s">
        <v>179</v>
      </c>
      <c r="AN41" s="130">
        <f>AVERAGE(J5,J7,J9,J11,J21,J23,J25,J27,J37,J39,J41,J43,J53,J55,J57,J59,J69,J71,J73,J75,J85,J87,J89,J91)</f>
        <v>4.98615696</v>
      </c>
      <c r="AO41" s="130">
        <f>AVERAGE(J101,J103,J105,J107,J117,J119,J121,J123,J133,J135,J137,J139,J149,J151,J153,J155,J165,J167,J169,J171,J181,J183,J185,J187)</f>
        <v>4.804947138</v>
      </c>
      <c r="AP41" s="130">
        <f>AVERAGE(J197,J199,J201,J203,J213,J215,J217,J219,J229,J231,J233,J235,J245,J247,J249,J251,J261,J263,J265,J267,J277,J279,J281,J283)</f>
        <v>3.243138635</v>
      </c>
      <c r="AQ41" s="130">
        <f>AVERAGE(J293,J295,J297,J299,J309,J311,J313,J315,J325,J327,J329,J331,J341,J343,J345,J347,J357,J359,J361,J363,J373,J375,J377,J379)</f>
        <v>3.869579792</v>
      </c>
      <c r="AR41" s="130">
        <f>AVERAGE(J389,J391,J393,J395,J405,J407,J409,J411,J421,J423,J425,J427,J437,J439,J441,J443,J453,J456,J457,J459,J469,J471,J473,J475)</f>
        <v>1.222572033</v>
      </c>
      <c r="AS41" s="130">
        <f>AVERAGE(J485,J487,J489,J491,J501,J503,J505,J507,J517,J519,J521,J523,J533,J535,J537,J539,J549,J551,J553,J555,J565,J567,J569,J571)</f>
        <v>4.251960912</v>
      </c>
      <c r="AT41" s="130">
        <f>AVERAGE(J581,J583,J585,J587,J597,J599,J601,J603,J613,J615,J617,J619,J629,J631,J633,J635,J645,J647,J649,J651,J661,J663,J665,J667)</f>
        <v>6.223174004</v>
      </c>
      <c r="AX41" s="42" t="s">
        <v>179</v>
      </c>
      <c r="AY41" s="130">
        <f>AVERAGE(P5,P7,P9,P11,P21,P23,P25,P27,P37,P39,P41,P43,P53,P55,P57,P59,P69,P71,P73,P75,P85,P87,P89,P91)</f>
        <v>69.31371761</v>
      </c>
      <c r="AZ41" s="130">
        <f>AVERAGE(P101,P103,P105,P107,P117,P119,P121,P123,P133,P135,P137,P139,P149,P151,P153,P155,P165,P167,P169,P171,P181,P183,P185,P187)</f>
        <v>60.62533724</v>
      </c>
      <c r="BA41" s="130">
        <f>AVERAGE(P197,P199,P201,P203,P213,P215,P217,P219,P229,P231,P233,P235,P245,P247,P249,P251,P261,P263,P265,P267,P277,P279,P281,P283)</f>
        <v>94.13457432</v>
      </c>
      <c r="BB41" s="130">
        <f>AVERAGE(P293,P295,P297,P299,P309,P311,P313,P315,P325,P327,P329,P331,P341,P343,P345,P347,P357,P359,P361,P363,P373,P375,P377,P379)</f>
        <v>74.87323819</v>
      </c>
      <c r="BC41" s="130">
        <f>AVERAGE(P389,P391,P393,P395,P405,P407,P409,P411,P421,P423,P425,P427,P437,P439,P441,P443,P453,P455,P457,P459,P469,P471,P473,P475)</f>
        <v>121.5899233</v>
      </c>
      <c r="BD41" s="130">
        <f>AVERAGE(P485,P487,P489,P491,P501,P503,P505,P507,P517,P519,P521,P523,P533,P535,P537,P539,P549,P551,P553,P555,P565,P567,P569,P571)</f>
        <v>63.7476875</v>
      </c>
      <c r="BE41" s="130">
        <f>AVERAGE(P581,P583,P585,P587,P597,P599,P601,P603,P613,P615,P617,P619,P629,P631,P633,P635,P645,P647,P649,P651,P661,P663,P665,P667)</f>
        <v>51.85154256</v>
      </c>
    </row>
    <row r="42" ht="14.25" customHeight="1">
      <c r="A42" s="42" t="s">
        <v>168</v>
      </c>
      <c r="B42" s="42" t="s">
        <v>176</v>
      </c>
      <c r="C42" s="35" t="s">
        <v>38</v>
      </c>
      <c r="D42" s="42">
        <v>5.0</v>
      </c>
      <c r="E42" s="42">
        <v>9.0</v>
      </c>
      <c r="F42" s="251" t="s">
        <v>6</v>
      </c>
      <c r="G42" s="163">
        <v>11.628055517313493</v>
      </c>
      <c r="H42" s="163">
        <v>0.20903980322404592</v>
      </c>
      <c r="I42" s="163">
        <v>281.06124856085484</v>
      </c>
      <c r="J42" s="163">
        <v>3.3237891285070327</v>
      </c>
      <c r="K42" s="163">
        <v>1.673670244306824</v>
      </c>
      <c r="L42" s="163">
        <v>28.07207489013672</v>
      </c>
      <c r="M42" s="163">
        <v>27.347702026367188</v>
      </c>
      <c r="N42" s="163">
        <v>28.07207489013672</v>
      </c>
      <c r="O42" s="163">
        <v>953.1741943359375</v>
      </c>
      <c r="P42" s="163">
        <f t="shared" si="58"/>
        <v>55.62603551</v>
      </c>
    </row>
    <row r="43" ht="14.25" customHeight="1">
      <c r="A43" s="42" t="s">
        <v>183</v>
      </c>
      <c r="B43" s="42" t="s">
        <v>179</v>
      </c>
      <c r="C43" s="35" t="s">
        <v>37</v>
      </c>
      <c r="D43" s="42">
        <v>5.0</v>
      </c>
      <c r="E43" s="42">
        <v>10.0</v>
      </c>
      <c r="F43" s="251" t="s">
        <v>6</v>
      </c>
      <c r="G43" s="163">
        <v>12.19308003158041</v>
      </c>
      <c r="H43" s="163">
        <v>0.14695200528434224</v>
      </c>
      <c r="I43" s="163">
        <v>234.75436862632174</v>
      </c>
      <c r="J43" s="163">
        <v>3.0175992110777368</v>
      </c>
      <c r="K43" s="163">
        <v>2.1131867157291064</v>
      </c>
      <c r="L43" s="163">
        <v>29.870389938354492</v>
      </c>
      <c r="M43" s="163">
        <v>27.821693420410156</v>
      </c>
      <c r="N43" s="163">
        <v>29.870389938354492</v>
      </c>
      <c r="O43" s="163">
        <v>1125.00244140625</v>
      </c>
      <c r="P43" s="163">
        <f t="shared" si="58"/>
        <v>82.97321298</v>
      </c>
    </row>
    <row r="44" ht="14.25" customHeight="1">
      <c r="A44" s="42" t="s">
        <v>178</v>
      </c>
      <c r="B44" s="42" t="s">
        <v>173</v>
      </c>
      <c r="C44" s="35" t="s">
        <v>36</v>
      </c>
      <c r="D44" s="42">
        <v>5.0</v>
      </c>
      <c r="E44" s="42">
        <v>11.0</v>
      </c>
      <c r="F44" s="251" t="s">
        <v>6</v>
      </c>
      <c r="G44" s="163">
        <v>19.427152134544045</v>
      </c>
      <c r="H44" s="163">
        <v>0.3438909771833083</v>
      </c>
      <c r="I44" s="163">
        <v>266.56513367207856</v>
      </c>
      <c r="J44" s="163">
        <v>5.041500230691047</v>
      </c>
      <c r="K44" s="163">
        <v>1.6081752306167627</v>
      </c>
      <c r="L44" s="163">
        <v>28.793241500854492</v>
      </c>
      <c r="M44" s="163">
        <v>28.19793701171875</v>
      </c>
      <c r="N44" s="163">
        <v>28.793241500854492</v>
      </c>
      <c r="O44" s="163">
        <v>1086.775146484375</v>
      </c>
      <c r="P44" s="163">
        <f t="shared" si="58"/>
        <v>56.49218335</v>
      </c>
      <c r="S44" s="159" t="s">
        <v>148</v>
      </c>
      <c r="T44" s="42" t="s">
        <v>295</v>
      </c>
      <c r="U44" s="42" t="s">
        <v>9</v>
      </c>
      <c r="V44" s="42" t="s">
        <v>12</v>
      </c>
      <c r="W44" s="42" t="s">
        <v>15</v>
      </c>
      <c r="X44" s="42" t="s">
        <v>18</v>
      </c>
      <c r="Y44" s="42" t="s">
        <v>21</v>
      </c>
      <c r="Z44" s="42" t="s">
        <v>22</v>
      </c>
      <c r="AC44" s="159" t="s">
        <v>148</v>
      </c>
      <c r="AD44" s="42" t="s">
        <v>295</v>
      </c>
      <c r="AE44" s="42" t="s">
        <v>9</v>
      </c>
      <c r="AF44" s="42" t="s">
        <v>12</v>
      </c>
      <c r="AG44" s="42" t="s">
        <v>15</v>
      </c>
      <c r="AH44" s="42" t="s">
        <v>18</v>
      </c>
      <c r="AI44" s="42" t="s">
        <v>21</v>
      </c>
      <c r="AJ44" s="42" t="s">
        <v>22</v>
      </c>
      <c r="AM44" s="159" t="s">
        <v>148</v>
      </c>
      <c r="AN44" s="42" t="s">
        <v>295</v>
      </c>
      <c r="AO44" s="42" t="s">
        <v>9</v>
      </c>
      <c r="AP44" s="42" t="s">
        <v>12</v>
      </c>
      <c r="AQ44" s="42" t="s">
        <v>15</v>
      </c>
      <c r="AR44" s="42" t="s">
        <v>18</v>
      </c>
      <c r="AS44" s="42" t="s">
        <v>21</v>
      </c>
      <c r="AT44" s="42" t="s">
        <v>22</v>
      </c>
      <c r="AX44" s="159" t="s">
        <v>148</v>
      </c>
      <c r="AY44" s="42" t="s">
        <v>295</v>
      </c>
      <c r="AZ44" s="42" t="s">
        <v>9</v>
      </c>
      <c r="BA44" s="42" t="s">
        <v>12</v>
      </c>
      <c r="BB44" s="42" t="s">
        <v>15</v>
      </c>
      <c r="BC44" s="42" t="s">
        <v>18</v>
      </c>
      <c r="BD44" s="42" t="s">
        <v>21</v>
      </c>
      <c r="BE44" s="42" t="s">
        <v>22</v>
      </c>
    </row>
    <row r="45" ht="14.25" customHeight="1">
      <c r="A45" s="42" t="s">
        <v>175</v>
      </c>
      <c r="B45" s="42" t="s">
        <v>169</v>
      </c>
      <c r="C45" s="35" t="s">
        <v>34</v>
      </c>
      <c r="D45" s="42">
        <v>5.0</v>
      </c>
      <c r="E45" s="42">
        <v>12.0</v>
      </c>
      <c r="F45" s="251" t="s">
        <v>6</v>
      </c>
      <c r="G45" s="163">
        <v>14.597868822158508</v>
      </c>
      <c r="H45" s="163">
        <v>0.18990341321695522</v>
      </c>
      <c r="I45" s="163">
        <v>241.02682390479825</v>
      </c>
      <c r="J45" s="163">
        <v>3.5722864354063812</v>
      </c>
      <c r="K45" s="163">
        <v>1.963386195783305</v>
      </c>
      <c r="L45" s="163">
        <v>29.61860466003418</v>
      </c>
      <c r="M45" s="163">
        <v>28.425127029418945</v>
      </c>
      <c r="N45" s="163">
        <v>29.61860466003418</v>
      </c>
      <c r="O45" s="163">
        <v>1000.035400390625</v>
      </c>
      <c r="P45" s="163">
        <f t="shared" si="58"/>
        <v>76.8699655</v>
      </c>
      <c r="S45" s="42" t="s">
        <v>168</v>
      </c>
      <c r="T45" s="130">
        <f>AVERAGE(G2:G3,G7,G18:G19,G10,G23,G25,G34:G35,G39,G42,G50:G51,G55,G58,G66:G67,G71,G73,G82:G83,G87,G90)</f>
        <v>15.28247247</v>
      </c>
      <c r="U45" s="130">
        <f>AVERAGE(G98,G99,G103,G106,G114,G115,G119,G121,G130,G131,G135,G138,G146,G147,G151,G154,G162,G163,G167,G169,G178,G179,G183,G186)</f>
        <v>13.76925138</v>
      </c>
      <c r="V45" s="130">
        <f>AVERAGE(G194:G195,G199,G202,G210:G211,G215,G217,G226:G227,G231,G234,G242:G243,G247,G250,G258:G259,G263,G265,G274:G275,G279,G282)</f>
        <v>8.892082161</v>
      </c>
      <c r="W45" s="130">
        <f>AVERAGE(G290,G291,G295,G298,G306,G307,G311,G313,G322,G323,G327,G330,G338,G339,G343,G346,G354,G355,G359,G361,G370,G371,G375,G378)</f>
        <v>8.209580581</v>
      </c>
      <c r="X45" s="130">
        <f>AVERAGE(G386,G387,G391,G394,G402,G403,G407,G409,G418,G419,G423,G426,G434,G435,G439,G442,G450,G451,G455,G457,G466,G467,G471,G474)</f>
        <v>5.565309432</v>
      </c>
      <c r="Y45" s="130">
        <f>AVERAGE(G482,G483,G487,G490,G498,G499,G503,G505,G514,G515,G519,G522,G530,G531,G535,G538,G546,G547,G551,G553,G562,G563,G567,G570)</f>
        <v>11.26351617</v>
      </c>
      <c r="Z45" s="130">
        <f>AVERAGE(G578,G579,G583,G586,G594,G595,G599,G601,G610,G611,G615,G618,G626,G627,G631,G634,G642,G643,G647,G649,G658,G659,G663,G666)</f>
        <v>10.49451228</v>
      </c>
      <c r="AC45" s="42" t="s">
        <v>168</v>
      </c>
      <c r="AD45" s="130">
        <f>AVERAGE(H2:H3,H7,H18:H19,H10,H23,H25,H34:H35,H39,H42,H50:H51,H55,H58,H66:H67,H71,H73,H82:H83,H87,H90)</f>
        <v>0.2461988966</v>
      </c>
      <c r="AE45" s="130">
        <f>AVERAGE(H98,H99,H103,H106,H114,H115,H119,H121,H130,H131,H135,H138,H146,H147,H151,H154,H162,H163,H167,H169,H178,H179,H183,H186)</f>
        <v>0.2486693576</v>
      </c>
      <c r="AF45" s="130">
        <f>AVERAGE(H194,H195,H199,H202,H210,H211,H215,H217,H226,H227,H231,H234,H242,H243,H247,H250,H258,H259,H263,H265,H274,H275,H279,H282)</f>
        <v>0.1272266786</v>
      </c>
      <c r="AG45" s="130">
        <f>AVERAGE(H290,H291,H295,H298,H306,H307,H311,H313,H322,H323,H327,H330,H338,H339,H343,H346,H354,H355,H359,H361,H370,H371,H375,H378)</f>
        <v>0.140328386</v>
      </c>
      <c r="AH45" s="130">
        <f>AVERAGE(H386,H387,H391,H394,H402,H403,H407,H409,H418,H419,H423,H426,H434,H435,H439,H442,H450,H451,H455,H457,H466,H467,H471,H474)</f>
        <v>0.0633226478</v>
      </c>
      <c r="AI45" s="130">
        <f>AVERAGE(H482,H483,H487,H490,H498,H499,H503,H505,H514,H515,H519,H522,H530,H531,H535,H538,H546,H547,H551,H553,H562,H563,H567,H570)</f>
        <v>0.1970397976</v>
      </c>
      <c r="AJ45" s="130">
        <f>AVERAGE(H578,H579,H583,H586,H594,H595,H599,H601,H610,H611,H615,H618,H626,H627,H631,H634,H642,H643,H647,H649,H658,H659,H663,H666)</f>
        <v>0.2029761779</v>
      </c>
      <c r="AM45" s="42" t="s">
        <v>168</v>
      </c>
      <c r="AN45" s="130">
        <f>AVERAGE(J2:J3,J7,J18:J19,J10,J23,J25,J34:J35,J39,J42,J50:J51,J55,J58,J66:J67,J71,J73,J82:J83,J87,J90)</f>
        <v>5.184553612</v>
      </c>
      <c r="AO45" s="130">
        <f>AVERAGE(J98,J99,J103,J106,J114,J115,J119,J121,J130,J131,J135,J138,J146,J147,J151,J154,J162,J163,J167,J169,J178,J179,J183,J186)</f>
        <v>4.715153463</v>
      </c>
      <c r="AP45" s="130">
        <f>AVERAGE(J194,J195,J199,J202,J210,J211,J215,J217,J226,J227,J231,J234,J242,J243,J247,J250,J258,J259,J263,J265,J274,J275,J279,J282)</f>
        <v>4.259839582</v>
      </c>
      <c r="AQ45" s="130">
        <f>AVERAGE(J290,J291,J295,J298,J306,J307,J311,J313,J322,J323,J327,J330,J338,J339,J343,J346,J354,J355,J359,J361,J370,J371,J375,J378)</f>
        <v>4.214187407</v>
      </c>
      <c r="AR45" s="130">
        <f>AVERAGE(J386,J387,J391,J394,J402,J403,J407,J409,J418,J419,J423,J426,J434,J435,J439,J442,J450,J451,J455,J457,J466,J467,J471,J474)</f>
        <v>1.738375456</v>
      </c>
      <c r="AS45" s="130">
        <f>AVERAGE(J482,J483,J487,J490,J498,J499,J503,J505,J514,J515,J519,J522,J530,J531,J535,J538,J546,J547,J551,J553,J562,J563,J567,J570)</f>
        <v>4.81615213</v>
      </c>
      <c r="AT45" s="130">
        <f>AVERAGE(J578,J579,J583,J586,J594,J595,J599,J601,J610,J611,J615,J618,J626,J627,J631,J634,J642,J643,J647,J649,J658,J659,J663,J666)</f>
        <v>6.038913069</v>
      </c>
      <c r="AX45" s="42" t="s">
        <v>168</v>
      </c>
      <c r="AY45" s="130">
        <f>AVERAGE(P2:P3,P7,P18:P19,P10,P23,P25,P34:P35,P39,P42,P50:P51,P55,P58,P66:P67,P71,P73,P82:P83,P87,P90)</f>
        <v>63.68182581</v>
      </c>
      <c r="AZ45" s="130">
        <f>AVERAGE(P98:P99,P103,P114:P115,P106,P119,P121,P130:P131,P135,P138,P146:P147,P151,P154,P162:P163,P167,P169,P178:P179,P183,P186)</f>
        <v>58.31983834</v>
      </c>
      <c r="BA45" s="130">
        <f>AVERAGE(P194:P195,P199,P210:P211,P202,P215,P217,P226:P227,P231,P234,P242:P243,P247,P250,P258:P259,P263,P265,P274:P275,P279,P282)</f>
        <v>86.92076232</v>
      </c>
      <c r="BB45" s="130">
        <f>AVERAGE(P290:P291,P295,P306:P307,P298,P311,P313,P322:P323,P327,P330,P338:P339,P343,P346,P354:P355,P359,P361,P370:P371,P375,P378)</f>
        <v>64.61828977</v>
      </c>
      <c r="BC45" s="130">
        <f>AVERAGE(P386:P387,P391,P402:P403,P394,P407,P409,P418:P419,P423,P426,P434:P435,P439,P442,P450:P451,P455,P457,P466:P467,P471,P474)</f>
        <v>106.9238735</v>
      </c>
      <c r="BD45" s="130">
        <f>AVERAGE(P482:P483,P487,P498:P499,P490,P503,P505,P514:P515,P519,P522,P530:P531,P535,P538,P546:P547,P551,P553,P562:P563,P567,P570)</f>
        <v>58.60607735</v>
      </c>
      <c r="BE45" s="130">
        <f>AVERAGE(P578:P579,P583,P594:P595,P586,P599,P601,P610:P611,P615,P618,P626:P627,P631,P634,P642:P643,P647,P649,P658:P659,P663,P666)</f>
        <v>51.48145835</v>
      </c>
    </row>
    <row r="46" ht="14.25" customHeight="1">
      <c r="A46" s="42" t="s">
        <v>178</v>
      </c>
      <c r="B46" s="42" t="s">
        <v>169</v>
      </c>
      <c r="C46" s="35" t="s">
        <v>32</v>
      </c>
      <c r="D46" s="42">
        <v>5.0</v>
      </c>
      <c r="E46" s="42">
        <v>13.0</v>
      </c>
      <c r="F46" s="251" t="s">
        <v>6</v>
      </c>
      <c r="G46" s="163">
        <v>16.10989833852155</v>
      </c>
      <c r="H46" s="163">
        <v>0.20598012362072915</v>
      </c>
      <c r="I46" s="163">
        <v>236.44390569378862</v>
      </c>
      <c r="J46" s="163">
        <v>3.8469065838484098</v>
      </c>
      <c r="K46" s="163">
        <v>1.958702725526246</v>
      </c>
      <c r="L46" s="163">
        <v>29.813093185424805</v>
      </c>
      <c r="M46" s="163">
        <v>28.7235050201416</v>
      </c>
      <c r="N46" s="163">
        <v>29.813093185424805</v>
      </c>
      <c r="O46" s="163">
        <v>974.7162475585938</v>
      </c>
      <c r="P46" s="163">
        <f t="shared" si="58"/>
        <v>78.21093635</v>
      </c>
      <c r="S46" s="42" t="s">
        <v>178</v>
      </c>
      <c r="T46" s="130">
        <f>AVERAGE(G5,G12,G14,G16,G21,G27,G30,G32,G37,G44,G46,G48,G53,G60,G62,G64,G69,G75,G78,G80,G85,G92,G94,G96)</f>
        <v>15.13288999</v>
      </c>
      <c r="U46" s="130">
        <f>AVERAGE(G101,G108,G110,G112,G117,G123,G126,G128,G133,G140,G142,G144,G149,G156,G158,G160,G165,G171,G174,G176,G181,G188,G190,G192)</f>
        <v>13.64443116</v>
      </c>
      <c r="V46" s="130">
        <f>AVERAGE(G197,G204,G208,G206,G213,G219,G222,G224,G229,G236,G238,G240,G245,G252,G254,G256,G261,G267,G270,G272,G277,G284,G286,G288)</f>
        <v>9.175794947</v>
      </c>
      <c r="W46" s="130">
        <f>AVERAGE(G293,G300,G302,G304,G309,G315,G318,G320,G325,G332,G334,G336,G341,G348,G350,G352,G357,G363,G366,G368,G373,G380,G382,G384)</f>
        <v>9.390513161</v>
      </c>
      <c r="X46" s="130">
        <f>AVERAGE(G389,G396,G398,G400,G405,G411,G414,G416,G421,G428,G430,G432,G437,G444,G446,G448,G453,G459,G462,G464,G469,G476,G478,G480)</f>
        <v>5.19861079</v>
      </c>
      <c r="Y46" s="130">
        <f>AVERAGE(G485,G492,G494,G496,G501,G507,G510,G512,G517,G524,G526,G528,G533,G540,G542,G544,G549,G555,G558,G560,G565,G572,G574,G576)</f>
        <v>10.14539414</v>
      </c>
      <c r="Z46" s="130">
        <f>AVERAGE(G581,G588,G590,G592,G597,G603,G606,G608,G613,G620,G622,G624,G629,G636,G638,G640,G645,G651,G654,G656,G661,G668,G670,G672)</f>
        <v>9.587988575</v>
      </c>
      <c r="AC46" s="42" t="s">
        <v>178</v>
      </c>
      <c r="AD46" s="130">
        <f>AVERAGE(H5,H12,H14,H16,H21,H27,H30,H32,H37,H44,H46,H48,H53,H60,H62,H64,H69,H75,H78,H80,H85,H92,H94,H96)</f>
        <v>0.2201020319</v>
      </c>
      <c r="AE46" s="130">
        <f>AVERAGE(H101,H108,H110,H112,H117,H123,H126,H128,H133,H140,H142,H144,H149,H156,H158,H160,H165,H171,H174,H176,H181,H188,H190,H192)</f>
        <v>0.2367079358</v>
      </c>
      <c r="AF46" s="130">
        <f>AVERAGE(H197,H204,H206,H208,H213,H219,H222,H224,H229,H236,H238,H240,H245,H252,H254,H256,H261,H267,H270,H272,H277,H284,H286,H288)</f>
        <v>0.1128842891</v>
      </c>
      <c r="AG46" s="130">
        <f>AVERAGE(H293,H300,H302,H304,H309,H315,H318,H320,H325,H332,H334,H336,H341,H348,H350,H352,H357,H363,H366,H368,H373,H380,H382,H384)</f>
        <v>0.146149223</v>
      </c>
      <c r="AH46" s="130">
        <f>AVERAGE(H389,H396,H398,H400,H405,H411,H414,H416,H421,H428,H430,H432,H437,H444,H446,H448,H453,H459,H462,H464,H469,H476,H478,H480)</f>
        <v>0.04431967117</v>
      </c>
      <c r="AI46" s="130">
        <f>AVERAGE(H485,H492,H494,H496,H501,H507,H510,H512,H517,H524,H526,H528,H533,H540,H542,H544,H549,H555,H558,H560,H565,H572,H574,H576)</f>
        <v>0.1507721688</v>
      </c>
      <c r="AJ46" s="130">
        <f>AVERAGE(H581,H588,H590,H592,H597,H603,H606,H608,H613,H620,H622,H624,H629,H636,H638,H640,H645,H651,H654,H656,H661,H668,H670,H672)</f>
        <v>0.1787378164</v>
      </c>
      <c r="AM46" s="42" t="s">
        <v>178</v>
      </c>
      <c r="AN46" s="130">
        <f>AVERAGE(J5,J12,J14,J16,J21,J27,J30,J32,J37,J44,J46,J48,J53,J60,J62,J64,J69,J75,J78,J80,J85,J92,J94,J96)</f>
        <v>5.018634832</v>
      </c>
      <c r="AO46" s="130">
        <f>AVERAGE(J101,J108,J110,J112,J117,J123,J126,J128,J133,J140,J142,J144,J149,J156,J158,J160,J165,J171,J174,J176,J181,J188,J190,J192)</f>
        <v>4.676153801</v>
      </c>
      <c r="AP46" s="130">
        <f>AVERAGE(J197,J204,J206,J208,J213,J219,J222,J224,J229,J236,J238,J240,J245,J252,J254,J256,J261,J267,J270,J272,J277,J284,J286,J288)</f>
        <v>4.089537932</v>
      </c>
      <c r="AQ46" s="130">
        <f>AVERAGE(J293,J300,J302,J304,J309,J315,J318,J320,J325,J332,J334,J336,J341,J348,J350,J352,J357,J363,J366,J368,J373,J380,J382,J384)</f>
        <v>4.631614464</v>
      </c>
      <c r="AR46" s="130">
        <f>AVERAGE(J389,J396,J398,J400,J405,J411,J414,J416,J421,J428,J430,J432,J437,J444,J446,J448,J453,J459,J462,J464,J469,J476,J478,J480)</f>
        <v>1.55941424</v>
      </c>
      <c r="AS46" s="130">
        <f>AVERAGE(J485,J492,J494,J496,J501,J507,J510,J512,J517,J524,J526,J528,J533,J540,J542,J544,J549,J555,J558,J560,J565,J572,J574,J576)</f>
        <v>4.17660752</v>
      </c>
      <c r="AT46" s="130">
        <f>AVERAGE(J581,J588,J590,J592,J597,J603,J606,J608,J613,J620,J622,J624,J629,J636,J638,J640,J645,J651,J654,J656,J661,J668,J670,J672)</f>
        <v>5.617202709</v>
      </c>
      <c r="AX46" s="42" t="s">
        <v>178</v>
      </c>
      <c r="AY46" s="130">
        <f>AVERAGE(P5,P12,P14,P16,P21,P27,P30,P32,P37,P44,P46,P48,P53,P60,P62,P64,P69,P75,P78,P80,P85,P92,P94,P96)</f>
        <v>69.93676198</v>
      </c>
      <c r="AZ46" s="130">
        <f>AVERAGE(P101,P108,P110,P112,P117,P123,P126,P128,P133,P140,P142,P144,P149,P156,P158,P160,P165,P171,P174,P176,P181,P188,P190,P192)</f>
        <v>61.29575286</v>
      </c>
      <c r="BA46" s="130">
        <f>AVERAGE(P197,P204,P206,P208,P213,P219,P222,P224,P229,P236,P238,P240,P245,P252,P254,P256,P261,P267,P270,P272,P277,P284,P286,P288)</f>
        <v>91.22418287</v>
      </c>
      <c r="BB46" s="130">
        <f>AVERAGE(P293,P300,P302,P304,P309,P315,P318,P320,P325,P332,P334,P336,P341,P348,P350,P352,P357,P363,P366,P368,P373,P380,P382,P384)</f>
        <v>72.85819914</v>
      </c>
      <c r="BC46" s="130">
        <f>AVERAGE(P389,P396,P398,P400,P405,P411,P414,P416,P421,P428,P430,P432,P437,P444,P446,P448,P453,P459,P462,P464,P469,P476,P478,P480)</f>
        <v>112.9623099</v>
      </c>
      <c r="BD46" s="130">
        <f>AVERAGE(P485,P492,P494,P496,P501,P507,P510,P512,P517,P524,P526,P528,P533,P540,P542,P544,P549,P555,P558,P560,P565,P572,P574,P576)</f>
        <v>67.76001616</v>
      </c>
      <c r="BE46" s="130">
        <f>AVERAGE(P581,P588,P590,P592,P597,P603,P606,P608,P613,P620,P622,P624,P629,P636,P638,P640,P645,P651,P654,P656,P661,P668,P670,P672)</f>
        <v>56.08746001</v>
      </c>
    </row>
    <row r="47" ht="14.25" customHeight="1">
      <c r="A47" s="42" t="s">
        <v>183</v>
      </c>
      <c r="B47" s="42" t="s">
        <v>169</v>
      </c>
      <c r="C47" s="35" t="s">
        <v>30</v>
      </c>
      <c r="D47" s="42">
        <v>5.0</v>
      </c>
      <c r="E47" s="42">
        <v>14.0</v>
      </c>
      <c r="F47" s="251" t="s">
        <v>6</v>
      </c>
      <c r="G47" s="163">
        <v>21.144060613663484</v>
      </c>
      <c r="H47" s="163">
        <v>0.31273717205938656</v>
      </c>
      <c r="I47" s="163">
        <v>245.3655044228747</v>
      </c>
      <c r="J47" s="163">
        <v>5.017548974851196</v>
      </c>
      <c r="K47" s="163">
        <v>1.740794007144371</v>
      </c>
      <c r="L47" s="163">
        <v>29.554454803466797</v>
      </c>
      <c r="M47" s="163">
        <v>28.999744415283203</v>
      </c>
      <c r="N47" s="163">
        <v>29.554454803466797</v>
      </c>
      <c r="O47" s="163">
        <v>1045.182373046875</v>
      </c>
      <c r="P47" s="163">
        <f t="shared" si="58"/>
        <v>67.60968156</v>
      </c>
      <c r="S47" s="42" t="s">
        <v>183</v>
      </c>
      <c r="T47" s="130">
        <f>AVERAGE(G6,G8,G11,G15,G22,G24,G27,G31,G38,G40,G43,G47,G54,G56,G59,G63,G70,G72,G75,G79,G86,G88,G91,G95)</f>
        <v>16.27422256</v>
      </c>
      <c r="U47" s="130">
        <f>AVERAGE(G102,G104,G107,G111,G118,G120,G123,G127,G134,G136,G139,G143,G150,G152,G155,G159,G166,G168,G171,G175,G182,G184,G187,G191)</f>
        <v>14.77156684</v>
      </c>
      <c r="V47" s="130">
        <f>AVERAGE(G198,G200,G203,G207,G214,G216,G219,G223,G230,G232,G235,G239,G246,G248,G251,G255,G262,G264,G267,G271,G278,G280,G283,G287)</f>
        <v>8.24382093</v>
      </c>
      <c r="W47" s="130">
        <f>AVERAGE(G294,G296,G299,G303,G310,G312,G315,G319,G326,G328,G331,G335,G342,G344,G347,G351,G358,G360,G363,G367,G374,G376,G379,G383)</f>
        <v>9.408514316</v>
      </c>
      <c r="X47" s="130">
        <f>AVERAGE(G390,G392,G395,G399,G406,G408,G411,G415,G422,G424,G427,G431,G438,G440,G443,G447,G454,G456,G459,G463,G470,G472,G475,G479)</f>
        <v>5.158096428</v>
      </c>
      <c r="Y47" s="130">
        <f>AVERAGE(G486,G488,G491,G495,G502,G504,G507,G511,G518,G520,G523,G527,G534,G536,G539,G543,G550,G552,G555,G559,G566,G568,G571,G575)</f>
        <v>11.19395946</v>
      </c>
      <c r="Z47" s="130">
        <f>AVERAGE(G582,G584,G587,G591,G598,G600,G603,G607,G614,G616,G619,G623,G630,G632,G635,G639,G646,G648,G651,G655,G662,G664,G667,G671)</f>
        <v>11.90569252</v>
      </c>
      <c r="AC47" s="42" t="s">
        <v>183</v>
      </c>
      <c r="AD47" s="130">
        <f>AVERAGE(H6,H8,H11,H15,H22,H24,H27,H31,H38,H40,H43,H47,H54,H56,H59,H63,H70,H72,H75,H79,H86,H88,H91,H95)</f>
        <v>0.2666259604</v>
      </c>
      <c r="AE47" s="130">
        <f>AVERAGE(H102,H104,H107,H111,H118,H120,H123,H127,H134,H136,H139,H143,H150,H152,H155,H159,H166,H168,H171,H175,H182,H184,H187,H191)</f>
        <v>0.2580223919</v>
      </c>
      <c r="AF47" s="130">
        <f>AVERAGE(H198,H200,H203,H207,H214,H216,H221,H223,H230,H232,H235,H239,H246,H248,H251,H255,H262,H264,H267,H271,H278,H280,H283,H287)</f>
        <v>0.104839201</v>
      </c>
      <c r="AG47" s="130">
        <f>AVERAGE(H294,H296,H299,H303,H310,H312,H315,H319,H326,H328,H331,H335,H342,H344,H347,H351,H358,H360,H363,H367,H374,H376,H379,H383)</f>
        <v>0.1434505344</v>
      </c>
      <c r="AH47" s="130">
        <f>AVERAGE(H390,H392,H395,H399,H406,H408,H411,H415,H422,H424,H427,H431,H438,H440,H443,H447,H454,H456,H459,H463,H470,H472,H475,H479)</f>
        <v>0.03784582425</v>
      </c>
      <c r="AI47" s="130">
        <f>AVERAGE(H486,H488,H491,H495,H502,H504,H507,H511,H518,H520,H523,H527,H534,H536,H539,H543,H550,H552,H555,H559,H566,H568,H571,H575)</f>
        <v>0.1739989194</v>
      </c>
      <c r="AJ47" s="130">
        <f>AVERAGE(H582,H584,H587,H591,H598,H600,H603,H607,H614,H616,H619,H623,H630,H632,H635,H639,H646,H648,H651,H655,H662,H664,H667,H671)</f>
        <v>0.2328791409</v>
      </c>
      <c r="AM47" s="42" t="s">
        <v>183</v>
      </c>
      <c r="AN47" s="130">
        <f>AVERAGE(J6,J8,J11,J15,J22,J24,J27,J31,J38,J40,J43,J47,J54,J56,J59,J63,J70,J72,J75,J79,J86,J88,J91,J95)</f>
        <v>5.501732283</v>
      </c>
      <c r="AO47" s="130">
        <f>AVERAGE(J102,J104,J107,J111,J118,J120,J123,J127,J134,J136,J139,J143,J150,J152,J155,J159,J166,J168,J171,J175,J182,J184,J187,J191)</f>
        <v>4.881414385</v>
      </c>
      <c r="AP47" s="130">
        <f>AVERAGE(J198,J200,J203,J207,J214,J216,J219,J223,J230,J232,J235,J239,J246,J248,J251,J255,J262,J264,J267,J271,J278,J280,J283,J287)</f>
        <v>3.421177699</v>
      </c>
      <c r="AQ47" s="130">
        <f>AVERAGE(J294,J296,J299,J303,J310,J312,J315,J319,J326,J328,J331,J335,J342,J344,J347,J351,J358,J360,J363,J367,J374,J376,J379,J383)</f>
        <v>4.449418165</v>
      </c>
      <c r="AR47" s="130">
        <f>AVERAGE(J390,J392,J395,J399,J406,J408,J411,J415,J422,J424,J427,J431,J438,J440,J443,J447,J454,J456,J459,J463,J470,J472,J475,J479)</f>
        <v>1.285183186</v>
      </c>
      <c r="AS47" s="130">
        <f>AVERAGE(J486,J488,J491,J495,J502,J504,J507,J511,J518,J520,J523,J527,J534,J536,J539,J543,J550,J552,J555,J559,J566,J568,J571,J575)</f>
        <v>4.540741687</v>
      </c>
      <c r="AT47" s="130">
        <f>AVERAGE(J582,J584,J587,J591,J598,J600,J603,J607,J614,J616,J619,J623,J630,J632,J635,J639,J646,J648,J651,J655,J662,J664,J667,J671)</f>
        <v>6.872474127</v>
      </c>
      <c r="AX47" s="42" t="s">
        <v>183</v>
      </c>
      <c r="AY47" s="130">
        <f>AVERAGE(P6,P8,P11,P15,P22,P24,P27,P31,P38,P40,P43,P47,P54,P56,P59,P63,P70,P72,P75,P79,P86,P88,P91,P95)</f>
        <v>62.13991128</v>
      </c>
      <c r="AZ47" s="130">
        <f>AVERAGE(P102,P104,P107,P111,P118,P120,P123,P127,P134,P136,P139,P143,P150,P152,P155,P159,P166,P168,P171,P175,P182,P184,P187,P191)</f>
        <v>58.78816513</v>
      </c>
      <c r="BA47" s="130">
        <f>AVERAGE(P198,P200,P203,P207,P214,P216,P219,P223,P230,P232,P235,P239,P246,P248,P251,P255,P262,P264,P267,P271,P278,P280,P283,P287)</f>
        <v>89.12786884</v>
      </c>
      <c r="BB47" s="130">
        <f>AVERAGE(P294,P296,P299,P303,P310,P312,P315,P319,P326,P328,P331,P335,P342,P344,P347,P351,P358,P360,P363,P367,P374,P376,P379,P383)</f>
        <v>75.1945688</v>
      </c>
      <c r="BC47" s="130">
        <f>AVERAGE(P390,P392,P395,P399,P406,P408,P411,P415,P422,P424,P427,P431,P438,P440,P443,P447,P454,P456,P459,P463,P470,P472,P475,P479)</f>
        <v>131.7745925</v>
      </c>
      <c r="BD47" s="130">
        <f>AVERAGE(P486,P488,P491,P495,P502,P504,P507,P511,P518,P520,P523,P527,P534,P536,P539,P543,P550,P552,P555,P559,P566,P568,P571,P575)</f>
        <v>66.62725859</v>
      </c>
      <c r="BE47" s="130">
        <f>AVERAGE(P582,P584,P587,P591,P598,P600,P603,P607,P614,P616,P619,P623,P630,P632,P635,P639,P646,P648,P651,P655,P662,P664,P667,P671)</f>
        <v>51.41878705</v>
      </c>
    </row>
    <row r="48" ht="14.25" customHeight="1">
      <c r="A48" s="42" t="s">
        <v>178</v>
      </c>
      <c r="B48" s="42" t="s">
        <v>176</v>
      </c>
      <c r="C48" s="35" t="s">
        <v>29</v>
      </c>
      <c r="D48" s="42">
        <v>5.0</v>
      </c>
      <c r="E48" s="42">
        <v>15.0</v>
      </c>
      <c r="F48" s="251" t="s">
        <v>6</v>
      </c>
      <c r="G48" s="163">
        <v>18.903826222577106</v>
      </c>
      <c r="H48" s="163">
        <v>0.26440014586359084</v>
      </c>
      <c r="I48" s="163">
        <v>242.21937476452004</v>
      </c>
      <c r="J48" s="163">
        <v>4.677654044902697</v>
      </c>
      <c r="K48" s="163">
        <v>1.8895387715821501</v>
      </c>
      <c r="L48" s="163">
        <v>29.98869514465332</v>
      </c>
      <c r="M48" s="163">
        <v>29.206266403198242</v>
      </c>
      <c r="N48" s="163">
        <v>29.98869514465332</v>
      </c>
      <c r="O48" s="163">
        <v>1010.2650146484375</v>
      </c>
      <c r="P48" s="163">
        <f t="shared" si="58"/>
        <v>71.49703402</v>
      </c>
      <c r="S48" s="42" t="s">
        <v>175</v>
      </c>
      <c r="T48" s="130">
        <f>AVERAGE(G4,G9,G13,G17,G20,G25,G29,G33,G36,G41,G45,G49,G52,G57,G61,G65,G68,G73,G77,G81,G84,G89,G93,G97)</f>
        <v>15.88739523</v>
      </c>
      <c r="U48" s="130">
        <f>AVERAGE(G100,G105,G109,G113,G116,G121,G125,G129,G132,G137,G141,G145,G148,G153,G157,G161,G164,G169,G173,G177,G180,G185,G189,G193)</f>
        <v>14.86067372</v>
      </c>
      <c r="V48" s="130">
        <f>AVERAGE(G196,G201,G205,G209,G212,G217,G221,G225,G228,G233,G241,G237,G244,G249,G253,G257,G260,G265,G269,G273,G276,G281,G285,G289)</f>
        <v>7.200761632</v>
      </c>
      <c r="W48" s="130">
        <f>AVERAGE(G292,G297,G301,G305,G308,G313,G317,G321,G324,G329,G333,G337,G340,G345,G349,G353,G356,G361,G365,G369,G372,G377,G381,G385)</f>
        <v>8.823325987</v>
      </c>
      <c r="X48" s="130">
        <f>AVERAGE(G388,G393,G397,G401,G404,G409,G413,G417,G420,G425,G429,G433,G436,G441,G445,G449,G452,G457,G461,G465,G468,G473,G477,G481)</f>
        <v>3.314174389</v>
      </c>
      <c r="Y48" s="130">
        <f>AVERAGE(G484,G489,G493,G497,G500,G505,G509,G513,G516,G521,G525,G529,G532,G537,G541,G545,G548,G553,G557,G561,G564,G569,G573,G577)</f>
        <v>12.24941262</v>
      </c>
      <c r="Z48" s="130">
        <f>AVERAGE(G580,G585,G589,G593,G596,G601,G605,G609,G612,G617,G621,G625,G628,G633,G637,G641,G644,G649,G653,G657,G660,G665,G669,G673)</f>
        <v>12.04468488</v>
      </c>
      <c r="AC48" s="42" t="s">
        <v>175</v>
      </c>
      <c r="AD48" s="130">
        <f>AVERAGE(H4,H9,H13,H17,H20,H25,H29,H33,H36,H41,H45,H49,H52,H57,H61,H65,H68,H73,H77,H81,H84,H89,H93,H97)</f>
        <v>0.2441823931</v>
      </c>
      <c r="AE48" s="130">
        <f>AVERAGE(H100,H105,H109,H113,H116,H121,H125,H129,H132,H137,H141,H145,H148,H153,H157,H161,H164,H169,H173,H177,H180,H185,H189,H193)</f>
        <v>0.2724191312</v>
      </c>
      <c r="AF48" s="130">
        <f>AVERAGE(H196,H201,H205,H209,H212,H217,H221,H225,H228,H233,H237,H241,H244,H249,H253,H257,H260,H265,H269,H273,H276,H281,H285,H289)</f>
        <v>0.08146482725</v>
      </c>
      <c r="AG48" s="130">
        <f>AVERAGE(H292,H297,H301,H305,H308,H313,H317,H321,H324,H329,H333,H337,H340,H345,H349,H353,H356,H361,H365,H369,H372,H377,H381,H385)</f>
        <v>0.1258921871</v>
      </c>
      <c r="AH48" s="130">
        <f>AVERAGE(H388,H393,H397,H401,H404,H409,H413,H417,H420,H425,H429,H433,H436,H441,H445,H449,H452,H457,H461,H465,H468,H473,H477,H481)</f>
        <v>0.02755957219</v>
      </c>
      <c r="AI48" s="130">
        <f>AVERAGE(H484,H489,H493,H497,H500,H505,H509,H513,H516,H521,H525,H529,H532,H537,H541,H545,H548,H553,H557,H561,H564,H569,H573,H577)</f>
        <v>0.196951844</v>
      </c>
      <c r="AJ48" s="130">
        <f>AVERAGE(H580,H585,H589,H593,H596,H601,H605,H609,H612,H617,H621,H625,H628,H633,H637,H641,H644,H649,H653,H657,H660,H665,H669,H673)</f>
        <v>0.2303534359</v>
      </c>
      <c r="AM48" s="42" t="s">
        <v>175</v>
      </c>
      <c r="AN48" s="130">
        <f>AVERAGE(J4,J9,J13,J17,J20,J25,J29,J33,J36,J41,J45,J49,J52,J57,J61,J65,J68,J73,J77,J81,J84,J89,J93,J97)</f>
        <v>5.270878532</v>
      </c>
      <c r="AO48" s="130">
        <f>AVERAGE(J100,J105,J109,J113,J116,J121,J125,J129,J132,J137,J141,J145,J148,J153,J157,J161,J164,J169,J173,J177,J180,J185,J189,J193)</f>
        <v>4.893467246</v>
      </c>
      <c r="AP48" s="130">
        <f>AVERAGE(J196,J201,J205,J209,J212,J217,J221,J225,J228,J233,J237,J241,J244,J249,J253,J257,J260,J265,J269,J273,J276,J281,J285,J289)</f>
        <v>2.859622164</v>
      </c>
      <c r="AQ48" s="130">
        <f>AVERAGE(J292,J297,J301,J305,J308,J313,J317,J321,J324,J329,J333,J337,J340,J345,J349,J353,J356,J361,J365,J369,J372,J377,J381,J385)</f>
        <v>4.013092371</v>
      </c>
      <c r="AR48" s="130">
        <f>AVERAGE(J388,J393,J397,J401,J404,J409,J413,J417,J420,J425,J429,J433,J436,J441,J445,J449,J452,J457,J461,J465,J468,J473,J477,J481)</f>
        <v>0.9081335126</v>
      </c>
      <c r="AS48" s="130">
        <f>AVERAGE(J484,J489,J493,J497,J500,J505,J509,J513,J516,J521,J525,J529,J532,J537,J541,J545,J548,J553,J557,J561,J564,J569,J573,J577)</f>
        <v>5.030090677</v>
      </c>
      <c r="AT48" s="130">
        <f>AVERAGE(J580,J585,J589,J593,J596,J601,J605,J609,J612,J617,J621,J625,J628,J633,J637,J641,J644,J649,J653,J657,J660,J665,J669,J673)</f>
        <v>6.870810514</v>
      </c>
      <c r="AX48" s="42" t="s">
        <v>175</v>
      </c>
      <c r="AY48" s="130">
        <f>AVERAGE(P4,P9,P13,P17,P20,P25,P29,P33,P36,P41,P45,P49,P52,P57,P61,P65,P68,P73,P77,P81,P84,P89,P93,P97)</f>
        <v>66.17081053</v>
      </c>
      <c r="AZ48" s="130">
        <f>AVERAGE(P100,P105,P109,P113,P116,P121,P125,P129,P132,P137,P141,P145,P148,P153,P157,P161,P164,P169,P173,P177,P180,P185,P189,P193)</f>
        <v>58.53395084</v>
      </c>
      <c r="BA48" s="130">
        <f>AVERAGE(P196,P201,P205,P209,P212,P217,P221,P225,P228,P233,P237,P241,P244,P249,P253,P257,P260,P265,P269,P273,P276,P281,P285,P289)</f>
        <v>99.75504656</v>
      </c>
      <c r="BB48" s="130">
        <f>AVERAGE(P292,P297,P301,P305,P308,P313,P317,P321,P324,P329,P333,P337,P340,P345,P349,P353,P356,P361,P365,P369,P372,P377,P381,P385)</f>
        <v>76.42086312</v>
      </c>
      <c r="BC48" s="130">
        <f>AVERAGE(P388,P393,P397,P401,P404,P409,P413,P417,P420,P425,P429,P433,P436,P441,P445,P449,P452,P457,P461,P465,P468,P473,P477,P481)</f>
        <v>121.6209956</v>
      </c>
      <c r="BD48" s="130">
        <f>AVERAGE(P484,P489,P493,P497,P500,P505,P509,P513,P516,P521,P525,P529,P532,P537,P541,P545,P548,P553,P557,P561,P564,P569,P573,P577)</f>
        <v>63.87174769</v>
      </c>
      <c r="BE48" s="130">
        <f>AVERAGE(P580,P585,P589,P593,P596,P601,P605,P609,P612,P617,P621,P625,P628,P633,P637,P641,P644,P649,P653,P657,P660,P665,P669,P673)</f>
        <v>53.35763941</v>
      </c>
    </row>
    <row r="49" ht="14.25" customHeight="1">
      <c r="A49" s="42" t="s">
        <v>175</v>
      </c>
      <c r="B49" s="42" t="s">
        <v>173</v>
      </c>
      <c r="C49" s="33" t="s">
        <v>28</v>
      </c>
      <c r="D49" s="42">
        <v>5.0</v>
      </c>
      <c r="E49" s="42">
        <v>16.0</v>
      </c>
      <c r="F49" s="251" t="s">
        <v>6</v>
      </c>
      <c r="G49" s="163">
        <v>17.830876173706056</v>
      </c>
      <c r="H49" s="163">
        <v>0.2933628227606041</v>
      </c>
      <c r="I49" s="163">
        <v>260.63176434144805</v>
      </c>
      <c r="J49" s="163">
        <v>5.149312497788863</v>
      </c>
      <c r="K49" s="163">
        <v>1.890929282196054</v>
      </c>
      <c r="L49" s="163">
        <v>30.256183624267578</v>
      </c>
      <c r="M49" s="163">
        <v>29.441946029663086</v>
      </c>
      <c r="N49" s="163">
        <v>30.256183624267578</v>
      </c>
      <c r="O49" s="163">
        <v>1199.0706787109375</v>
      </c>
      <c r="P49" s="163">
        <f t="shared" si="58"/>
        <v>60.78096742</v>
      </c>
    </row>
    <row r="50" ht="14.25" customHeight="1">
      <c r="A50" s="42" t="s">
        <v>168</v>
      </c>
      <c r="B50" s="42" t="s">
        <v>169</v>
      </c>
      <c r="C50" s="35" t="s">
        <v>46</v>
      </c>
      <c r="D50" s="42">
        <v>2.0</v>
      </c>
      <c r="E50" s="42">
        <v>1.0</v>
      </c>
      <c r="F50" s="251" t="s">
        <v>6</v>
      </c>
      <c r="G50" s="163">
        <v>16.080696874281216</v>
      </c>
      <c r="H50" s="163">
        <v>0.22694686414020943</v>
      </c>
      <c r="I50" s="163">
        <v>246.50971080148756</v>
      </c>
      <c r="J50" s="163">
        <v>4.638970429998232</v>
      </c>
      <c r="K50" s="163">
        <v>2.1545660460980245</v>
      </c>
      <c r="L50" s="163">
        <v>30.93834686279297</v>
      </c>
      <c r="M50" s="163">
        <v>30.058794021606445</v>
      </c>
      <c r="N50" s="163">
        <v>30.93834686279297</v>
      </c>
      <c r="O50" s="163">
        <v>1137.3829345703125</v>
      </c>
      <c r="P50" s="163">
        <f t="shared" si="58"/>
        <v>70.85666037</v>
      </c>
    </row>
    <row r="51" ht="14.25" customHeight="1">
      <c r="A51" s="42" t="s">
        <v>168</v>
      </c>
      <c r="B51" s="42" t="s">
        <v>173</v>
      </c>
      <c r="C51" s="35" t="s">
        <v>45</v>
      </c>
      <c r="D51" s="42">
        <v>2.0</v>
      </c>
      <c r="E51" s="42">
        <v>2.0</v>
      </c>
      <c r="F51" s="251" t="s">
        <v>6</v>
      </c>
      <c r="G51" s="163">
        <v>13.572595831933562</v>
      </c>
      <c r="H51" s="163">
        <v>0.1725406111771622</v>
      </c>
      <c r="I51" s="163">
        <v>238.07972636414064</v>
      </c>
      <c r="J51" s="163">
        <v>3.838605450269606</v>
      </c>
      <c r="K51" s="163">
        <v>2.3043347391434796</v>
      </c>
      <c r="L51" s="163">
        <v>31.08967399597168</v>
      </c>
      <c r="M51" s="163">
        <v>30.370271682739258</v>
      </c>
      <c r="N51" s="163">
        <v>31.08967399597168</v>
      </c>
      <c r="O51" s="163">
        <v>1030.7652587890625</v>
      </c>
      <c r="P51" s="163">
        <f t="shared" si="58"/>
        <v>78.66319552</v>
      </c>
    </row>
    <row r="52" ht="14.25" customHeight="1">
      <c r="A52" s="42" t="s">
        <v>175</v>
      </c>
      <c r="B52" s="42" t="s">
        <v>176</v>
      </c>
      <c r="C52" s="35" t="s">
        <v>44</v>
      </c>
      <c r="D52" s="42">
        <v>2.0</v>
      </c>
      <c r="E52" s="42">
        <v>3.0</v>
      </c>
      <c r="F52" s="251" t="s">
        <v>6</v>
      </c>
      <c r="G52" s="163">
        <v>17.15844850630549</v>
      </c>
      <c r="H52" s="163">
        <v>0.2677982468354609</v>
      </c>
      <c r="I52" s="163">
        <v>255.6967435179908</v>
      </c>
      <c r="J52" s="163">
        <v>5.173844020211243</v>
      </c>
      <c r="K52" s="163">
        <v>2.0637165322988062</v>
      </c>
      <c r="L52" s="163">
        <v>30.722774505615234</v>
      </c>
      <c r="M52" s="163">
        <v>30.635068893432617</v>
      </c>
      <c r="N52" s="163">
        <v>30.722774505615234</v>
      </c>
      <c r="O52" s="163">
        <v>990.9566650390625</v>
      </c>
      <c r="P52" s="163">
        <f t="shared" si="58"/>
        <v>64.07229588</v>
      </c>
    </row>
    <row r="53" ht="14.25" customHeight="1">
      <c r="A53" s="42" t="s">
        <v>178</v>
      </c>
      <c r="B53" s="42" t="s">
        <v>179</v>
      </c>
      <c r="C53" s="35" t="s">
        <v>43</v>
      </c>
      <c r="D53" s="42">
        <v>2.0</v>
      </c>
      <c r="E53" s="42">
        <v>4.0</v>
      </c>
      <c r="F53" s="251" t="s">
        <v>6</v>
      </c>
      <c r="G53" s="163">
        <v>17.159715462596044</v>
      </c>
      <c r="H53" s="163">
        <v>0.29191279221200556</v>
      </c>
      <c r="I53" s="163">
        <v>263.71812823760786</v>
      </c>
      <c r="J53" s="163">
        <v>5.65275408166426</v>
      </c>
      <c r="K53" s="163">
        <v>2.083397774639859</v>
      </c>
      <c r="L53" s="163">
        <v>30.97665786743164</v>
      </c>
      <c r="M53" s="163">
        <v>30.71483612060547</v>
      </c>
      <c r="N53" s="163">
        <v>30.97665786743164</v>
      </c>
      <c r="O53" s="163">
        <v>1002.9531860351562</v>
      </c>
      <c r="P53" s="163">
        <f t="shared" si="58"/>
        <v>58.783705</v>
      </c>
    </row>
    <row r="54" ht="14.25" customHeight="1">
      <c r="A54" s="42" t="s">
        <v>183</v>
      </c>
      <c r="B54" s="42" t="s">
        <v>176</v>
      </c>
      <c r="C54" s="35" t="s">
        <v>42</v>
      </c>
      <c r="D54" s="42">
        <v>2.0</v>
      </c>
      <c r="E54" s="42">
        <v>5.0</v>
      </c>
      <c r="F54" s="251" t="s">
        <v>6</v>
      </c>
      <c r="G54" s="163">
        <v>19.71740438988541</v>
      </c>
      <c r="H54" s="163">
        <v>0.3537999971054844</v>
      </c>
      <c r="I54" s="163">
        <v>264.45406381546246</v>
      </c>
      <c r="J54" s="163">
        <v>6.378073478258343</v>
      </c>
      <c r="K54" s="163">
        <v>1.977444919726567</v>
      </c>
      <c r="L54" s="163">
        <v>30.86141586303711</v>
      </c>
      <c r="M54" s="163">
        <v>30.6910400390625</v>
      </c>
      <c r="N54" s="163">
        <v>30.86141586303711</v>
      </c>
      <c r="O54" s="163">
        <v>1043.200927734375</v>
      </c>
      <c r="P54" s="163">
        <f t="shared" si="58"/>
        <v>55.730369</v>
      </c>
    </row>
    <row r="55" ht="14.25" customHeight="1">
      <c r="A55" s="42" t="s">
        <v>168</v>
      </c>
      <c r="B55" s="42" t="s">
        <v>179</v>
      </c>
      <c r="C55" s="35" t="s">
        <v>41</v>
      </c>
      <c r="D55" s="42">
        <v>2.0</v>
      </c>
      <c r="E55" s="42">
        <v>6.0</v>
      </c>
      <c r="F55" s="251" t="s">
        <v>6</v>
      </c>
      <c r="G55" s="163">
        <v>11.627636110312201</v>
      </c>
      <c r="H55" s="163">
        <v>0.15797269906674252</v>
      </c>
      <c r="I55" s="163">
        <v>248.63814464641553</v>
      </c>
      <c r="J55" s="163">
        <v>3.596465673363878</v>
      </c>
      <c r="K55" s="163">
        <v>2.3479642896097643</v>
      </c>
      <c r="L55" s="163">
        <v>30.9748592376709</v>
      </c>
      <c r="M55" s="163">
        <v>30.641624450683594</v>
      </c>
      <c r="N55" s="163">
        <v>30.9748592376709</v>
      </c>
      <c r="O55" s="163">
        <v>1029.227294921875</v>
      </c>
      <c r="P55" s="163">
        <f t="shared" si="58"/>
        <v>73.60535193</v>
      </c>
      <c r="R55" s="191" t="s">
        <v>254</v>
      </c>
      <c r="S55" s="159" t="s">
        <v>253</v>
      </c>
      <c r="T55" s="42" t="s">
        <v>6</v>
      </c>
      <c r="U55" s="42" t="s">
        <v>9</v>
      </c>
      <c r="V55" s="42" t="s">
        <v>12</v>
      </c>
      <c r="W55" s="42" t="s">
        <v>15</v>
      </c>
      <c r="X55" s="42" t="s">
        <v>18</v>
      </c>
      <c r="Y55" s="42" t="s">
        <v>21</v>
      </c>
      <c r="Z55" s="42" t="s">
        <v>22</v>
      </c>
      <c r="AB55" s="191" t="s">
        <v>254</v>
      </c>
      <c r="AC55" s="159" t="s">
        <v>253</v>
      </c>
      <c r="AD55" s="42" t="s">
        <v>6</v>
      </c>
      <c r="AE55" s="42" t="s">
        <v>9</v>
      </c>
      <c r="AF55" s="42" t="s">
        <v>12</v>
      </c>
      <c r="AG55" s="42" t="s">
        <v>15</v>
      </c>
      <c r="AH55" s="42" t="s">
        <v>18</v>
      </c>
      <c r="AI55" s="42" t="s">
        <v>21</v>
      </c>
      <c r="AJ55" s="42" t="s">
        <v>22</v>
      </c>
      <c r="AL55" s="191" t="s">
        <v>254</v>
      </c>
      <c r="AM55" s="159" t="s">
        <v>253</v>
      </c>
      <c r="AN55" s="42" t="s">
        <v>6</v>
      </c>
      <c r="AO55" s="42" t="s">
        <v>9</v>
      </c>
      <c r="AP55" s="42" t="s">
        <v>12</v>
      </c>
      <c r="AQ55" s="42" t="s">
        <v>15</v>
      </c>
      <c r="AR55" s="42" t="s">
        <v>18</v>
      </c>
      <c r="AS55" s="42" t="s">
        <v>21</v>
      </c>
      <c r="AT55" s="42" t="s">
        <v>22</v>
      </c>
      <c r="AW55" s="191" t="s">
        <v>254</v>
      </c>
      <c r="AX55" s="159" t="s">
        <v>253</v>
      </c>
      <c r="AY55" s="42" t="s">
        <v>6</v>
      </c>
      <c r="AZ55" s="42" t="s">
        <v>9</v>
      </c>
      <c r="BA55" s="42" t="s">
        <v>12</v>
      </c>
      <c r="BB55" s="42" t="s">
        <v>15</v>
      </c>
      <c r="BC55" s="42" t="s">
        <v>18</v>
      </c>
      <c r="BD55" s="42" t="s">
        <v>21</v>
      </c>
      <c r="BE55" s="42" t="s">
        <v>22</v>
      </c>
    </row>
    <row r="56" ht="14.25" customHeight="1">
      <c r="A56" s="42" t="s">
        <v>183</v>
      </c>
      <c r="B56" s="42" t="s">
        <v>173</v>
      </c>
      <c r="C56" s="35" t="s">
        <v>40</v>
      </c>
      <c r="D56" s="42">
        <v>2.0</v>
      </c>
      <c r="E56" s="42">
        <v>7.0</v>
      </c>
      <c r="F56" s="251" t="s">
        <v>6</v>
      </c>
      <c r="G56" s="163">
        <v>20.14520121780416</v>
      </c>
      <c r="H56" s="163">
        <v>0.35701703116896794</v>
      </c>
      <c r="I56" s="163">
        <v>263.2353586282176</v>
      </c>
      <c r="J56" s="163">
        <v>6.200692069616317</v>
      </c>
      <c r="K56" s="163">
        <v>1.9085789297863407</v>
      </c>
      <c r="L56" s="163">
        <v>30.41118049621582</v>
      </c>
      <c r="M56" s="163">
        <v>30.623676300048828</v>
      </c>
      <c r="N56" s="163">
        <v>30.41118049621582</v>
      </c>
      <c r="O56" s="163">
        <v>1048.5576171875</v>
      </c>
      <c r="P56" s="163">
        <f t="shared" si="58"/>
        <v>56.42644316</v>
      </c>
      <c r="S56" s="42" t="s">
        <v>169</v>
      </c>
      <c r="T56" s="130">
        <f>STDEV(G2,G13:G15,G18,G29:G31,G34,G45:G47,G50,G61:G63,G66,G77:G79,G82,G93:G95)/SQRT(COUNT(G2,G13:G15,G18,G29:G31,G34,G45:G47,G50,G61:G63,G66,G77:G79,G82,G93:G95))</f>
        <v>0.5576144597</v>
      </c>
      <c r="U56" s="130">
        <f>STDEV(G98,G109:G111,G114,G125:G127,G130,G141:G143,G146,G157:G159,G162,G173:G175,G178,G189:G191)/SQRT(COUNT(G98,G109:G111,G114,G125:G127,G130,G141:G143,G146,G157:G159,G162,G173:G175,G178,G189:G191))</f>
        <v>0.4904233379</v>
      </c>
      <c r="V56" s="130">
        <f>STDEV(G194,G205:G207,G210,G221:G223,G226,G237:G239,G242,G253:G255,G258,G269:G271,G274,G285:G287)/SQRT(COUNT(G194,G205:G207,G210,G221:G223,G226,G237:G239,G242,G253:G255,G258,G269:G271,G274,G285:G287))</f>
        <v>0.9538728451</v>
      </c>
      <c r="W56" s="130">
        <f>STDEV(G290,G301:G303,G306,G317:G319,G322,G333:G335,G338,G349:G351,G354,G365:G367,G370,G381:G383)/SQRT(COUNT(G290,G301:G303,G306,G317:G319,G322,G333:G335,G338,G349:G351,G354,G365:G367,G370,G381:G383))</f>
        <v>0.7585556518</v>
      </c>
      <c r="X56" s="130">
        <f>STDEV(G386,G397:G399,G402,G413:G415,G418,G429:G431,G434,G445:G447,G450,G461:G463,G466,G477:G479)/SQRT(COUNT(G386,G397:G399,G402,G413:G415,G418,G429:G431,G434,G445:G447,G450,G461:G463,G466,G477:G479))</f>
        <v>0.800460912</v>
      </c>
      <c r="Y56" s="130">
        <f>STDEV(G482,G493:G495,G498,G509:G511,G514,G525:G527,G530,G541:G543,G546,G557:G559,G562,G573:G575)/SQRT(COUNT(G482,G493:G495,G498,G509:G511,G514,G525:G527,G530,G541:G543,G546,G557:G559,G562,G573:G575))</f>
        <v>0.6351854522</v>
      </c>
      <c r="Z56" s="130">
        <f>STDEV(G578,G589:G591,G594,G605:G607,G610,G621:G623,G626,G637:G639,G642,G653:G655,G658,G669:G671)/SQRT(COUNT(G578,G589:G591,G594,G605:G607,G610,G621:G623,G626,G637:G639,G642,G653:G655,G658,G669:G671))</f>
        <v>0.5863488237</v>
      </c>
      <c r="AC56" s="42" t="s">
        <v>169</v>
      </c>
      <c r="AD56" s="130">
        <f>STDEV(H2,H13,H15,H18,H29:H31,H34,H45:H47,H50,H61:H63,H66,H77:H79,H82,H93:H95)/SQRT(COUNT(H2,H13,H15,H18,H29:H31,H34,H45:H47,H50,H61:H63,H66,H77:H79,H82,H93:H95))</f>
        <v>0.01046032862</v>
      </c>
      <c r="AE56" s="130">
        <f>STDEV(H98,H109:H111,H114,H125:H127,H130,H141:H143,H146,H157:H159,H162,H173:H175,H178,H189:H191)/SQRT(COUNT(H98,H109:H111,H114,H125:H127,H130,H141:H143,H146,H157:H159,H162,H173:H175,H178,H189:H191))</f>
        <v>0.01113332084</v>
      </c>
      <c r="AF56" s="130">
        <f>STDEV(H194,H205:H207,H210,H221:H223,H226,H237:H239,H242,H253:H255,H258,H269:H271,H274,H285:H287)/SQRT(COUNT(H194,H205:H207,H210,H221:H223,H226,H237:H239,H242,H253:H255,H258,H269:H271,H274,H285:H287))</f>
        <v>0.01791398489</v>
      </c>
      <c r="AG56" s="130">
        <f>STDEV(H290,H301:H303,H306,H317:H319,H322,H333:H335,H338,H349:H351,H354,H365:H367,H370,H381:H383)/SQRT(COUNT(H290,H301:H303,H306,H317:H319,H322,H333:H335,H338,H349:H351,H354,H365:H367,H370,H381:H383))</f>
        <v>0.01663266923</v>
      </c>
      <c r="AH56" s="130">
        <f>STDEV(H386,H397:H399,H402,H413:H415,H418,H429:H431,H434,H445:H447,H450,H461:H463,H466,H477:H479)/SQRT(COUNT(H386,H397:H399,H402,H413:H415,H418,H429:H431,H434,H445:H447,H450,H461:H463,H466,H477:H479))</f>
        <v>0.010278264</v>
      </c>
      <c r="AI56" s="130">
        <f>STDEV(H482,H493:H495,H498,H509:H511,H514,H525:H527,H530,H541:H543,H546,H557:H559,H562,H573:H575)/SQRT(COUNT(H482,H493:H495,H498,H509:H511,H514,H525:H527,H530,H541:H543,H546,H557:H559,H562,H573:H575))</f>
        <v>0.01230699554</v>
      </c>
      <c r="AJ56" s="130">
        <f>STDEV(H578,H589:H591,H594,H605:H607,H610,H621:H623,H626,H637:H639,H642,H653:H655,H658,H669:H671)/SQRT(COUNT(H578,H589:H591,H594,H605:H607,H610,H621:H623,H626,H637:H639,H642,H653:H655,H658,H669:H671))</f>
        <v>0.01000726987</v>
      </c>
      <c r="AM56" s="42" t="s">
        <v>169</v>
      </c>
      <c r="AN56" s="130">
        <f>STDEV(J2,J13:J15,J18,J29:J31,J34,J45:J47,J50,J61:J63,J66,J77:J79,J82,J93:J95)/SQRT(COUNT(J2,J13:J15,J18,J29:J31,J34,J45:J47,J50,J61:J63,J66,J77:J79,J82,J93:J95))</f>
        <v>0.1740535533</v>
      </c>
      <c r="AO56" s="130">
        <f>STDEV(J98,J109:J111,J114,J125:J127,J130,J141:J143,J146,J157:J159,J162,J173:J175,J178,J189:J191)/SQRT(COUNT(J98,J109:J111,J114,J125:J127,J130,J141:J143,J146,J157:J159,J162,J173:J175,J178,J189:J191))</f>
        <v>0.203103013</v>
      </c>
      <c r="AP56" s="130">
        <f>STDEV(J194,J205:J207,J210,J221:J223,J226,J237:J239,J242,J253:J255,J258,J269:J271,J274,J285:J287)/SQRT(COUNT(J194,J205:J207,J210,J221:J223,J226,J237:J239,J242,J253:J255,J258,J269:J271,J274,J285:J287))</f>
        <v>0.514120711</v>
      </c>
      <c r="AQ56" s="130">
        <f>STDEV(J290,J301:J303,J306,J317:J319,J322,J333:J335,J338,J349:J351,J354,J365:J367,J370,J381:J383)/SQRT(COUNT(J290,J301:J303,J306,J317:J319,J322,J333:J335,J338,J349:J351,J354,J365:J367,J370,J381:J383))</f>
        <v>0.3922791876</v>
      </c>
      <c r="AR56" s="130">
        <f>STDEV(J386,J397:J399,J402,J413:J415,J418,J429:J431,J434,J445:J447,J450,J461:J463,J466,J477:J479)/SQRT(COUNT(J386,J397:J399,J402,J413:J415,J418,J429:J431,J434,J445:J447,J450,J461:J463,J466,J477:J479))</f>
        <v>0.2422839868</v>
      </c>
      <c r="AS56" s="130">
        <f>STDEV(J482,J493:J495,J498,J509:J511,J514,J525:J527,J530,J541:J543,J546,J557:J559,J562,J573:J575)/SQRT(COUNT(J482,J493:J495,J498,J509:J511,J514,J525:J527,J530,J541:J543,J546,J557:J559,J562,J573:J575))</f>
        <v>0.2757924119</v>
      </c>
      <c r="AT56" s="130">
        <f>STDEV(J578,J589:J591,J594,J605:J607,J610,J621:J623,J626,J637:J639,J642,J653:J655,J658,J669:J671)/SQRT(COUNT(J578,J589:J591,J594,J605:J607,J610,J621:J623,J626,J637:J639,J642,J653:J655,J658,J669:J671))</f>
        <v>0.239815565</v>
      </c>
      <c r="AX56" s="42" t="s">
        <v>169</v>
      </c>
      <c r="AY56" s="130">
        <f>STDEV(P2,P13:P15,P18,P29:P31,P34,P45:P47,P50,P61:P63,P66,P77:P79,P82,P93:P95)/SQRT(COUNT(P2,P13:P15,P18,P29:P31,P34,P45:P47,P50,P61:P63,P66,P77:P79,P82,P93:P95))</f>
        <v>1.589853525</v>
      </c>
      <c r="AZ56" s="130">
        <f>STDEV(P98,P109:P111,P114,P125:P127,P130,P141:P143,P146,P157:P159,P162,P173:P175,P178,P189:P191)/SQRT(COUNT(P98,P109:P111,P114,P125:P127,P130,P141:P143,P146,P157:P159,P162,P173:P175,P178,P189:P191))</f>
        <v>3.064002338</v>
      </c>
      <c r="BA56" s="130">
        <f>STDEV(P194,P205:P207,P210,P221:P223,P226,P237:P239,P242,P253:P255,P258,P269:P271,P274,P285:P287)/SQRT(COUNT(P194,P205:P207,P210,P221:P223,P226,P237:P239,P242,P253:P255,P258,P269:P271,P274,P285:P287))</f>
        <v>7.575701707</v>
      </c>
      <c r="BB56" s="130">
        <f>STDEV(P290,P301:P303,P306,P317:P319,P322,P333:P335,P338,P349:P351,P354,P365:P367,P370,P381:P383)/SQRT(COUNT(P290,P301:P303,P306,P317:P319,P322,P333:P335,P338,P349:P351,P354,P365:P367,P370,P381:P383))</f>
        <v>4.623492525</v>
      </c>
      <c r="BC56" s="130">
        <f>STDEV(P386,P397:P399,P402,P413:P415,P418,P429:P431,P434,P445:P447,P450,P461:P463,P466,P477:P479)/SQRT(COUNT(P386,P397:P399,P402,P413:P415,P418,P429:P431,P434,P445:P447,P450,P461:P463,P466,P477:P479))</f>
        <v>6.960355883</v>
      </c>
      <c r="BD56" s="130">
        <f>STDEV(P482,P493:P495,P498,P509:P511,P514,P525:P527,P530,P541:P543,P546,P557:P559,P562,P573:P575)/SQRT(COUNT(P482,P493:P495,P498,P509:P511,P514,P525:P527,P530,P541:P543,P546,P557:P559,P562,P573:P575))</f>
        <v>4.1581056</v>
      </c>
      <c r="BE56" s="130">
        <f>STDEV(P578,P589:P591,P594,P605:P607,P610,P621:P623,P626,P637:P639,P642,P653:P655,P658,P669:P671)/SQRT(COUNT(P578,P589:P591,P594,P605:P607,P610,P621:P623,P626,P637:P639,P642,P653:P655,P658,P669:P671))</f>
        <v>2.633507069</v>
      </c>
    </row>
    <row r="57" ht="14.25" customHeight="1">
      <c r="A57" s="42" t="s">
        <v>175</v>
      </c>
      <c r="B57" s="42" t="s">
        <v>179</v>
      </c>
      <c r="C57" s="35" t="s">
        <v>39</v>
      </c>
      <c r="D57" s="42">
        <v>2.0</v>
      </c>
      <c r="E57" s="42">
        <v>8.0</v>
      </c>
      <c r="F57" s="251" t="s">
        <v>6</v>
      </c>
      <c r="G57" s="163">
        <v>15.491466888133328</v>
      </c>
      <c r="H57" s="163">
        <v>0.28442467727470844</v>
      </c>
      <c r="I57" s="163">
        <v>274.0691429090551</v>
      </c>
      <c r="J57" s="163">
        <v>5.205978571430991</v>
      </c>
      <c r="K57" s="163">
        <v>1.9676285390712338</v>
      </c>
      <c r="L57" s="163">
        <v>30.148630142211914</v>
      </c>
      <c r="M57" s="163">
        <v>30.615278244018555</v>
      </c>
      <c r="N57" s="163">
        <v>30.148630142211914</v>
      </c>
      <c r="O57" s="163">
        <v>882.7461547851562</v>
      </c>
      <c r="P57" s="163">
        <f t="shared" si="58"/>
        <v>54.46597333</v>
      </c>
      <c r="S57" s="42" t="s">
        <v>173</v>
      </c>
      <c r="T57" s="130">
        <f>STDEV(G3,G8,G12,G17,G19,G24,G27,G33,G35,G40,G44,G49,G51,G56,G60,G65,G67,G72,G75,G81,G83,G88,G92,G97)/SQRT(COUNT(G3,G8,G12,G17,G19,G24,G27,G33,G35,G40,G44,G49,G51,G56,G60,G65,G67,G72,G75,G81,G83,G88,G92,G97))</f>
        <v>0.6198734278</v>
      </c>
      <c r="U57" s="130">
        <f t="shared" ref="U57:U59" si="59">STDEV(G99,G100,G104,G106,G115,G116,G120,G122,G131,G132,G136,G138,G147,G148,G152,G154,G163,G164,G168,G170,G179,G180,G184,G186)/SQRT(COUNT(G99,G100,G104,G106,G115,G116,G120,G122,G131,G132,G136,G138,G147,G148,G152,G154,G163,G164,G168,G170,G179,G180,G184,G186))</f>
        <v>0.4588123042</v>
      </c>
      <c r="V57" s="130">
        <f>STDEV(G195,G200,G204,G209,G211,G216,G219,G225,G227,G232,G236,G241,G243,G248,G252,G257,G259,G264,G267,G273,G275,G280,G284,G289)/SQRT(COUNT(G195,G200,G204,G209,G211,G216,G219,G225,G227,G232,G236,G241,G243,G248,G252,G257,G259,G264,G267,G273,G275,G280,G284,G289))</f>
        <v>0.7051748831</v>
      </c>
      <c r="W57" s="130">
        <f>STDEV(G291,G296,G300,G305,G307,G312,G315,G321,G323,G328,G332,G337,G339,G344,G348,G353,G355,G360,G363,G369,G371,G376,G380,G385)/SQRT(COUNT(G291,G296,G300,G305,G307,G312,G315,G321,G323,G328,G332,G337,G339,G344,G348,G353,G355,G360,G363,G369,G371,G376,G380,G385))</f>
        <v>0.5573978371</v>
      </c>
      <c r="X57" s="130">
        <f>STDEV(G387,G392,G396,G401,G403,G408,G411,G417,G419,G424,G428,G433,G435,G440,G444,G449,G451,G456,G459,G465,G467,G472,G476,G481)/SQRT(COUNT(G387,G392,G396,G401,G403,G408,G411,G417,G419,G424,G428,G433,G435,G440,G444,G449,G451,G456,G459,G465,G467,G472,G476,G481))</f>
        <v>0.9196176193</v>
      </c>
      <c r="Y57" s="130">
        <f>STDEV(G483,G488,G492,G497,G499,G504,G507,G513,G515,G520,G524,G529,G531,G536,G540,G545,G547,G552,G555,G561,G563,G568,G572,G577)/SQRT(COUNT(G483,G488,G492,G497,G499,G504,G507,G513,G515,G520,G524,G529,G531,G536,G540,G545,G547,G552,G555,G561,G563,G568,G572,G577))</f>
        <v>0.8849948311</v>
      </c>
      <c r="Z57" s="130">
        <f>STDEV(G579,G584,G588,G593,G595,G600,G603,G609,G611,G616,G620,G625,G627,G632,G636,G641,G643,G648,G651,G657,G659,G664,G668,G673)/SQRT(COUNT(G579,G584,G588,G593,G595,G600,G603,G609,G611,G616,G620,G625,G627,G632,G636,G641,G643,G648,G651,G657,G659,G664,G668,G673))</f>
        <v>0.7724532537</v>
      </c>
      <c r="AC57" s="42" t="s">
        <v>173</v>
      </c>
      <c r="AD57" s="130">
        <f>STDEV(H3,H8,H12,H17,H19,H24,H27,H33,H35,H40,H44,H49,H51,H56,H60,H65,H67,H72,H75,H81,H83,H88,H92,H97)/SQRT(COUNT(H3,H8,H12,H17,H19,H24,H27,H33,H35,H40,H44,H49,H51,H56,H60,H65,H67,H72,H75,H81,H83,H88,H92,H97))</f>
        <v>0.01338784643</v>
      </c>
      <c r="AE57" s="130">
        <f>STDEV(H99,H104,H108,H113,H115,H120,H123,H129,H131,H136,H140,H145,H147,H152,H156,H161,H163,H168,H171,H177,H179,H184,H188,H193)/SQRT(COUNT(H99,H104,H108,H113,H115,H120,H123,H129,H131,H136,H140,H145,H147,H152,H156,H161,H163,H168,H171,H177,H179,H184,H188,H193))</f>
        <v>0.0158844939</v>
      </c>
      <c r="AF57" s="130">
        <f>STDEV(H195,H200,H204,H209,H211,H216,H219,H225,H227,H232,H236,H241,H243,H248,H252,H257,H259,H264,H267,H273,H275,H280,H284,H289)/SQRT(COUNT(H195,H200,H204,H209,H211,H216,H219,H225,H227,H232,H236,H241,H243,H248,H252,H257,H259,H264,H267,H273,H275,H280,H284,H289))</f>
        <v>0.01842277443</v>
      </c>
      <c r="AG57" s="130">
        <f>STDEV(H291,H296,H300,H305,H307,H312,H315,H321,H323,H328,H332,H337,H339,H344,H348,H353,H355,H360,H363,H369,H371,H376,H380,H385)/SQRT(COUNT(H291,H296,H300,H305,H307,H312,H315,H321,H323,H328,H332,H337,H339,H344,H348,H353,H355,H360,H363,H369,H371,H376,H380,H385))</f>
        <v>0.01718175272</v>
      </c>
      <c r="AH57" s="130">
        <f>STDEV(H387,H392,H396,H401,H403,H408,H411,H417,H419,H424,H428,H433,H435,H440,H444,H449,H451,H456,H459,H465,H467,H472,H476,H481)/SQRT(COUNT(H387,H392,H396,H401,H403,H408,H411,H417,H419,H424,H428,H433,H435,H440,H444,H449,H451,H456,H459,H465,H467,H472,H476,H481))</f>
        <v>0.01357549627</v>
      </c>
      <c r="AI57" s="130">
        <f>STDEV(H483,H488,H492,H497,H499,H504,H507,H513,H515,H520,H524,H529,H531,H536,H540,H545,H547,H552,H555,H561,H563,H568,H572,H577)/SQRT(COUNT(H483,H488,H492,H497,H499,H504,H507,H513,H515,H520,H524,H529,H531,H536,H540,H545,H547,H552,H555,H561,H563,H568,H572,H577))</f>
        <v>0.01444457412</v>
      </c>
      <c r="AJ57" s="130">
        <f>STDEV(H579,H584,H588,H593,H595,H600,H603,H609,H611,H616,H620,H625,H627,H632,H636,H641,H643,H648,H651,H657,H659,H664,H668,H673)/SQRT(COUNT(H579,H584,H588,H593,H595,H600,H603,H609,H611,H616,H620,H625,H627,H632,H636,H641,H643,H648,H651,H657,H659,H664,H668,H673))</f>
        <v>0.01399260737</v>
      </c>
      <c r="AM57" s="42" t="s">
        <v>173</v>
      </c>
      <c r="AN57" s="130">
        <f>STDEV(J3,J8,J12,J17,J19,J24,J27,J33,J35,J40,J44,J49,J51,J56,J60,J65,J67,J72,J75,J81,J83,J88,J92,J97)/SQRT(COUNT(J3,J8,J12,J17,J19,J24,J27,J33,J35,J40,J44,J49,J51,J56,J60,J65,J67,J72,J75,J81,J83,J88,J92,J97))</f>
        <v>0.2547705168</v>
      </c>
      <c r="AO57" s="130">
        <f>STDEV(J99,J104,J108,J113,J115,J120,J123,J129,J131,J136,J140,J145,J147,J152,J156,J161,J163,J168,J171,J177,J179,J184,J188,J193)/SQRT(COUNT(J99,J104,J108,J113,J115,J120,J123,J129,J131,J136,J140,J145,J147,J152,J156,J161,J163,J168,J171,J177,J179,J184,J188,J193))</f>
        <v>0.2631727926</v>
      </c>
      <c r="AP57" s="130">
        <f>STDEV(J195,J200,J204,J209,J211,J216,J219,J225,J227,J232,J236,J241,J243,J248,J252,J257,J259,J264,J267,J273,J275,J280,J284,J289)/SQRT(COUNT(J195,J200,J204,J209,J211,J216,J219,J225,J227,J232,J236,J241,J243,J248,J252,J257,J259,J264,J267,J273,J275,J280,J284,J289))</f>
        <v>0.4599884156</v>
      </c>
      <c r="AQ57" s="130">
        <f>STDEV(J291,J296,J300,J305,J307,J312,J315,J321,J323,J328,J332,J337,J339,J344,J348,J353,J355,J360,J363,J369,J371,J376,J380,J385)/SQRT(COUNT(J291,J296,J300,J305,J307,J312,J315,J321,J323,J328,J332,J337,J339,J344,J348,J353,J355,J360,J363,J369,J371,J376,J380,J385))</f>
        <v>0.4038256468</v>
      </c>
      <c r="AR57" s="130">
        <f>STDEV(J387,J392,J396,J401,J403,J408,J411,J417,J419,J424,J428,J433,J435,J440,J444,J449,J451,J456,J459,J465,J467,J472,J476,J481)/SQRT(COUNT(J387,J392,J396,J401,J403,J408,J411,J417,J419,J424,J428,J433,J435,J440,J444,J449,J451,J456,J459,J465,J467,J472,J476,J481))</f>
        <v>0.2865468604</v>
      </c>
      <c r="AS57" s="130">
        <f>STDEV(J483,J488,J492,J497,J499,J504,J507,J513,J515,J520,J524,J529,J531,J536,J540,J545,J547,J552,J555,J561,J563,J568,J572,J577)/SQRT(COUNT(J483,J488,J492,J497,J499,J504,J507,J513,J515,J520,J524,J529,J531,J536,J540,J545,J547,J552,J555,J561,J563,J568,J572,J577))</f>
        <v>0.3224073623</v>
      </c>
      <c r="AT57" s="130">
        <f>STDEV(J579,J584,J588,J593,J595,J600,J603,J609,J611,J616,J620,J625,J627,J632,J636,J641,J643,J648,J651,J657,J659,J664,J668,J673)/SQRT(COUNT(J579,J584,J588,J593,J595,J600,J603,J609,J611,J616,J620,J625,J627,J632,J636,J641,J643,J648,J651,J657,J659,J664,J668,J673))</f>
        <v>0.333126559</v>
      </c>
      <c r="AX57" s="42" t="s">
        <v>173</v>
      </c>
      <c r="AY57" s="130">
        <f>STDEV(P3,P8,P12,P17,P19,P24,P27,P33,P35,P40,P44,P49,P51,P56,P60,P65,P67,P72,P75,P81,P83,P88,P92,P97)/SQRT(COUNT(P3,P8,P12,P17,P19,P24,P27,P33,P35,P40,P44,P49,P51,P56,P60,P65,P67,P72,P75,P81,P83,P88,P92,P97))</f>
        <v>1.960345623</v>
      </c>
      <c r="AZ57" s="130">
        <f>STDEV(P99,P104,P108,P113,P115,P120,P123,P129,P131,P136,P140,P145,P147,P152,P156,P161,P163,P168,P171,P177,P179,P184,P188,P193)/SQRT(COUNT(P99,P104,P108,P113,P115,P120,P123,P129,P131,P136,P140,P145,P147,P152,P156,P161,P163,P168,P171,P177,P179,P184,P188,P193))</f>
        <v>2.575829432</v>
      </c>
      <c r="BA57" s="130">
        <f>STDEV(P195,P200,P204,P209,P211,P216,P219,P225,P227,P232,P236,P241,P243,P248,P252,P257,P259,P264,P267,P273,P275,P280,P284,P289)/SQRT(COUNT(P195,P200,P204,P209,P211,P216,P219,P225,P227,P232,P236,P241,P243,P248,P252,P257,P259,P264,P267,P273,P275,P280,P284,P289))</f>
        <v>7.235017672</v>
      </c>
      <c r="BB57" s="130">
        <f>STDEV(P291,P296,P300,P305,P307,P312,P315,P321,P323,P328,P332,P337,P339,P344,P348,P353,P355,P360,P363,P369,P371,P376,P380,P385)/SQRT(COUNT(P291,P296,P300,P305,P307,P312,P315,P321,P323,P328,P332,P337,P339,P344,P348,P353,P355,P360,P363,P369,P371,P376,P380,P385))</f>
        <v>3.94511552</v>
      </c>
      <c r="BC57" s="130">
        <f>STDEV(P387,P392,P396,P401,P403,P408,P411,P417,P419,P424,P428,P433,P435,P440,P444,P449,P451,P456,P459,P465,P467,P472,P476,P481)/SQRT(COUNT(P387,P392,P396,P401,P403,P408,P411,P417,P419,P424,P428,P433,P435,P440,P444,P449,P451,P456,P459,P465,P467,P472,P476,P481))</f>
        <v>10.16825599</v>
      </c>
      <c r="BD57" s="130">
        <f>STDEV(P483,P488,P492,P497,P499,P504,P507,P513,P515,P520,P524,P529,P531,P536,P540,P545,P547,P552,P555,P561,P563,P568,P572,P577)/SQRT(COUNT(P483,P488,P492,P497,P499,P504,P507,P513,P515,P520,P524,P529,P531,P536,P540,P545,P547,P552,P555,P561,P563,P568,P572,P577))</f>
        <v>2.322466837</v>
      </c>
      <c r="BE57" s="130">
        <f>STDEV(P579,P584,P588,P593,P595,P600,P603,P609,P611,P616,P620,P625,P627,P632,P636,P641,P643,P648,P651,P657,P659,P664,P668,P673)/SQRT(COUNT(P579,P584,P588,P593,P595,P600,P603,P609,P611,P616,P620,P625,P627,P632,P636,P641,P643,P648,P651,P657,P659,P664,P668,P673))</f>
        <v>2.617953977</v>
      </c>
    </row>
    <row r="58" ht="14.25" customHeight="1">
      <c r="A58" s="42" t="s">
        <v>168</v>
      </c>
      <c r="B58" s="42" t="s">
        <v>176</v>
      </c>
      <c r="C58" s="35" t="s">
        <v>38</v>
      </c>
      <c r="D58" s="42">
        <v>2.0</v>
      </c>
      <c r="E58" s="42">
        <v>9.0</v>
      </c>
      <c r="F58" s="251" t="s">
        <v>6</v>
      </c>
      <c r="G58" s="163">
        <v>12.044388782309316</v>
      </c>
      <c r="H58" s="163">
        <v>0.23944390619721462</v>
      </c>
      <c r="I58" s="163">
        <v>286.027596082868</v>
      </c>
      <c r="J58" s="163">
        <v>4.690269276174122</v>
      </c>
      <c r="K58" s="163">
        <v>2.07572286041227</v>
      </c>
      <c r="L58" s="163">
        <v>30.30289077758789</v>
      </c>
      <c r="M58" s="163">
        <v>30.673988342285156</v>
      </c>
      <c r="N58" s="163">
        <v>30.30289077758789</v>
      </c>
      <c r="O58" s="163">
        <v>904.0982666015625</v>
      </c>
      <c r="P58" s="163">
        <f t="shared" si="58"/>
        <v>50.30150474</v>
      </c>
      <c r="S58" s="42" t="s">
        <v>176</v>
      </c>
      <c r="T58" s="130">
        <f>STDEV(G4,G6,G10,G16,G20,G22,G25,G32,G36,G38,G42,G48,G52,G54,G58,G64,G68,G70,G73,G80,G84,G86,G90,G96)/SQRT(COUNT(G4,G6,G10,G16,G20,G22,G25,G32,G36,G38,G42,G48,G52,G54,G58,G64,G68,G70,G73,G80,G84,G86,G90,G96))</f>
        <v>0.5839724728</v>
      </c>
      <c r="U58" s="130">
        <f t="shared" si="59"/>
        <v>0.4309705455</v>
      </c>
      <c r="V58" s="130">
        <f>STDEV(G196,G198,G202,G208,G212,G214,G217,G224,G228,G230,G234,G240,G244,G246,G250,G256,G260,G262,G265,G272,G276,G278,G282,G288)/SQRT(COUNT(G196,G198,G202,G208,G212,G214,G217,G224,G228,G230,G234,G240,G244,G246,G250,G256,G260,G262,G265,G272,G276,G278,G282,G288))</f>
        <v>0.6763615783</v>
      </c>
      <c r="W58" s="130">
        <f>STDEV(G292,G294,G298,G304,G308,G310,G313,G320,G324,G326,G330,G336,G340,G342,G346,G352,G356,G358,G361,G368,G372,G374,G378,G384)/SQRT(COUNT(G292,G294,G298,G304,G308,G310,G313,G320,G324,G326,G330,G336,G340,G342,G346,G352,G356,G358,G361,G368,G372,G374,G378,G384))</f>
        <v>0.4602680815</v>
      </c>
      <c r="X58" s="130">
        <f>STDEV(G388,G390,G394,G400,G404,G406,G409,G416,G420,G422,G426,G432,G436,G438,G442,G448,G452,G454,G457,G464,G468,G470,G474,G480)/SQRT(COUNT(G388,G390,G394,G400,G404,G406,G409,G416,G420,G422,G426,G432,G436,G438,G442,G448,G452,G454,G457,G464,G468,G470,G474,G480))</f>
        <v>0.5244234936</v>
      </c>
      <c r="Y58" s="130">
        <f>STDEV(G484,G486,G490,G496,G500,G502,G505,G512,G516,G518,G522,G528,G532,G534,G538,G544,G548,G550,G553,G560,G564,G566,G570,G576)/SQRT(COUNT(G484,G486,G490,G496,G500,G502,G505,G512,G516,G518,G522,G528,G532,G534,G538,G544,G548,G550,G553,G560,G564,G566,G570,G576))</f>
        <v>0.5787488019</v>
      </c>
      <c r="Z58" s="130">
        <f>STDEV(G580,G582,G586,G592,G596,G598,G601,G608,G612,G614,G618,G624,G628,G630,G634,G640,G644,G646,G649,G656,G660,G662,G666,G672)/SQRT(COUNT(G580,G582,G586,G592,G596,G598,G601,G608,G612,G614,G618,G624,G628,G630,G634,G640,G644,G646,G649,G656,G660,G662,G666,G672))</f>
        <v>0.6920751136</v>
      </c>
      <c r="AC58" s="42" t="s">
        <v>176</v>
      </c>
      <c r="AD58" s="130">
        <f>STDEV(H4,H6,H10,H16,H20,H22,H25,H32,H36,H38,H42,H48,H52,H54,H58,H64,H68,H70,H73,H80,H84,H86,H90,H96)/SQRT(COUNT(H4,H6,H10,H16,H20,H22,H25,H32,H36,H38,H42,H48,H52,H54,H58,H64,H68,H70,H73,H80,H84,H86,H90,H96))</f>
        <v>0.012149614</v>
      </c>
      <c r="AE58" s="130">
        <f>STDEV(H100,H102,H106,H112,H116,H118,H121,H128,H132,H134,H138,H144,H148,H150,H154,H160,H164,H166,H169,H176,H180,H182,H186,H192)/SQRT(COUNT(H100,H102,H106,H112,H116,H118,H121,H128,H132,H134,H138,H144,H148,H150,H154,H160,H164,H166,H169,H176,H180,H182,H186,H192))</f>
        <v>0.01690114008</v>
      </c>
      <c r="AF58" s="130">
        <f>STDEV(H196,H198,H202,H208,H212,H214,H217,H224,H228,H230,H234,H240,H244,H246,H250,H256,H260,H262,H265,H272,H276,H278,H282,H288)/SQRT(COUNT(H196,H198,H202,H208,H212,H214,H217,H224,H228,H230,H234,H240,H244,H246,H250,H256,H260,H262,H265,H272,H276,H278,H282,H288))</f>
        <v>0.01191833208</v>
      </c>
      <c r="AG58" s="130">
        <f>STDEV(H292,H294,H298,H304,H308,H310,H313,H320,H324,H326,H330,H336,H340,H342,H346,H352,H356,H358,H361,H368,H372,H374,H378,H384)/SQRT(COUNT(H292,H294,H298,H304,H308,H310,H313,H320,H324,H326,H330,H336,H340,H342,H346,H352,H356,H358,H361,H368,H372,H374,H378,H384))</f>
        <v>0.01378624127</v>
      </c>
      <c r="AH58" s="130">
        <f>STDEV(H388,H390,H394,H400,H404,H406,H409,H416,H420,H422,H426,H432,H436,H438,H442,H448,H452,H454,H457,H464,H468,H470,H474,H480)/SQRT(COUNT(H388,H390,H394,H400,H404,H406,H409,H416,H420,H422,H426,H432,H436,H438,H442,H448,H452,H454,H457,H464,H468,H470,H474,H480))</f>
        <v>0.004117086151</v>
      </c>
      <c r="AI58" s="130">
        <f>STDEV(H484,H486,H490,H496,H500,H502,H505,H512,H516,H518,H522,H528,H532,H534,H538,H544,H548,H550,H553,H560,H564,H566,H570,H576)/SQRT(COUNT(H484,H486,H490,H496,H500,H502,H505,H512,H516,H518,H522,H528,H532,H534,H538,H544,H548,H550,H553,H560,H564,H566,H570,H576))</f>
        <v>0.009120732225</v>
      </c>
      <c r="AJ58" s="130">
        <f>STDEV(H580,H582,H586,H592,H596,H598,H601,H608,H612,H614,H618,H624,H628,H630,H634,H640,H644,H646,H649,H656,H660,H662,H666,H672)/SQRT(COUNT(H580,H582,H586,H592,H596,H598,H601,H608,H612,H614,H618,H624,H628,H630,H634,H640,H644,H646,H649,H656,H660,H662,H666,H672))</f>
        <v>0.0115984483</v>
      </c>
      <c r="AM58" s="42" t="s">
        <v>176</v>
      </c>
      <c r="AN58" s="130">
        <f>STDEV(J4,J6,J10,J16,J20,J22,J25,J32,J36,J38,J42,J48,J52,J54,J58,J64,J68,J70,J73,J80,J84,J86,J90,J96)/SQRT(COUNT(J4,J6,J10,J16,J20,J22,J25,J32,J36,J38,J42,J48,J52,J54,J58,J64,J68,J70,J73,J80,J84,J86,J90,J96))</f>
        <v>0.1719116415</v>
      </c>
      <c r="AO58" s="130">
        <f>STDEV(J100,J102,J106,J112,J116,J118,J121,J128,J132,J134,J138,J144,J148,J150,J154,J160,J164,J166,J169,J176,J180,J182,J186,J192)/SQRT(COUNT(J100,J102,J106,J112,J116,J118,J121,J128,J132,J134,J138,J144,J148,J150,J154,J160,J164,J166,J169,J176,J180,J182,J186,J192))</f>
        <v>0.2664649176</v>
      </c>
      <c r="AP58" s="130">
        <f>STDEV(J196,J198,J202,J208,J212,J214,J217,J224,J228,J230,J234,J240,J244,J246,J250,J256,J260,J262,J265,J272,J276,J278,J282,J288)/SQRT(COUNT(J196,J198,J202,J208,J212,J214,J217,J224,J228,J230,J234,J240,J244,J246,J250,J256,J260,J262,J265,J272,J276,J278,J282,J288))</f>
        <v>0.3593834606</v>
      </c>
      <c r="AQ58" s="130">
        <f>STDEV(J292,J294,J298,J304,J308,J310,J313,J320,J324,J326,J330,J336,J340,J342,J346,J352,J356,J358,J361,J368,J372,J374,J378,J384)/SQRT(COUNT(J292,J294,J298,J304,J308,J310,J313,J320,J324,J326,J330,J336,J340,J342,J346,J352,J356,J358,J361,J368,J372,J374,J378,J384))</f>
        <v>0.3394871953</v>
      </c>
      <c r="AR58" s="130">
        <f>STDEV(J388,J390,J394,J400,J404,J406,J409,J416,J420,J422,J426,J432,J436,J438,J442,J448,J452,J454,J457,J464,J468,J470,J474,J480)/SQRT(COUNT(J388,J390,J394,J400,J404,J406,J409,J416,J420,J422,J426,J432,J436,J438,J442,J448,J452,J454,J457,J464,J468,J470,J474,J480))</f>
        <v>0.1455396826</v>
      </c>
      <c r="AS58" s="130">
        <f>STDEV(J484,J486,J490,J496,J500,J502,J505,J512,J516,J518,J522,J528,J532,J534,J538,J544,J548,J550,J553,J560,J564,J566,J570,J576)/SQRT(COUNT(J484,J486,J490,J496,J500,J502,J505,J512,J516,J518,J522,J528,J532,J534,J538,J544,J548,J550,J553,J560,J564,J566,J570,J576))</f>
        <v>0.2329326201</v>
      </c>
      <c r="AT58" s="130">
        <f>STDEV(J580,J582,J586,J592,J596,J598,J601,J608,J612,J614,J618,J624,J628,J630,J634,J640,J644,J646,J649,J656,J660,J662,J666,J672)/SQRT(COUNT(J580,J582,J586,J592,J596,J598,J601,J608,J612,J614,J618,J624,J628,J630,J634,J640,J644,J646,J649,J656,J660,J662,J666,J672))</f>
        <v>0.2956391668</v>
      </c>
      <c r="AX58" s="42" t="s">
        <v>176</v>
      </c>
      <c r="AY58" s="130">
        <f>STDEV(P4,P6,P10,P16,P20,P22,P25,P32,P36,P38,P42,P48,P52,P54,P58,P64,P68,P70,P73,P80,P84,P86,P90,P96)/SQRT(COUNT(P4,P6,P10,P16,P20,P22,P25,P32,P36,P38,P42,P48,P52,P54,P58,P64,P68,P70,P73,P80,P84,P86,P90,P96))</f>
        <v>1.992068136</v>
      </c>
      <c r="AZ58" s="130">
        <f>STDEV(P100,P102,P106,P112,P116,P118,P121,P128,P132,P134,P138,P144,P148,P150,P154,P160,P164,P166,P169,P176,P180,P182,P186,P192)/SQRT(COUNT(P100,P102,P106,P112,P116,P118,P121,P128,P132,P134,P138,P144,P148,P150,P154,P160,P164,P166,P169,P176,P180,P182,P186,P192))</f>
        <v>3.641906975</v>
      </c>
      <c r="BA58" s="130">
        <f>STDEV(P196,P198,P202,P208,P212,P214,P217,P224,P228,P230,P234,P240,P244,P246,P250,P256,P260,P262,P265,P272,P276,P278,P282,P288)/SQRT(COUNT(P196,P198,P202,P208,P212,P214,P217,P224,P228,P230,P234,P240,P244,P246,P250,P256,P260,P262,P265,P272,P276,P278,P282,P288))</f>
        <v>6.60194331</v>
      </c>
      <c r="BB58" s="130">
        <f>STDEV(P292,P294,P298,P304,P308,P310,P313,P320,P324,P326,P330,P336,P340,P342,P346,P352,P356,P358,P361,P368,P372,P374,P378,P384)/SQRT(COUNT(P292,P294,P298,P304,P308,P310,P313,P320,P324,P326,P330,P336,P340,P342,P346,P352,P356,P358,P361,P368,P372,P374,P378,P384))</f>
        <v>4.424244941</v>
      </c>
      <c r="BC58" s="130">
        <f>STDEV(P388,P390,P394,P400,P404,P406,P409,P416,P420,P422,P426,P432,P436,P438,P442,P448,P452,P454,P457,P464,P468,P470,P474,P480)/SQRT(COUNT(P388,P390,P394,P400,P404,P406,P409,P416,P420,P422,P426,P432,P436,P438,P442,P448,P452,P454,P457,P464,P468,P470,P474,P480))</f>
        <v>4.997897974</v>
      </c>
      <c r="BD58" s="130">
        <f>STDEV(P484,P486,P490,P496,P500,P502,P505,P512,P516,P518,P522,P528,P532,P534,P538,P544,P548,P550,P553,P560,P564,P566,P570,P576)/SQRT(COUNT(P484,P486,P490,P496,P500,P502,P505,P512,P516,P518,P522,P528,P532,P534,P538,P544,P548,P550,P553,P560,P564,P566,P570,P576))</f>
        <v>3.517850609</v>
      </c>
      <c r="BE58" s="130">
        <f>STDEV(P580,P582,P586,P592,P596,P598,P601,P608,P612,P614,P618,P624,P628,P630,P634,P640,P644,P646,P649,P656,P660,P662,P666,P672)/SQRT(COUNT(P580,P582,P586,P592,P596,P598,P601,P608,P612,P614,P618,P624,P628,P630,P634,P640,P644,P646,P649,P656,P660,P662,P666,P672))</f>
        <v>3.125120653</v>
      </c>
    </row>
    <row r="59" ht="14.25" customHeight="1">
      <c r="A59" s="42" t="s">
        <v>183</v>
      </c>
      <c r="B59" s="42" t="s">
        <v>179</v>
      </c>
      <c r="C59" s="35" t="s">
        <v>37</v>
      </c>
      <c r="D59" s="42">
        <v>2.0</v>
      </c>
      <c r="E59" s="42">
        <v>10.0</v>
      </c>
      <c r="F59" s="251" t="s">
        <v>6</v>
      </c>
      <c r="G59" s="163">
        <v>16.230292374108615</v>
      </c>
      <c r="H59" s="163">
        <v>0.20958101409381433</v>
      </c>
      <c r="I59" s="163">
        <v>235.9382261062112</v>
      </c>
      <c r="J59" s="163">
        <v>4.405485882997401</v>
      </c>
      <c r="K59" s="163">
        <v>2.20555731007195</v>
      </c>
      <c r="L59" s="163">
        <v>30.64488410949707</v>
      </c>
      <c r="M59" s="163">
        <v>30.666723251342773</v>
      </c>
      <c r="N59" s="163">
        <v>30.64488410949707</v>
      </c>
      <c r="O59" s="163">
        <v>939.9277954101562</v>
      </c>
      <c r="P59" s="163">
        <f t="shared" si="58"/>
        <v>77.44161581</v>
      </c>
      <c r="S59" s="42" t="s">
        <v>179</v>
      </c>
      <c r="T59" s="130">
        <f>STDEV(G5,G7,G9,G11,G21,G23,G25,G27,G37,G39,G41,G43,G53,G55,G57,G59,G69,G71,G73,G75,G85,G87,G89,G91)/SQRT(COUNT(G5,G7,G9,G11,G21,G23,G25,G27,G37,G39,G41,G43,G53,G55,G57,G59,G69,G71,G73,G75,G85,G87,G89,G91))</f>
        <v>0.5930319932</v>
      </c>
      <c r="U59" s="130">
        <f t="shared" si="59"/>
        <v>0.6068934374</v>
      </c>
      <c r="V59" s="130">
        <f>STDEV(G197,G199,G201,G203,G213,G215,G217,G219,G229,G231,G233,G235,G245,G247,G249,G251,G261,G263,G265,G267,G277,G279,G281,G283)/SQRT(COUNT(G197,G199,G201,G203,G213,G215,G217,G219,G229,G231,G233,G235,G245,G247,G249,G251,G261,G263,G265,G267,G277,G279,G281,G283))</f>
        <v>0.7417990442</v>
      </c>
      <c r="W59" s="130">
        <f>STDEV(G293,G295,G297,G299,G309,G311,G313,G315,G325,G327,G329,G331,G341,G343,G345,G347,G357,G359,G361,G363,G373,G375,G377,G379)/SQRT(COUNT(G293,G295,G297,G299,G309,G311,G313,G315,G325,G327,G329,G331,G341,G343,G345,G347,G357,G359,G361,G363,G373,G375,G377,G379))</f>
        <v>0.4725619696</v>
      </c>
      <c r="X59" s="130">
        <f>STDEV(G389,G391,G393,G395,G405,G407,G409,G411,G421,G423,G425,G427,G437,G439,G441,G443,G453,G456,G457,G459,G469,G471,G473,G475)/SQRT(COUNT(G389,G391,G393,G395,G405,G407,G409,G411,G421,G423,G425,G427,G437,G439,G441,G443,G453,G456,G457,G459,G469,G471,G473,G475))</f>
        <v>0.6957035686</v>
      </c>
      <c r="Y59" s="130">
        <f>STDEV(G485,G487,G489,G491,G501,G503,G505,G507,G517,G519,G521,G523,G533,G535,G537,G539,G549,G551,G553,G555,G565,G567,G569,G571)/SQRT(COUNT(G485,G487,G489,G491,G501,G503,G505,G507,G517,G519,G521,G523,G533,G535,G537,G539,G549,G551,G553,G555,G565,G567,G569,G571))</f>
        <v>0.6607119033</v>
      </c>
      <c r="Z59" s="130">
        <f>STDEV(G581,G583,G585,G587,G597,G599,G601,G603,G613,G615,G617,G619,G629,G631,G633,G635,G645,G647,G649,G651,G661,G663,G665,G667)/SQRT(COUNT(G581,G583,G585,G587,G597,G599,G601,G603,G613,G615,G617,G619,G629,G631,G633,G635,G645,G647,G649,G651,G661,G663,G665,G667))</f>
        <v>0.618483624</v>
      </c>
      <c r="AC59" s="42" t="s">
        <v>179</v>
      </c>
      <c r="AD59" s="130">
        <f>STDEV(H5,H7,H9,H11,H21,H23,H25,H27,H37,H39,H41,H43,H53,H55,H57,H59,H69,H71,H73,H75,H85,H87,H89,H91)/SQRT(COUNT(H5,H7,H9,H11,H21,H23,H25,H27,H37,H39,H41,H43,H53,H55,H57,H59,H69,H71,H73,H75,H85,H87,H89,H91))</f>
        <v>0.01113805169</v>
      </c>
      <c r="AE59" s="130">
        <f>STDEV(H101,H103,H105,H107,H117,H119,H121,H123,H133,H135,H137,H139,H149,H151,H153,H155,H165,H167,H169,H171,H181,H183,H185,H187)/SQRT(COUNT(H101,H103,H105,H107,H117,H119,H121,H123,H133,H135,H137,H139,H149,H151,H153,H155,H165,H167,H169,H171,H181,H183,H185,H187))</f>
        <v>0.01360925701</v>
      </c>
      <c r="AF59" s="130">
        <f>STDEV(H197,H199,H201,H203,H213,H215,H217,H219,H229,H231,H233,H235,H245,H247,H249,H251,H261,H263,H265,H267,H277,H279,H281,H283)/SQRT(COUNT(H197,H199,H201,H203,H213,H215,H217,H219,H229,H231,H233,H235,H245,H247,H249,H251,H261,H263,H265,H267,H277,H279,H281,H283))</f>
        <v>0.01294458603</v>
      </c>
      <c r="AG59" s="130">
        <f>STDEV(H293,H295,H297,H299,H309,H311,H313,H315,H325,H327,H329,H331,H341,H343,H345,H347,H357,H359,H361,H363,H373,H375,H377,H379)/SQRT(COUNT(H293,H295,H297,H299,H309,H311,H313,H315,H325,H327,H329,H331,H341,H343,H345,H347,H357,H359,H361,H363,H373,H375,H377,H379))</f>
        <v>0.01333799213</v>
      </c>
      <c r="AH59" s="130">
        <f>STDEV(H389,H391,H393,H395,H405,H407,H409,H411,H421,H423,H425,H427,H437,H439,H441,H443,H453,H456,H457,H459,H469,H471,H473,H475)/SQRT(COUNT(H389,H391,H393,H395,H405,H407,H409,H411,H421,H423,H425,H427,H437,H439,H441,H443,H453,H456,H457,H459,H469,H471,H473,H475))</f>
        <v>0.004975824973</v>
      </c>
      <c r="AI59" s="130">
        <f>STDEV(H485,H487,H489,H491,H501,H503,H505,H507,H517,H519,H521,H523,H533,H535,H537,H539,H549,H551,H553,H555,H565,H567,H569,H571)/SQRT(COUNT(H485,H487,H489,H491,H501,H503,H505,H507,H517,H519,H521,H523,H533,H535,H537,H539,H549,H551,H553,H555,H565,H567,H569,H571))</f>
        <v>0.00871491359</v>
      </c>
      <c r="AJ59" s="130">
        <f>STDEV(H581,H583,H585,H587,H597,H599,H601,H603,H613,H615,H617,H619,H629,H631,H633,H635,H645,H647,H649,H651,H661,H663,H665,H667)/SQRT(COUNT(H581,H583,H585,H587,H597,H599,H601,H603,H613,H615,H617,H619,H629,H631,H633,H635,H645,H647,H649,H651,H661,H663,H665,H667))</f>
        <v>0.01086524786</v>
      </c>
      <c r="AM59" s="42" t="s">
        <v>179</v>
      </c>
      <c r="AN59" s="130">
        <f>STDEV(J5,J7,J9,J11,J21,J23,J25,J27,J37,J39,J41,J43,J53,J55,J57,J59,J69,J71,J73,J75,J85,J87,J89,J91)/SQRT(COUNT(J5,J7,J9,J11,J21,J23,J25,J27,J37,J39,J41,J43,J53,J55,J57,J59,J69,J71,J73,J75,J85,J87,J89,J91))</f>
        <v>0.2097042695</v>
      </c>
      <c r="AO59" s="130">
        <f>STDEV(J101,J103,J105,J107,J117,J119,J121,J123,J133,J135,J137,J139,J149,J151,J153,J155,J165,J167,J169,J171,J181,J183,J185,J187)/SQRT(COUNT(J101,J103,J105,J107,J117,J119,J121,J123,J133,J135,J137,J139,J149,J151,J153,J155,J165,J167,J169,J171,J181,J183,J185,J187))</f>
        <v>0.2110886793</v>
      </c>
      <c r="AP59" s="130">
        <f>STDEV(J197,J199,J201,J203,J213,J215,J217,J219,J229,J231,J233,J235,J245,J247,J249,J251,J261,J263,J265,J267,J277,J279,J281,J283)/SQRT(COUNT(J197,J199,J201,J203,J213,J215,J217,J219,J229,J231,J233,J235,J245,J247,J249,J251,J261,J263,J265,J267,J277,J279,J281,J283))</f>
        <v>0.3906743158</v>
      </c>
      <c r="AQ59" s="130">
        <f>STDEV(J293,J295,J297,J299,J309,J311,J313,J315,J325,J327,J329,J331,J341,J343,J345,J347,J357,J359,J361,J363,J373,J375,J377,J379)/SQRT(COUNT(J293,J295,J297,J299,J309,J311,J313,J315,J325,J327,J329,J331,J341,J343,J345,J347,J357,J359,J361,J363,J373,J375,J377,J379))</f>
        <v>0.3353259332</v>
      </c>
      <c r="AR59" s="130">
        <f>STDEV(J389,J391,J393,J395,J405,J407,J409,J411,J421,J423,J425,J427,J437,J439,J441,J443,J453,J456,J457,J459,J469,J471,J473,J475)/SQRT(COUNT(J389,J391,J393,J395,J405,J407,J409,J411,J421,J423,J425,J427,J437,J439,J441,J443,J453,J456,J457,J459,J469,J471,J473,J475))</f>
        <v>0.1872001119</v>
      </c>
      <c r="AS59" s="130">
        <f>STDEV(J485,J487,J489,J491,J501,J503,J505,J507,J517,J519,J521,J523,J533,J535,J537,J539,J549,J551,J553,J555,J565,J567,J569,J571)/SQRT(COUNT(J485,J487,J489,J491,J501,J503,J505,J507,J517,J519,J521,J523,J533,J535,J537,J539,J549,J551,J553,J555,J565,J567,J569,J571))</f>
        <v>0.2237522707</v>
      </c>
      <c r="AT59" s="130">
        <f>STDEV(J581,J583,J585,J587,J597,J599,J601,J603,J613,J615,J617,J619,J629,J631,J633,J635,J645,J647,J649,J651,J661,J663,J665,J667)/SQRT(COUNT(J581,J583,J585,J587,J597,J599,J601,J603,J613,J615,J617,J619,J629,J631,J633,J635,J645,J647,J649,J651,J661,J663,J665,J667))</f>
        <v>0.2974287963</v>
      </c>
      <c r="AX59" s="42" t="s">
        <v>179</v>
      </c>
      <c r="AY59" s="130">
        <f>STDEV(P5,P7,P9,P11,P21,P23,P25,P27,P37,P39,P41,P43,P53,P55,P57,P59,P69,P71,P73,P75,P85,P87,P89,P91)/SQRT(COUNT(P5,P7,P9,P11,P21,P23,P25,P27,P37,P39,P41,P43,P53,P55,P57,P59,P69,P71,P73,P75,P85,P87,P89,P91))</f>
        <v>1.992282461</v>
      </c>
      <c r="AZ59" s="130">
        <f>STDEV(P101,P103,P105,P107,P117,P119,P121,P123,P133,P135,P137,P139,P149,P151,P153,P155,P165,P167,P169,P171,P181,P183,P185,P187)/SQRT(COUNT(P101,P103,P105,P107,P117,P119,P121,P123,P133,P135,P137,P139,P149,P151,P153,P155,P165,P167,P169,P171,P181,P183,P185,P187))</f>
        <v>2.657866407</v>
      </c>
      <c r="BA59" s="130">
        <f>STDEV(P197,P199,P201,P203,P213,P215,P217,P219,P229,P231,P233,P235,P245,P247,P249,P251,P261,P263,P265,P267,P277,P279,P281,P283)/SQRT(COUNT(P197,P199,P201,P203,P213,P215,P217,P219,P229,P231,P233,P235,P245,P247,P249,P251,P261,P263,P265,P267,P277,P279,P281,P283))</f>
        <v>7.343272688</v>
      </c>
      <c r="BB59" s="130">
        <f>STDEV(P293,P295,P297,P299,P309,P311,P313,P315,P325,P327,P329,P331,P341,P343,P345,P347,P357,P359,P361,P363,P373,P375,P377,P379)/SQRT(COUNT(P293,P295,P297,P299,P309,P311,P313,P315,P325,P327,P329,P331,P341,P343,P345,P347,P357,P359,P361,P363,P373,P375,P377,P379))</f>
        <v>4.681391854</v>
      </c>
      <c r="BC59" s="130">
        <f>STDEV(P389,P391,P393,P395,P405,P407,P409,P411,P421,P423,P425,P427,P437,P439,P441,P443,P453,P455,P457,P459,P469,P471,P473,P475)/SQRT(COUNT(P389,P391,P393,P395,P405,P407,P409,P411,P421,P423,P425,P427,P437,P439,P441,P443,P453,P455,P457,P459,P469,P471,P473,P475))</f>
        <v>6.919526096</v>
      </c>
      <c r="BD59" s="130">
        <f>STDEV(P485,P487,P489,P491,P501,P503,P505,P507,P517,P519,P521,P523,P533,P535,P537,P539,P549,P551,P553,P555,P565,P567,P569,P571)/SQRT(COUNT(P485,P487,P489,P491,P501,P503,P505,P507,P517,P519,P521,P523,P533,P535,P537,P539,P549,P551,P553,P555,P565,P567,P569,P571))</f>
        <v>2.029869062</v>
      </c>
      <c r="BE59" s="130">
        <f>STDEV(P581,P583,P585,P587,P597,P599,P601,P603,P613,P615,P617,P619,P629,P631,P633,P635,P645,P647,P649,P651,P661,P663,P665,P667)/SQRT(COUNT(P581,P583,P585,P587,P597,P599,P601,P603,P613,P615,P617,P619,P629,P631,P633,P635,P645,P647,P649,P651,P661,P663,P665,P667))</f>
        <v>1.913080864</v>
      </c>
    </row>
    <row r="60" ht="14.25" customHeight="1">
      <c r="A60" s="42" t="s">
        <v>178</v>
      </c>
      <c r="B60" s="42" t="s">
        <v>173</v>
      </c>
      <c r="C60" s="35" t="s">
        <v>36</v>
      </c>
      <c r="D60" s="42">
        <v>2.0</v>
      </c>
      <c r="E60" s="42">
        <v>11.0</v>
      </c>
      <c r="F60" s="251" t="s">
        <v>6</v>
      </c>
      <c r="G60" s="163">
        <v>10.5086648571648</v>
      </c>
      <c r="H60" s="163">
        <v>0.143975094294524</v>
      </c>
      <c r="I60" s="163">
        <v>252.39190907877432</v>
      </c>
      <c r="J60" s="163">
        <v>3.182953517585618</v>
      </c>
      <c r="K60" s="163">
        <v>2.2725522228080526</v>
      </c>
      <c r="L60" s="163">
        <v>30.293075561523438</v>
      </c>
      <c r="M60" s="163">
        <v>30.547687530517578</v>
      </c>
      <c r="N60" s="163">
        <v>30.293075561523438</v>
      </c>
      <c r="O60" s="163">
        <v>893.98876953125</v>
      </c>
      <c r="P60" s="163">
        <f t="shared" si="58"/>
        <v>72.98946327</v>
      </c>
    </row>
    <row r="61" ht="14.25" customHeight="1">
      <c r="A61" s="42" t="s">
        <v>175</v>
      </c>
      <c r="B61" s="42" t="s">
        <v>169</v>
      </c>
      <c r="C61" s="35" t="s">
        <v>34</v>
      </c>
      <c r="D61" s="42">
        <v>2.0</v>
      </c>
      <c r="E61" s="42">
        <v>12.0</v>
      </c>
      <c r="F61" s="251" t="s">
        <v>6</v>
      </c>
      <c r="G61" s="163">
        <v>13.51720713596644</v>
      </c>
      <c r="H61" s="163">
        <v>0.21248991310150708</v>
      </c>
      <c r="I61" s="163">
        <v>261.1644311215482</v>
      </c>
      <c r="J61" s="163">
        <v>4.705122743143656</v>
      </c>
      <c r="K61" s="163">
        <v>2.3241951222345345</v>
      </c>
      <c r="L61" s="163">
        <v>31.099323272705078</v>
      </c>
      <c r="M61" s="163">
        <v>30.894699096679688</v>
      </c>
      <c r="N61" s="163">
        <v>31.099323272705078</v>
      </c>
      <c r="O61" s="163">
        <v>993.8368530273438</v>
      </c>
      <c r="P61" s="163">
        <f t="shared" si="58"/>
        <v>63.61340611</v>
      </c>
    </row>
    <row r="62" ht="14.25" customHeight="1">
      <c r="A62" s="42" t="s">
        <v>178</v>
      </c>
      <c r="B62" s="42" t="s">
        <v>169</v>
      </c>
      <c r="C62" s="35" t="s">
        <v>32</v>
      </c>
      <c r="D62" s="42">
        <v>2.0</v>
      </c>
      <c r="E62" s="42">
        <v>13.0</v>
      </c>
      <c r="F62" s="251" t="s">
        <v>6</v>
      </c>
      <c r="G62" s="163">
        <v>17.08328584768077</v>
      </c>
      <c r="H62" s="163">
        <v>0.21348179183148105</v>
      </c>
      <c r="I62" s="163">
        <v>229.5004642057066</v>
      </c>
      <c r="J62" s="163">
        <v>4.807726404096818</v>
      </c>
      <c r="K62" s="163">
        <v>2.364114030751109</v>
      </c>
      <c r="L62" s="163">
        <v>31.25398826599121</v>
      </c>
      <c r="M62" s="163">
        <v>30.917356491088867</v>
      </c>
      <c r="N62" s="163">
        <v>31.25398826599121</v>
      </c>
      <c r="O62" s="163">
        <v>1110.0181884765625</v>
      </c>
      <c r="P62" s="163">
        <f t="shared" si="58"/>
        <v>80.02221501</v>
      </c>
      <c r="S62" s="159" t="s">
        <v>148</v>
      </c>
      <c r="T62" s="42" t="s">
        <v>6</v>
      </c>
      <c r="U62" s="42" t="s">
        <v>9</v>
      </c>
      <c r="V62" s="42" t="s">
        <v>12</v>
      </c>
      <c r="W62" s="42" t="s">
        <v>15</v>
      </c>
      <c r="X62" s="42" t="s">
        <v>18</v>
      </c>
      <c r="Y62" s="42" t="s">
        <v>21</v>
      </c>
      <c r="Z62" s="42" t="s">
        <v>22</v>
      </c>
      <c r="AC62" s="159" t="s">
        <v>148</v>
      </c>
      <c r="AD62" s="42" t="s">
        <v>6</v>
      </c>
      <c r="AE62" s="42" t="s">
        <v>9</v>
      </c>
      <c r="AF62" s="42" t="s">
        <v>12</v>
      </c>
      <c r="AG62" s="42" t="s">
        <v>15</v>
      </c>
      <c r="AH62" s="42" t="s">
        <v>18</v>
      </c>
      <c r="AI62" s="42" t="s">
        <v>21</v>
      </c>
      <c r="AJ62" s="42" t="s">
        <v>22</v>
      </c>
      <c r="AM62" s="159" t="s">
        <v>148</v>
      </c>
      <c r="AN62" s="42" t="s">
        <v>6</v>
      </c>
      <c r="AO62" s="42" t="s">
        <v>9</v>
      </c>
      <c r="AP62" s="42" t="s">
        <v>12</v>
      </c>
      <c r="AQ62" s="42" t="s">
        <v>15</v>
      </c>
      <c r="AR62" s="42" t="s">
        <v>18</v>
      </c>
      <c r="AS62" s="42" t="s">
        <v>21</v>
      </c>
      <c r="AT62" s="42" t="s">
        <v>22</v>
      </c>
      <c r="AX62" s="159" t="s">
        <v>148</v>
      </c>
      <c r="AY62" s="42" t="s">
        <v>6</v>
      </c>
      <c r="AZ62" s="42" t="s">
        <v>9</v>
      </c>
      <c r="BA62" s="42" t="s">
        <v>12</v>
      </c>
      <c r="BB62" s="42" t="s">
        <v>15</v>
      </c>
      <c r="BC62" s="42" t="s">
        <v>18</v>
      </c>
      <c r="BD62" s="42" t="s">
        <v>21</v>
      </c>
      <c r="BE62" s="42" t="s">
        <v>22</v>
      </c>
    </row>
    <row r="63" ht="14.25" customHeight="1">
      <c r="A63" s="42" t="s">
        <v>183</v>
      </c>
      <c r="B63" s="42" t="s">
        <v>169</v>
      </c>
      <c r="C63" s="35" t="s">
        <v>30</v>
      </c>
      <c r="D63" s="42">
        <v>2.0</v>
      </c>
      <c r="E63" s="42">
        <v>14.0</v>
      </c>
      <c r="F63" s="251" t="s">
        <v>6</v>
      </c>
      <c r="G63" s="163">
        <v>19.427213409619785</v>
      </c>
      <c r="H63" s="163">
        <v>0.262028107765977</v>
      </c>
      <c r="I63" s="163">
        <v>234.51932812340786</v>
      </c>
      <c r="J63" s="163">
        <v>5.761689136271661</v>
      </c>
      <c r="K63" s="163">
        <v>2.3428034376886293</v>
      </c>
      <c r="L63" s="163">
        <v>31.572248458862305</v>
      </c>
      <c r="M63" s="163">
        <v>30.995229721069336</v>
      </c>
      <c r="N63" s="163">
        <v>31.572248458862305</v>
      </c>
      <c r="O63" s="163">
        <v>1288.1375732421875</v>
      </c>
      <c r="P63" s="163">
        <f t="shared" si="58"/>
        <v>74.14171546</v>
      </c>
      <c r="S63" s="42" t="s">
        <v>168</v>
      </c>
      <c r="T63" s="130">
        <f>STDEV(G2:G3,G7,G18:G19,G10,G23,G25,G34:G35,G39,G42,G50:G51,G55,G58,G66:G67,G71,G73,G82:G83,G87,G90)/SQRT(COUNT(G2:G3,G7,G18:G19,G10,G23,G25,G34:G35,G39,G42,G50:G51,G55,G58,G66:G67,G71,G73,G82:G83,G87,G90))</f>
        <v>0.5680420454</v>
      </c>
      <c r="U63" s="130">
        <f>STDEV(G98,G99,G103,G106,G114,G115,G119,G121,G130,G131,G135,G138,G146,G147,G151,G154,G162,G163,G167,G169,G178,G179,G183,G186)/SQRT(COUNT(G98,G99,G103,G106,G114,G115,G119,G121,G130,G131,G135,G138,G146,G147,G151,G154,G162,G163,G167,G169,G178,G179,G183,G186))</f>
        <v>0.3549931478</v>
      </c>
      <c r="V63" s="130">
        <f>STDEV(G194:G195,G199,G202,G210:G211,G215,G217,G226:G227,G231,G234,G242:G243,G247,G250,G258:G259,G263,G265,G274:G275,G279,G282)/SQRT(COUNT(G194:G195,G199,G202,G210:G211,G215,G217,G226:G227,G231,G234,G242:G243,G247,G250,G258:G259,G263,G265,G274:G275,G279,G282))</f>
        <v>0.7644515194</v>
      </c>
      <c r="W63" s="130">
        <f>STDEV(G290,G291,G295,G298,G306,G307,G311,G313,G322,G323,G327,G330,G338,G339,G343,G346,G354,G355,G359,G361,G370,G371,G375,G378)/SQRT(COUNT(G290,G291,G295,G298,G306,G307,G311,G313,G322,G323,G327,G330,G338,G339,G343,G346,G354,G355,G359,G361,G370,G371,G375,G378))</f>
        <v>0.6592257601</v>
      </c>
      <c r="X63" s="130">
        <f>STDEV(G386,G387,G391,G394,G402,G403,G407,G409,G418,G419,G423,G426,G434,G435,G439,G442,G450,G451,G455,G457,G466,G467,G471,G474)/SQRT(COUNT(G386,G387,G391,G394,G402,G403,G407,G409,G418,G419,G423,G426,G434,G435,G439,G442,G450,G451,G455,G457,G466,G467,G471,G474))</f>
        <v>0.8567503276</v>
      </c>
      <c r="Y63" s="130">
        <f>STDEV(G482,G483,G487,G490,G498,G499,G503,G505,G514,G515,G519,G522,G530,G531,G535,G538,G546,G547,G551,G553,G562,G563,G567,G570)/SQRT(COUNT(G482,G483,G487,G490,G498,G499,G503,G505,G514,G515,G519,G522,G530,G531,G535,G538,G546,G547,G551,G553,G562,G563,G567,G570))</f>
        <v>0.6205688456</v>
      </c>
      <c r="Z63" s="130">
        <f>STDEV(G578,G579,G583,G586,G594,G595,G599,G601,G610,G611,G615,G618,G626,G627,G631,G634,G642,G643,G647,G649,G658,G659,G663,G666)/SQRT(COUNT(G578,G579,G583,G586,G594,G595,G599,G601,G610,G611,G615,G618,G626,G627,G631,G634,G642,G643,G647,G649,G658,G659,G663,G666))</f>
        <v>0.7139386085</v>
      </c>
      <c r="AC63" s="42" t="s">
        <v>168</v>
      </c>
      <c r="AD63" s="130">
        <f>STDEV(H2:H3,H7,H18:H19,H10,H23,H25,H34:H35,H39,H42,H50:H51,H55,H58,H66:H67,H71,H73,H82:H83,H87,H90)/SQRT(COUNT(H2:H3,H7,H18:H19,H10,H23,H25,H34:H35,H39,H42,H50:H51,H55,H58,H66:H67,H71,H73,H82:H83,H87,H90))</f>
        <v>0.01320857843</v>
      </c>
      <c r="AE63" s="130">
        <f>STDEV(H98,H99,H103,H106,H114,H115,H119,H121,H130,H131,H135,H138,H146,H147,H151,H154,H162,H163,H167,H169,H178,H179,H183,H186)/SQRT(COUNT(H98,H99,H103,H106,H114,H115,H119,H121,H130,H131,H135,H138,H146,H147,H151,H154,H162,H163,H167,H169,H178,H179,H183,H186))</f>
        <v>0.01329311303</v>
      </c>
      <c r="AF63" s="130">
        <f>STDEV(H194,H195,H199,H202,H210,H211,H215,H217,H226,H227,H231,H234,H242,H243,H247,H250,H258,H259,H263,H265,H274,H275,H279,H282)/SQRT(COUNT(H194,H195,H199,H202,H210,H211,H215,H217,H226,H227,H231,H234,H242,H243,H247,H250,H258,H259,H263,H265,H274,H275,H279,H282))</f>
        <v>0.01738431811</v>
      </c>
      <c r="AG63" s="130">
        <f>STDEV(H290,H291,H295,H298,H306,H307,H311,H313,H322,H323,H327,H330,H338,H339,H343,H346,H354,H355,H359,H361,H370,H371,H375,H378)/SQRT(COUNT(H290,H291,H295,H298,H306,H307,H311,H313,H322,H323,H327,H330,H338,H339,H343,H346,H354,H355,H359,H361,H370,H371,H375,H378))</f>
        <v>0.01763584159</v>
      </c>
      <c r="AH63" s="130">
        <f>STDEV(H386,H387,H391,H394,H402,H403,H407,H409,H418,H419,H423,H426,H434,H435,H439,H442,H450,H451,H455,H457,H466,H467,H471,H474)/SQRT(COUNT(H386,H387,H391,H394,H402,H403,H407,H409,H418,H419,H423,H426,H434,H435,H439,H442,H450,H451,H455,H457,H466,H467,H471,H474))</f>
        <v>0.01491448428</v>
      </c>
      <c r="AI63" s="130">
        <f>STDEV(H482,H483,H487,H490,H498,H499,H503,H505,H514,H515,H519,H522,H530,H531,H535,H538,H546,H547,H551,H553,H562,H563,H567,H570)/SQRT(COUNT(H482,H483,H487,H490,H498,H499,H503,H505,H514,H515,H519,H522,H530,H531,H535,H538,H546,H547,H551,H553,H562,H563,H567,H570))</f>
        <v>0.01162939356</v>
      </c>
      <c r="AJ63" s="130">
        <f>STDEV(H578,H579,H583,H586,H594,H595,H599,H601,H610,H611,H615,H618,H626,H627,H631,H634,H642,H643,H647,H649,H658,H659,H663,H666)/SQRT(COUNT(H578,H579,H583,H586,H594,H595,H599,H601,H610,H611,H615,H618,H626,H627,H631,H634,H642,H643,H647,H649,H658,H659,H663,H666))</f>
        <v>0.01125151011</v>
      </c>
      <c r="AM63" s="42" t="s">
        <v>168</v>
      </c>
      <c r="AN63" s="130">
        <f>STDEV(J2:J3,J7,J18:J19,J10,J23,J25,J34:J35,J39,J42,J50:J51,J55,J58,J66:J67,J71,J73,J82:J83,J87,J90)/SQRT(COUNT(J2:J3,J7,J18:J19,J10,J23,J25,J34:J35,J39,J42,J50:J51,J55,J58,J66:J67,J71,J73,J82:J83,J87,J90))</f>
        <v>0.2315737764</v>
      </c>
      <c r="AO63" s="130">
        <f>STDEV(J194,J195,J199,J202,J210,J211,J215,J217,J226,J227,J231,J234,J242,J243,J247,J250,J258,J259,J263,J265,J274,J275,J279,J282)/SQRT(COUNT(J194,J195,J199,J202,J210,J211,J215,J217,J226,J227,J231,J234,J242,J243,J247,J250,J258,J259,J263,J265,J274,J275,J279,J282))</f>
        <v>0.487322412</v>
      </c>
      <c r="AP63" s="130">
        <f>STDEV(J194,J195,J199,J202,J210,J211,J215,J217,J226,J227,J231,J234,J242,J243,J247,J250,J258,J259,J263,J265,J274,J275,J279,J282)/SQRT(COUNT(J194,J195,J199,J202,J210,J211,J215,J217,J226,J227,J231,J234,J242,J243,J247,J250,J258,J259,J263,J265,J274,J275,J279,J282))</f>
        <v>0.487322412</v>
      </c>
      <c r="AQ63" s="130">
        <f>STDEV(J290,J291,J295,J298,J306,J307,J311,J313,J322,J323,J327,J330,J338,J339,J343,J346,J354,J355,J359,J361,J370,J371,J375,J378)/SQRT(COUNT(J290,J291,J295,J298,J306,J307,J311,J313,J322,J323,J327,J330,J338,J339,J343,J346,J354,J355,J359,J361,J370,J371,J375,J378))</f>
        <v>0.4105699478</v>
      </c>
      <c r="AR63" s="130">
        <f>STDEV(J386,J387,J391,J394,J402,J403,J407,J409,J418,J419,J423,J426,J434,J435,J439,J442,J450,J451,J455,J457,J466,J467,J471,J474)/SQRT(COUNT(J386,J387,J391,J394,J402,J403,J407,J409,J418,J419,J423,J426,J434,J435,J439,J442,J450,J451,J455,J457,J466,J467,J471,J474))</f>
        <v>0.2972635319</v>
      </c>
      <c r="AS63" s="130">
        <f>STDEV(J482,J483,J487,J490,J498,J499,J503,J505,J514,J515,J519,J522,J530,J531,J535,J538,J546,J547,J551,J553,J562,J563,J567,J570)/SQRT(COUNT(J482,J483,J487,J490,J498,J499,J503,J505,J514,J515,J519,J522,J530,J531,J535,J538,J546,J547,J551,J553,J562,J563,J567,J570))</f>
        <v>0.3081394704</v>
      </c>
      <c r="AT63" s="130">
        <f>STDEV(J578,J579,J583,J586,J594,J595,J599,J601,J610,J611,J615,J618,J626,J627,J631,J634,J642,J643,J647,J649,J658,J659,J663,J666)/SQRT(COUNT(J578,J579,J583,J586,J594,J595,J599,J601,J610,J611,J615,J618,J626,J627,J631,J634,J642,J643,J647,J649,J658,J659,J663,J666))</f>
        <v>0.2950059183</v>
      </c>
      <c r="AX63" s="42" t="s">
        <v>168</v>
      </c>
      <c r="AY63" s="130">
        <f>STDEV(P2:P3,P7,P18:P19,P10,P23,P25,P34:P35,P39,P42,P50:P51,P55,P58,P66:P67,P71,P73,P82:P83,P87,P90)/SQRT(COUNT(P2:P3,P7,P18:P19,P10,P23,P25,P34:P35,P39,P42,P50:P51,P55,P58,P66:P67,P71,P73,P82:P83,P87,P90))</f>
        <v>1.882901172</v>
      </c>
      <c r="AZ63" s="130">
        <f>STDEV(P98:P99,P103,P114:P115,P106,P119,P121,P130:P131,P135,P138,P146:P147,P151,P154,P162:P163,P167,P169,P178:P179,P183,P186)/SQRT(COUNT(P98:P99,P103,P114:P115,P106,P119,P121,P130:P131,P135,P138,P146:P147,P151,P154,P162:P163,P167,P169,P178:P179,P183,P186))</f>
        <v>2.71599042</v>
      </c>
      <c r="BA63" s="130">
        <f>STDEV(P194:P195,P199,P210:P211,P202,P215,P217,P226:P227,P231,P234,P242:P243,P247,P250,P258:P259,P263,P265,P274:P275,P279,P282)/SQRT(COUNT(P194:P195,P199,P210:P211,P202,P215,P217,P226:P227,P231,P234,P242:P243,P247,P250,P258:P259,P263,P265,P274:P275,P279,P282))</f>
        <v>7.092500753</v>
      </c>
      <c r="BB63" s="130">
        <f>STDEV(P290:P291,P295,P306:P307,P298,P311,P313,P322:P323,P327,P330,P338:P339,P343,P346,P354:P355,P359,P361,P370:P371,P375,P378)/SQRT(COUNT(P290:P291,P295,P306:P307,P298,P311,P313,P322:P323,P327,P330,P338:P339,P343,P346,P354:P355,P359,P361,P370:P371,P375,P378))</f>
        <v>2.939369424</v>
      </c>
      <c r="BC63" s="130">
        <f>STDEV(P386:P387,P391,P402:P403,P394,P407,P409,P418:P419,P423,P426,P434:P435,P439,P442,P450:P451,P455,P457,P466:P467,P471,P474)/SQRT(COUNT(P386:P387,P391,P402:P403,P394,P407,P409,P418:P419,P423,P426,P434:P435,P439,P442,P450:P451,P455,P457,P466:P467,P471,P474))</f>
        <v>7.661738695</v>
      </c>
      <c r="BD63" s="130">
        <f>STDEV(P482:P483,P487,P498:P499,P490,P503,P505,P514:P515,P519,P522,P530:P531,P535,P538,P546:P547,P551,P553,P562:P563,P567,P570)/SQRT(COUNT(P482:P483,P487,P498:P499,P490,P503,P505,P514:P515,P519,P522,P530:P531,P535,P538,P546:P547,P551,P553,P562:P563,P567,P570))</f>
        <v>2.238719147</v>
      </c>
      <c r="BE63" s="130">
        <f>STDEV(P578:P579,P583,P594:P595,P586,P599,P601,P610:P611,P615,P618,P626:P627,P631,P634,P642:P643,P647,P649,P658:P659,P663,P666)/SQRT(COUNT(P578:P579,P583,P594:P595,P586,P599,P601,P610:P611,P615,P618,P626:P627,P631,P634,P642:P643,P647,P649,P658:P659,P663,P666))</f>
        <v>2.045028963</v>
      </c>
    </row>
    <row r="64" ht="14.25" customHeight="1">
      <c r="A64" s="42" t="s">
        <v>178</v>
      </c>
      <c r="B64" s="42" t="s">
        <v>176</v>
      </c>
      <c r="C64" s="35" t="s">
        <v>29</v>
      </c>
      <c r="D64" s="42">
        <v>2.0</v>
      </c>
      <c r="E64" s="42">
        <v>15.0</v>
      </c>
      <c r="F64" s="251" t="s">
        <v>6</v>
      </c>
      <c r="G64" s="163">
        <v>18.058174085951595</v>
      </c>
      <c r="H64" s="163">
        <v>0.21565591837413747</v>
      </c>
      <c r="I64" s="163">
        <v>221.15430380005017</v>
      </c>
      <c r="J64" s="163">
        <v>5.193623075559507</v>
      </c>
      <c r="K64" s="163">
        <v>2.52706801189722</v>
      </c>
      <c r="L64" s="163">
        <v>31.987638473510742</v>
      </c>
      <c r="M64" s="163">
        <v>31.032554626464844</v>
      </c>
      <c r="N64" s="163">
        <v>31.987638473510742</v>
      </c>
      <c r="O64" s="163">
        <v>1248.0594482421875</v>
      </c>
      <c r="P64" s="163">
        <f t="shared" si="58"/>
        <v>83.73604686</v>
      </c>
      <c r="S64" s="42" t="s">
        <v>178</v>
      </c>
      <c r="T64" s="130">
        <f>STDEV(G5,G12,G14,G16,G21,G27,G30,G32,G37,G44,G46,G48,G53,G60,G62,G64,G69,G75,G78,G80,G85,G92,G94,G96)/SQRT(COUNT(G5,G12,G14,G16,G21,G27,G30,G32,G37,G44,G46,G48,G53,G60,G62,G64,G69,G75,G78,G80,G85,G92,G94,G96))</f>
        <v>0.5706150399</v>
      </c>
      <c r="U64" s="130">
        <f>STDEV(G101,G108,G110,G112,G117,G123,G126,G128,G133,G140,G142,G144,G149,G156,G158,G160,G165,G171,G174,G176,G181,G188,G190,G192)/SQRT(COUNT(G101,G108,G110,G112,G117,G123,G126,G128,G133,G140,G142,G144,G149,G156,G158,G160,G165,G171,G174,G176,G181,G188,G190,G192))</f>
        <v>0.5436450264</v>
      </c>
      <c r="V64" s="130">
        <f>STDEV(G197,G204,G208,G206,G213,G219,G222,G224,G229,G236,G238,G240,G245,G252,G254,G256,G261,G267,G270,G272,G277,G284,G286,G288)/SQRT(COUNT(G197,G204,G208,G206,G213,G219,G222,G224,G229,G236,G238,G240,G245,G252,G254,G256,G261,G267,G270,G272,G277,G284,G286,G288))</f>
        <v>0.6082638331</v>
      </c>
      <c r="W64" s="130">
        <f>STDEV(G293,G300,G302,G304,G309,G315,G318,G320,G325,G332,G334,G336,G341,G348,G350,G352,G357,G363,G366,G368,G373,G380,G382,G384)/SQRT(COUNT(G293,G300,G302,G304,G309,G315,G318,G320,G325,G332,G334,G336,G341,G348,G350,G352,G357,G363,G366,G368,G373,G380,G382,G384))</f>
        <v>0.429374572</v>
      </c>
      <c r="X64" s="130">
        <f>STDEV(G389,G396,G398,G400,G405,G411,G414,G416,G421,G428,G430,G432,G437,G444,G446,G448,G453,G459,G462,G464,G469,G476,G478,G480)/SQRT(COUNT(G389,G396,G398,G400,G405,G411,G414,G416,G421,G428,G430,G432,G437,G444,G446,G448,G453,G459,G462,G464,G469,G476,G478,G480))</f>
        <v>0.6249260847</v>
      </c>
      <c r="Y64" s="130">
        <f>STDEV(G485,G492,G494,G496,G501,G507,G510,G512,G517,G524,G526,G528,G533,G540,G542,G544,G549,G555,G558,G560,G565,G572,G574,G576)/SQRT(COUNT(G485,G492,G494,G496,G501,G507,G510,G512,G517,G524,G526,G528,G533,G540,G542,G544,G549,G555,G558,G560,G565,G572,G574,G576))</f>
        <v>0.6825452943</v>
      </c>
      <c r="Z64" s="130">
        <f>STDEV(G581,G588,G590,G592,G597,G603,G606,G608,G613,G620,G622,G624,G629,G636,G638,G640,G645,G651,G654,G656,G661,G668,G670,G672)/SQRT(COUNT(G581,G588,G590,G592,G597,G603,G606,G608,G613,G620,G622,G624,G629,G636,G638,G640,G645,G651,G654,G656,G661,G668,G670,G672))</f>
        <v>0.595733708</v>
      </c>
      <c r="AC64" s="42" t="s">
        <v>178</v>
      </c>
      <c r="AD64" s="130">
        <f>STDEV(H5,H12,H14,H16,H21,H27,H30,H32,H37,H44,H46,H48,H53,H60,H62,H64,H69,H75,H78,H80,H85,H92,H94,H96)/SQRT(COUNT(H5,H12,H14,H16,H21,H27,H30,H32,H37,H44,H46,H48,H53,H60,H62,H64,H69,H75,H78,H80,H85,H92,H94,H96))</f>
        <v>0.01071856701</v>
      </c>
      <c r="AE64" s="130">
        <f>STDEV(H101,H108,H110,H112,H117,H123,H126,H128,H133,H140,H142,H144,H149,H156,H158,H160,H165,H171,H174,H176,H181,H188,H190,H192)/SQRT(COUNT(H101,H108,H110,H112,H117,H123,H126,H128,H133,H140,H142,H144,H149,H156,H158,H160,H165,H171,H174,H176,H181,H188,H190,H192))</f>
        <v>0.01357654768</v>
      </c>
      <c r="AF64" s="130">
        <f>STDEV(H197,H204,H206,H208,H213,H219,H222,H224,H229,H236,H238,H240,H245,H252,H254,H256,H261,H267,H270,H272,H277,H284,H286,H288)/SQRT(COUNT(H197,H204,H206,H208,H213,H219,H222,H224,H229,H236,H238,H240,H245,H252,H254,H256,H261,H267,H270,H272,H277,H284,H286,H288))</f>
        <v>0.01036800223</v>
      </c>
      <c r="AG64" s="130">
        <f>STDEV(H293,H300,H302,H304,H309,H315,H318,H320,H325,H332,H334,H336,H341,H348,H350,H352,H357,H363,H366,H368,H373,H380,H382,H384)/SQRT(COUNT(H293,H300,H302,H304,H309,H315,H318,H320,H325,H332,H334,H336,H341,H348,H350,H352,H357,H363,H366,H368,H373,H380,H382,H384))</f>
        <v>0.01396142809</v>
      </c>
      <c r="AH64" s="130">
        <f>STDEV(H389,H396,H398,H400,H405,H411,H414,H416,H421,H428,H430,H432,H437,H444,H446,H448,H453,H459,H462,H464,H469,H476,H478,H480)/SQRT(COUNT(H389,H396,H398,H400,H405,H411,H414,H416,H421,H428,H430,H432,H437,H444,H446,H448,H453,H459,H462,H464,H469,H476,H478,H480))</f>
        <v>0.004772298298</v>
      </c>
      <c r="AI64" s="130">
        <f>STDEV(H485,H492,H494,H496,H501,H507,H510,H512,H517,H524,H526,H528,H533,H540,H542,H544,H549,H555,H558,H560,H565,H572,H574,H576)/SQRT(COUNT(H485,H492,H494,H496,H501,H507,H510,H512,H517,H524,H526,H528,H533,H540,H542,H544,H549,H555,H558,H560,H565,H572,H574,H576))</f>
        <v>0.007857285164</v>
      </c>
      <c r="AJ64" s="130">
        <f>STDEV(H581,H588,H590,H592,H597,H603,H606,H608,H613,H620,H622,H624,H629,H636,H638,H640,H645,H651,H654,H656,H661,H668,H670,H672)/SQRT(COUNT(H581,H588,H590,H592,H597,H603,H606,H608,H613,H620,H622,H624,H629,H636,H638,H640,H645,H651,H654,H656,H661,H668,H670,H672))</f>
        <v>0.01141557428</v>
      </c>
      <c r="AM64" s="42" t="s">
        <v>178</v>
      </c>
      <c r="AN64" s="130">
        <f>STDEV(J5,J12,J14,J16,J21,J27,J30,J32,J37,J44,J46,J48,J53,J60,J62,J64,J69,J75,J78,J80,J85,J92,J94,J96)/SQRT(COUNT(J5,J12,J14,J16,J21,J27,J30,J32,J37,J44,J46,J48,J53,J60,J62,J64,J69,J75,J78,J80,J85,J92,J94,J96))</f>
        <v>0.1863151791</v>
      </c>
      <c r="AO64" s="130">
        <f>STDEV(J101,J108,J110,J112,J117,J123,J126,J128,J133,J140,J142,J144,J149,J156,J158,J160,J165,J171,J174,J176,J181,J188,J190,J192)/SQRT(COUNT(J101,J108,J110,J112,J117,J123,J126,J128,J133,J140,J142,J144,J149,J156,J158,J160,J165,J171,J174,J176,J181,J188,J190,J192))</f>
        <v>0.227487038</v>
      </c>
      <c r="AP64" s="130">
        <f>STDEV(J197,J204,J206,J208,J213,J219,J222,J224,J229,J236,J238,J240,J245,J252,J254,J256,J261,J267,J270,J272,J277,J284,J286,J288)/SQRT(COUNT(J197,J204,J206,J208,J213,J219,J222,J224,J229,J236,J238,J240,J245,J252,J254,J256,J261,J267,J270,J272,J277,J284,J286,J288))</f>
        <v>0.3406326153</v>
      </c>
      <c r="AQ64" s="130">
        <f>STDEV(J293,J300,J302,J304,J309,J315,J318,J320,J325,J332,J334,J336,J341,J348,J350,J352,J357,J363,J366,J368,J373,J380,J382,J384)/SQRT(COUNT(J293,J300,J302,J304,J309,J315,J318,J320,J325,J332,J334,J336,J341,J348,J350,J352,J357,J363,J366,J368,J373,J380,J382,J384))</f>
        <v>0.3410720661</v>
      </c>
      <c r="AR64" s="130">
        <f>STDEV(J389,J396,J398,J400,J405,J411,J414,J416,J421,J428,J430,J432,J437,J444,J446,J448,J453,J459,J462,J464,J469,J476,J478,J480)/SQRT(COUNT(J389,J396,J398,J400,J405,J411,J414,J416,J421,J428,J430,J432,J437,J444,J446,J448,J453,J459,J462,J464,J469,J476,J478,J480))</f>
        <v>0.1727961933</v>
      </c>
      <c r="AS64" s="130">
        <f>STDEV(J485,J492,J494,J496,J501,J507,J510,J512,J517,J524,J526,J528,J533,J540,J542,J544,J549,J555,J558,J560,J565,J572,J574,J576)/SQRT(COUNT(J485,J492,J494,J496,J501,J507,J510,J512,J517,J524,J526,J528,J533,J540,J542,J544,J549,J555,J558,J560,J565,J572,J574,J576))</f>
        <v>0.2105647042</v>
      </c>
      <c r="AT64" s="130">
        <f>STDEV(J581,J588,J590,J592,J597,J603,J606,J608,J613,J620,J622,J624,J629,J636,J638,J640,J645,J651,J654,J656,J661,J668,J670,J672)/SQRT(COUNT(J581,J588,J590,J592,J597,J603,J606,J608,J613,J620,J622,J624,J629,J636,J638,J640,J645,J651,J654,J656,J661,J668,J670,J672))</f>
        <v>0.2740061491</v>
      </c>
      <c r="AX64" s="42" t="s">
        <v>178</v>
      </c>
      <c r="AY64" s="130">
        <f>STDEV(P5,P12,P14,P16,P21,P27,P30,P32,P37,P44,P46,P48,P53,P60,P62,P64,P69,P75,P78,P80,P85,P92,P94,P96)/SQRT(COUNT(P5,P12,P14,P16,P21,P27,P30,P32,P37,P44,P46,P48,P53,P60,P62,P64,P69,P75,P78,P80,P85,P92,P94,P96))</f>
        <v>1.769852618</v>
      </c>
      <c r="AZ64" s="130">
        <f>STDEV(P101,P108,P110,P112,P117,P123,P126,P128,P133,P140,P142,P144,P149,P156,P158,P160,P165,P171,P174,P176,P181,P188,P190,P192)/SQRT(COUNT(P101,P108,P110,P112,P117,P123,P126,P128,P133,P140,P142,P144,P149,P156,P158,P160,P165,P171,P174,P176,P181,P188,P190,P192))</f>
        <v>3.708709474</v>
      </c>
      <c r="BA64" s="130">
        <f>STDEV(P197,P204,P206,P208,P213,P219,P222,P224,P229,P236,P238,P240,P245,P252,P254,P256,P261,P267,P270,P272,P277,P284,P286,P288)/SQRT(COUNT(P197,P204,P206,P208,P213,P219,P222,P224,P229,P236,P238,P240,P245,P252,P254,P256,P261,P267,P270,P272,P277,P284,P286,P288))</f>
        <v>6.51687985</v>
      </c>
      <c r="BB64" s="130">
        <f>STDEV(P293,P300,P302,P304,P309,P315,P318,P320,P325,P332,P334,P336,P341,P348,P350,P352,P357,P363,P366,P368,P373,P380,P382,P384)/SQRT(COUNT(P293,P300,P302,P304,P309,P315,P318,P320,P325,P332,P334,P336,P341,P348,P350,P352,P357,P363,P366,P368,P373,P380,P382,P384))</f>
        <v>5.196156985</v>
      </c>
      <c r="BC64" s="130">
        <f>STDEV(P389,P396,P398,P400,P405,P411,P414,P416,P421,P428,P430,P432,P437,P444,P446,P448,P453,P459,P462,P464,P469,P476,P478,P480)/SQRT(COUNT(P389,P396,P398,P400,P405,P411,P414,P416,P421,P428,P430,P432,P437,P444,P446,P448,P453,P459,P462,P464,P469,P476,P478,P480))</f>
        <v>6.318239112</v>
      </c>
      <c r="BD64" s="130">
        <f>STDEV(P485,P492,P494,P496,P501,P507,P510,P512,P517,P524,P526,P528,P533,P540,P542,P544,P549,P555,P558,P560,P565,P572,P574,P576)/SQRT(COUNT(P485,P492,P494,P496,P501,P507,P510,P512,P517,P524,P526,P528,P533,P540,P542,P544,P549,P555,P558,P560,P565,P572,P574,P576))</f>
        <v>3.531296698</v>
      </c>
      <c r="BE64" s="130">
        <f>STDEV(P581,P588,P590,P592,P597,P603,P606,P608,P613,P620,P622,P624,P629,P636,P638,P640,P645,P651,P654,P656,P661,P668,P670,P672)/SQRT(COUNT(P581,P588,P590,P592,P597,P603,P606,P608,P613,P620,P622,P624,P629,P636,P638,P640,P645,P651,P654,P656,P661,P668,P670,P672))</f>
        <v>3.33586965</v>
      </c>
    </row>
    <row r="65" ht="14.25" customHeight="1">
      <c r="A65" s="42" t="s">
        <v>175</v>
      </c>
      <c r="B65" s="42" t="s">
        <v>173</v>
      </c>
      <c r="C65" s="33" t="s">
        <v>28</v>
      </c>
      <c r="D65" s="42">
        <v>2.0</v>
      </c>
      <c r="E65" s="42">
        <v>16.0</v>
      </c>
      <c r="F65" s="251" t="s">
        <v>6</v>
      </c>
      <c r="G65" s="163">
        <v>11.280569488653862</v>
      </c>
      <c r="H65" s="163">
        <v>0.17718871776614029</v>
      </c>
      <c r="I65" s="163">
        <v>263.39060668445995</v>
      </c>
      <c r="J65" s="163">
        <v>4.46343183793295</v>
      </c>
      <c r="K65" s="163">
        <v>2.611221967096675</v>
      </c>
      <c r="L65" s="163">
        <v>31.946176528930664</v>
      </c>
      <c r="M65" s="163">
        <v>31.127891540527344</v>
      </c>
      <c r="N65" s="163">
        <v>31.946176528930664</v>
      </c>
      <c r="O65" s="163">
        <v>1095.169189453125</v>
      </c>
      <c r="P65" s="163">
        <f t="shared" si="58"/>
        <v>63.66415216</v>
      </c>
      <c r="S65" s="42" t="s">
        <v>183</v>
      </c>
      <c r="T65" s="130">
        <f>STDEV(G6,G8,G11,G15,G22,G24,G27,G31,G38,G40,G43,G47,G54,G56,G59,G63,G70,G72,G75,G79,G86,G88,G91,G95)/SQRT(COUNT(G6,G8,G11,G15,G22,G24,G27,G31,G38,G40,G43,G47,G54,G56,G59,G63,G70,G72,G75,G79,G86,G88,G91,G95))</f>
        <v>0.6902234776</v>
      </c>
      <c r="U65" s="130">
        <f>STDEV(G102,G104,G107,G111,G118,G120,G123,G127,G134,G136,G139,G143,G150,G152,G155,G159,G166,G168,G171,G175,G182,G184,G187,G191)/SQRT(COUNT(G102,G104,G107,G111,G118,G120,G123,G127,G134,G136,G139,G143,G150,G152,G155,G159,G166,G168,G171,G175,G182,G184,G187,G191))</f>
        <v>0.5730746922</v>
      </c>
      <c r="V65" s="130">
        <f>STDEV(G198,G200,G203,G207,G214,G216,G219,G223,G230,G232,G235,G239,G246,G248,G251,G255,G262,G264,G267,G271,G278,G280,G283,G287)/SQRT(COUNT(G198,G200,G203,G207,G214,G216,G219,G223,G230,G232,G235,G239,G246,G248,G251,G255,G262,G264,G267,G271,G278,G280,G283,G287))</f>
        <v>0.9277150323</v>
      </c>
      <c r="W65" s="130">
        <f>STDEV(G294,G296,G299,G303,G310,G312,G315,G319,G326,G328,G331,G335,G342,G344,G347,G351,G358,G360,G363,G367,G374,G376,G379,G383)/SQRT(COUNT(G294,G296,G299,G303,G310,G312,G315,G319,G326,G328,G331,G335,G342,G344,G347,G351,G358,G360,G363,G367,G374,G376,G379,G383))</f>
        <v>0.6958182115</v>
      </c>
      <c r="X65" s="130">
        <f>STDEV(G390,G392,G395,G399,G406,G408,G411,G415,G422,G424,G427,G431,G438,G440,G443,G447,G454,G456,G459,G463,G470,G472,G475,G479)/SQRT(COUNT(G390,G392,G395,G399,G406,G408,G411,G415,G422,G424,G427,G431,G438,G440,G443,G447,G454,G456,G459,G463,G470,G472,G475,G479))</f>
        <v>0.907891956</v>
      </c>
      <c r="Y65" s="130">
        <f>STDEV(G486,G488,G491,G495,G502,G504,G507,G511,G518,G520,G523,G527,G534,G536,G539,G543,G550,G552,G555,G559,G566,G568,G571,G575)/SQRT(COUNT(G486,G488,G491,G495,G502,G504,G507,G511,G518,G520,G523,G527,G534,G536,G539,G543,G550,G552,G555,G559,G566,G568,G571,G575))</f>
        <v>0.7362442863</v>
      </c>
      <c r="Z65" s="130">
        <f>STDEV(G582,G584,G587,G591,G598,G600,G603,G607,G614,G616,G619,G623,G630,G632,G635,G639,G646,G648,G651,G655,G662,G664,G667,G671)/SQRT(COUNT(G582,G584,G587,G591,G598,G600,G603,G607,G614,G616,G619,G623,G630,G632,G635,G639,G646,G648,G651,G655,G662,G664,G667,G671))</f>
        <v>0.5626919956</v>
      </c>
      <c r="AC65" s="42" t="s">
        <v>183</v>
      </c>
      <c r="AD65" s="130">
        <f>STDEV(H6,H8,H11,H15,H22,H24,H27,H31,H38,H40,H43,H47,H54,H56,H59,H63,H70,H72,H75,H79,H86,H88,H91,H95)/SQRT(COUNT(H6,H8,H11,H15,H22,H24,H27,H31,H38,H40,H43,H47,H54,H56,H59,H63,H70,H72,H75,H79,H86,H88,H91,H95))</f>
        <v>0.01248140846</v>
      </c>
      <c r="AE65" s="130">
        <f>STDEV(H102,H104,H107,H111,H118,H120,H123,H127,H134,H136,H139,H143,H150,H152,H155,H159,H166,H168,H171,H175,H182,H184,H187,H191)/SQRT(COUNT(H102,H104,H107,H111,H118,H120,H123,H127,H134,H136,H139,H143,H150,H152,H155,H159,H166,H168,H171,H175,H182,H184,H187,H191))</f>
        <v>0.01379515527</v>
      </c>
      <c r="AF65" s="130">
        <f>STDEV(H198,H200,H203,H207,H214,H216,H221,H223,H230,H232,H235,H239,H246,H248,H251,H255,H262,H264,H267,H271,H278,H280,H283,H287)/SQRT(COUNT(H198,H200,H203,H207,H214,H216,H221,H223,H230,H232,H235,H239,H246,H248,H251,H255,H262,H264,H267,H271,H278,H280,H283,H287))</f>
        <v>0.01943794341</v>
      </c>
      <c r="AG65" s="130">
        <f>STDEV(H294,H296,H299,H303,H310,H312,H315,H319,H326,H328,H331,H335,H342,H344,H347,H351,H358,H360,H363,H367,H374,H376,H379,H383)/SQRT(COUNT(H294,H296,H299,H303,H310,H312,H315,H319,H326,H328,H331,H335,H342,H344,H347,H351,H358,H360,H363,H367,H374,H376,H379,H383))</f>
        <v>0.01670749835</v>
      </c>
      <c r="AH65" s="130">
        <f>STDEV(H390,H392,H395,H399,H406,H408,H411,H415,H422,H424,H427,H431,H438,H440,H443,H447,H454,H456,H459,H463,H470,H472,H475,H479)/SQRT(COUNT(H390,H392,H395,H399,H406,H408,H411,H415,H422,H424,H427,H431,H438,H440,H443,H447,H454,H456,H459,H463,H470,H472,H475,H479))</f>
        <v>0.006066883184</v>
      </c>
      <c r="AI65" s="130">
        <f>STDEV(H486,H488,H491,H495,H502,H504,H507,H511,H518,H520,H523,H527,H534,H536,H539,H543,H550,H552,H555,H559,H566,H568,H571,H575)/SQRT(COUNT(H486,H488,H491,H495,H502,H504,H507,H511,H518,H520,H523,H527,H534,H536,H539,H543,H550,H552,H555,H559,H566,H568,H571,H575))</f>
        <v>0.01190300629</v>
      </c>
      <c r="AJ65" s="130">
        <f>STDEV(H582,H584,H587,H591,H598,H600,H603,H607,H614,H616,H619,H623,H630,H632,H635,H639,H646,H648,H651,H655,H662,H664,H667,H671)/SQRT(COUNT(H582,H584,H587,H591,H598,H600,H603,H607,H614,H616,H619,H623,H630,H632,H635,H639,H646,H648,H651,H655,H662,H664,H667,H671))</f>
        <v>0.008908889825</v>
      </c>
      <c r="AM65" s="42" t="s">
        <v>183</v>
      </c>
      <c r="AN65" s="130">
        <f>STDEV(J6,J8,J11,J15,J22,J24,J27,J31,J38,J40,J43,J47,J54,J56,J59,J63,J70,J72,J75,J79,J86,J88,J91,J95)/SQRT(COUNT(J6,J8,J11,J15,J22,J24,J27,J31,J38,J40,J43,J47,J54,J56,J59,J63,J70,J72,J75,J79,J86,J88,J91,J95))</f>
        <v>0.1939204126</v>
      </c>
      <c r="AO65" s="130">
        <f>STDEV(J102,J104,J107,J111,J118,J120,J123,J127,J134,J136,J139,J143,J150,J152,J155,J159,J166,J168,J171,J175,J182,J184,J187,J191)/SQRT(COUNT(J102,J104,J107,J111,J118,J120,J123,J127,J134,J136,J139,J143,J150,J152,J155,J159,J166,J168,J171,J175,J182,J184,J187,J191))</f>
        <v>0.2350681909</v>
      </c>
      <c r="AP65" s="130">
        <f>STDEV(J198,J200,J203,J207,J214,J216,J219,J223,J230,J232,J235,J239,J246,J248,J251,J255,J262,J264,J267,J271,J278,J280,J283,J287)/SQRT(COUNT(J198,J200,J203,J207,J214,J216,J219,J223,J230,J232,J235,J239,J246,J248,J251,J255,J262,J264,J267,J271,J278,J280,J283,J287))</f>
        <v>0.4627275374</v>
      </c>
      <c r="AQ65" s="130">
        <f>STDEV(J294,J296,J299,J303,J310,J312,J315,J319,J326,J328,J331,J335,J342,J344,J347,J351,J358,J360,J363,J367,J374,J376,J379,J383)/SQRT(COUNT(J294,J296,J299,J303,J310,J312,J315,J319,J326,J328,J331,J335,J342,J344,J347,J351,J358,J360,J363,J367,J374,J376,J379,J383))</f>
        <v>0.3926453187</v>
      </c>
      <c r="AR65" s="130">
        <f>STDEV(J390,J392,J395,J399,J406,J408,J411,J415,J422,J424,J427,J431,J438,J440,J443,J447,J454,J456,J459,J463,J470,J472,J475,J479)/SQRT(COUNT(J390,J392,J395,J399,J406,J408,J411,J415,J422,J424,J427,J431,J438,J440,J443,J447,J454,J456,J459,J463,J470,J472,J475,J479))</f>
        <v>0.2024112252</v>
      </c>
      <c r="AS65" s="130">
        <f>STDEV(J486,J488,J491,J495,J502,J504,J507,J511,J518,J520,J523,J527,J534,J536,J539,J543,J550,J552,J555,J559,J566,J568,J571,J575)/SQRT(COUNT(J486,J488,J491,J495,J502,J504,J507,J511,J518,J520,J523,J527,J534,J536,J539,J543,J550,J552,J555,J559,J566,J568,J571,J575))</f>
        <v>0.2455313324</v>
      </c>
      <c r="AT65" s="130">
        <f>STDEV(J582,J584,J587,J591,J598,J600,J603,J607,J614,J616,J619,J623,J630,J632,J635,J639,J646,J648,J651,J655,J662,J664,J667,J671)/SQRT(COUNT(J582,J584,J587,J591,J598,J600,J603,J607,J614,J616,J619,J623,J630,J632,J635,J639,J646,J648,J651,J655,J662,J664,J667,J671))</f>
        <v>0.2635059541</v>
      </c>
      <c r="AX65" s="42" t="s">
        <v>183</v>
      </c>
      <c r="AY65" s="130">
        <f>STDEV(P6,P8,P11,P15,P22,P24,P27,P31,P38,P40,P43,P47,P54,P56,P59,P63,P70,P72,P75,P79,P86,P88,P91,P95)/SQRT(COUNT(P6,P8,P11,P15,P22,P24,P27,P31,P38,P40,P43,P47,P54,P56,P59,P63,P70,P72,P75,P79,P86,P88,P91,P95))</f>
        <v>2.022084358</v>
      </c>
      <c r="AZ65" s="130">
        <f>STDEV(P102,P104,P107,P111,P118,P120,P123,P127,P134,P136,P139,P143,P150,P152,P155,P159,P166,P168,P171,P175,P182,P184,P187,P191)/SQRT(COUNT(P102,P104,P107,P111,P118,P120,P123,P127,P134,P136,P139,P143,P150,P152,P155,P159,P166,P168,P171,P175,P182,P184,P187,P191))</f>
        <v>2.102337948</v>
      </c>
      <c r="BA65" s="130">
        <f>STDEV(P198,P200,P203,P207,P214,P216,P219,P223,P230,P232,P235,P239,P246,P248,P251,P255,P262,P264,P267,P271,P278,P280,P283,P287)/SQRT(COUNT(P198,P200,P203,P207,P214,P216,P219,P223,P230,P232,P235,P239,P246,P248,P251,P255,P262,P264,P267,P271,P278,P280,P283,P287))</f>
        <v>7.206959723</v>
      </c>
      <c r="BB65" s="130">
        <f>STDEV(P294,P296,P299,P303,P310,P312,P315,P319,P326,P328,P331,P335,P342,P344,P347,P351,P358,P360,P363,P367,P374,P376,P379,P383)/SQRT(COUNT(P294,P296,P299,P303,P310,P312,P315,P319,P326,P328,P331,P335,P342,P344,P347,P351,P358,P360,P363,P367,P374,P376,P379,P383))</f>
        <v>4.729554331</v>
      </c>
      <c r="BC65" s="130">
        <f>STDEV(P390,P392,P395,P399,P406,P408,P411,P415,P422,P424,P427,P431,P438,P440,P443,P447,P454,P456,P459,P463,P470,P472,P475,P479)/SQRT(COUNT(P390,P392,P395,P399,P406,P408,P411,P415,P422,P424,P427,P431,P438,P440,P443,P447,P454,P456,P459,P463,P470,P472,P475,P479))</f>
        <v>6.401832639</v>
      </c>
      <c r="BD65" s="130">
        <f>STDEV(P486,P488,P491,P495,P502,P504,P507,P511,P518,P520,P523,P527,P534,P536,P539,P543,P550,P552,P555,P559,P566,P568,P571,P575)/SQRT(COUNT(P486,P488,P491,P495,P502,P504,P507,P511,P518,P520,P523,P527,P534,P536,P539,P543,P550,P552,P555,P559,P566,P568,P571,P575))</f>
        <v>3.421315451</v>
      </c>
      <c r="BE65" s="130">
        <f>STDEV(P582,P584,P587,P591,P598,P600,P603,P607,P614,P616,P619,P623,P630,P632,P635,P639,P646,P648,P651,P655,P662,P664,P667,P671)/SQRT(COUNT(P582,P584,P587,P591,P598,P600,P603,P607,P614,P616,P619,P623,P630,P632,P635,P639,P646,P648,P651,P655,P662,P664,P667,P671))</f>
        <v>2.029523874</v>
      </c>
    </row>
    <row r="66" ht="14.25" customHeight="1">
      <c r="A66" s="42" t="s">
        <v>168</v>
      </c>
      <c r="B66" s="42" t="s">
        <v>169</v>
      </c>
      <c r="C66" s="35" t="s">
        <v>46</v>
      </c>
      <c r="D66" s="42">
        <v>4.0</v>
      </c>
      <c r="E66" s="42">
        <v>1.0</v>
      </c>
      <c r="F66" s="251" t="s">
        <v>6</v>
      </c>
      <c r="G66" s="163">
        <v>16.10318634539713</v>
      </c>
      <c r="H66" s="163">
        <v>0.24743284316308004</v>
      </c>
      <c r="I66" s="163">
        <v>253.73542741935034</v>
      </c>
      <c r="J66" s="163">
        <v>5.639361580391488</v>
      </c>
      <c r="K66" s="163">
        <v>2.417443465480822</v>
      </c>
      <c r="L66" s="163">
        <v>31.630844116210938</v>
      </c>
      <c r="M66" s="163">
        <v>31.13532257080078</v>
      </c>
      <c r="N66" s="163">
        <v>31.630844116210938</v>
      </c>
      <c r="O66" s="163">
        <v>1091.7744140625</v>
      </c>
      <c r="P66" s="163">
        <f t="shared" si="58"/>
        <v>65.08103831</v>
      </c>
      <c r="S66" s="42" t="s">
        <v>175</v>
      </c>
      <c r="T66" s="130">
        <f>STDEV(G4,G9,G13,G17,G20,G25,G29,G33,G36,G41,G45,G49,G52,G57,G61,G65,G68,G73,G77,G81,G84,G89,G93,G97)/SQRT(COUNT(G4,G9,G13,G17,G20,G25,G29,G33,G36,G41,G45,G49,G52,G57,G61,G65,G68,G73,G77,G81,G84,G89,G93,G97))</f>
        <v>0.4907318939</v>
      </c>
      <c r="U66" s="130">
        <f>STDEV(G100,G105,G109,G113,G116,G121,G125,G129,G132,G137,G141,G145,G148,G153,G157,G161,G164,G169,G173,G177,G180,G185,G189,G193)/SQRT(COUNT(G100,G105,G109,G113,G116,G121,G125,G129,G132,G137,G141,G145,G148,G153,G157,G161,G164,G169,G173,G177,G180,G185,G189,G193))</f>
        <v>0.5434831506</v>
      </c>
      <c r="V66" s="130">
        <f>STDEV(G196,G201,G205,G209,G212,G217,G221,G225,G228,G233,G241,G237,G244,G249,G253,G257,G260,G265,G269,G273,G276,G281,G285,G289)/SQRT(COUNT(G196,G201,G205,G209,G212,G217,G221,G225,G228,G233,G241,G237,G244,G249,G253,G257,G260,G265,G269,G273,G276,G281,G285,G289))</f>
        <v>0.7256284049</v>
      </c>
      <c r="W66" s="130">
        <f>STDEV(G292,G297,G301,G305,G308,G313,G317,G321,G324,G329,G333,G337,G340,G345,G349,G353,G356,G361,G365,G369,G372,G377,G381,G385)/SQRT(COUNT(G292,G297,G301,G305,G308,G313,G317,G321,G324,G329,G333,G337,G340,G345,G349,G353,G356,G361,G365,G369,G372,G377,G381,G385))</f>
        <v>0.4916535618</v>
      </c>
      <c r="X66" s="130">
        <f>STDEV(G388,G393,G397,G401,G404,G409,G413,G417,G420,G425,G429,G433,G436,G441,G445,G449,G452,G457,G461,G465,G468,G473,G477,G481)/SQRT(COUNT(G388,G393,G397,G401,G404,G409,G413,G417,G420,G425,G429,G433,G436,G441,G445,G449,G452,G457,G461,G465,G468,G473,G477,G481))</f>
        <v>0.4757244</v>
      </c>
      <c r="Y66" s="130">
        <f>STDEV(G484,G489,G493,G497,G500,G505,G509,G513,G516,G521,G525,G529,G532,G537,G541,G545,G548,G553,G557,G561,G564,G569,G573,G577)/SQRT(COUNT(G484,G489,G493,G497,G500,G505,G509,G513,G516,G521,G525,G529,G532,G537,G541,G545,G548,G553,G557,G561,G564,G569,G573,G577))</f>
        <v>0.7203373096</v>
      </c>
      <c r="Z66" s="130">
        <f>STDEV(G580,G585,G589,G593,G596,G601,G605,G609,G612,G617,G621,G625,G628,G633,G637,G641,G644,G649,G653,G657,G660,G665,G669,G673)/SQRT(COUNT(G580,G585,G589,G593,G596,G601,G605,G609,G612,G617,G621,G625,G628,G633,G637,G641,G644,G649,G653,G657,G660,G665,G669,G673))</f>
        <v>0.6719521384</v>
      </c>
      <c r="AC66" s="42" t="s">
        <v>175</v>
      </c>
      <c r="AD66" s="130">
        <f>STDEV(H4,H9,H13,H17,H20,H25,H29,H33,H36,H41,H45,H49,H52,H57,H61,H65,H68,H73,H77,H81,H84,H89,H93,H97)/SQRT(COUNT(H4,H9,H13,H17,H20,H25,H29,H33,H36,H41,H45,H49,H52,H57,H61,H65,H68,H73,H77,H81,H84,H89,H93,H97))</f>
        <v>0.01009955035</v>
      </c>
      <c r="AE66" s="130">
        <f>STDEV(H100,H105,H109,H113,H116,H121,H125,H129,H132,H137,H141,H145,H148,H153,H157,H161,H164,H169,H173,H177,H180,H185,H189,H193)/SQRT(COUNT(H100,H105,H109,H113,H116,H121,H125,H129,H132,H137,H141,H145,H148,H153,H157,H161,H164,H169,H173,H177,H180,H185,H189,H193))</f>
        <v>0.01700582809</v>
      </c>
      <c r="AF66" s="130">
        <f>STDEV(H196,H201,H205,H209,H212,H217,H221,H225,H228,H233,H237,H241,H244,H249,H253,H257,H260,H265,H269,H273,H276,H281,H285,H289)/SQRT(COUNT(H196,H201,H205,H209,H212,H217,H221,H225,H228,H233,H237,H241,H244,H249,H253,H257,H260,H265,H269,H273,H276,H281,H285,H289))</f>
        <v>0.01242657511</v>
      </c>
      <c r="AG66" s="130">
        <f>STDEV(H292,H297,H301,H305,H308,H313,H317,H321,H324,H329,H333,H337,H340,H345,H349,H353,H356,H361,H365,H369,H372,H377,H381,H385)/SQRT(COUNT(H292,H297,H301,H305,H308,H313,H317,H321,H324,H329,H333,H337,H340,H345,H349,H353,H356,H361,H365,H369,H372,H377,H381,H385))</f>
        <v>0.01297267765</v>
      </c>
      <c r="AH66" s="130">
        <f>STDEV(H388,H393,H397,H401,H404,H409,H413,H417,H420,H425,H429,H433,H436,H441,H445,H449,H452,H457,H461,H465,H468,H473,H477,H481)/SQRT(COUNT(H388,H393,H397,H401,H404,H409,H413,H417,H420,H425,H429,H433,H436,H441,H445,H449,H452,H457,H461,H465,H468,H473,H477,H481))</f>
        <v>0.006193485739</v>
      </c>
      <c r="AI66" s="130">
        <f>STDEV(H484,H489,H493,H497,H500,H505,H509,H513,H516,H521,H525,H529,H532,H537,H541,H545,H548,H553,H557,H561,H564,H569,H573,H577)/SQRT(COUNT(H484,H489,H493,H497,H500,H505,H509,H513,H516,H521,H525,H529,H532,H537,H541,H545,H548,H553,H557,H561,H564,H569,H573,H577))</f>
        <v>0.01166076988</v>
      </c>
      <c r="AJ66" s="130">
        <f>STDEV(H580,H585,H589,H593,H596,H601,H605,H609,H612,H617,H621,H625,H628,H633,H637,H641,H644,H649,H653,H657,H660,H665,H669,H673)/SQRT(COUNT(H580,H585,H589,H593,H596,H601,H605,H609,H612,H617,H621,H625,H628,H633,H637,H641,H644,H649,H653,H657,H660,H665,H669,H673))</f>
        <v>0.01143983437</v>
      </c>
      <c r="AM66" s="42" t="s">
        <v>175</v>
      </c>
      <c r="AN66" s="130">
        <f>STDEV(J4,J9,J13,J17,J20,J25,J29,J33,J36,J41,J45,J49,J52,J57,J61,J65,J68,J73,J77,J81,J84,J89,J93,J97)/SQRT(COUNT(J4,J9,J13,J17,J20,J25,J29,J33,J36,J41,J45,J49,J52,J57,J61,J65,J68,J73,J77,J81,J84,J89,J93,J97))</f>
        <v>0.2077086307</v>
      </c>
      <c r="AO66" s="130">
        <f>STDEV(J100,J105,J109,J113,J116,J121,J125,J129,J132,J137,J141,J145,J148,J153,J157,J161,J164,J169,J173,J177,J180,J185,J189,J193)/SQRT(COUNT(J100,J105,J109,J113,J116,J121,J125,J129,J132,J137,J141,J145,J148,J153,J157,J161,J164,J169,J173,J177,J180,J185,J189,J193))</f>
        <v>0.2427375388</v>
      </c>
      <c r="AP66" s="130">
        <f>STDEV(J196,J201,J205,J209,J212,J217,J221,J225,J228,J233,J237,J241,J244,J249,J253,J257,J260,J265,J269,J273,J276,J281,J285,J289)/SQRT(COUNT(J196,J201,J205,J209,J212,J217,J221,J225,J228,J233,J237,J241,J244,J249,J253,J257,J260,J265,J269,J273,J276,J281,J285,J289))</f>
        <v>0.38595199</v>
      </c>
      <c r="AQ66" s="130">
        <f>STDEV(J292,J297,J301,J305,J308,J313,J317,J321,J324,J329,J333,J337,J340,J345,J349,J353,J356,J361,J365,J369,J372,J377,J381,J385)/SQRT(COUNT(J292,J297,J301,J305,J308,J313,J317,J321,J324,J329,J333,J337,J340,J345,J349,J353,J356,J361,J365,J369,J372,J377,J381,J385))</f>
        <v>0.3331327994</v>
      </c>
      <c r="AR66" s="130">
        <f>STDEV(J388,J393,J397,J401,J404,J409,J413,J417,J420,J425,J429,J433,J436,J441,J445,J449,J452,J457,J461,J465,J468,J473,J477,J481)/SQRT(COUNT(J388,J393,J397,J401,J404,J409,J413,J417,J420,J425,J429,J433,J436,J441,J445,J449,J452,J457,J461,J465,J468,J473,J477,J481))</f>
        <v>0.1652787036</v>
      </c>
      <c r="AS66" s="130">
        <f>STDEV(J484,J489,J493,J497,J500,J505,J509,J513,J516,J521,J525,J529,J532,J537,J541,J545,J548,J553,J557,J561,J564,J569,J573,J577)/SQRT(COUNT(J484,J489,J493,J497,J500,J505,J509,J513,J516,J521,J525,J529,J532,J537,J541,J545,J548,J553,J557,J561,J564,J569,J573,J577))</f>
        <v>0.275346811</v>
      </c>
      <c r="AT66" s="130">
        <f>STDEV(J580,J585,J589,J593,J596,J601,J605,J609,J612,J617,J621,J625,J628,J633,J637,J641,J644,J649,J653,J657,J660,J665,J669,J673)/SQRT(COUNT(J580,J585,J589,J593,J596,J601,J605,J609,J612,J617,J621,J625,J628,J633,J637,J641,J644,J649,J653,J657,J660,J665,J669,J673))</f>
        <v>0.2574274411</v>
      </c>
      <c r="AX66" s="42" t="s">
        <v>175</v>
      </c>
      <c r="AY66" s="130">
        <f>STDEV(P4,P9,P13,P17,P20,P25,P29,P33,P36,P41,P45,P49,P52,P57,P61,P65,P68,P73,P77,P81,P84,P89,P93,P97)/SQRT(COUNT(P4,P9,P13,P17,P20,P25,P29,P33,P36,P41,P45,P49,P52,P57,P61,P65,P68,P73,P77,P81,P84,P89,P93,P97))</f>
        <v>1.848675157</v>
      </c>
      <c r="AZ66" s="130">
        <f>STDEV(P100,P105,P109,P113,P116,P121,P125,P129,P132,P137,P141,P145,P148,P153,P157,P161,P164,P169,P173,P177,P180,P185,P189,P193)/SQRT(COUNT(P100,P105,P109,P113,P116,P121,P125,P129,P132,P137,P141,P145,P148,P153,P157,P161,P164,P169,P173,P177,P180,P185,P189,P193))</f>
        <v>3.359015819</v>
      </c>
      <c r="BA66" s="130">
        <f>STDEV(P196,P201,P205,P209,P212,P217,P221,P225,P228,P233,P237,P241,P244,P249,P253,P257,P260,P265,P269,P273,P276,P281,P285,P289)/SQRT(COUNT(P196,P201,P205,P209,P212,P217,P221,P225,P228,P233,P237,P241,P244,P249,P253,P257,P260,P265,P269,P273,P276,P281,P285,P289))</f>
        <v>7.805449061</v>
      </c>
      <c r="BB66" s="130">
        <f>STDEV(P292,P297,P301,P305,P308,P313,P317,P321,P324,P329,P333,P337,P340,P345,P349,P353,P356,P361,P365,P369,P372,P377,P381,P385)/SQRT(COUNT(P292,P297,P301,P305,P308,P313,P317,P321,P324,P329,P333,P337,P340,P345,P349,P353,P356,P361,P365,P369,P372,P377,P381,P385))</f>
        <v>4.381770184</v>
      </c>
      <c r="BC66" s="130">
        <f>STDEV(P388,P393,P397,P401,P404,P409,P413,P417,P420,P425,P429,P433,P436,P441,P445,P449,P452,P457,P461,P465,P468,P473,P477,P481)/SQRT(COUNT(P388,P393,P397,P401,P404,P409,P413,P417,P420,P425,P429,P433,P436,P441,P445,P449,P452,P457,P461,P465,P468,P473,P477,P481))</f>
        <v>8.368723829</v>
      </c>
      <c r="BD66" s="130">
        <f>STDEV(P484,P489,P493,P497,P500,P505,P509,P513,P516,P521,P525,P529,P532,P537,P541,P545,P548,P553,P557,P561,P564,P569,P573,P577)/SQRT(COUNT(P484,P489,P493,P497,P500,P505,P509,P513,P516,P521,P525,P529,P532,P537,P541,P545,P548,P553,P557,P561,P564,P569,P573,P577))</f>
        <v>2.864827605</v>
      </c>
      <c r="BE66" s="130">
        <f>STDEV(P580,P585,P589,P593,P596,P601,P605,P609,P612,P617,P621,P625,P628,P633,P637,P641,P644,P649,P653,P657,P660,P665,P669,P673)/SQRT(COUNT(P580,P585,P589,P593,P596,P601,P605,P609,P612,P617,P621,P625,P628,P633,P637,P641,P644,P649,P653,P657,P660,P665,P669,P673))</f>
        <v>2.694410539</v>
      </c>
    </row>
    <row r="67" ht="14.25" customHeight="1">
      <c r="A67" s="42" t="s">
        <v>168</v>
      </c>
      <c r="B67" s="42" t="s">
        <v>173</v>
      </c>
      <c r="C67" s="35" t="s">
        <v>45</v>
      </c>
      <c r="D67" s="42">
        <v>4.0</v>
      </c>
      <c r="E67" s="42">
        <v>2.0</v>
      </c>
      <c r="F67" s="251" t="s">
        <v>6</v>
      </c>
      <c r="G67" s="163">
        <v>15.82432848110638</v>
      </c>
      <c r="H67" s="163">
        <v>0.26714366545218277</v>
      </c>
      <c r="I67" s="163">
        <v>263.8284757116547</v>
      </c>
      <c r="J67" s="163">
        <v>5.775467688403173</v>
      </c>
      <c r="K67" s="163">
        <v>2.3088317380495114</v>
      </c>
      <c r="L67" s="163">
        <v>31.238420486450195</v>
      </c>
      <c r="M67" s="163">
        <v>31.158000946044922</v>
      </c>
      <c r="N67" s="163">
        <v>31.238420486450195</v>
      </c>
      <c r="O67" s="163">
        <v>1202.8914794921875</v>
      </c>
      <c r="P67" s="163">
        <f t="shared" si="58"/>
        <v>59.23527498</v>
      </c>
      <c r="AM67" s="121"/>
    </row>
    <row r="68" ht="14.25" customHeight="1">
      <c r="A68" s="42" t="s">
        <v>175</v>
      </c>
      <c r="B68" s="42" t="s">
        <v>176</v>
      </c>
      <c r="C68" s="35" t="s">
        <v>44</v>
      </c>
      <c r="D68" s="42">
        <v>4.0</v>
      </c>
      <c r="E68" s="42">
        <v>3.0</v>
      </c>
      <c r="F68" s="251" t="s">
        <v>6</v>
      </c>
      <c r="G68" s="163">
        <v>15.91608603920521</v>
      </c>
      <c r="H68" s="163">
        <v>0.3264804771193123</v>
      </c>
      <c r="I68" s="163">
        <v>280.9749676760883</v>
      </c>
      <c r="J68" s="163">
        <v>6.341340316303478</v>
      </c>
      <c r="K68" s="163">
        <v>2.1148004476503837</v>
      </c>
      <c r="L68" s="163">
        <v>30.70878791809082</v>
      </c>
      <c r="M68" s="163">
        <v>31.29279136657715</v>
      </c>
      <c r="N68" s="163">
        <v>30.70878791809082</v>
      </c>
      <c r="O68" s="163">
        <v>996.8626098632812</v>
      </c>
      <c r="P68" s="163">
        <f t="shared" si="58"/>
        <v>48.75049859</v>
      </c>
      <c r="AM68" s="121"/>
    </row>
    <row r="69" ht="14.25" customHeight="1">
      <c r="A69" s="42" t="s">
        <v>178</v>
      </c>
      <c r="B69" s="42" t="s">
        <v>179</v>
      </c>
      <c r="C69" s="35" t="s">
        <v>43</v>
      </c>
      <c r="D69" s="42">
        <v>4.0</v>
      </c>
      <c r="E69" s="42">
        <v>4.0</v>
      </c>
      <c r="F69" s="251" t="s">
        <v>6</v>
      </c>
      <c r="G69" s="163">
        <v>10.841231462541604</v>
      </c>
      <c r="H69" s="163">
        <v>0.14392917350675274</v>
      </c>
      <c r="I69" s="163">
        <v>245.10200823617262</v>
      </c>
      <c r="J69" s="163">
        <v>3.962517086385688</v>
      </c>
      <c r="K69" s="163">
        <v>2.822755149724778</v>
      </c>
      <c r="L69" s="163">
        <v>32.30628204345703</v>
      </c>
      <c r="M69" s="163">
        <v>31.341123580932617</v>
      </c>
      <c r="N69" s="163">
        <v>32.30628204345703</v>
      </c>
      <c r="O69" s="163">
        <v>1166.7816162109375</v>
      </c>
      <c r="P69" s="163">
        <f t="shared" si="58"/>
        <v>75.32337745</v>
      </c>
      <c r="AM69" s="121"/>
    </row>
    <row r="70" ht="14.25" customHeight="1">
      <c r="A70" s="42" t="s">
        <v>183</v>
      </c>
      <c r="B70" s="42" t="s">
        <v>176</v>
      </c>
      <c r="C70" s="35" t="s">
        <v>42</v>
      </c>
      <c r="D70" s="42">
        <v>4.0</v>
      </c>
      <c r="E70" s="42">
        <v>5.0</v>
      </c>
      <c r="F70" s="251" t="s">
        <v>6</v>
      </c>
      <c r="G70" s="163">
        <v>15.668396574116455</v>
      </c>
      <c r="H70" s="163">
        <v>0.2923697479782142</v>
      </c>
      <c r="I70" s="163">
        <v>273.49323146864054</v>
      </c>
      <c r="J70" s="163">
        <v>6.062670203990923</v>
      </c>
      <c r="K70" s="163">
        <v>2.232954427490229</v>
      </c>
      <c r="L70" s="163">
        <v>30.998971939086914</v>
      </c>
      <c r="M70" s="163">
        <v>31.345134735107422</v>
      </c>
      <c r="N70" s="163">
        <v>30.998971939086914</v>
      </c>
      <c r="O70" s="163">
        <v>1141.848876953125</v>
      </c>
      <c r="P70" s="163">
        <f t="shared" si="58"/>
        <v>53.59103219</v>
      </c>
      <c r="AM70" s="121"/>
    </row>
    <row r="71" ht="14.25" customHeight="1">
      <c r="A71" s="42" t="s">
        <v>168</v>
      </c>
      <c r="B71" s="42" t="s">
        <v>179</v>
      </c>
      <c r="C71" s="35" t="s">
        <v>41</v>
      </c>
      <c r="D71" s="42">
        <v>4.0</v>
      </c>
      <c r="E71" s="42">
        <v>6.0</v>
      </c>
      <c r="F71" s="251" t="s">
        <v>6</v>
      </c>
      <c r="G71" s="163">
        <v>15.844967067244266</v>
      </c>
      <c r="H71" s="163">
        <v>0.260887962435712</v>
      </c>
      <c r="I71" s="163">
        <v>261.02781021299137</v>
      </c>
      <c r="J71" s="163">
        <v>5.877643871853298</v>
      </c>
      <c r="K71" s="163">
        <v>2.4002955388322613</v>
      </c>
      <c r="L71" s="163">
        <v>31.554113388061523</v>
      </c>
      <c r="M71" s="163">
        <v>31.312114715576172</v>
      </c>
      <c r="N71" s="163">
        <v>31.554113388061523</v>
      </c>
      <c r="O71" s="163">
        <v>1122.0675048828125</v>
      </c>
      <c r="P71" s="163">
        <f t="shared" si="58"/>
        <v>60.73475725</v>
      </c>
      <c r="AM71" s="121"/>
    </row>
    <row r="72" ht="14.25" customHeight="1">
      <c r="A72" s="42" t="s">
        <v>183</v>
      </c>
      <c r="B72" s="42" t="s">
        <v>173</v>
      </c>
      <c r="C72" s="35" t="s">
        <v>40</v>
      </c>
      <c r="D72" s="42">
        <v>4.0</v>
      </c>
      <c r="E72" s="42">
        <v>7.0</v>
      </c>
      <c r="F72" s="251" t="s">
        <v>6</v>
      </c>
      <c r="G72" s="163">
        <v>17.486099914145434</v>
      </c>
      <c r="H72" s="163">
        <v>0.35819993317969534</v>
      </c>
      <c r="I72" s="163">
        <v>277.43677865018157</v>
      </c>
      <c r="J72" s="163">
        <v>7.278726148559183</v>
      </c>
      <c r="K72" s="163">
        <v>2.2310714445686464</v>
      </c>
      <c r="L72" s="163">
        <v>31.531932830810547</v>
      </c>
      <c r="M72" s="163">
        <v>31.33523178100586</v>
      </c>
      <c r="N72" s="163">
        <v>31.531932830810547</v>
      </c>
      <c r="O72" s="163">
        <v>1186.4222412109375</v>
      </c>
      <c r="P72" s="163">
        <f t="shared" si="58"/>
        <v>48.81659178</v>
      </c>
      <c r="AM72" s="121"/>
    </row>
    <row r="73" ht="14.25" customHeight="1">
      <c r="A73" s="42" t="s">
        <v>175</v>
      </c>
      <c r="B73" s="42" t="s">
        <v>179</v>
      </c>
      <c r="C73" s="35" t="s">
        <v>39</v>
      </c>
      <c r="D73" s="42">
        <v>4.0</v>
      </c>
      <c r="E73" s="42">
        <v>8.0</v>
      </c>
      <c r="F73" s="251" t="s">
        <v>6</v>
      </c>
      <c r="G73" s="163">
        <v>14.869447448256132</v>
      </c>
      <c r="H73" s="163">
        <v>0.2051138620282449</v>
      </c>
      <c r="I73" s="163">
        <v>242.89705081689564</v>
      </c>
      <c r="J73" s="163">
        <v>5.209650303680409</v>
      </c>
      <c r="K73" s="163">
        <v>2.656193190741243</v>
      </c>
      <c r="L73" s="163">
        <v>32.17227554321289</v>
      </c>
      <c r="M73" s="163">
        <v>31.503253936767578</v>
      </c>
      <c r="N73" s="163">
        <v>32.17227554321289</v>
      </c>
      <c r="O73" s="163">
        <v>1155.4566650390625</v>
      </c>
      <c r="P73" s="163">
        <f t="shared" si="58"/>
        <v>72.49362525</v>
      </c>
      <c r="AM73" s="121"/>
    </row>
    <row r="74" ht="14.25" customHeight="1">
      <c r="A74" s="42" t="s">
        <v>168</v>
      </c>
      <c r="B74" s="42" t="s">
        <v>176</v>
      </c>
      <c r="C74" s="35" t="s">
        <v>38</v>
      </c>
      <c r="D74" s="42">
        <v>4.0</v>
      </c>
      <c r="E74" s="42">
        <v>9.0</v>
      </c>
      <c r="F74" s="251" t="s">
        <v>6</v>
      </c>
      <c r="G74" s="163">
        <v>10.467206789795258</v>
      </c>
      <c r="H74" s="163">
        <v>0.13765051543087425</v>
      </c>
      <c r="I74" s="163">
        <v>244.20912797460466</v>
      </c>
      <c r="J74" s="163">
        <v>3.866212483359972</v>
      </c>
      <c r="K74" s="163">
        <v>2.873562985106855</v>
      </c>
      <c r="L74" s="163">
        <v>32.40477752685547</v>
      </c>
      <c r="M74" s="163">
        <v>31.433021545410156</v>
      </c>
      <c r="N74" s="163">
        <v>32.40477752685547</v>
      </c>
      <c r="O74" s="163">
        <v>1180.765380859375</v>
      </c>
      <c r="P74" s="163">
        <f t="shared" si="58"/>
        <v>76.04190044</v>
      </c>
      <c r="AM74" s="121"/>
    </row>
    <row r="75" ht="14.25" customHeight="1">
      <c r="A75" s="42" t="s">
        <v>183</v>
      </c>
      <c r="B75" s="42" t="s">
        <v>179</v>
      </c>
      <c r="C75" s="35" t="s">
        <v>37</v>
      </c>
      <c r="D75" s="42">
        <v>4.0</v>
      </c>
      <c r="E75" s="42">
        <v>10.0</v>
      </c>
      <c r="F75" s="251" t="s">
        <v>6</v>
      </c>
      <c r="G75" s="163">
        <v>11.253398509844073</v>
      </c>
      <c r="H75" s="163">
        <v>0.1917582957735721</v>
      </c>
      <c r="I75" s="163">
        <v>270.6573680388134</v>
      </c>
      <c r="J75" s="163">
        <v>4.901013469507462</v>
      </c>
      <c r="K75" s="163">
        <v>2.662355163131515</v>
      </c>
      <c r="L75" s="163">
        <v>31.998584747314453</v>
      </c>
      <c r="M75" s="163">
        <v>31.613683700561523</v>
      </c>
      <c r="N75" s="163">
        <v>31.998584747314453</v>
      </c>
      <c r="O75" s="163">
        <v>1065.523681640625</v>
      </c>
      <c r="P75" s="163">
        <f t="shared" si="58"/>
        <v>58.68532813</v>
      </c>
      <c r="AM75" s="121"/>
    </row>
    <row r="76" ht="14.25" customHeight="1">
      <c r="A76" s="42" t="s">
        <v>178</v>
      </c>
      <c r="B76" s="42" t="s">
        <v>173</v>
      </c>
      <c r="C76" s="35" t="s">
        <v>36</v>
      </c>
      <c r="D76" s="42">
        <v>4.0</v>
      </c>
      <c r="E76" s="42">
        <v>11.0</v>
      </c>
      <c r="F76" s="251" t="s">
        <v>6</v>
      </c>
      <c r="G76" s="163">
        <v>13.387119619765793</v>
      </c>
      <c r="H76" s="163">
        <v>0.19101201137882848</v>
      </c>
      <c r="I76" s="163">
        <v>249.1629947213248</v>
      </c>
      <c r="J76" s="163">
        <v>5.028100265220738</v>
      </c>
      <c r="K76" s="163">
        <v>2.739684144273709</v>
      </c>
      <c r="L76" s="163">
        <v>32.373050689697266</v>
      </c>
      <c r="M76" s="163">
        <v>31.62954330444336</v>
      </c>
      <c r="N76" s="163">
        <v>32.373050689697266</v>
      </c>
      <c r="O76" s="163">
        <v>1170.064208984375</v>
      </c>
      <c r="P76" s="163">
        <f t="shared" si="58"/>
        <v>70.08522408</v>
      </c>
      <c r="AM76" s="121"/>
    </row>
    <row r="77" ht="14.25" customHeight="1">
      <c r="A77" s="42" t="s">
        <v>175</v>
      </c>
      <c r="B77" s="42" t="s">
        <v>169</v>
      </c>
      <c r="C77" s="35" t="s">
        <v>34</v>
      </c>
      <c r="D77" s="42">
        <v>4.0</v>
      </c>
      <c r="E77" s="42">
        <v>12.0</v>
      </c>
      <c r="F77" s="251" t="s">
        <v>6</v>
      </c>
      <c r="G77" s="163">
        <v>11.418690441087092</v>
      </c>
      <c r="H77" s="163">
        <v>0.1993419868469056</v>
      </c>
      <c r="I77" s="163">
        <v>273.23989920035194</v>
      </c>
      <c r="J77" s="163">
        <v>4.941629677464388</v>
      </c>
      <c r="K77" s="163">
        <v>2.5898934053294456</v>
      </c>
      <c r="L77" s="163">
        <v>31.71087074279785</v>
      </c>
      <c r="M77" s="163">
        <v>31.37298011779785</v>
      </c>
      <c r="N77" s="163">
        <v>31.71087074279785</v>
      </c>
      <c r="O77" s="163">
        <v>1166.06298828125</v>
      </c>
      <c r="P77" s="163">
        <f t="shared" si="58"/>
        <v>57.28191347</v>
      </c>
      <c r="AM77" s="121"/>
    </row>
    <row r="78" ht="14.25" customHeight="1">
      <c r="A78" s="42" t="s">
        <v>178</v>
      </c>
      <c r="B78" s="42" t="s">
        <v>169</v>
      </c>
      <c r="C78" s="35" t="s">
        <v>32</v>
      </c>
      <c r="D78" s="42">
        <v>4.0</v>
      </c>
      <c r="E78" s="42">
        <v>13.0</v>
      </c>
      <c r="F78" s="251" t="s">
        <v>6</v>
      </c>
      <c r="G78" s="163">
        <v>14.427969060000796</v>
      </c>
      <c r="H78" s="163">
        <v>0.2481079888843007</v>
      </c>
      <c r="I78" s="163">
        <v>266.3275565974842</v>
      </c>
      <c r="J78" s="163">
        <v>6.100584297993993</v>
      </c>
      <c r="K78" s="163">
        <v>2.6063435964129806</v>
      </c>
      <c r="L78" s="163">
        <v>32.27070236206055</v>
      </c>
      <c r="M78" s="163">
        <v>31.4226131439209</v>
      </c>
      <c r="N78" s="163">
        <v>32.27070236206055</v>
      </c>
      <c r="O78" s="163">
        <v>1257.1785888671875</v>
      </c>
      <c r="P78" s="163">
        <f t="shared" si="58"/>
        <v>58.15197296</v>
      </c>
      <c r="AM78" s="121"/>
    </row>
    <row r="79" ht="14.25" customHeight="1">
      <c r="A79" s="42" t="s">
        <v>183</v>
      </c>
      <c r="B79" s="42" t="s">
        <v>169</v>
      </c>
      <c r="C79" s="35" t="s">
        <v>30</v>
      </c>
      <c r="D79" s="42">
        <v>4.0</v>
      </c>
      <c r="E79" s="42">
        <v>14.0</v>
      </c>
      <c r="F79" s="251" t="s">
        <v>6</v>
      </c>
      <c r="G79" s="163">
        <v>12.339878320347133</v>
      </c>
      <c r="H79" s="163">
        <v>0.20268018633055057</v>
      </c>
      <c r="I79" s="163">
        <v>265.7106861493901</v>
      </c>
      <c r="J79" s="163">
        <v>5.058939631816401</v>
      </c>
      <c r="K79" s="163">
        <v>2.610042023671098</v>
      </c>
      <c r="L79" s="163">
        <v>31.82745933532715</v>
      </c>
      <c r="M79" s="163">
        <v>31.485177993774414</v>
      </c>
      <c r="N79" s="163">
        <v>31.82745933532715</v>
      </c>
      <c r="O79" s="163">
        <v>1073.534912109375</v>
      </c>
      <c r="P79" s="163">
        <f t="shared" si="58"/>
        <v>60.88349603</v>
      </c>
      <c r="AM79" s="121"/>
    </row>
    <row r="80" ht="14.25" customHeight="1">
      <c r="A80" s="42" t="s">
        <v>178</v>
      </c>
      <c r="B80" s="42" t="s">
        <v>176</v>
      </c>
      <c r="C80" s="35" t="s">
        <v>29</v>
      </c>
      <c r="D80" s="42">
        <v>4.0</v>
      </c>
      <c r="E80" s="42">
        <v>15.0</v>
      </c>
      <c r="F80" s="251" t="s">
        <v>6</v>
      </c>
      <c r="G80" s="163">
        <v>13.908747956891895</v>
      </c>
      <c r="H80" s="163">
        <v>0.20158934727218025</v>
      </c>
      <c r="I80" s="163">
        <v>249.931079064076</v>
      </c>
      <c r="J80" s="163">
        <v>5.301322973072626</v>
      </c>
      <c r="K80" s="163">
        <v>2.746345272312215</v>
      </c>
      <c r="L80" s="163">
        <v>32.43525695800781</v>
      </c>
      <c r="M80" s="163">
        <v>31.5200138092041</v>
      </c>
      <c r="N80" s="163">
        <v>32.43525695800781</v>
      </c>
      <c r="O80" s="163">
        <v>1241.806396484375</v>
      </c>
      <c r="P80" s="163">
        <f t="shared" si="58"/>
        <v>68.99545112</v>
      </c>
      <c r="AM80" s="121"/>
    </row>
    <row r="81" ht="14.25" customHeight="1">
      <c r="A81" s="42" t="s">
        <v>175</v>
      </c>
      <c r="B81" s="42" t="s">
        <v>173</v>
      </c>
      <c r="C81" s="33" t="s">
        <v>28</v>
      </c>
      <c r="D81" s="42">
        <v>4.0</v>
      </c>
      <c r="E81" s="42">
        <v>16.0</v>
      </c>
      <c r="F81" s="251" t="s">
        <v>6</v>
      </c>
      <c r="G81" s="163">
        <v>15.47656509783611</v>
      </c>
      <c r="H81" s="163">
        <v>0.28059884160236737</v>
      </c>
      <c r="I81" s="163">
        <v>270.065014074953</v>
      </c>
      <c r="J81" s="163">
        <v>6.484683513090461</v>
      </c>
      <c r="K81" s="163">
        <v>2.4760277737940997</v>
      </c>
      <c r="L81" s="163">
        <v>31.94159698486328</v>
      </c>
      <c r="M81" s="163">
        <v>31.611560821533203</v>
      </c>
      <c r="N81" s="163">
        <v>31.94159698486328</v>
      </c>
      <c r="O81" s="163">
        <v>1198.9046630859375</v>
      </c>
      <c r="P81" s="163">
        <f t="shared" si="58"/>
        <v>55.15548464</v>
      </c>
      <c r="AM81" s="121"/>
    </row>
    <row r="82" ht="14.25" customHeight="1">
      <c r="A82" s="42" t="s">
        <v>168</v>
      </c>
      <c r="B82" s="42" t="s">
        <v>169</v>
      </c>
      <c r="C82" s="35" t="s">
        <v>46</v>
      </c>
      <c r="D82" s="42">
        <v>6.0</v>
      </c>
      <c r="E82" s="42">
        <v>1.0</v>
      </c>
      <c r="F82" s="251" t="s">
        <v>6</v>
      </c>
      <c r="G82" s="163">
        <v>11.689442063189535</v>
      </c>
      <c r="H82" s="163">
        <v>0.16620620379660597</v>
      </c>
      <c r="I82" s="163">
        <v>250.3152633144785</v>
      </c>
      <c r="J82" s="163">
        <v>4.879122234508201</v>
      </c>
      <c r="K82" s="163">
        <v>3.0273730567480057</v>
      </c>
      <c r="L82" s="163">
        <v>33.21931457519531</v>
      </c>
      <c r="M82" s="163">
        <v>32.12207794189453</v>
      </c>
      <c r="N82" s="163">
        <v>33.21931457519531</v>
      </c>
      <c r="O82" s="163">
        <v>1273.7420654296875</v>
      </c>
      <c r="P82" s="163">
        <f t="shared" si="58"/>
        <v>70.33096116</v>
      </c>
      <c r="AM82" s="121"/>
    </row>
    <row r="83" ht="14.25" customHeight="1">
      <c r="A83" s="42" t="s">
        <v>168</v>
      </c>
      <c r="B83" s="42" t="s">
        <v>173</v>
      </c>
      <c r="C83" s="35" t="s">
        <v>45</v>
      </c>
      <c r="D83" s="42">
        <v>6.0</v>
      </c>
      <c r="E83" s="42">
        <v>2.0</v>
      </c>
      <c r="F83" s="251" t="s">
        <v>6</v>
      </c>
      <c r="G83" s="163">
        <v>16.46519940923854</v>
      </c>
      <c r="H83" s="163">
        <v>0.2740298261897646</v>
      </c>
      <c r="I83" s="163">
        <v>259.82879668186473</v>
      </c>
      <c r="J83" s="163">
        <v>6.8048826680630015</v>
      </c>
      <c r="K83" s="163">
        <v>2.6516663259277973</v>
      </c>
      <c r="L83" s="163">
        <v>32.69703674316406</v>
      </c>
      <c r="M83" s="163">
        <v>32.2349853515625</v>
      </c>
      <c r="N83" s="163">
        <v>32.69703674316406</v>
      </c>
      <c r="O83" s="163">
        <v>904.090576171875</v>
      </c>
      <c r="P83" s="163">
        <f t="shared" si="58"/>
        <v>60.08542807</v>
      </c>
      <c r="AM83" s="121"/>
    </row>
    <row r="84" ht="14.25" customHeight="1">
      <c r="A84" s="42" t="s">
        <v>175</v>
      </c>
      <c r="B84" s="42" t="s">
        <v>176</v>
      </c>
      <c r="C84" s="35" t="s">
        <v>44</v>
      </c>
      <c r="D84" s="42">
        <v>6.0</v>
      </c>
      <c r="E84" s="42">
        <v>3.0</v>
      </c>
      <c r="F84" s="251" t="s">
        <v>6</v>
      </c>
      <c r="G84" s="163">
        <v>18.85518804215847</v>
      </c>
      <c r="H84" s="163">
        <v>0.2940063717295386</v>
      </c>
      <c r="I84" s="163">
        <v>249.53389088184304</v>
      </c>
      <c r="J84" s="163">
        <v>7.127677026174727</v>
      </c>
      <c r="K84" s="163">
        <v>2.6048078672591184</v>
      </c>
      <c r="L84" s="163">
        <v>32.67258834838867</v>
      </c>
      <c r="M84" s="163">
        <v>32.43293380737305</v>
      </c>
      <c r="N84" s="163">
        <v>32.67258834838867</v>
      </c>
      <c r="O84" s="163">
        <v>1236.32958984375</v>
      </c>
      <c r="P84" s="163">
        <f t="shared" si="58"/>
        <v>64.13190276</v>
      </c>
      <c r="AM84" s="121"/>
    </row>
    <row r="85" ht="14.25" customHeight="1">
      <c r="A85" s="42" t="s">
        <v>178</v>
      </c>
      <c r="B85" s="42" t="s">
        <v>179</v>
      </c>
      <c r="C85" s="35" t="s">
        <v>43</v>
      </c>
      <c r="D85" s="42">
        <v>6.0</v>
      </c>
      <c r="E85" s="42">
        <v>4.0</v>
      </c>
      <c r="F85" s="251" t="s">
        <v>6</v>
      </c>
      <c r="G85" s="163">
        <v>17.793855470371337</v>
      </c>
      <c r="H85" s="163">
        <v>0.23284999235878626</v>
      </c>
      <c r="I85" s="163">
        <v>230.9450950335805</v>
      </c>
      <c r="J85" s="163">
        <v>6.264526329639565</v>
      </c>
      <c r="K85" s="163">
        <v>2.833880231370608</v>
      </c>
      <c r="L85" s="163">
        <v>33.1385498046875</v>
      </c>
      <c r="M85" s="163">
        <v>32.46379089355469</v>
      </c>
      <c r="N85" s="163">
        <v>33.1385498046875</v>
      </c>
      <c r="O85" s="163">
        <v>1253.5452880859375</v>
      </c>
      <c r="P85" s="163">
        <f t="shared" si="58"/>
        <v>76.41767685</v>
      </c>
      <c r="AM85" s="121"/>
    </row>
    <row r="86" ht="14.25" customHeight="1">
      <c r="A86" s="42" t="s">
        <v>183</v>
      </c>
      <c r="B86" s="42" t="s">
        <v>176</v>
      </c>
      <c r="C86" s="35" t="s">
        <v>42</v>
      </c>
      <c r="D86" s="42">
        <v>6.0</v>
      </c>
      <c r="E86" s="42">
        <v>5.0</v>
      </c>
      <c r="F86" s="251" t="s">
        <v>6</v>
      </c>
      <c r="G86" s="163">
        <v>12.21885021246038</v>
      </c>
      <c r="H86" s="163">
        <v>0.1919501391891885</v>
      </c>
      <c r="I86" s="163">
        <v>260.057475854878</v>
      </c>
      <c r="J86" s="163">
        <v>5.35492528658175</v>
      </c>
      <c r="K86" s="163">
        <v>2.9015696600404293</v>
      </c>
      <c r="L86" s="163">
        <v>33.00960922241211</v>
      </c>
      <c r="M86" s="163">
        <v>32.338016510009766</v>
      </c>
      <c r="N86" s="163">
        <v>33.00960922241211</v>
      </c>
      <c r="O86" s="163">
        <v>1210.773193359375</v>
      </c>
      <c r="P86" s="163">
        <f t="shared" si="58"/>
        <v>63.65637589</v>
      </c>
      <c r="AM86" s="121"/>
    </row>
    <row r="87" ht="14.25" customHeight="1">
      <c r="A87" s="42" t="s">
        <v>168</v>
      </c>
      <c r="B87" s="42" t="s">
        <v>179</v>
      </c>
      <c r="C87" s="35" t="s">
        <v>41</v>
      </c>
      <c r="D87" s="42">
        <v>6.0</v>
      </c>
      <c r="E87" s="42">
        <v>6.0</v>
      </c>
      <c r="F87" s="251" t="s">
        <v>6</v>
      </c>
      <c r="G87" s="163">
        <v>18.735900564626185</v>
      </c>
      <c r="H87" s="163">
        <v>0.30613478719171755</v>
      </c>
      <c r="I87" s="163">
        <v>254.6605324465251</v>
      </c>
      <c r="J87" s="163">
        <v>7.144591951480134</v>
      </c>
      <c r="K87" s="163">
        <v>2.5182738126501976</v>
      </c>
      <c r="L87" s="163">
        <v>32.39175033569336</v>
      </c>
      <c r="M87" s="163">
        <v>32.336360931396484</v>
      </c>
      <c r="N87" s="163">
        <v>32.39175033569336</v>
      </c>
      <c r="O87" s="163">
        <v>1191.705322265625</v>
      </c>
      <c r="P87" s="163">
        <f t="shared" si="58"/>
        <v>61.20147513</v>
      </c>
      <c r="AM87" s="121"/>
    </row>
    <row r="88" ht="14.25" customHeight="1">
      <c r="A88" s="42" t="s">
        <v>183</v>
      </c>
      <c r="B88" s="42" t="s">
        <v>173</v>
      </c>
      <c r="C88" s="35" t="s">
        <v>40</v>
      </c>
      <c r="D88" s="42">
        <v>6.0</v>
      </c>
      <c r="E88" s="42">
        <v>7.0</v>
      </c>
      <c r="F88" s="251" t="s">
        <v>6</v>
      </c>
      <c r="G88" s="163">
        <v>12.36229278178812</v>
      </c>
      <c r="H88" s="163">
        <v>0.2874646696854588</v>
      </c>
      <c r="I88" s="163">
        <v>293.93583318215514</v>
      </c>
      <c r="J88" s="163">
        <v>6.46054989451135</v>
      </c>
      <c r="K88" s="163">
        <v>2.413999925505263</v>
      </c>
      <c r="L88" s="163">
        <v>31.714990615844727</v>
      </c>
      <c r="M88" s="163">
        <v>32.19070053100586</v>
      </c>
      <c r="N88" s="163">
        <v>31.714990615844727</v>
      </c>
      <c r="O88" s="163">
        <v>888.2881469726562</v>
      </c>
      <c r="P88" s="163">
        <f t="shared" si="58"/>
        <v>43.00456399</v>
      </c>
      <c r="AM88" s="121"/>
    </row>
    <row r="89" ht="14.25" customHeight="1">
      <c r="A89" s="42" t="s">
        <v>175</v>
      </c>
      <c r="B89" s="42" t="s">
        <v>179</v>
      </c>
      <c r="C89" s="35" t="s">
        <v>39</v>
      </c>
      <c r="D89" s="42">
        <v>6.0</v>
      </c>
      <c r="E89" s="42">
        <v>8.0</v>
      </c>
      <c r="F89" s="251" t="s">
        <v>6</v>
      </c>
      <c r="G89" s="163">
        <v>16.38321024916786</v>
      </c>
      <c r="H89" s="163">
        <v>0.19841859296244954</v>
      </c>
      <c r="I89" s="163">
        <v>224.19842288464508</v>
      </c>
      <c r="J89" s="163">
        <v>5.437670419219917</v>
      </c>
      <c r="K89" s="163">
        <v>2.8569528579182957</v>
      </c>
      <c r="L89" s="163">
        <v>32.896392822265625</v>
      </c>
      <c r="M89" s="163">
        <v>32.155540466308594</v>
      </c>
      <c r="N89" s="163">
        <v>32.896392822265625</v>
      </c>
      <c r="O89" s="163">
        <v>1273.6007080078125</v>
      </c>
      <c r="P89" s="163">
        <f t="shared" si="58"/>
        <v>82.56892665</v>
      </c>
      <c r="AM89" s="121"/>
    </row>
    <row r="90" ht="14.25" customHeight="1">
      <c r="A90" s="42" t="s">
        <v>168</v>
      </c>
      <c r="B90" s="42" t="s">
        <v>176</v>
      </c>
      <c r="C90" s="35" t="s">
        <v>38</v>
      </c>
      <c r="D90" s="42">
        <v>6.0</v>
      </c>
      <c r="E90" s="42">
        <v>9.0</v>
      </c>
      <c r="F90" s="251" t="s">
        <v>6</v>
      </c>
      <c r="G90" s="163">
        <v>14.106218487818117</v>
      </c>
      <c r="H90" s="163">
        <v>0.21295497627557144</v>
      </c>
      <c r="I90" s="163">
        <v>253.4226950965274</v>
      </c>
      <c r="J90" s="163">
        <v>5.671147541863157</v>
      </c>
      <c r="K90" s="163">
        <v>2.78953661155558</v>
      </c>
      <c r="L90" s="163">
        <v>32.75315856933594</v>
      </c>
      <c r="M90" s="163">
        <v>32.05784606933594</v>
      </c>
      <c r="N90" s="163">
        <v>32.75315856933594</v>
      </c>
      <c r="O90" s="163">
        <v>1194.427978515625</v>
      </c>
      <c r="P90" s="163">
        <f t="shared" si="58"/>
        <v>66.2403797</v>
      </c>
      <c r="AM90" s="121"/>
    </row>
    <row r="91" ht="14.25" customHeight="1">
      <c r="A91" s="42" t="s">
        <v>183</v>
      </c>
      <c r="B91" s="42" t="s">
        <v>179</v>
      </c>
      <c r="C91" s="35" t="s">
        <v>37</v>
      </c>
      <c r="D91" s="42">
        <v>6.0</v>
      </c>
      <c r="E91" s="42">
        <v>10.0</v>
      </c>
      <c r="F91" s="251" t="s">
        <v>6</v>
      </c>
      <c r="G91" s="163">
        <v>12.590784327594717</v>
      </c>
      <c r="H91" s="163">
        <v>0.20419361575371558</v>
      </c>
      <c r="I91" s="163">
        <v>262.95927364574374</v>
      </c>
      <c r="J91" s="163">
        <v>5.565665552003339</v>
      </c>
      <c r="K91" s="163">
        <v>2.8463928657048383</v>
      </c>
      <c r="L91" s="163">
        <v>32.91121292114258</v>
      </c>
      <c r="M91" s="163">
        <v>32.06190490722656</v>
      </c>
      <c r="N91" s="163">
        <v>32.91121292114258</v>
      </c>
      <c r="O91" s="163">
        <v>1066.9912109375</v>
      </c>
      <c r="P91" s="163">
        <f t="shared" si="58"/>
        <v>61.66100875</v>
      </c>
      <c r="AM91" s="121"/>
    </row>
    <row r="92" ht="14.25" customHeight="1">
      <c r="A92" s="42" t="s">
        <v>178</v>
      </c>
      <c r="B92" s="42" t="s">
        <v>173</v>
      </c>
      <c r="C92" s="35" t="s">
        <v>36</v>
      </c>
      <c r="D92" s="42">
        <v>6.0</v>
      </c>
      <c r="E92" s="42">
        <v>11.0</v>
      </c>
      <c r="F92" s="251" t="s">
        <v>6</v>
      </c>
      <c r="G92" s="163">
        <v>17.009105211472388</v>
      </c>
      <c r="H92" s="163">
        <v>0.30693654986298424</v>
      </c>
      <c r="I92" s="163">
        <v>266.6911484892944</v>
      </c>
      <c r="J92" s="163">
        <v>7.077543552640819</v>
      </c>
      <c r="K92" s="163">
        <v>2.489358108103595</v>
      </c>
      <c r="L92" s="163">
        <v>32.28696823120117</v>
      </c>
      <c r="M92" s="163">
        <v>32.02666091918945</v>
      </c>
      <c r="N92" s="163">
        <v>32.28696823120117</v>
      </c>
      <c r="O92" s="163">
        <v>1131.1116943359375</v>
      </c>
      <c r="P92" s="163">
        <f t="shared" si="58"/>
        <v>55.41570471</v>
      </c>
      <c r="AM92" s="121"/>
    </row>
    <row r="93" ht="14.25" customHeight="1">
      <c r="A93" s="42" t="s">
        <v>175</v>
      </c>
      <c r="B93" s="42" t="s">
        <v>169</v>
      </c>
      <c r="C93" s="35" t="s">
        <v>34</v>
      </c>
      <c r="D93" s="42">
        <v>6.0</v>
      </c>
      <c r="E93" s="42">
        <v>12.0</v>
      </c>
      <c r="F93" s="251" t="s">
        <v>6</v>
      </c>
      <c r="G93" s="163">
        <v>17.95233646858647</v>
      </c>
      <c r="H93" s="163">
        <v>0.2833371352103032</v>
      </c>
      <c r="I93" s="163">
        <v>252.3073560588604</v>
      </c>
      <c r="J93" s="163">
        <v>6.771393706791455</v>
      </c>
      <c r="K93" s="163">
        <v>2.5605860329005448</v>
      </c>
      <c r="L93" s="163">
        <v>32.42180252075195</v>
      </c>
      <c r="M93" s="163">
        <v>31.912212371826172</v>
      </c>
      <c r="N93" s="163">
        <v>32.42180252075195</v>
      </c>
      <c r="O93" s="163">
        <v>1235.6527099609375</v>
      </c>
      <c r="P93" s="163">
        <f t="shared" si="58"/>
        <v>63.36033734</v>
      </c>
      <c r="AM93" s="121"/>
    </row>
    <row r="94" ht="14.25" customHeight="1">
      <c r="A94" s="42" t="s">
        <v>178</v>
      </c>
      <c r="B94" s="42" t="s">
        <v>169</v>
      </c>
      <c r="C94" s="35" t="s">
        <v>32</v>
      </c>
      <c r="D94" s="42">
        <v>6.0</v>
      </c>
      <c r="E94" s="42">
        <v>13.0</v>
      </c>
      <c r="F94" s="251" t="s">
        <v>6</v>
      </c>
      <c r="G94" s="163">
        <v>12.37162164233778</v>
      </c>
      <c r="H94" s="163">
        <v>0.2140728771150205</v>
      </c>
      <c r="I94" s="163">
        <v>269.55215278819446</v>
      </c>
      <c r="J94" s="163">
        <v>5.529846085497862</v>
      </c>
      <c r="K94" s="163">
        <v>2.7083449196266485</v>
      </c>
      <c r="L94" s="163">
        <v>32.42841339111328</v>
      </c>
      <c r="M94" s="163">
        <v>31.868825912475586</v>
      </c>
      <c r="N94" s="163">
        <v>32.42841339111328</v>
      </c>
      <c r="O94" s="163">
        <v>1114.7789306640625</v>
      </c>
      <c r="P94" s="163">
        <f t="shared" si="58"/>
        <v>57.7916353</v>
      </c>
      <c r="AM94" s="121"/>
    </row>
    <row r="95" ht="14.25" customHeight="1">
      <c r="A95" s="42" t="s">
        <v>183</v>
      </c>
      <c r="B95" s="42" t="s">
        <v>169</v>
      </c>
      <c r="C95" s="35" t="s">
        <v>30</v>
      </c>
      <c r="D95" s="42">
        <v>6.0</v>
      </c>
      <c r="E95" s="42">
        <v>14.0</v>
      </c>
      <c r="F95" s="251" t="s">
        <v>6</v>
      </c>
      <c r="G95" s="163">
        <v>15.128531832121054</v>
      </c>
      <c r="H95" s="163">
        <v>0.26019225264539664</v>
      </c>
      <c r="I95" s="163">
        <v>265.186508970091</v>
      </c>
      <c r="J95" s="163">
        <v>6.276291089896302</v>
      </c>
      <c r="K95" s="163">
        <v>2.5667373596156455</v>
      </c>
      <c r="L95" s="163">
        <v>32.22811508178711</v>
      </c>
      <c r="M95" s="163">
        <v>31.877965927124023</v>
      </c>
      <c r="N95" s="163">
        <v>32.22811508178711</v>
      </c>
      <c r="O95" s="163">
        <v>1152.7052001953125</v>
      </c>
      <c r="P95" s="163">
        <f t="shared" si="58"/>
        <v>58.14366753</v>
      </c>
      <c r="AM95" s="121"/>
    </row>
    <row r="96" ht="14.25" customHeight="1">
      <c r="A96" s="42" t="s">
        <v>178</v>
      </c>
      <c r="B96" s="42" t="s">
        <v>176</v>
      </c>
      <c r="C96" s="35" t="s">
        <v>29</v>
      </c>
      <c r="D96" s="42">
        <v>6.0</v>
      </c>
      <c r="E96" s="42">
        <v>15.0</v>
      </c>
      <c r="F96" s="251" t="s">
        <v>6</v>
      </c>
      <c r="G96" s="163">
        <v>13.701012272915044</v>
      </c>
      <c r="H96" s="163">
        <v>0.18497839209508635</v>
      </c>
      <c r="I96" s="163">
        <v>241.87470556476828</v>
      </c>
      <c r="J96" s="163">
        <v>5.081643748701316</v>
      </c>
      <c r="K96" s="163">
        <v>2.85224157519834</v>
      </c>
      <c r="L96" s="163">
        <v>32.757965087890625</v>
      </c>
      <c r="M96" s="163">
        <v>31.909656524658203</v>
      </c>
      <c r="N96" s="163">
        <v>32.757965087890625</v>
      </c>
      <c r="O96" s="163">
        <v>1183.1097412109375</v>
      </c>
      <c r="P96" s="163">
        <f t="shared" si="58"/>
        <v>74.06817692</v>
      </c>
      <c r="AM96" s="121"/>
    </row>
    <row r="97" ht="14.25" customHeight="1">
      <c r="A97" s="42" t="s">
        <v>175</v>
      </c>
      <c r="B97" s="42" t="s">
        <v>173</v>
      </c>
      <c r="C97" s="33" t="s">
        <v>28</v>
      </c>
      <c r="D97" s="42">
        <v>6.0</v>
      </c>
      <c r="E97" s="42">
        <v>16.0</v>
      </c>
      <c r="F97" s="251" t="s">
        <v>6</v>
      </c>
      <c r="G97" s="163">
        <v>20.24359596686664</v>
      </c>
      <c r="H97" s="163">
        <v>0.3341672718371916</v>
      </c>
      <c r="I97" s="163">
        <v>253.70764913758927</v>
      </c>
      <c r="J97" s="163">
        <v>7.400231175000651</v>
      </c>
      <c r="K97" s="163">
        <v>2.4113785160707573</v>
      </c>
      <c r="L97" s="163">
        <v>32.140350341796875</v>
      </c>
      <c r="M97" s="163">
        <v>31.876237869262695</v>
      </c>
      <c r="N97" s="163">
        <v>32.140350341796875</v>
      </c>
      <c r="O97" s="163">
        <v>1280.9931640625</v>
      </c>
      <c r="P97" s="163">
        <f t="shared" si="58"/>
        <v>60.57922984</v>
      </c>
      <c r="AM97" s="121"/>
    </row>
    <row r="98" ht="14.25" customHeight="1">
      <c r="A98" s="42" t="s">
        <v>168</v>
      </c>
      <c r="B98" s="42" t="s">
        <v>169</v>
      </c>
      <c r="C98" s="35" t="s">
        <v>46</v>
      </c>
      <c r="D98" s="42">
        <v>1.0</v>
      </c>
      <c r="E98" s="42">
        <v>1.0</v>
      </c>
      <c r="F98" s="261" t="s">
        <v>9</v>
      </c>
      <c r="G98" s="163">
        <v>13.313664832145916</v>
      </c>
      <c r="H98" s="163">
        <v>0.15442087691000728</v>
      </c>
      <c r="I98" s="163">
        <v>228.67732566288</v>
      </c>
      <c r="J98" s="163">
        <v>2.9180365398242185</v>
      </c>
      <c r="K98" s="163">
        <v>1.9157819789321962</v>
      </c>
      <c r="L98" s="163">
        <v>34.99000549316406</v>
      </c>
      <c r="M98" s="163">
        <v>33.13487243652344</v>
      </c>
      <c r="N98" s="163">
        <v>34.99000549316406</v>
      </c>
      <c r="O98" s="163">
        <v>1469.289306640625</v>
      </c>
      <c r="P98" s="163">
        <f t="shared" si="58"/>
        <v>86.21674153</v>
      </c>
      <c r="AM98" s="121"/>
    </row>
    <row r="99" ht="14.25" customHeight="1">
      <c r="A99" s="42" t="s">
        <v>168</v>
      </c>
      <c r="B99" s="42" t="s">
        <v>173</v>
      </c>
      <c r="C99" s="35" t="s">
        <v>45</v>
      </c>
      <c r="D99" s="42">
        <v>1.0</v>
      </c>
      <c r="E99" s="42">
        <v>2.0</v>
      </c>
      <c r="F99" s="261" t="s">
        <v>9</v>
      </c>
      <c r="G99" s="163">
        <v>12.515889564188967</v>
      </c>
      <c r="H99" s="163">
        <v>0.1957784274900561</v>
      </c>
      <c r="I99" s="163">
        <v>267.8116521195045</v>
      </c>
      <c r="J99" s="163">
        <v>2.736690232857323</v>
      </c>
      <c r="K99" s="163">
        <v>1.44084884640663</v>
      </c>
      <c r="L99" s="163">
        <v>33.281429290771484</v>
      </c>
      <c r="M99" s="163">
        <v>33.3615608215332</v>
      </c>
      <c r="N99" s="163">
        <v>33.281429290771484</v>
      </c>
      <c r="O99" s="163">
        <v>1400.5328369140625</v>
      </c>
      <c r="P99" s="163">
        <f t="shared" si="58"/>
        <v>63.92884918</v>
      </c>
      <c r="AM99" s="121"/>
    </row>
    <row r="100" ht="14.25" customHeight="1">
      <c r="A100" s="42" t="s">
        <v>175</v>
      </c>
      <c r="B100" s="42" t="s">
        <v>176</v>
      </c>
      <c r="C100" s="35" t="s">
        <v>44</v>
      </c>
      <c r="D100" s="42">
        <v>1.0</v>
      </c>
      <c r="E100" s="42">
        <v>3.0</v>
      </c>
      <c r="F100" s="261" t="s">
        <v>9</v>
      </c>
      <c r="G100" s="163">
        <v>14.459314920757295</v>
      </c>
      <c r="H100" s="163">
        <v>0.1665036554398819</v>
      </c>
      <c r="I100" s="163">
        <v>226.32740473410252</v>
      </c>
      <c r="J100" s="163">
        <v>3.0009359774424786</v>
      </c>
      <c r="K100" s="163">
        <v>1.8352822460900104</v>
      </c>
      <c r="L100" s="163">
        <v>34.74331283569336</v>
      </c>
      <c r="M100" s="163">
        <v>33.620948791503906</v>
      </c>
      <c r="N100" s="163">
        <v>34.74331283569336</v>
      </c>
      <c r="O100" s="163">
        <v>1407.5738525390625</v>
      </c>
      <c r="P100" s="163">
        <f t="shared" si="58"/>
        <v>86.8408257</v>
      </c>
      <c r="AM100" s="121"/>
    </row>
    <row r="101" ht="14.25" customHeight="1">
      <c r="A101" s="42" t="s">
        <v>178</v>
      </c>
      <c r="B101" s="42" t="s">
        <v>179</v>
      </c>
      <c r="C101" s="35" t="s">
        <v>43</v>
      </c>
      <c r="D101" s="42">
        <v>1.0</v>
      </c>
      <c r="E101" s="42">
        <v>4.0</v>
      </c>
      <c r="F101" s="261" t="s">
        <v>9</v>
      </c>
      <c r="G101" s="163">
        <v>14.022487354746016</v>
      </c>
      <c r="H101" s="163">
        <v>0.15449187098836134</v>
      </c>
      <c r="I101" s="163">
        <v>219.95629872985015</v>
      </c>
      <c r="J101" s="163">
        <v>2.960403160271142</v>
      </c>
      <c r="K101" s="163">
        <v>1.9421106537705493</v>
      </c>
      <c r="L101" s="163">
        <v>35.1252326965332</v>
      </c>
      <c r="M101" s="163">
        <v>33.789669036865234</v>
      </c>
      <c r="N101" s="163">
        <v>35.1252326965332</v>
      </c>
      <c r="O101" s="163">
        <v>1406.3310546875</v>
      </c>
      <c r="P101" s="163">
        <f t="shared" si="58"/>
        <v>90.76521156</v>
      </c>
      <c r="AM101" s="121"/>
    </row>
    <row r="102" ht="14.25" customHeight="1">
      <c r="A102" s="42" t="s">
        <v>183</v>
      </c>
      <c r="B102" s="42" t="s">
        <v>176</v>
      </c>
      <c r="C102" s="35" t="s">
        <v>42</v>
      </c>
      <c r="D102" s="42">
        <v>1.0</v>
      </c>
      <c r="E102" s="42">
        <v>5.0</v>
      </c>
      <c r="F102" s="261" t="s">
        <v>9</v>
      </c>
      <c r="G102" s="163">
        <v>18.02826968682535</v>
      </c>
      <c r="H102" s="163">
        <v>0.2571450357123504</v>
      </c>
      <c r="I102" s="163">
        <v>246.89881050158158</v>
      </c>
      <c r="J102" s="163">
        <v>4.1668690271698</v>
      </c>
      <c r="K102" s="163">
        <v>1.6981520075496643</v>
      </c>
      <c r="L102" s="163">
        <v>34.825721740722656</v>
      </c>
      <c r="M102" s="163">
        <v>33.948246002197266</v>
      </c>
      <c r="N102" s="163">
        <v>34.825721740722656</v>
      </c>
      <c r="O102" s="163">
        <v>1403.505615234375</v>
      </c>
      <c r="P102" s="163">
        <f t="shared" si="58"/>
        <v>70.10934369</v>
      </c>
      <c r="AM102" s="121"/>
    </row>
    <row r="103" ht="14.25" customHeight="1">
      <c r="A103" s="42" t="s">
        <v>168</v>
      </c>
      <c r="B103" s="42" t="s">
        <v>179</v>
      </c>
      <c r="C103" s="35" t="s">
        <v>41</v>
      </c>
      <c r="D103" s="42">
        <v>1.0</v>
      </c>
      <c r="E103" s="42">
        <v>6.0</v>
      </c>
      <c r="F103" s="261" t="s">
        <v>9</v>
      </c>
      <c r="G103" s="163">
        <v>11.906842356103672</v>
      </c>
      <c r="H103" s="163">
        <v>0.13930952336257368</v>
      </c>
      <c r="I103" s="163">
        <v>231.02288482668843</v>
      </c>
      <c r="J103" s="163">
        <v>2.9491085023718298</v>
      </c>
      <c r="K103" s="163">
        <v>2.1320311754794505</v>
      </c>
      <c r="L103" s="163">
        <v>35.80119323730469</v>
      </c>
      <c r="M103" s="163">
        <v>33.63240051269531</v>
      </c>
      <c r="N103" s="163">
        <v>35.80119323730469</v>
      </c>
      <c r="O103" s="163">
        <v>1429.651123046875</v>
      </c>
      <c r="P103" s="163">
        <f t="shared" si="58"/>
        <v>85.47041199</v>
      </c>
      <c r="AM103" s="121"/>
    </row>
    <row r="104" ht="14.25" customHeight="1">
      <c r="A104" s="42" t="s">
        <v>183</v>
      </c>
      <c r="B104" s="42" t="s">
        <v>173</v>
      </c>
      <c r="C104" s="35" t="s">
        <v>40</v>
      </c>
      <c r="D104" s="42">
        <v>1.0</v>
      </c>
      <c r="E104" s="42">
        <v>7.0</v>
      </c>
      <c r="F104" s="261" t="s">
        <v>9</v>
      </c>
      <c r="G104" s="163">
        <v>18.254904320863815</v>
      </c>
      <c r="H104" s="163">
        <v>0.23457900997808412</v>
      </c>
      <c r="I104" s="163">
        <v>233.70732035512702</v>
      </c>
      <c r="J104" s="163">
        <v>4.077651296920215</v>
      </c>
      <c r="K104" s="163">
        <v>1.806799072048177</v>
      </c>
      <c r="L104" s="163">
        <v>35.27500534057617</v>
      </c>
      <c r="M104" s="163">
        <v>33.83982467651367</v>
      </c>
      <c r="N104" s="163">
        <v>35.27500534057617</v>
      </c>
      <c r="O104" s="163">
        <v>1425.4923095703125</v>
      </c>
      <c r="P104" s="163">
        <f t="shared" si="58"/>
        <v>77.81985406</v>
      </c>
      <c r="AM104" s="121"/>
    </row>
    <row r="105" ht="14.25" customHeight="1">
      <c r="A105" s="42" t="s">
        <v>175</v>
      </c>
      <c r="B105" s="42" t="s">
        <v>179</v>
      </c>
      <c r="C105" s="35" t="s">
        <v>39</v>
      </c>
      <c r="D105" s="42">
        <v>1.0</v>
      </c>
      <c r="E105" s="42">
        <v>8.0</v>
      </c>
      <c r="F105" s="261" t="s">
        <v>9</v>
      </c>
      <c r="G105" s="163">
        <v>12.407552311193395</v>
      </c>
      <c r="H105" s="163">
        <v>0.15563930507746127</v>
      </c>
      <c r="I105" s="163">
        <v>239.3849937730121</v>
      </c>
      <c r="J105" s="163">
        <v>3.1363018768615074</v>
      </c>
      <c r="K105" s="163">
        <v>2.041083954969563</v>
      </c>
      <c r="L105" s="163">
        <v>35.59288024902344</v>
      </c>
      <c r="M105" s="163">
        <v>33.835628509521484</v>
      </c>
      <c r="N105" s="163">
        <v>35.59288024902344</v>
      </c>
      <c r="O105" s="163">
        <v>1344.5987548828125</v>
      </c>
      <c r="P105" s="163">
        <f t="shared" si="58"/>
        <v>79.7199159</v>
      </c>
      <c r="AM105" s="121"/>
    </row>
    <row r="106" ht="14.25" customHeight="1">
      <c r="A106" s="42" t="s">
        <v>168</v>
      </c>
      <c r="B106" s="42" t="s">
        <v>176</v>
      </c>
      <c r="C106" s="35" t="s">
        <v>38</v>
      </c>
      <c r="D106" s="42">
        <v>1.0</v>
      </c>
      <c r="E106" s="42">
        <v>9.0</v>
      </c>
      <c r="F106" s="261" t="s">
        <v>9</v>
      </c>
      <c r="G106" s="163">
        <v>11.751809533424959</v>
      </c>
      <c r="H106" s="163">
        <v>0.13756348701823426</v>
      </c>
      <c r="I106" s="163">
        <v>231.5230870646951</v>
      </c>
      <c r="J106" s="163">
        <v>2.832800737925353</v>
      </c>
      <c r="K106" s="163">
        <v>2.0739035583962835</v>
      </c>
      <c r="L106" s="163">
        <v>35.53573226928711</v>
      </c>
      <c r="M106" s="163">
        <v>33.56422424316406</v>
      </c>
      <c r="N106" s="163">
        <v>35.53573226928711</v>
      </c>
      <c r="O106" s="163">
        <v>1450.143798828125</v>
      </c>
      <c r="P106" s="163">
        <f t="shared" si="58"/>
        <v>85.42826144</v>
      </c>
      <c r="AM106" s="121"/>
    </row>
    <row r="107" ht="14.25" customHeight="1">
      <c r="A107" s="42" t="s">
        <v>183</v>
      </c>
      <c r="B107" s="42" t="s">
        <v>179</v>
      </c>
      <c r="C107" s="35" t="s">
        <v>37</v>
      </c>
      <c r="D107" s="42">
        <v>1.0</v>
      </c>
      <c r="E107" s="42">
        <v>10.0</v>
      </c>
      <c r="F107" s="261" t="s">
        <v>9</v>
      </c>
      <c r="G107" s="163">
        <v>15.425264377360433</v>
      </c>
      <c r="H107" s="163">
        <v>0.20463167967333729</v>
      </c>
      <c r="I107" s="163">
        <v>242.31066800445058</v>
      </c>
      <c r="J107" s="163">
        <v>3.705322235088681</v>
      </c>
      <c r="K107" s="163">
        <v>1.8644909836611778</v>
      </c>
      <c r="L107" s="163">
        <v>35.235748291015625</v>
      </c>
      <c r="M107" s="163">
        <v>33.74254608154297</v>
      </c>
      <c r="N107" s="163">
        <v>35.235748291015625</v>
      </c>
      <c r="O107" s="163">
        <v>1443.8641357421875</v>
      </c>
      <c r="P107" s="163">
        <f t="shared" si="58"/>
        <v>75.38062729</v>
      </c>
      <c r="AM107" s="121"/>
    </row>
    <row r="108" ht="14.25" customHeight="1">
      <c r="A108" s="42" t="s">
        <v>178</v>
      </c>
      <c r="B108" s="42" t="s">
        <v>173</v>
      </c>
      <c r="C108" s="35" t="s">
        <v>36</v>
      </c>
      <c r="D108" s="42">
        <v>1.0</v>
      </c>
      <c r="E108" s="42">
        <v>11.0</v>
      </c>
      <c r="F108" s="261" t="s">
        <v>9</v>
      </c>
      <c r="G108" s="163">
        <v>14.26522139200024</v>
      </c>
      <c r="H108" s="163">
        <v>0.2387594945325303</v>
      </c>
      <c r="I108" s="163">
        <v>268.51095371136245</v>
      </c>
      <c r="J108" s="163">
        <v>4.138694234563727</v>
      </c>
      <c r="K108" s="163">
        <v>1.8055945916091933</v>
      </c>
      <c r="L108" s="163">
        <v>35.037540435791016</v>
      </c>
      <c r="M108" s="163">
        <v>33.69041442871094</v>
      </c>
      <c r="N108" s="163">
        <v>35.037540435791016</v>
      </c>
      <c r="O108" s="163">
        <v>1428.154541015625</v>
      </c>
      <c r="P108" s="163">
        <f t="shared" si="58"/>
        <v>59.74724239</v>
      </c>
      <c r="AM108" s="121"/>
    </row>
    <row r="109" ht="14.25" customHeight="1">
      <c r="A109" s="42" t="s">
        <v>175</v>
      </c>
      <c r="B109" s="42" t="s">
        <v>169</v>
      </c>
      <c r="C109" s="35" t="s">
        <v>34</v>
      </c>
      <c r="D109" s="42">
        <v>1.0</v>
      </c>
      <c r="E109" s="42">
        <v>12.0</v>
      </c>
      <c r="F109" s="261" t="s">
        <v>9</v>
      </c>
      <c r="G109" s="163">
        <v>15.80879397240404</v>
      </c>
      <c r="H109" s="163">
        <v>0.18310776694760364</v>
      </c>
      <c r="I109" s="163">
        <v>223.25639754423554</v>
      </c>
      <c r="J109" s="163">
        <v>3.719266751761674</v>
      </c>
      <c r="K109" s="163">
        <v>2.0749050220106415</v>
      </c>
      <c r="L109" s="163">
        <v>35.83998489379883</v>
      </c>
      <c r="M109" s="163">
        <v>33.65958786010742</v>
      </c>
      <c r="N109" s="163">
        <v>35.83998489379883</v>
      </c>
      <c r="O109" s="163">
        <v>1486.18017578125</v>
      </c>
      <c r="P109" s="163">
        <f t="shared" si="58"/>
        <v>86.33600986</v>
      </c>
      <c r="AM109" s="121"/>
    </row>
    <row r="110" ht="14.25" customHeight="1">
      <c r="A110" s="42" t="s">
        <v>178</v>
      </c>
      <c r="B110" s="42" t="s">
        <v>169</v>
      </c>
      <c r="C110" s="35" t="s">
        <v>32</v>
      </c>
      <c r="D110" s="42">
        <v>1.0</v>
      </c>
      <c r="E110" s="42">
        <v>13.0</v>
      </c>
      <c r="F110" s="261" t="s">
        <v>9</v>
      </c>
      <c r="G110" s="163">
        <v>15.000270311430759</v>
      </c>
      <c r="H110" s="163">
        <v>0.14431231254531876</v>
      </c>
      <c r="I110" s="163">
        <v>196.9206892707782</v>
      </c>
      <c r="J110" s="163">
        <v>3.0483717767093754</v>
      </c>
      <c r="K110" s="163">
        <v>2.1309057546515433</v>
      </c>
      <c r="L110" s="163">
        <v>35.80858612060547</v>
      </c>
      <c r="M110" s="163">
        <v>33.718711853027344</v>
      </c>
      <c r="N110" s="163">
        <v>35.80858612060547</v>
      </c>
      <c r="O110" s="163">
        <v>1485.150390625</v>
      </c>
      <c r="P110" s="163">
        <f t="shared" si="58"/>
        <v>103.9431082</v>
      </c>
      <c r="AM110" s="121"/>
    </row>
    <row r="111" ht="14.25" customHeight="1">
      <c r="A111" s="42" t="s">
        <v>183</v>
      </c>
      <c r="B111" s="42" t="s">
        <v>169</v>
      </c>
      <c r="C111" s="35" t="s">
        <v>30</v>
      </c>
      <c r="D111" s="42">
        <v>1.0</v>
      </c>
      <c r="E111" s="42">
        <v>14.0</v>
      </c>
      <c r="F111" s="261" t="s">
        <v>9</v>
      </c>
      <c r="G111" s="163">
        <v>12.864486620089208</v>
      </c>
      <c r="H111" s="163">
        <v>0.18749020789347773</v>
      </c>
      <c r="I111" s="163">
        <v>257.3990078950679</v>
      </c>
      <c r="J111" s="163">
        <v>3.2912735261295674</v>
      </c>
      <c r="K111" s="163">
        <v>1.7989807995462352</v>
      </c>
      <c r="L111" s="163">
        <v>34.86131286621094</v>
      </c>
      <c r="M111" s="163">
        <v>33.65122985839844</v>
      </c>
      <c r="N111" s="163">
        <v>34.86131286621094</v>
      </c>
      <c r="O111" s="163">
        <v>1329.8587646484375</v>
      </c>
      <c r="P111" s="163">
        <f t="shared" si="58"/>
        <v>68.61417865</v>
      </c>
      <c r="AM111" s="121"/>
    </row>
    <row r="112" ht="14.25" customHeight="1">
      <c r="A112" s="42" t="s">
        <v>178</v>
      </c>
      <c r="B112" s="42" t="s">
        <v>176</v>
      </c>
      <c r="C112" s="35" t="s">
        <v>29</v>
      </c>
      <c r="D112" s="42">
        <v>1.0</v>
      </c>
      <c r="E112" s="42">
        <v>15.0</v>
      </c>
      <c r="F112" s="261" t="s">
        <v>9</v>
      </c>
      <c r="G112" s="163">
        <v>10.86537563611695</v>
      </c>
      <c r="H112" s="163">
        <v>0.1012874063131457</v>
      </c>
      <c r="I112" s="163">
        <v>196.47976679873207</v>
      </c>
      <c r="J112" s="163">
        <v>2.6013982467583716</v>
      </c>
      <c r="K112" s="163">
        <v>2.5499195608051304</v>
      </c>
      <c r="L112" s="163">
        <v>36.842567443847656</v>
      </c>
      <c r="M112" s="163">
        <v>33.607032775878906</v>
      </c>
      <c r="N112" s="163">
        <v>36.842567443847656</v>
      </c>
      <c r="O112" s="163">
        <v>1531.56982421875</v>
      </c>
      <c r="P112" s="163">
        <f t="shared" si="58"/>
        <v>107.2727206</v>
      </c>
      <c r="AM112" s="121"/>
    </row>
    <row r="113" ht="14.25" customHeight="1">
      <c r="A113" s="42" t="s">
        <v>175</v>
      </c>
      <c r="B113" s="42" t="s">
        <v>173</v>
      </c>
      <c r="C113" s="33" t="s">
        <v>28</v>
      </c>
      <c r="D113" s="42">
        <v>1.0</v>
      </c>
      <c r="E113" s="42">
        <v>16.0</v>
      </c>
      <c r="F113" s="261" t="s">
        <v>9</v>
      </c>
      <c r="G113" s="163">
        <v>14.934977455472684</v>
      </c>
      <c r="H113" s="163">
        <v>0.16313912171469497</v>
      </c>
      <c r="I113" s="163">
        <v>216.78313682566065</v>
      </c>
      <c r="J113" s="163">
        <v>3.3121082182150157</v>
      </c>
      <c r="K113" s="163">
        <v>2.061524245213158</v>
      </c>
      <c r="L113" s="163">
        <v>35.620967864990234</v>
      </c>
      <c r="M113" s="163">
        <v>33.57680130004883</v>
      </c>
      <c r="N113" s="163">
        <v>35.620967864990234</v>
      </c>
      <c r="O113" s="163">
        <v>1487.5428466796875</v>
      </c>
      <c r="P113" s="163">
        <f t="shared" si="58"/>
        <v>91.54749209</v>
      </c>
      <c r="AM113" s="121"/>
    </row>
    <row r="114" ht="14.25" customHeight="1">
      <c r="A114" s="42" t="s">
        <v>168</v>
      </c>
      <c r="B114" s="42" t="s">
        <v>169</v>
      </c>
      <c r="C114" s="35" t="s">
        <v>46</v>
      </c>
      <c r="D114" s="42">
        <v>3.0</v>
      </c>
      <c r="E114" s="42">
        <v>1.0</v>
      </c>
      <c r="F114" s="261" t="s">
        <v>9</v>
      </c>
      <c r="G114" s="163">
        <v>15.6921809609478</v>
      </c>
      <c r="H114" s="163">
        <v>0.2459379241835812</v>
      </c>
      <c r="I114" s="163">
        <v>260.07785654367717</v>
      </c>
      <c r="J114" s="163">
        <v>4.2436510082799455</v>
      </c>
      <c r="K114" s="163">
        <v>1.7997520335246522</v>
      </c>
      <c r="L114" s="163">
        <v>35.328468322753906</v>
      </c>
      <c r="M114" s="163">
        <v>33.86934280395508</v>
      </c>
      <c r="N114" s="163">
        <v>35.328468322753906</v>
      </c>
      <c r="O114" s="163">
        <v>1390.490234375</v>
      </c>
      <c r="P114" s="163">
        <f t="shared" si="58"/>
        <v>63.80545421</v>
      </c>
      <c r="AM114" s="121"/>
    </row>
    <row r="115" ht="14.25" customHeight="1">
      <c r="A115" s="42" t="s">
        <v>168</v>
      </c>
      <c r="B115" s="42" t="s">
        <v>173</v>
      </c>
      <c r="C115" s="35" t="s">
        <v>45</v>
      </c>
      <c r="D115" s="42">
        <v>3.0</v>
      </c>
      <c r="E115" s="42">
        <v>2.0</v>
      </c>
      <c r="F115" s="261" t="s">
        <v>9</v>
      </c>
      <c r="G115" s="163">
        <v>16.54332544682696</v>
      </c>
      <c r="H115" s="163">
        <v>0.3197289471292764</v>
      </c>
      <c r="I115" s="163">
        <v>277.78104354078414</v>
      </c>
      <c r="J115" s="163">
        <v>5.167148598105199</v>
      </c>
      <c r="K115" s="163">
        <v>1.724846370929221</v>
      </c>
      <c r="L115" s="163">
        <v>35.4117431640625</v>
      </c>
      <c r="M115" s="163">
        <v>34.2055778503418</v>
      </c>
      <c r="N115" s="163">
        <v>35.4117431640625</v>
      </c>
      <c r="O115" s="163">
        <v>1388.7633056640625</v>
      </c>
      <c r="P115" s="163">
        <f t="shared" si="58"/>
        <v>51.74171934</v>
      </c>
      <c r="AM115" s="121"/>
    </row>
    <row r="116" ht="14.25" customHeight="1">
      <c r="A116" s="42" t="s">
        <v>175</v>
      </c>
      <c r="B116" s="42" t="s">
        <v>176</v>
      </c>
      <c r="C116" s="35" t="s">
        <v>44</v>
      </c>
      <c r="D116" s="42">
        <v>3.0</v>
      </c>
      <c r="E116" s="42">
        <v>3.0</v>
      </c>
      <c r="F116" s="261" t="s">
        <v>9</v>
      </c>
      <c r="G116" s="163">
        <v>17.124298348326967</v>
      </c>
      <c r="H116" s="163">
        <v>0.2336532735762235</v>
      </c>
      <c r="I116" s="163">
        <v>241.60775059629643</v>
      </c>
      <c r="J116" s="163">
        <v>4.431506491698308</v>
      </c>
      <c r="K116" s="163">
        <v>1.9685018688120426</v>
      </c>
      <c r="L116" s="163">
        <v>35.89329147338867</v>
      </c>
      <c r="M116" s="163">
        <v>34.375545501708984</v>
      </c>
      <c r="N116" s="163">
        <v>35.89329147338867</v>
      </c>
      <c r="O116" s="163">
        <v>1501.9866943359375</v>
      </c>
      <c r="P116" s="163">
        <f t="shared" si="58"/>
        <v>73.28935771</v>
      </c>
      <c r="AM116" s="121"/>
    </row>
    <row r="117" ht="14.25" customHeight="1">
      <c r="A117" s="42" t="s">
        <v>178</v>
      </c>
      <c r="B117" s="42" t="s">
        <v>179</v>
      </c>
      <c r="C117" s="35" t="s">
        <v>43</v>
      </c>
      <c r="D117" s="42">
        <v>3.0</v>
      </c>
      <c r="E117" s="42">
        <v>4.0</v>
      </c>
      <c r="F117" s="261" t="s">
        <v>9</v>
      </c>
      <c r="G117" s="163">
        <v>14.52931969842459</v>
      </c>
      <c r="H117" s="163">
        <v>0.20536601374049834</v>
      </c>
      <c r="I117" s="163">
        <v>249.16123002087426</v>
      </c>
      <c r="J117" s="163">
        <v>4.346422530855587</v>
      </c>
      <c r="K117" s="163">
        <v>2.174692258298658</v>
      </c>
      <c r="L117" s="163">
        <v>36.420494079589844</v>
      </c>
      <c r="M117" s="163">
        <v>34.391902923583984</v>
      </c>
      <c r="N117" s="163">
        <v>36.420494079589844</v>
      </c>
      <c r="O117" s="163">
        <v>1457.3475341796875</v>
      </c>
      <c r="P117" s="163">
        <f t="shared" si="58"/>
        <v>70.74841369</v>
      </c>
      <c r="AM117" s="121"/>
    </row>
    <row r="118" ht="14.25" customHeight="1">
      <c r="A118" s="42" t="s">
        <v>183</v>
      </c>
      <c r="B118" s="42" t="s">
        <v>176</v>
      </c>
      <c r="C118" s="35" t="s">
        <v>42</v>
      </c>
      <c r="D118" s="42">
        <v>3.0</v>
      </c>
      <c r="E118" s="42">
        <v>5.0</v>
      </c>
      <c r="F118" s="261" t="s">
        <v>9</v>
      </c>
      <c r="G118" s="163">
        <v>14.175463249634145</v>
      </c>
      <c r="H118" s="163">
        <v>0.22602618597969837</v>
      </c>
      <c r="I118" s="163">
        <v>262.6532669808154</v>
      </c>
      <c r="J118" s="163">
        <v>4.532674021807096</v>
      </c>
      <c r="K118" s="163">
        <v>2.0748244952185715</v>
      </c>
      <c r="L118" s="163">
        <v>36.24507141113281</v>
      </c>
      <c r="M118" s="163">
        <v>34.58662414550781</v>
      </c>
      <c r="N118" s="163">
        <v>36.24507141113281</v>
      </c>
      <c r="O118" s="163">
        <v>1456.0028076171875</v>
      </c>
      <c r="P118" s="163">
        <f t="shared" si="58"/>
        <v>62.71602199</v>
      </c>
      <c r="AM118" s="121"/>
    </row>
    <row r="119" ht="14.25" customHeight="1">
      <c r="A119" s="42" t="s">
        <v>168</v>
      </c>
      <c r="B119" s="42" t="s">
        <v>179</v>
      </c>
      <c r="C119" s="35" t="s">
        <v>41</v>
      </c>
      <c r="D119" s="42">
        <v>3.0</v>
      </c>
      <c r="E119" s="42">
        <v>6.0</v>
      </c>
      <c r="F119" s="261" t="s">
        <v>9</v>
      </c>
      <c r="G119" s="163">
        <v>13.398030501921141</v>
      </c>
      <c r="H119" s="163">
        <v>0.22934412526695308</v>
      </c>
      <c r="I119" s="163">
        <v>270.43218959954174</v>
      </c>
      <c r="J119" s="163">
        <v>4.678079438012948</v>
      </c>
      <c r="K119" s="163">
        <v>2.1103136335521624</v>
      </c>
      <c r="L119" s="163">
        <v>36.605159759521484</v>
      </c>
      <c r="M119" s="163">
        <v>35.34818649291992</v>
      </c>
      <c r="N119" s="163">
        <v>36.605159759521484</v>
      </c>
      <c r="O119" s="163">
        <v>1391.70556640625</v>
      </c>
      <c r="P119" s="163">
        <f t="shared" si="58"/>
        <v>58.41889556</v>
      </c>
      <c r="AM119" s="121"/>
    </row>
    <row r="120" ht="14.25" customHeight="1">
      <c r="A120" s="42" t="s">
        <v>183</v>
      </c>
      <c r="B120" s="42" t="s">
        <v>173</v>
      </c>
      <c r="C120" s="35" t="s">
        <v>40</v>
      </c>
      <c r="D120" s="42">
        <v>3.0</v>
      </c>
      <c r="E120" s="42">
        <v>7.0</v>
      </c>
      <c r="F120" s="261" t="s">
        <v>9</v>
      </c>
      <c r="G120" s="163">
        <v>13.987826333796036</v>
      </c>
      <c r="H120" s="163">
        <v>0.22754817918589587</v>
      </c>
      <c r="I120" s="163">
        <v>264.7905500351449</v>
      </c>
      <c r="J120" s="163">
        <v>4.56993298290081</v>
      </c>
      <c r="K120" s="163">
        <v>2.076635491284552</v>
      </c>
      <c r="L120" s="163">
        <v>36.55287170410156</v>
      </c>
      <c r="M120" s="163">
        <v>35.253440856933594</v>
      </c>
      <c r="N120" s="163">
        <v>36.55287170410156</v>
      </c>
      <c r="O120" s="163">
        <v>1491.8355712890625</v>
      </c>
      <c r="P120" s="163">
        <f t="shared" si="58"/>
        <v>61.4719326</v>
      </c>
      <c r="AM120" s="121"/>
    </row>
    <row r="121" ht="14.25" customHeight="1">
      <c r="A121" s="42" t="s">
        <v>175</v>
      </c>
      <c r="B121" s="42" t="s">
        <v>179</v>
      </c>
      <c r="C121" s="35" t="s">
        <v>39</v>
      </c>
      <c r="D121" s="42">
        <v>3.0</v>
      </c>
      <c r="E121" s="42">
        <v>8.0</v>
      </c>
      <c r="F121" s="261" t="s">
        <v>9</v>
      </c>
      <c r="G121" s="163">
        <v>12.296761291775546</v>
      </c>
      <c r="H121" s="163">
        <v>0.1585883436084351</v>
      </c>
      <c r="I121" s="163">
        <v>240.6541226376361</v>
      </c>
      <c r="J121" s="163">
        <v>3.8797416893696814</v>
      </c>
      <c r="K121" s="163">
        <v>2.468554453038709</v>
      </c>
      <c r="L121" s="163">
        <v>37.57539367675781</v>
      </c>
      <c r="M121" s="163">
        <v>35.671817779541016</v>
      </c>
      <c r="N121" s="163">
        <v>37.57539367675781</v>
      </c>
      <c r="O121" s="163">
        <v>1478.767822265625</v>
      </c>
      <c r="P121" s="163">
        <f t="shared" si="58"/>
        <v>77.5388721</v>
      </c>
      <c r="AM121" s="121"/>
    </row>
    <row r="122" ht="14.25" customHeight="1">
      <c r="A122" s="42" t="s">
        <v>168</v>
      </c>
      <c r="B122" s="42" t="s">
        <v>176</v>
      </c>
      <c r="C122" s="35" t="s">
        <v>38</v>
      </c>
      <c r="D122" s="42">
        <v>3.0</v>
      </c>
      <c r="E122" s="42">
        <v>9.0</v>
      </c>
      <c r="F122" s="261" t="s">
        <v>9</v>
      </c>
      <c r="G122" s="163">
        <v>10.637260994010429</v>
      </c>
      <c r="H122" s="163">
        <v>0.1694123636704367</v>
      </c>
      <c r="I122" s="163">
        <v>267.22001280800566</v>
      </c>
      <c r="J122" s="163">
        <v>3.8993823221297754</v>
      </c>
      <c r="K122" s="163">
        <v>2.3329362658775956</v>
      </c>
      <c r="L122" s="163">
        <v>37.157020568847656</v>
      </c>
      <c r="M122" s="163">
        <v>35.62532424926758</v>
      </c>
      <c r="N122" s="163">
        <v>37.157020568847656</v>
      </c>
      <c r="O122" s="163">
        <v>1492.287109375</v>
      </c>
      <c r="P122" s="163">
        <f t="shared" si="58"/>
        <v>62.78916582</v>
      </c>
      <c r="AM122" s="121"/>
    </row>
    <row r="123" ht="14.25" customHeight="1">
      <c r="A123" s="42" t="s">
        <v>183</v>
      </c>
      <c r="B123" s="42" t="s">
        <v>179</v>
      </c>
      <c r="C123" s="35" t="s">
        <v>37</v>
      </c>
      <c r="D123" s="42">
        <v>3.0</v>
      </c>
      <c r="E123" s="42">
        <v>10.0</v>
      </c>
      <c r="F123" s="261" t="s">
        <v>9</v>
      </c>
      <c r="G123" s="163">
        <v>12.613199184273912</v>
      </c>
      <c r="H123" s="163">
        <v>0.1962948691641615</v>
      </c>
      <c r="I123" s="163">
        <v>261.99723855957336</v>
      </c>
      <c r="J123" s="163">
        <v>4.270423233184958</v>
      </c>
      <c r="K123" s="163">
        <v>2.222847381074607</v>
      </c>
      <c r="L123" s="163">
        <v>37.21747970581055</v>
      </c>
      <c r="M123" s="163">
        <v>35.91984939575195</v>
      </c>
      <c r="N123" s="163">
        <v>37.21747970581055</v>
      </c>
      <c r="O123" s="163">
        <v>1542.1463623046875</v>
      </c>
      <c r="P123" s="163">
        <f t="shared" si="58"/>
        <v>64.25638754</v>
      </c>
      <c r="AM123" s="121"/>
    </row>
    <row r="124" ht="14.25" customHeight="1">
      <c r="A124" s="42" t="s">
        <v>178</v>
      </c>
      <c r="B124" s="42" t="s">
        <v>173</v>
      </c>
      <c r="C124" s="35" t="s">
        <v>36</v>
      </c>
      <c r="D124" s="42">
        <v>3.0</v>
      </c>
      <c r="E124" s="42">
        <v>11.0</v>
      </c>
      <c r="F124" s="261" t="s">
        <v>9</v>
      </c>
      <c r="G124" s="163">
        <v>10.052034727801749</v>
      </c>
      <c r="H124" s="163">
        <v>0.14366236406328828</v>
      </c>
      <c r="I124" s="163">
        <v>256.3334977148482</v>
      </c>
      <c r="J124" s="163">
        <v>3.5670481879125653</v>
      </c>
      <c r="K124" s="163">
        <v>2.4924089035945265</v>
      </c>
      <c r="L124" s="163">
        <v>37.65947723388672</v>
      </c>
      <c r="M124" s="163">
        <v>35.91618728637695</v>
      </c>
      <c r="N124" s="163">
        <v>37.65947723388672</v>
      </c>
      <c r="O124" s="163">
        <v>1363.9022216796875</v>
      </c>
      <c r="P124" s="163">
        <f t="shared" si="58"/>
        <v>69.96985462</v>
      </c>
      <c r="AM124" s="121"/>
    </row>
    <row r="125" ht="14.25" customHeight="1">
      <c r="A125" s="42" t="s">
        <v>175</v>
      </c>
      <c r="B125" s="42" t="s">
        <v>169</v>
      </c>
      <c r="C125" s="35" t="s">
        <v>34</v>
      </c>
      <c r="D125" s="42">
        <v>3.0</v>
      </c>
      <c r="E125" s="42">
        <v>12.0</v>
      </c>
      <c r="F125" s="261" t="s">
        <v>9</v>
      </c>
      <c r="G125" s="163">
        <v>13.985932234439222</v>
      </c>
      <c r="H125" s="163">
        <v>0.2383875866265624</v>
      </c>
      <c r="I125" s="163">
        <v>270.1491008196136</v>
      </c>
      <c r="J125" s="163">
        <v>4.454816867695937</v>
      </c>
      <c r="K125" s="163">
        <v>1.9371065251905843</v>
      </c>
      <c r="L125" s="163">
        <v>36.60658645629883</v>
      </c>
      <c r="M125" s="163">
        <v>35.648033142089844</v>
      </c>
      <c r="N125" s="163">
        <v>36.60658645629883</v>
      </c>
      <c r="O125" s="163">
        <v>1437.121337890625</v>
      </c>
      <c r="P125" s="163">
        <f t="shared" si="58"/>
        <v>58.66887799</v>
      </c>
      <c r="AM125" s="121"/>
    </row>
    <row r="126" ht="14.25" customHeight="1">
      <c r="A126" s="42" t="s">
        <v>178</v>
      </c>
      <c r="B126" s="42" t="s">
        <v>169</v>
      </c>
      <c r="C126" s="35" t="s">
        <v>32</v>
      </c>
      <c r="D126" s="42">
        <v>3.0</v>
      </c>
      <c r="E126" s="42">
        <v>13.0</v>
      </c>
      <c r="F126" s="261" t="s">
        <v>9</v>
      </c>
      <c r="G126" s="163">
        <v>11.651361049413133</v>
      </c>
      <c r="H126" s="163">
        <v>0.22767274101902582</v>
      </c>
      <c r="I126" s="163">
        <v>285.4114020857402</v>
      </c>
      <c r="J126" s="163">
        <v>4.412930014227988</v>
      </c>
      <c r="K126" s="163">
        <v>2.0017254253451915</v>
      </c>
      <c r="L126" s="163">
        <v>36.79182052612305</v>
      </c>
      <c r="M126" s="163">
        <v>35.60655212402344</v>
      </c>
      <c r="N126" s="163">
        <v>36.79182052612305</v>
      </c>
      <c r="O126" s="163">
        <v>1439.503662109375</v>
      </c>
      <c r="P126" s="163">
        <f t="shared" si="58"/>
        <v>51.17591591</v>
      </c>
      <c r="AM126" s="121"/>
    </row>
    <row r="127" ht="14.25" customHeight="1">
      <c r="A127" s="42" t="s">
        <v>183</v>
      </c>
      <c r="B127" s="42" t="s">
        <v>169</v>
      </c>
      <c r="C127" s="35" t="s">
        <v>30</v>
      </c>
      <c r="D127" s="42">
        <v>3.0</v>
      </c>
      <c r="E127" s="42">
        <v>14.0</v>
      </c>
      <c r="F127" s="261" t="s">
        <v>9</v>
      </c>
      <c r="G127" s="163">
        <v>14.586368706768477</v>
      </c>
      <c r="H127" s="163">
        <v>0.20886663853346668</v>
      </c>
      <c r="I127" s="163">
        <v>252.09074853261833</v>
      </c>
      <c r="J127" s="163">
        <v>3.8599066654133054</v>
      </c>
      <c r="K127" s="163">
        <v>1.8997723110380127</v>
      </c>
      <c r="L127" s="163">
        <v>36.190711975097656</v>
      </c>
      <c r="M127" s="163">
        <v>35.2377815246582</v>
      </c>
      <c r="N127" s="163">
        <v>36.190711975097656</v>
      </c>
      <c r="O127" s="163">
        <v>1445.3577880859375</v>
      </c>
      <c r="P127" s="163">
        <f t="shared" si="58"/>
        <v>69.83579958</v>
      </c>
      <c r="AM127" s="121"/>
    </row>
    <row r="128" ht="14.25" customHeight="1">
      <c r="A128" s="42" t="s">
        <v>178</v>
      </c>
      <c r="B128" s="42" t="s">
        <v>176</v>
      </c>
      <c r="C128" s="35" t="s">
        <v>29</v>
      </c>
      <c r="D128" s="42">
        <v>3.0</v>
      </c>
      <c r="E128" s="42">
        <v>15.0</v>
      </c>
      <c r="F128" s="261" t="s">
        <v>9</v>
      </c>
      <c r="G128" s="163">
        <v>10.237734001846441</v>
      </c>
      <c r="H128" s="163">
        <v>0.14329520930723624</v>
      </c>
      <c r="I128" s="163">
        <v>254.3734979676051</v>
      </c>
      <c r="J128" s="163">
        <v>3.2173158040787855</v>
      </c>
      <c r="K128" s="163">
        <v>2.2567011855461026</v>
      </c>
      <c r="L128" s="163">
        <v>36.93517303466797</v>
      </c>
      <c r="M128" s="163">
        <v>34.9067268371582</v>
      </c>
      <c r="N128" s="163">
        <v>36.93517303466797</v>
      </c>
      <c r="O128" s="163">
        <v>1515.69580078125</v>
      </c>
      <c r="P128" s="163">
        <f t="shared" si="58"/>
        <v>71.44505424</v>
      </c>
      <c r="AM128" s="121"/>
    </row>
    <row r="129" ht="14.25" customHeight="1">
      <c r="A129" s="42" t="s">
        <v>175</v>
      </c>
      <c r="B129" s="42" t="s">
        <v>173</v>
      </c>
      <c r="C129" s="33" t="s">
        <v>28</v>
      </c>
      <c r="D129" s="42">
        <v>3.0</v>
      </c>
      <c r="E129" s="42">
        <v>16.0</v>
      </c>
      <c r="F129" s="261" t="s">
        <v>9</v>
      </c>
      <c r="G129" s="163">
        <v>11.080285448509937</v>
      </c>
      <c r="H129" s="163">
        <v>0.15356295013842342</v>
      </c>
      <c r="I129" s="163">
        <v>252.39538873073244</v>
      </c>
      <c r="J129" s="163">
        <v>3.4058573679541215</v>
      </c>
      <c r="K129" s="163">
        <v>2.2372160208951346</v>
      </c>
      <c r="L129" s="163">
        <v>36.863067626953125</v>
      </c>
      <c r="M129" s="163">
        <v>34.75374221801758</v>
      </c>
      <c r="N129" s="163">
        <v>36.863067626953125</v>
      </c>
      <c r="O129" s="163">
        <v>1520.033447265625</v>
      </c>
      <c r="P129" s="163">
        <f t="shared" si="58"/>
        <v>72.15467949</v>
      </c>
      <c r="AM129" s="121"/>
    </row>
    <row r="130" ht="14.25" customHeight="1">
      <c r="A130" s="42" t="s">
        <v>168</v>
      </c>
      <c r="B130" s="42" t="s">
        <v>169</v>
      </c>
      <c r="C130" s="35" t="s">
        <v>46</v>
      </c>
      <c r="D130" s="42">
        <v>5.0</v>
      </c>
      <c r="E130" s="42">
        <v>1.0</v>
      </c>
      <c r="F130" s="261" t="s">
        <v>9</v>
      </c>
      <c r="G130" s="163">
        <v>12.011767432437184</v>
      </c>
      <c r="H130" s="163">
        <v>0.2516285937290466</v>
      </c>
      <c r="I130" s="163">
        <v>292.7376727632587</v>
      </c>
      <c r="J130" s="163">
        <v>3.7249769531542842</v>
      </c>
      <c r="K130" s="163">
        <v>1.5468199107101643</v>
      </c>
      <c r="L130" s="163">
        <v>34.906951904296875</v>
      </c>
      <c r="M130" s="163">
        <v>35.13709259033203</v>
      </c>
      <c r="N130" s="163">
        <v>34.906951904296875</v>
      </c>
      <c r="O130" s="163">
        <v>1490.643310546875</v>
      </c>
      <c r="P130" s="163">
        <f t="shared" si="58"/>
        <v>47.73609888</v>
      </c>
      <c r="AM130" s="121"/>
    </row>
    <row r="131" ht="14.25" customHeight="1">
      <c r="A131" s="42" t="s">
        <v>168</v>
      </c>
      <c r="B131" s="42" t="s">
        <v>173</v>
      </c>
      <c r="C131" s="35" t="s">
        <v>45</v>
      </c>
      <c r="D131" s="42">
        <v>5.0</v>
      </c>
      <c r="E131" s="42">
        <v>2.0</v>
      </c>
      <c r="F131" s="261" t="s">
        <v>9</v>
      </c>
      <c r="G131" s="163">
        <v>10.467937373986512</v>
      </c>
      <c r="H131" s="163">
        <v>0.17310167338908233</v>
      </c>
      <c r="I131" s="163">
        <v>275.43718382657164</v>
      </c>
      <c r="J131" s="163">
        <v>2.8255405851457085</v>
      </c>
      <c r="K131" s="163">
        <v>1.6629043429194001</v>
      </c>
      <c r="L131" s="163">
        <v>34.98800277709961</v>
      </c>
      <c r="M131" s="163">
        <v>35.19416427612305</v>
      </c>
      <c r="N131" s="163">
        <v>34.98800277709961</v>
      </c>
      <c r="O131" s="163">
        <v>1495.996337890625</v>
      </c>
      <c r="P131" s="163">
        <f t="shared" si="58"/>
        <v>60.47276822</v>
      </c>
      <c r="AM131" s="121"/>
    </row>
    <row r="132" ht="14.25" customHeight="1">
      <c r="A132" s="42" t="s">
        <v>175</v>
      </c>
      <c r="B132" s="42" t="s">
        <v>176</v>
      </c>
      <c r="C132" s="35" t="s">
        <v>44</v>
      </c>
      <c r="D132" s="42">
        <v>5.0</v>
      </c>
      <c r="E132" s="42">
        <v>3.0</v>
      </c>
      <c r="F132" s="261" t="s">
        <v>9</v>
      </c>
      <c r="G132" s="163">
        <v>15.906577931451032</v>
      </c>
      <c r="H132" s="163">
        <v>0.3334816675551669</v>
      </c>
      <c r="I132" s="163">
        <v>287.53005651654445</v>
      </c>
      <c r="J132" s="163">
        <v>4.3036024607048935</v>
      </c>
      <c r="K132" s="163">
        <v>1.3841754082829016</v>
      </c>
      <c r="L132" s="163">
        <v>34.644256591796875</v>
      </c>
      <c r="M132" s="163">
        <v>34.974754333496094</v>
      </c>
      <c r="N132" s="163">
        <v>34.644256591796875</v>
      </c>
      <c r="O132" s="163">
        <v>1532.048583984375</v>
      </c>
      <c r="P132" s="163">
        <f t="shared" si="58"/>
        <v>47.69850783</v>
      </c>
      <c r="AM132" s="121"/>
    </row>
    <row r="133" ht="14.25" customHeight="1">
      <c r="A133" s="42" t="s">
        <v>178</v>
      </c>
      <c r="B133" s="42" t="s">
        <v>179</v>
      </c>
      <c r="C133" s="35" t="s">
        <v>43</v>
      </c>
      <c r="D133" s="42">
        <v>5.0</v>
      </c>
      <c r="E133" s="42">
        <v>4.0</v>
      </c>
      <c r="F133" s="261" t="s">
        <v>9</v>
      </c>
      <c r="G133" s="163">
        <v>14.272556675937782</v>
      </c>
      <c r="H133" s="163">
        <v>0.28616466324609663</v>
      </c>
      <c r="I133" s="163">
        <v>286.66537176021785</v>
      </c>
      <c r="J133" s="163">
        <v>3.924586614171361</v>
      </c>
      <c r="K133" s="163">
        <v>1.4490761765578606</v>
      </c>
      <c r="L133" s="163">
        <v>34.73875427246094</v>
      </c>
      <c r="M133" s="163">
        <v>34.960533142089844</v>
      </c>
      <c r="N133" s="163">
        <v>34.73875427246094</v>
      </c>
      <c r="O133" s="163">
        <v>1482.486328125</v>
      </c>
      <c r="P133" s="163">
        <f t="shared" si="58"/>
        <v>49.87532882</v>
      </c>
      <c r="AM133" s="121"/>
    </row>
    <row r="134" ht="14.25" customHeight="1">
      <c r="A134" s="42" t="s">
        <v>183</v>
      </c>
      <c r="B134" s="42" t="s">
        <v>176</v>
      </c>
      <c r="C134" s="35" t="s">
        <v>42</v>
      </c>
      <c r="D134" s="42">
        <v>5.0</v>
      </c>
      <c r="E134" s="42">
        <v>5.0</v>
      </c>
      <c r="F134" s="261" t="s">
        <v>9</v>
      </c>
      <c r="G134" s="163">
        <v>12.901420885994101</v>
      </c>
      <c r="H134" s="163">
        <v>0.18263036414972075</v>
      </c>
      <c r="I134" s="163">
        <v>249.72365104103548</v>
      </c>
      <c r="J134" s="163">
        <v>3.704729240815087</v>
      </c>
      <c r="K134" s="163">
        <v>2.065561132432671</v>
      </c>
      <c r="L134" s="163">
        <v>36.64804458618164</v>
      </c>
      <c r="M134" s="163">
        <v>35.09246063232422</v>
      </c>
      <c r="N134" s="163">
        <v>36.64804458618164</v>
      </c>
      <c r="O134" s="163">
        <v>1462.148681640625</v>
      </c>
      <c r="P134" s="163">
        <f t="shared" si="58"/>
        <v>70.64225572</v>
      </c>
      <c r="AM134" s="121"/>
    </row>
    <row r="135" ht="14.25" customHeight="1">
      <c r="A135" s="42" t="s">
        <v>168</v>
      </c>
      <c r="B135" s="42" t="s">
        <v>179</v>
      </c>
      <c r="C135" s="35" t="s">
        <v>41</v>
      </c>
      <c r="D135" s="42">
        <v>5.0</v>
      </c>
      <c r="E135" s="42">
        <v>6.0</v>
      </c>
      <c r="F135" s="261" t="s">
        <v>9</v>
      </c>
      <c r="G135" s="163">
        <v>14.823484174842132</v>
      </c>
      <c r="H135" s="163">
        <v>0.26107042560504284</v>
      </c>
      <c r="I135" s="163">
        <v>272.33828267268586</v>
      </c>
      <c r="J135" s="163">
        <v>4.542549495699774</v>
      </c>
      <c r="K135" s="163">
        <v>1.8489553926189846</v>
      </c>
      <c r="L135" s="163">
        <v>30.003084182739258</v>
      </c>
      <c r="M135" s="163">
        <v>30.157489776611328</v>
      </c>
      <c r="N135" s="163">
        <v>30.003084182739258</v>
      </c>
      <c r="O135" s="163">
        <v>1274.2503662109375</v>
      </c>
      <c r="P135" s="163">
        <f t="shared" si="58"/>
        <v>56.77963768</v>
      </c>
      <c r="AM135" s="121"/>
    </row>
    <row r="136" ht="14.25" customHeight="1">
      <c r="A136" s="42" t="s">
        <v>183</v>
      </c>
      <c r="B136" s="42" t="s">
        <v>173</v>
      </c>
      <c r="C136" s="35" t="s">
        <v>40</v>
      </c>
      <c r="D136" s="42">
        <v>5.0</v>
      </c>
      <c r="E136" s="42">
        <v>7.0</v>
      </c>
      <c r="F136" s="261" t="s">
        <v>9</v>
      </c>
      <c r="G136" s="163">
        <v>13.767814274012682</v>
      </c>
      <c r="H136" s="163">
        <v>0.24902149994095144</v>
      </c>
      <c r="I136" s="163">
        <v>275.86952140755085</v>
      </c>
      <c r="J136" s="163">
        <v>4.597785046405661</v>
      </c>
      <c r="K136" s="163">
        <v>1.9527639491517301</v>
      </c>
      <c r="L136" s="163">
        <v>30.531494140625</v>
      </c>
      <c r="M136" s="163">
        <v>30.564828872680664</v>
      </c>
      <c r="N136" s="163">
        <v>30.531494140625</v>
      </c>
      <c r="O136" s="163">
        <v>1227.93914794921</v>
      </c>
      <c r="P136" s="163">
        <f t="shared" si="58"/>
        <v>55.28765298</v>
      </c>
      <c r="AM136" s="121"/>
    </row>
    <row r="137" ht="14.25" customHeight="1">
      <c r="A137" s="42" t="s">
        <v>175</v>
      </c>
      <c r="B137" s="42" t="s">
        <v>179</v>
      </c>
      <c r="C137" s="35" t="s">
        <v>39</v>
      </c>
      <c r="D137" s="42">
        <v>5.0</v>
      </c>
      <c r="E137" s="42">
        <v>8.0</v>
      </c>
      <c r="F137" s="261" t="s">
        <v>9</v>
      </c>
      <c r="G137" s="163">
        <v>19.881806419359886</v>
      </c>
      <c r="H137" s="163">
        <v>0.33706431475401366</v>
      </c>
      <c r="I137" s="163">
        <v>260.0592824679663</v>
      </c>
      <c r="J137" s="163">
        <v>5.745029525131033</v>
      </c>
      <c r="K137" s="163">
        <v>1.852083898163328</v>
      </c>
      <c r="L137" s="163">
        <v>30.723812103271484</v>
      </c>
      <c r="M137" s="163">
        <v>30.912954330444336</v>
      </c>
      <c r="N137" s="163">
        <v>30.723812103271484</v>
      </c>
      <c r="O137" s="163">
        <v>1201.5819091796875</v>
      </c>
      <c r="P137" s="163">
        <f t="shared" si="58"/>
        <v>58.98520119</v>
      </c>
      <c r="AM137" s="121"/>
    </row>
    <row r="138" ht="14.25" customHeight="1">
      <c r="A138" s="42" t="s">
        <v>168</v>
      </c>
      <c r="B138" s="42" t="s">
        <v>176</v>
      </c>
      <c r="C138" s="35" t="s">
        <v>38</v>
      </c>
      <c r="D138" s="42">
        <v>5.0</v>
      </c>
      <c r="E138" s="42">
        <v>9.0</v>
      </c>
      <c r="F138" s="261" t="s">
        <v>9</v>
      </c>
      <c r="G138" s="163">
        <v>13.437489836992716</v>
      </c>
      <c r="H138" s="163">
        <v>0.2973532888338573</v>
      </c>
      <c r="I138" s="163">
        <v>292.0961810334669</v>
      </c>
      <c r="J138" s="163">
        <v>5.367250990449154</v>
      </c>
      <c r="K138" s="163">
        <v>1.936636820071603</v>
      </c>
      <c r="L138" s="163">
        <v>30.90894317626953</v>
      </c>
      <c r="M138" s="163">
        <v>31.13064193725586</v>
      </c>
      <c r="N138" s="163">
        <v>30.90894317626953</v>
      </c>
      <c r="O138" s="163">
        <v>1220.4444580078125</v>
      </c>
      <c r="P138" s="163">
        <f t="shared" si="58"/>
        <v>45.19031853</v>
      </c>
      <c r="AM138" s="121"/>
    </row>
    <row r="139" ht="14.25" customHeight="1">
      <c r="A139" s="42" t="s">
        <v>183</v>
      </c>
      <c r="B139" s="42" t="s">
        <v>179</v>
      </c>
      <c r="C139" s="35" t="s">
        <v>37</v>
      </c>
      <c r="D139" s="42">
        <v>5.0</v>
      </c>
      <c r="E139" s="42">
        <v>10.0</v>
      </c>
      <c r="F139" s="261" t="s">
        <v>9</v>
      </c>
      <c r="G139" s="163">
        <v>18.908544022681614</v>
      </c>
      <c r="H139" s="163">
        <v>0.3342177394060806</v>
      </c>
      <c r="I139" s="163">
        <v>264.99238656116546</v>
      </c>
      <c r="J139" s="163">
        <v>5.9877818026899385</v>
      </c>
      <c r="K139" s="163">
        <v>1.9431637862307278</v>
      </c>
      <c r="L139" s="163">
        <v>31.23235511779785</v>
      </c>
      <c r="M139" s="163">
        <v>31.410593032836914</v>
      </c>
      <c r="N139" s="163">
        <v>31.23235511779785</v>
      </c>
      <c r="O139" s="163">
        <v>1224.0074462890625</v>
      </c>
      <c r="P139" s="163">
        <f t="shared" si="58"/>
        <v>56.57552485</v>
      </c>
      <c r="AM139" s="121"/>
    </row>
    <row r="140" ht="14.25" customHeight="1">
      <c r="A140" s="42" t="s">
        <v>178</v>
      </c>
      <c r="B140" s="42" t="s">
        <v>173</v>
      </c>
      <c r="C140" s="35" t="s">
        <v>36</v>
      </c>
      <c r="D140" s="42">
        <v>5.0</v>
      </c>
      <c r="E140" s="42">
        <v>11.0</v>
      </c>
      <c r="F140" s="261" t="s">
        <v>9</v>
      </c>
      <c r="G140" s="163">
        <v>19.78938728364818</v>
      </c>
      <c r="H140" s="163">
        <v>0.40058501771007854</v>
      </c>
      <c r="I140" s="163">
        <v>274.3522653887142</v>
      </c>
      <c r="J140" s="163">
        <v>6.9671662711677245</v>
      </c>
      <c r="K140" s="163">
        <v>1.9237445141575424</v>
      </c>
      <c r="L140" s="163">
        <v>31.604001998901367</v>
      </c>
      <c r="M140" s="163">
        <v>31.73468017578125</v>
      </c>
      <c r="N140" s="163">
        <v>31.604001998901367</v>
      </c>
      <c r="O140" s="163">
        <v>1296.1412353515625</v>
      </c>
      <c r="P140" s="163">
        <f t="shared" si="58"/>
        <v>49.40121674</v>
      </c>
      <c r="AM140" s="121"/>
    </row>
    <row r="141" ht="14.25" customHeight="1">
      <c r="A141" s="42" t="s">
        <v>175</v>
      </c>
      <c r="B141" s="42" t="s">
        <v>169</v>
      </c>
      <c r="C141" s="35" t="s">
        <v>34</v>
      </c>
      <c r="D141" s="42">
        <v>5.0</v>
      </c>
      <c r="E141" s="42">
        <v>12.0</v>
      </c>
      <c r="F141" s="261" t="s">
        <v>9</v>
      </c>
      <c r="G141" s="163">
        <v>19.694545581720813</v>
      </c>
      <c r="H141" s="163">
        <v>0.3282790073216647</v>
      </c>
      <c r="I141" s="163">
        <v>257.95340273024703</v>
      </c>
      <c r="J141" s="163">
        <v>6.064374855156842</v>
      </c>
      <c r="K141" s="163">
        <v>1.9991157301397195</v>
      </c>
      <c r="L141" s="163">
        <v>31.485658645629883</v>
      </c>
      <c r="M141" s="163">
        <v>31.703859329223633</v>
      </c>
      <c r="N141" s="163">
        <v>31.485658645629883</v>
      </c>
      <c r="O141" s="163">
        <v>1275.8048095703125</v>
      </c>
      <c r="P141" s="163">
        <f t="shared" si="58"/>
        <v>59.99331405</v>
      </c>
      <c r="AM141" s="121"/>
    </row>
    <row r="142" ht="14.25" customHeight="1">
      <c r="A142" s="42" t="s">
        <v>178</v>
      </c>
      <c r="B142" s="42" t="s">
        <v>169</v>
      </c>
      <c r="C142" s="35" t="s">
        <v>32</v>
      </c>
      <c r="D142" s="42">
        <v>5.0</v>
      </c>
      <c r="E142" s="42">
        <v>13.0</v>
      </c>
      <c r="F142" s="261" t="s">
        <v>9</v>
      </c>
      <c r="G142" s="163">
        <v>18.08495179533732</v>
      </c>
      <c r="H142" s="163">
        <v>0.27988874702325306</v>
      </c>
      <c r="I142" s="163">
        <v>251.06305506946921</v>
      </c>
      <c r="J142" s="163">
        <v>6.27070681242658</v>
      </c>
      <c r="K142" s="163">
        <v>2.3820860997057376</v>
      </c>
      <c r="L142" s="163">
        <v>32.980987548828125</v>
      </c>
      <c r="M142" s="163">
        <v>31.878477096557617</v>
      </c>
      <c r="N142" s="163">
        <v>32.980987548828125</v>
      </c>
      <c r="O142" s="163">
        <v>1413.405517578125</v>
      </c>
      <c r="P142" s="163">
        <f t="shared" si="58"/>
        <v>64.61478708</v>
      </c>
      <c r="AM142" s="121"/>
    </row>
    <row r="143" ht="14.25" customHeight="1">
      <c r="A143" s="42" t="s">
        <v>183</v>
      </c>
      <c r="B143" s="42" t="s">
        <v>169</v>
      </c>
      <c r="C143" s="35" t="s">
        <v>30</v>
      </c>
      <c r="D143" s="42">
        <v>5.0</v>
      </c>
      <c r="E143" s="42">
        <v>14.0</v>
      </c>
      <c r="F143" s="261" t="s">
        <v>9</v>
      </c>
      <c r="G143" s="163">
        <v>17.762486425342484</v>
      </c>
      <c r="H143" s="163">
        <v>0.32909437455162577</v>
      </c>
      <c r="I143" s="163">
        <v>269.59306859628055</v>
      </c>
      <c r="J143" s="163">
        <v>6.400507494994257</v>
      </c>
      <c r="K143" s="163">
        <v>2.1031874544997495</v>
      </c>
      <c r="L143" s="163">
        <v>32.02775955200195</v>
      </c>
      <c r="M143" s="163">
        <v>32.2694091796875</v>
      </c>
      <c r="N143" s="163">
        <v>32.02775955200195</v>
      </c>
      <c r="O143" s="163">
        <v>1355.71728515625</v>
      </c>
      <c r="P143" s="163">
        <f t="shared" si="58"/>
        <v>53.9738379</v>
      </c>
      <c r="AM143" s="121"/>
    </row>
    <row r="144" ht="14.25" customHeight="1">
      <c r="A144" s="42" t="s">
        <v>178</v>
      </c>
      <c r="B144" s="42" t="s">
        <v>176</v>
      </c>
      <c r="C144" s="35" t="s">
        <v>29</v>
      </c>
      <c r="D144" s="42">
        <v>5.0</v>
      </c>
      <c r="E144" s="42">
        <v>15.0</v>
      </c>
      <c r="F144" s="261" t="s">
        <v>9</v>
      </c>
      <c r="G144" s="163">
        <v>19.68700641008484</v>
      </c>
      <c r="H144" s="163">
        <v>0.2504875724326279</v>
      </c>
      <c r="I144" s="163">
        <v>225.99776300820434</v>
      </c>
      <c r="J144" s="163">
        <v>6.088079785110075</v>
      </c>
      <c r="K144" s="163">
        <v>2.5580015373395817</v>
      </c>
      <c r="L144" s="163">
        <v>33.519195556640625</v>
      </c>
      <c r="M144" s="163">
        <v>32.40190124511719</v>
      </c>
      <c r="N144" s="163">
        <v>33.519195556640625</v>
      </c>
      <c r="O144" s="163">
        <v>1290.9993896484375</v>
      </c>
      <c r="P144" s="163">
        <f t="shared" si="58"/>
        <v>78.59474312</v>
      </c>
      <c r="AM144" s="121"/>
    </row>
    <row r="145" ht="14.25" customHeight="1">
      <c r="A145" s="42" t="s">
        <v>175</v>
      </c>
      <c r="B145" s="42" t="s">
        <v>173</v>
      </c>
      <c r="C145" s="33" t="s">
        <v>28</v>
      </c>
      <c r="D145" s="42">
        <v>5.0</v>
      </c>
      <c r="E145" s="42">
        <v>16.0</v>
      </c>
      <c r="F145" s="261" t="s">
        <v>9</v>
      </c>
      <c r="G145" s="163">
        <v>19.142832368204896</v>
      </c>
      <c r="H145" s="163">
        <v>0.3326461042756505</v>
      </c>
      <c r="I145" s="163">
        <v>260.487932783387</v>
      </c>
      <c r="J145" s="163">
        <v>7.081043766830054</v>
      </c>
      <c r="K145" s="163">
        <v>2.3000823438473477</v>
      </c>
      <c r="L145" s="163">
        <v>33.041690826416016</v>
      </c>
      <c r="M145" s="163">
        <v>32.47610855102539</v>
      </c>
      <c r="N145" s="163">
        <v>33.041690826416016</v>
      </c>
      <c r="O145" s="163">
        <v>1415.531494140625</v>
      </c>
      <c r="P145" s="163">
        <f t="shared" si="58"/>
        <v>57.54714131</v>
      </c>
      <c r="AM145" s="121"/>
    </row>
    <row r="146" ht="14.25" customHeight="1">
      <c r="A146" s="42" t="s">
        <v>168</v>
      </c>
      <c r="B146" s="42" t="s">
        <v>169</v>
      </c>
      <c r="C146" s="35" t="s">
        <v>46</v>
      </c>
      <c r="D146" s="42">
        <v>2.0</v>
      </c>
      <c r="E146" s="42">
        <v>1.0</v>
      </c>
      <c r="F146" s="261" t="s">
        <v>9</v>
      </c>
      <c r="G146" s="163">
        <v>14.74835208138126</v>
      </c>
      <c r="H146" s="163">
        <v>0.256073325743368</v>
      </c>
      <c r="I146" s="163">
        <v>269.2481185136172</v>
      </c>
      <c r="J146" s="163">
        <v>5.292928818088242</v>
      </c>
      <c r="K146" s="163">
        <v>2.184428358895595</v>
      </c>
      <c r="L146" s="163">
        <v>32.0261344909668</v>
      </c>
      <c r="M146" s="163">
        <v>32.17900466918945</v>
      </c>
      <c r="N146" s="163">
        <v>32.0261344909668</v>
      </c>
      <c r="O146" s="163">
        <v>1405.87744140625</v>
      </c>
      <c r="P146" s="163">
        <f t="shared" si="58"/>
        <v>57.59425367</v>
      </c>
      <c r="AM146" s="121"/>
    </row>
    <row r="147" ht="14.25" customHeight="1">
      <c r="A147" s="42" t="s">
        <v>168</v>
      </c>
      <c r="B147" s="42" t="s">
        <v>173</v>
      </c>
      <c r="C147" s="35" t="s">
        <v>45</v>
      </c>
      <c r="D147" s="42">
        <v>2.0</v>
      </c>
      <c r="E147" s="42">
        <v>2.0</v>
      </c>
      <c r="F147" s="261" t="s">
        <v>9</v>
      </c>
      <c r="G147" s="163">
        <v>14.816257941694357</v>
      </c>
      <c r="H147" s="163">
        <v>0.274584480655934</v>
      </c>
      <c r="I147" s="163">
        <v>274.7067608970889</v>
      </c>
      <c r="J147" s="163">
        <v>5.46664352127053</v>
      </c>
      <c r="K147" s="163">
        <v>2.116425696077653</v>
      </c>
      <c r="L147" s="163">
        <v>31.910938262939453</v>
      </c>
      <c r="M147" s="163">
        <v>32.086769104003906</v>
      </c>
      <c r="N147" s="163">
        <v>31.910938262939453</v>
      </c>
      <c r="O147" s="163">
        <v>1217.2554931640625</v>
      </c>
      <c r="P147" s="163">
        <f t="shared" si="58"/>
        <v>53.95883229</v>
      </c>
      <c r="AM147" s="121"/>
    </row>
    <row r="148" ht="14.25" customHeight="1">
      <c r="A148" s="42" t="s">
        <v>175</v>
      </c>
      <c r="B148" s="42" t="s">
        <v>176</v>
      </c>
      <c r="C148" s="35" t="s">
        <v>44</v>
      </c>
      <c r="D148" s="42">
        <v>2.0</v>
      </c>
      <c r="E148" s="42">
        <v>3.0</v>
      </c>
      <c r="F148" s="261" t="s">
        <v>9</v>
      </c>
      <c r="G148" s="163">
        <v>14.364949249354064</v>
      </c>
      <c r="H148" s="163">
        <v>0.33731470167368477</v>
      </c>
      <c r="I148" s="163">
        <v>293.62952288488646</v>
      </c>
      <c r="J148" s="163">
        <v>6.3337156145877005</v>
      </c>
      <c r="K148" s="163">
        <v>2.034518910948325</v>
      </c>
      <c r="L148" s="163">
        <v>32.07903289794922</v>
      </c>
      <c r="M148" s="163">
        <v>32.244285583496094</v>
      </c>
      <c r="N148" s="163">
        <v>32.07903289794922</v>
      </c>
      <c r="O148" s="163">
        <v>1343.6705322265625</v>
      </c>
      <c r="P148" s="163">
        <f t="shared" si="58"/>
        <v>42.58619378</v>
      </c>
      <c r="AM148" s="121"/>
    </row>
    <row r="149" ht="14.25" customHeight="1">
      <c r="A149" s="42" t="s">
        <v>178</v>
      </c>
      <c r="B149" s="42" t="s">
        <v>179</v>
      </c>
      <c r="C149" s="35" t="s">
        <v>43</v>
      </c>
      <c r="D149" s="42">
        <v>2.0</v>
      </c>
      <c r="E149" s="42">
        <v>4.0</v>
      </c>
      <c r="F149" s="261" t="s">
        <v>9</v>
      </c>
      <c r="G149" s="163">
        <v>15.081329955953178</v>
      </c>
      <c r="H149" s="163">
        <v>0.3081558902510559</v>
      </c>
      <c r="I149" s="163">
        <v>282.5704549896534</v>
      </c>
      <c r="J149" s="163">
        <v>5.955016429862335</v>
      </c>
      <c r="K149" s="163">
        <v>2.074370168194427</v>
      </c>
      <c r="L149" s="163">
        <v>32.18907165527344</v>
      </c>
      <c r="M149" s="163">
        <v>32.366302490234375</v>
      </c>
      <c r="N149" s="163">
        <v>32.18907165527344</v>
      </c>
      <c r="O149" s="163">
        <v>1452.0582275390625</v>
      </c>
      <c r="P149" s="163">
        <f t="shared" si="58"/>
        <v>48.94058635</v>
      </c>
      <c r="AM149" s="121"/>
    </row>
    <row r="150" ht="14.25" customHeight="1">
      <c r="A150" s="42" t="s">
        <v>183</v>
      </c>
      <c r="B150" s="42" t="s">
        <v>176</v>
      </c>
      <c r="C150" s="35" t="s">
        <v>42</v>
      </c>
      <c r="D150" s="42">
        <v>2.0</v>
      </c>
      <c r="E150" s="42">
        <v>5.0</v>
      </c>
      <c r="F150" s="261" t="s">
        <v>9</v>
      </c>
      <c r="G150" s="163">
        <v>20.69652270802539</v>
      </c>
      <c r="H150" s="163">
        <v>0.4510696921780397</v>
      </c>
      <c r="I150" s="163">
        <v>278.30182443362753</v>
      </c>
      <c r="J150" s="163">
        <v>7.733135995610059</v>
      </c>
      <c r="K150" s="163">
        <v>1.9208434144860802</v>
      </c>
      <c r="L150" s="163">
        <v>32.45726776123047</v>
      </c>
      <c r="M150" s="163">
        <v>32.485015869140625</v>
      </c>
      <c r="N150" s="163">
        <v>32.45726776123047</v>
      </c>
      <c r="O150" s="163">
        <v>1419.563720703125</v>
      </c>
      <c r="P150" s="163">
        <f t="shared" si="58"/>
        <v>45.88320401</v>
      </c>
      <c r="AM150" s="121"/>
    </row>
    <row r="151" ht="14.25" customHeight="1">
      <c r="A151" s="42" t="s">
        <v>168</v>
      </c>
      <c r="B151" s="42" t="s">
        <v>179</v>
      </c>
      <c r="C151" s="35" t="s">
        <v>41</v>
      </c>
      <c r="D151" s="42">
        <v>2.0</v>
      </c>
      <c r="E151" s="42">
        <v>6.0</v>
      </c>
      <c r="F151" s="261" t="s">
        <v>9</v>
      </c>
      <c r="G151" s="163">
        <v>13.197702113335648</v>
      </c>
      <c r="H151" s="163">
        <v>0.22517156320727508</v>
      </c>
      <c r="I151" s="163">
        <v>268.09595972470424</v>
      </c>
      <c r="J151" s="163">
        <v>5.410032446985046</v>
      </c>
      <c r="K151" s="163">
        <v>2.50573461441643</v>
      </c>
      <c r="L151" s="163">
        <v>33.67859649658203</v>
      </c>
      <c r="M151" s="163">
        <v>32.53784942626953</v>
      </c>
      <c r="N151" s="163">
        <v>33.67859649658203</v>
      </c>
      <c r="O151" s="163">
        <v>1307.37548828125</v>
      </c>
      <c r="P151" s="163">
        <f t="shared" si="58"/>
        <v>58.61176218</v>
      </c>
      <c r="AM151" s="121"/>
    </row>
    <row r="152" ht="14.25" customHeight="1">
      <c r="A152" s="42" t="s">
        <v>183</v>
      </c>
      <c r="B152" s="42" t="s">
        <v>173</v>
      </c>
      <c r="C152" s="35" t="s">
        <v>40</v>
      </c>
      <c r="D152" s="42">
        <v>2.0</v>
      </c>
      <c r="E152" s="42">
        <v>7.0</v>
      </c>
      <c r="F152" s="261" t="s">
        <v>9</v>
      </c>
      <c r="G152" s="163">
        <v>17.935698183041065</v>
      </c>
      <c r="H152" s="163">
        <v>0.39308741563070154</v>
      </c>
      <c r="I152" s="163">
        <v>281.76381095811803</v>
      </c>
      <c r="J152" s="163">
        <v>7.6735067275113735</v>
      </c>
      <c r="K152" s="163">
        <v>2.1450518203647433</v>
      </c>
      <c r="L152" s="163">
        <v>33.41228485107422</v>
      </c>
      <c r="M152" s="163">
        <v>32.742897033691406</v>
      </c>
      <c r="N152" s="163">
        <v>33.41228485107422</v>
      </c>
      <c r="O152" s="163">
        <v>1333.6954345703125</v>
      </c>
      <c r="P152" s="163">
        <f t="shared" si="58"/>
        <v>45.62775981</v>
      </c>
      <c r="AM152" s="121"/>
    </row>
    <row r="153" ht="14.25" customHeight="1">
      <c r="A153" s="42" t="s">
        <v>175</v>
      </c>
      <c r="B153" s="42" t="s">
        <v>179</v>
      </c>
      <c r="C153" s="35" t="s">
        <v>39</v>
      </c>
      <c r="D153" s="42">
        <v>2.0</v>
      </c>
      <c r="E153" s="42">
        <v>8.0</v>
      </c>
      <c r="F153" s="261" t="s">
        <v>9</v>
      </c>
      <c r="G153" s="163">
        <v>16.864528916143772</v>
      </c>
      <c r="H153" s="163">
        <v>0.3421044911679611</v>
      </c>
      <c r="I153" s="163">
        <v>278.2262358235597</v>
      </c>
      <c r="J153" s="163">
        <v>6.661596350518355</v>
      </c>
      <c r="K153" s="163">
        <v>2.1085197217135083</v>
      </c>
      <c r="L153" s="163">
        <v>32.94226837158203</v>
      </c>
      <c r="M153" s="163">
        <v>32.890830993652344</v>
      </c>
      <c r="N153" s="163">
        <v>32.94226837158203</v>
      </c>
      <c r="O153" s="163">
        <v>169.57354736328125</v>
      </c>
      <c r="P153" s="163">
        <f t="shared" si="58"/>
        <v>49.29642653</v>
      </c>
      <c r="AM153" s="121"/>
    </row>
    <row r="154" ht="14.25" customHeight="1">
      <c r="A154" s="42" t="s">
        <v>168</v>
      </c>
      <c r="B154" s="42" t="s">
        <v>176</v>
      </c>
      <c r="C154" s="35" t="s">
        <v>38</v>
      </c>
      <c r="D154" s="42">
        <v>2.0</v>
      </c>
      <c r="E154" s="42">
        <v>9.0</v>
      </c>
      <c r="F154" s="261" t="s">
        <v>9</v>
      </c>
      <c r="G154" s="163">
        <v>16.865819676101687</v>
      </c>
      <c r="H154" s="163">
        <v>0.34767461654220183</v>
      </c>
      <c r="I154" s="163">
        <v>278.56547739205416</v>
      </c>
      <c r="J154" s="163">
        <v>7.303193076514723</v>
      </c>
      <c r="K154" s="163">
        <v>2.274169030640388</v>
      </c>
      <c r="L154" s="163">
        <v>33.85845947265625</v>
      </c>
      <c r="M154" s="163">
        <v>32.91619873046875</v>
      </c>
      <c r="N154" s="163">
        <v>33.85845947265625</v>
      </c>
      <c r="O154" s="163">
        <v>1425.2867431640625</v>
      </c>
      <c r="P154" s="163">
        <f t="shared" si="58"/>
        <v>48.51035673</v>
      </c>
      <c r="AM154" s="121"/>
    </row>
    <row r="155" ht="14.25" customHeight="1">
      <c r="A155" s="42" t="s">
        <v>183</v>
      </c>
      <c r="B155" s="42" t="s">
        <v>179</v>
      </c>
      <c r="C155" s="35" t="s">
        <v>37</v>
      </c>
      <c r="D155" s="42">
        <v>2.0</v>
      </c>
      <c r="E155" s="42">
        <v>10.0</v>
      </c>
      <c r="F155" s="261" t="s">
        <v>9</v>
      </c>
      <c r="G155" s="163">
        <v>16.251959619871894</v>
      </c>
      <c r="H155" s="163">
        <v>0.2692321075176024</v>
      </c>
      <c r="I155" s="163">
        <v>261.1585637575555</v>
      </c>
      <c r="J155" s="163">
        <v>5.910107137302241</v>
      </c>
      <c r="K155" s="163">
        <v>2.320483575192384</v>
      </c>
      <c r="L155" s="163">
        <v>33.597198486328125</v>
      </c>
      <c r="M155" s="163">
        <v>32.7012825012207</v>
      </c>
      <c r="N155" s="163">
        <v>33.597198486328125</v>
      </c>
      <c r="O155" s="163">
        <v>1256.2763671875</v>
      </c>
      <c r="P155" s="163">
        <f t="shared" si="58"/>
        <v>60.36412139</v>
      </c>
      <c r="AM155" s="121"/>
    </row>
    <row r="156" ht="14.25" customHeight="1">
      <c r="A156" s="42" t="s">
        <v>178</v>
      </c>
      <c r="B156" s="42" t="s">
        <v>173</v>
      </c>
      <c r="C156" s="35" t="s">
        <v>36</v>
      </c>
      <c r="D156" s="42">
        <v>2.0</v>
      </c>
      <c r="E156" s="42">
        <v>11.0</v>
      </c>
      <c r="F156" s="261" t="s">
        <v>9</v>
      </c>
      <c r="G156" s="163">
        <v>10.111384633960519</v>
      </c>
      <c r="H156" s="163">
        <v>0.2591175339172559</v>
      </c>
      <c r="I156" s="163">
        <v>306.60671631890096</v>
      </c>
      <c r="J156" s="163">
        <v>4.972257583418308</v>
      </c>
      <c r="K156" s="163">
        <v>2.0267207027096275</v>
      </c>
      <c r="L156" s="163">
        <v>32.25673294067383</v>
      </c>
      <c r="M156" s="163">
        <v>32.46755599975586</v>
      </c>
      <c r="N156" s="163">
        <v>32.25673294067383</v>
      </c>
      <c r="O156" s="163">
        <v>1343.74072265625</v>
      </c>
      <c r="P156" s="163">
        <f t="shared" si="58"/>
        <v>39.0223868</v>
      </c>
      <c r="AM156" s="121"/>
    </row>
    <row r="157" ht="14.25" customHeight="1">
      <c r="A157" s="42" t="s">
        <v>175</v>
      </c>
      <c r="B157" s="42" t="s">
        <v>169</v>
      </c>
      <c r="C157" s="35" t="s">
        <v>34</v>
      </c>
      <c r="D157" s="42">
        <v>2.0</v>
      </c>
      <c r="E157" s="42">
        <v>12.0</v>
      </c>
      <c r="F157" s="261" t="s">
        <v>9</v>
      </c>
      <c r="G157" s="163">
        <v>9.987798397714721</v>
      </c>
      <c r="H157" s="163">
        <v>0.16349464952566345</v>
      </c>
      <c r="I157" s="163">
        <v>268.9765447058094</v>
      </c>
      <c r="J157" s="163">
        <v>4.239847423198552</v>
      </c>
      <c r="K157" s="163">
        <v>2.6471604974499257</v>
      </c>
      <c r="L157" s="163">
        <v>34.240047454833984</v>
      </c>
      <c r="M157" s="163">
        <v>32.574737548828125</v>
      </c>
      <c r="N157" s="163">
        <v>34.240047454833984</v>
      </c>
      <c r="O157" s="163">
        <v>1383.177490234375</v>
      </c>
      <c r="P157" s="163">
        <f t="shared" si="58"/>
        <v>61.0894511</v>
      </c>
      <c r="AM157" s="121"/>
    </row>
    <row r="158" ht="14.25" customHeight="1">
      <c r="A158" s="42" t="s">
        <v>178</v>
      </c>
      <c r="B158" s="42" t="s">
        <v>169</v>
      </c>
      <c r="C158" s="35" t="s">
        <v>32</v>
      </c>
      <c r="D158" s="42">
        <v>2.0</v>
      </c>
      <c r="E158" s="42">
        <v>13.0</v>
      </c>
      <c r="F158" s="261" t="s">
        <v>9</v>
      </c>
      <c r="G158" s="163">
        <v>14.211057630318741</v>
      </c>
      <c r="H158" s="163">
        <v>0.29154983181027155</v>
      </c>
      <c r="I158" s="163">
        <v>284.3702757481717</v>
      </c>
      <c r="J158" s="163">
        <v>5.549618774533877</v>
      </c>
      <c r="K158" s="163">
        <v>2.028647849479649</v>
      </c>
      <c r="L158" s="163">
        <v>32.74712371826172</v>
      </c>
      <c r="M158" s="163">
        <v>32.661109924316406</v>
      </c>
      <c r="N158" s="163">
        <v>32.74712371826172</v>
      </c>
      <c r="O158" s="163">
        <v>1298.3174871875</v>
      </c>
      <c r="P158" s="163">
        <f t="shared" si="58"/>
        <v>48.74315153</v>
      </c>
      <c r="AM158" s="121"/>
    </row>
    <row r="159" ht="14.25" customHeight="1">
      <c r="A159" s="42" t="s">
        <v>183</v>
      </c>
      <c r="B159" s="42" t="s">
        <v>169</v>
      </c>
      <c r="C159" s="35" t="s">
        <v>30</v>
      </c>
      <c r="D159" s="42">
        <v>2.0</v>
      </c>
      <c r="E159" s="42">
        <v>14.0</v>
      </c>
      <c r="F159" s="261" t="s">
        <v>9</v>
      </c>
      <c r="G159" s="163">
        <v>14.38349078768027</v>
      </c>
      <c r="H159" s="163">
        <v>0.2328037338213251</v>
      </c>
      <c r="I159" s="163">
        <v>262.00633013845345</v>
      </c>
      <c r="J159" s="163">
        <v>5.294472995013186</v>
      </c>
      <c r="K159" s="163">
        <v>2.374100831845097</v>
      </c>
      <c r="L159" s="163">
        <v>33.925987243652344</v>
      </c>
      <c r="M159" s="163">
        <v>32.61274337768555</v>
      </c>
      <c r="N159" s="163">
        <v>33.925987243652344</v>
      </c>
      <c r="O159" s="163">
        <v>1379.1263865625</v>
      </c>
      <c r="P159" s="163">
        <f t="shared" si="58"/>
        <v>61.78376331</v>
      </c>
      <c r="AM159" s="121"/>
    </row>
    <row r="160" ht="14.25" customHeight="1">
      <c r="A160" s="42" t="s">
        <v>178</v>
      </c>
      <c r="B160" s="42" t="s">
        <v>176</v>
      </c>
      <c r="C160" s="35" t="s">
        <v>29</v>
      </c>
      <c r="D160" s="42">
        <v>2.0</v>
      </c>
      <c r="E160" s="42">
        <v>15.0</v>
      </c>
      <c r="F160" s="261" t="s">
        <v>9</v>
      </c>
      <c r="G160" s="163">
        <v>14.942701034792384</v>
      </c>
      <c r="H160" s="163">
        <v>0.25343836879528764</v>
      </c>
      <c r="I160" s="163">
        <v>265.3505562755157</v>
      </c>
      <c r="J160" s="163">
        <v>5.599355536203105</v>
      </c>
      <c r="K160" s="163">
        <v>2.32108069727302</v>
      </c>
      <c r="L160" s="163">
        <v>33.95785140991211</v>
      </c>
      <c r="M160" s="163">
        <v>32.65446853637695</v>
      </c>
      <c r="N160" s="163">
        <v>33.95785140991211</v>
      </c>
      <c r="O160" s="163">
        <v>1331.6453125625</v>
      </c>
      <c r="P160" s="163">
        <f t="shared" si="58"/>
        <v>58.95990061</v>
      </c>
      <c r="AM160" s="121"/>
    </row>
    <row r="161" ht="14.25" customHeight="1">
      <c r="A161" s="42" t="s">
        <v>175</v>
      </c>
      <c r="B161" s="42" t="s">
        <v>173</v>
      </c>
      <c r="C161" s="33" t="s">
        <v>28</v>
      </c>
      <c r="D161" s="42">
        <v>2.0</v>
      </c>
      <c r="E161" s="42">
        <v>16.0</v>
      </c>
      <c r="F161" s="261" t="s">
        <v>9</v>
      </c>
      <c r="G161" s="163">
        <v>17.575286132398098</v>
      </c>
      <c r="H161" s="163">
        <v>0.4219591617365232</v>
      </c>
      <c r="I161" s="163">
        <v>291.1012851838758</v>
      </c>
      <c r="J161" s="163">
        <v>6.807731087635066</v>
      </c>
      <c r="K161" s="163">
        <v>1.7892909824151273</v>
      </c>
      <c r="L161" s="163">
        <v>32.674163818359375</v>
      </c>
      <c r="M161" s="163">
        <v>32.711055755615234</v>
      </c>
      <c r="N161" s="163">
        <v>32.674163818359375</v>
      </c>
      <c r="O161" s="163">
        <v>1392.231201171875</v>
      </c>
      <c r="P161" s="163">
        <f t="shared" si="58"/>
        <v>41.65162823</v>
      </c>
      <c r="AM161" s="121"/>
    </row>
    <row r="162" ht="14.25" customHeight="1">
      <c r="A162" s="42" t="s">
        <v>168</v>
      </c>
      <c r="B162" s="42" t="s">
        <v>169</v>
      </c>
      <c r="C162" s="35" t="s">
        <v>46</v>
      </c>
      <c r="D162" s="42">
        <v>4.0</v>
      </c>
      <c r="E162" s="42">
        <v>1.0</v>
      </c>
      <c r="F162" s="261" t="s">
        <v>9</v>
      </c>
      <c r="G162" s="163">
        <v>14.38307680034896</v>
      </c>
      <c r="H162" s="163">
        <v>0.3256299653420436</v>
      </c>
      <c r="I162" s="163">
        <v>291.8799425020306</v>
      </c>
      <c r="J162" s="163">
        <v>5.792635742358206</v>
      </c>
      <c r="K162" s="163">
        <v>1.913958284021768</v>
      </c>
      <c r="L162" s="163">
        <v>33.03340530395508</v>
      </c>
      <c r="M162" s="163">
        <v>33.2028923034668</v>
      </c>
      <c r="N162" s="163">
        <v>33.03340530395508</v>
      </c>
      <c r="O162" s="163">
        <v>1406.9385986328125</v>
      </c>
      <c r="P162" s="163">
        <f t="shared" si="58"/>
        <v>44.17000378</v>
      </c>
      <c r="AM162" s="121"/>
    </row>
    <row r="163" ht="14.25" customHeight="1">
      <c r="A163" s="42" t="s">
        <v>168</v>
      </c>
      <c r="B163" s="42" t="s">
        <v>173</v>
      </c>
      <c r="C163" s="35" t="s">
        <v>45</v>
      </c>
      <c r="D163" s="42">
        <v>4.0</v>
      </c>
      <c r="E163" s="42">
        <v>2.0</v>
      </c>
      <c r="F163" s="261" t="s">
        <v>9</v>
      </c>
      <c r="G163" s="163">
        <v>13.433240128628649</v>
      </c>
      <c r="H163" s="163">
        <v>0.2098798749890701</v>
      </c>
      <c r="I163" s="163">
        <v>258.9989808642642</v>
      </c>
      <c r="J163" s="163">
        <v>5.218874615601843</v>
      </c>
      <c r="K163" s="163">
        <v>2.5692668499442424</v>
      </c>
      <c r="L163" s="163">
        <v>35.16108322143555</v>
      </c>
      <c r="M163" s="163">
        <v>33.29163360595703</v>
      </c>
      <c r="N163" s="163">
        <v>35.16108322143555</v>
      </c>
      <c r="O163" s="163">
        <v>1440.8621826171875</v>
      </c>
      <c r="P163" s="163">
        <f t="shared" si="58"/>
        <v>64.00442219</v>
      </c>
      <c r="AM163" s="121"/>
    </row>
    <row r="164" ht="14.25" customHeight="1">
      <c r="A164" s="42" t="s">
        <v>175</v>
      </c>
      <c r="B164" s="42" t="s">
        <v>176</v>
      </c>
      <c r="C164" s="35" t="s">
        <v>44</v>
      </c>
      <c r="D164" s="42">
        <v>4.0</v>
      </c>
      <c r="E164" s="42">
        <v>3.0</v>
      </c>
      <c r="F164" s="261" t="s">
        <v>9</v>
      </c>
      <c r="G164" s="163">
        <v>15.022273213038993</v>
      </c>
      <c r="H164" s="163">
        <v>0.29432364664339256</v>
      </c>
      <c r="I164" s="163">
        <v>279.40534227513</v>
      </c>
      <c r="J164" s="163">
        <v>5.585590465398416</v>
      </c>
      <c r="K164" s="163">
        <v>2.019272579711362</v>
      </c>
      <c r="L164" s="163">
        <v>33.615562438964844</v>
      </c>
      <c r="M164" s="163">
        <v>32.924400329589844</v>
      </c>
      <c r="N164" s="163">
        <v>33.615562438964844</v>
      </c>
      <c r="O164" s="163">
        <v>1396.98461914062</v>
      </c>
      <c r="P164" s="163">
        <f t="shared" si="58"/>
        <v>51.03998059</v>
      </c>
      <c r="AM164" s="121"/>
    </row>
    <row r="165" ht="14.25" customHeight="1">
      <c r="A165" s="42" t="s">
        <v>178</v>
      </c>
      <c r="B165" s="42" t="s">
        <v>179</v>
      </c>
      <c r="C165" s="35" t="s">
        <v>43</v>
      </c>
      <c r="D165" s="42">
        <v>4.0</v>
      </c>
      <c r="E165" s="42">
        <v>4.0</v>
      </c>
      <c r="F165" s="261" t="s">
        <v>9</v>
      </c>
      <c r="G165" s="163">
        <v>14.579466700035919</v>
      </c>
      <c r="H165" s="163">
        <v>0.2835978393584462</v>
      </c>
      <c r="I165" s="163">
        <v>279.0024643769262</v>
      </c>
      <c r="J165" s="163">
        <v>5.67944501550823</v>
      </c>
      <c r="K165" s="163">
        <v>2.121528349083269</v>
      </c>
      <c r="L165" s="163">
        <v>34.0925178527832</v>
      </c>
      <c r="M165" s="163">
        <v>32.770931243896484</v>
      </c>
      <c r="N165" s="163">
        <v>34.0925178527832</v>
      </c>
      <c r="O165" s="163">
        <v>1451.8072509765625</v>
      </c>
      <c r="P165" s="163">
        <f t="shared" si="58"/>
        <v>51.40894844</v>
      </c>
      <c r="AM165" s="121"/>
    </row>
    <row r="166" ht="14.25" customHeight="1">
      <c r="A166" s="42" t="s">
        <v>183</v>
      </c>
      <c r="B166" s="42" t="s">
        <v>176</v>
      </c>
      <c r="C166" s="35" t="s">
        <v>42</v>
      </c>
      <c r="D166" s="42">
        <v>4.0</v>
      </c>
      <c r="E166" s="42">
        <v>5.0</v>
      </c>
      <c r="F166" s="261" t="s">
        <v>9</v>
      </c>
      <c r="G166" s="163">
        <v>17.606764646853915</v>
      </c>
      <c r="H166" s="163">
        <v>0.3320072146636824</v>
      </c>
      <c r="I166" s="163">
        <v>273.4809993252994</v>
      </c>
      <c r="J166" s="163">
        <v>5.415824808657054</v>
      </c>
      <c r="K166" s="163">
        <v>1.7583991482438899</v>
      </c>
      <c r="L166" s="163">
        <v>32.81130599975586</v>
      </c>
      <c r="M166" s="163">
        <v>32.834877014160156</v>
      </c>
      <c r="N166" s="163">
        <v>32.81130599975586</v>
      </c>
      <c r="O166" s="163">
        <v>1419.3895263671875</v>
      </c>
      <c r="P166" s="163">
        <f t="shared" si="58"/>
        <v>53.03127122</v>
      </c>
      <c r="AM166" s="121"/>
    </row>
    <row r="167" ht="14.25" customHeight="1">
      <c r="A167" s="42" t="s">
        <v>168</v>
      </c>
      <c r="B167" s="42" t="s">
        <v>179</v>
      </c>
      <c r="C167" s="35" t="s">
        <v>41</v>
      </c>
      <c r="D167" s="42">
        <v>4.0</v>
      </c>
      <c r="E167" s="42">
        <v>6.0</v>
      </c>
      <c r="F167" s="261" t="s">
        <v>9</v>
      </c>
      <c r="G167" s="163">
        <v>16.41298446329804</v>
      </c>
      <c r="H167" s="163">
        <v>0.3079636513655544</v>
      </c>
      <c r="I167" s="163">
        <v>273.4277098492125</v>
      </c>
      <c r="J167" s="163">
        <v>5.827505614441518</v>
      </c>
      <c r="K167" s="163">
        <v>2.020046333591313</v>
      </c>
      <c r="L167" s="163">
        <v>33.96007537841797</v>
      </c>
      <c r="M167" s="163">
        <v>32.892723083496094</v>
      </c>
      <c r="N167" s="163">
        <v>33.96007537841797</v>
      </c>
      <c r="O167" s="163">
        <v>1455.494384765625</v>
      </c>
      <c r="P167" s="163">
        <f t="shared" si="58"/>
        <v>53.29520023</v>
      </c>
      <c r="AM167" s="121"/>
    </row>
    <row r="168" ht="14.25" customHeight="1">
      <c r="A168" s="42" t="s">
        <v>183</v>
      </c>
      <c r="B168" s="42" t="s">
        <v>173</v>
      </c>
      <c r="C168" s="35" t="s">
        <v>40</v>
      </c>
      <c r="D168" s="42">
        <v>4.0</v>
      </c>
      <c r="E168" s="42">
        <v>7.0</v>
      </c>
      <c r="F168" s="261" t="s">
        <v>9</v>
      </c>
      <c r="G168" s="163">
        <v>14.208609867219076</v>
      </c>
      <c r="H168" s="163">
        <v>0.2936356597049934</v>
      </c>
      <c r="I168" s="163">
        <v>285.9931775913674</v>
      </c>
      <c r="J168" s="163">
        <v>5.161110168311655</v>
      </c>
      <c r="K168" s="163">
        <v>1.870551244694806</v>
      </c>
      <c r="L168" s="163">
        <v>33.21318054199219</v>
      </c>
      <c r="M168" s="163">
        <v>33.00760269165039</v>
      </c>
      <c r="N168" s="163">
        <v>33.21318054199219</v>
      </c>
      <c r="O168" s="163">
        <v>1337.39624023437</v>
      </c>
      <c r="P168" s="163">
        <f t="shared" si="58"/>
        <v>48.38857066</v>
      </c>
      <c r="AM168" s="121"/>
    </row>
    <row r="169" ht="14.25" customHeight="1">
      <c r="A169" s="42" t="s">
        <v>175</v>
      </c>
      <c r="B169" s="42" t="s">
        <v>179</v>
      </c>
      <c r="C169" s="35" t="s">
        <v>39</v>
      </c>
      <c r="D169" s="42">
        <v>4.0</v>
      </c>
      <c r="E169" s="42">
        <v>8.0</v>
      </c>
      <c r="F169" s="261" t="s">
        <v>9</v>
      </c>
      <c r="G169" s="163">
        <v>15.039775452346348</v>
      </c>
      <c r="H169" s="163">
        <v>0.32536897381471536</v>
      </c>
      <c r="I169" s="163">
        <v>288.52510636075885</v>
      </c>
      <c r="J169" s="163">
        <v>5.3236761034092925</v>
      </c>
      <c r="K169" s="163">
        <v>1.75835937644269</v>
      </c>
      <c r="L169" s="163">
        <v>33.14163589477539</v>
      </c>
      <c r="M169" s="163">
        <v>33.501007080078125</v>
      </c>
      <c r="N169" s="163">
        <v>33.14163589477539</v>
      </c>
      <c r="O169" s="163">
        <v>1452.53928054687</v>
      </c>
      <c r="P169" s="163">
        <f t="shared" si="58"/>
        <v>46.22375415</v>
      </c>
      <c r="AM169" s="121"/>
    </row>
    <row r="170" ht="14.25" customHeight="1">
      <c r="A170" s="42" t="s">
        <v>168</v>
      </c>
      <c r="B170" s="42" t="s">
        <v>176</v>
      </c>
      <c r="C170" s="35" t="s">
        <v>38</v>
      </c>
      <c r="D170" s="42">
        <v>4.0</v>
      </c>
      <c r="E170" s="42">
        <v>9.0</v>
      </c>
      <c r="F170" s="261" t="s">
        <v>9</v>
      </c>
      <c r="G170" s="163">
        <v>12.0911480043327</v>
      </c>
      <c r="H170" s="163">
        <v>0.24260626409449776</v>
      </c>
      <c r="I170" s="163">
        <v>287.52402454979176</v>
      </c>
      <c r="J170" s="163">
        <v>4.321623258124858</v>
      </c>
      <c r="K170" s="163">
        <v>1.8660775091303807</v>
      </c>
      <c r="L170" s="163">
        <v>32.98115921020508</v>
      </c>
      <c r="M170" s="163">
        <v>33.3097038269043</v>
      </c>
      <c r="N170" s="163">
        <v>32.98115921020508</v>
      </c>
      <c r="O170" s="163">
        <v>1357.26318359375</v>
      </c>
      <c r="P170" s="163">
        <f t="shared" si="58"/>
        <v>49.83856476</v>
      </c>
      <c r="AM170" s="121"/>
    </row>
    <row r="171" ht="14.25" customHeight="1">
      <c r="A171" s="42" t="s">
        <v>183</v>
      </c>
      <c r="B171" s="42" t="s">
        <v>179</v>
      </c>
      <c r="C171" s="35" t="s">
        <v>37</v>
      </c>
      <c r="D171" s="42">
        <v>4.0</v>
      </c>
      <c r="E171" s="42">
        <v>10.0</v>
      </c>
      <c r="F171" s="261" t="s">
        <v>9</v>
      </c>
      <c r="G171" s="163">
        <v>12.467309227030885</v>
      </c>
      <c r="H171" s="163">
        <v>0.27223385416631496</v>
      </c>
      <c r="I171" s="163">
        <v>293.0954686308581</v>
      </c>
      <c r="J171" s="163">
        <v>4.762605388451762</v>
      </c>
      <c r="K171" s="163">
        <v>1.8481642006942125</v>
      </c>
      <c r="L171" s="163">
        <v>33.33854675292969</v>
      </c>
      <c r="M171" s="163">
        <v>33.569923400878906</v>
      </c>
      <c r="N171" s="163">
        <v>33.33854675292969</v>
      </c>
      <c r="O171" s="163">
        <v>1418.5966796875</v>
      </c>
      <c r="P171" s="163">
        <f t="shared" si="58"/>
        <v>45.79632194</v>
      </c>
      <c r="AM171" s="121"/>
    </row>
    <row r="172" ht="14.25" customHeight="1">
      <c r="A172" s="42" t="s">
        <v>178</v>
      </c>
      <c r="B172" s="42" t="s">
        <v>173</v>
      </c>
      <c r="C172" s="35" t="s">
        <v>36</v>
      </c>
      <c r="D172" s="42">
        <v>4.0</v>
      </c>
      <c r="E172" s="42">
        <v>11.0</v>
      </c>
      <c r="F172" s="261" t="s">
        <v>9</v>
      </c>
      <c r="G172" s="163">
        <v>11.830368887922067</v>
      </c>
      <c r="H172" s="163">
        <v>0.2371087500540659</v>
      </c>
      <c r="I172" s="163">
        <v>286.5335831098165</v>
      </c>
      <c r="J172" s="163">
        <v>4.777880192887315</v>
      </c>
      <c r="K172" s="163">
        <v>2.1025452535689357</v>
      </c>
      <c r="L172" s="163">
        <v>34.13496780395508</v>
      </c>
      <c r="M172" s="163">
        <v>33.471981048583984</v>
      </c>
      <c r="N172" s="163">
        <v>34.13496780395508</v>
      </c>
      <c r="O172" s="163">
        <v>1492.70293917969</v>
      </c>
      <c r="P172" s="163">
        <f t="shared" si="58"/>
        <v>49.89427377</v>
      </c>
      <c r="AM172" s="121"/>
    </row>
    <row r="173" ht="14.25" customHeight="1">
      <c r="A173" s="42" t="s">
        <v>175</v>
      </c>
      <c r="B173" s="42" t="s">
        <v>169</v>
      </c>
      <c r="C173" s="35" t="s">
        <v>34</v>
      </c>
      <c r="D173" s="42">
        <v>4.0</v>
      </c>
      <c r="E173" s="42">
        <v>12.0</v>
      </c>
      <c r="F173" s="261" t="s">
        <v>9</v>
      </c>
      <c r="G173" s="163">
        <v>11.611534773719429</v>
      </c>
      <c r="H173" s="163">
        <v>0.29777397067636713</v>
      </c>
      <c r="I173" s="163">
        <v>304.97315133534994</v>
      </c>
      <c r="J173" s="163">
        <v>5.198462740418632</v>
      </c>
      <c r="K173" s="163">
        <v>1.8578173353329768</v>
      </c>
      <c r="L173" s="163">
        <v>33.629798889160156</v>
      </c>
      <c r="M173" s="163">
        <v>33.82929992675781</v>
      </c>
      <c r="N173" s="163">
        <v>33.629798889160156</v>
      </c>
      <c r="O173" s="163">
        <v>1414.643310546875</v>
      </c>
      <c r="P173" s="163">
        <f t="shared" si="58"/>
        <v>38.99445861</v>
      </c>
      <c r="AM173" s="121"/>
    </row>
    <row r="174" ht="14.25" customHeight="1">
      <c r="A174" s="42" t="s">
        <v>178</v>
      </c>
      <c r="B174" s="42" t="s">
        <v>169</v>
      </c>
      <c r="C174" s="35" t="s">
        <v>32</v>
      </c>
      <c r="D174" s="42">
        <v>4.0</v>
      </c>
      <c r="E174" s="42">
        <v>13.0</v>
      </c>
      <c r="F174" s="261" t="s">
        <v>9</v>
      </c>
      <c r="G174" s="163">
        <v>10.742435880268266</v>
      </c>
      <c r="H174" s="163">
        <v>0.17542957472478385</v>
      </c>
      <c r="I174" s="163">
        <v>268.37034974094456</v>
      </c>
      <c r="J174" s="163">
        <v>4.393834526459053</v>
      </c>
      <c r="K174" s="163">
        <v>2.5548221513347724</v>
      </c>
      <c r="L174" s="163">
        <v>35.58111572265625</v>
      </c>
      <c r="M174" s="163">
        <v>33.876102447509766</v>
      </c>
      <c r="N174" s="163">
        <v>35.58111572265625</v>
      </c>
      <c r="O174" s="163">
        <v>1447.6326904296875</v>
      </c>
      <c r="P174" s="163">
        <f t="shared" si="58"/>
        <v>61.23503347</v>
      </c>
      <c r="AM174" s="121"/>
    </row>
    <row r="175" ht="14.25" customHeight="1">
      <c r="A175" s="42" t="s">
        <v>183</v>
      </c>
      <c r="B175" s="42" t="s">
        <v>169</v>
      </c>
      <c r="C175" s="35" t="s">
        <v>30</v>
      </c>
      <c r="D175" s="42">
        <v>4.0</v>
      </c>
      <c r="E175" s="42">
        <v>14.0</v>
      </c>
      <c r="F175" s="261" t="s">
        <v>9</v>
      </c>
      <c r="G175" s="163">
        <v>11.149129209058758</v>
      </c>
      <c r="H175" s="163">
        <v>0.2187089471504171</v>
      </c>
      <c r="I175" s="163">
        <v>286.6353152797518</v>
      </c>
      <c r="J175" s="163">
        <v>4.225003084300955</v>
      </c>
      <c r="K175" s="163">
        <v>2.0053611635876374</v>
      </c>
      <c r="L175" s="163">
        <v>33.68196105957031</v>
      </c>
      <c r="M175" s="163">
        <v>33.77799987792969</v>
      </c>
      <c r="N175" s="163">
        <v>33.68196105957031</v>
      </c>
      <c r="O175" s="163">
        <v>1445.2523193359375</v>
      </c>
      <c r="P175" s="163">
        <f t="shared" si="58"/>
        <v>50.97701468</v>
      </c>
      <c r="AM175" s="121"/>
    </row>
    <row r="176" ht="14.25" customHeight="1">
      <c r="A176" s="42" t="s">
        <v>178</v>
      </c>
      <c r="B176" s="42" t="s">
        <v>176</v>
      </c>
      <c r="C176" s="35" t="s">
        <v>29</v>
      </c>
      <c r="D176" s="42">
        <v>4.0</v>
      </c>
      <c r="E176" s="42">
        <v>15.0</v>
      </c>
      <c r="F176" s="261" t="s">
        <v>9</v>
      </c>
      <c r="G176" s="163">
        <v>12.993865329995064</v>
      </c>
      <c r="H176" s="163">
        <v>0.3158855777076252</v>
      </c>
      <c r="I176" s="163">
        <v>299.7266008521018</v>
      </c>
      <c r="J176" s="163">
        <v>5.4618600370877015</v>
      </c>
      <c r="K176" s="163">
        <v>1.8503237811693727</v>
      </c>
      <c r="L176" s="163">
        <v>33.6885871887207</v>
      </c>
      <c r="M176" s="163">
        <v>33.759037017822266</v>
      </c>
      <c r="N176" s="163">
        <v>33.6885871887207</v>
      </c>
      <c r="O176" s="163">
        <v>1462.5819091796875</v>
      </c>
      <c r="P176" s="163">
        <f t="shared" si="58"/>
        <v>41.13472171</v>
      </c>
      <c r="AM176" s="121"/>
    </row>
    <row r="177" ht="14.25" customHeight="1">
      <c r="A177" s="42" t="s">
        <v>175</v>
      </c>
      <c r="B177" s="42" t="s">
        <v>173</v>
      </c>
      <c r="C177" s="33" t="s">
        <v>28</v>
      </c>
      <c r="D177" s="42">
        <v>4.0</v>
      </c>
      <c r="E177" s="42">
        <v>16.0</v>
      </c>
      <c r="F177" s="261" t="s">
        <v>9</v>
      </c>
      <c r="G177" s="163">
        <v>13.922338103869892</v>
      </c>
      <c r="H177" s="163">
        <v>0.2922665444776863</v>
      </c>
      <c r="I177" s="163">
        <v>287.60813348430855</v>
      </c>
      <c r="J177" s="163">
        <v>5.020500442236903</v>
      </c>
      <c r="K177" s="163">
        <v>1.825445584954171</v>
      </c>
      <c r="L177" s="163">
        <v>33.46784973144531</v>
      </c>
      <c r="M177" s="163">
        <v>33.641632080078125</v>
      </c>
      <c r="N177" s="163">
        <v>33.46784973144531</v>
      </c>
      <c r="O177" s="163">
        <v>1482.5972900390625</v>
      </c>
      <c r="P177" s="163">
        <f t="shared" si="58"/>
        <v>47.63575704</v>
      </c>
      <c r="AM177" s="121"/>
    </row>
    <row r="178" ht="14.25" customHeight="1">
      <c r="A178" s="42" t="s">
        <v>168</v>
      </c>
      <c r="B178" s="42" t="s">
        <v>169</v>
      </c>
      <c r="C178" s="35" t="s">
        <v>46</v>
      </c>
      <c r="D178" s="42">
        <v>6.0</v>
      </c>
      <c r="E178" s="42">
        <v>1.0</v>
      </c>
      <c r="F178" s="261" t="s">
        <v>9</v>
      </c>
      <c r="G178" s="163">
        <v>12.393988907912227</v>
      </c>
      <c r="H178" s="163">
        <v>0.2414920932224644</v>
      </c>
      <c r="I178" s="163">
        <v>281.30062223279526</v>
      </c>
      <c r="J178" s="163">
        <v>5.568182908641606</v>
      </c>
      <c r="K178" s="163">
        <v>2.4021207356338343</v>
      </c>
      <c r="L178" s="163">
        <v>35.507755279541016</v>
      </c>
      <c r="M178" s="163">
        <v>34.143062591552734</v>
      </c>
      <c r="N178" s="163">
        <v>35.507755279541016</v>
      </c>
      <c r="O178" s="163">
        <v>1423.72632703125</v>
      </c>
      <c r="P178" s="163">
        <f t="shared" si="58"/>
        <v>51.32254536</v>
      </c>
      <c r="AM178" s="121"/>
    </row>
    <row r="179" ht="14.25" customHeight="1">
      <c r="A179" s="42" t="s">
        <v>168</v>
      </c>
      <c r="B179" s="42" t="s">
        <v>173</v>
      </c>
      <c r="C179" s="35" t="s">
        <v>45</v>
      </c>
      <c r="D179" s="42">
        <v>6.0</v>
      </c>
      <c r="E179" s="42">
        <v>2.0</v>
      </c>
      <c r="F179" s="261" t="s">
        <v>9</v>
      </c>
      <c r="G179" s="163">
        <v>16.00885144063194</v>
      </c>
      <c r="H179" s="163">
        <v>0.3317972869560665</v>
      </c>
      <c r="I179" s="163">
        <v>283.09364848835844</v>
      </c>
      <c r="J179" s="163">
        <v>5.843956114532953</v>
      </c>
      <c r="K179" s="163">
        <v>1.8932691674826265</v>
      </c>
      <c r="L179" s="163">
        <v>33.94199752807617</v>
      </c>
      <c r="M179" s="163">
        <v>33.92245864868164</v>
      </c>
      <c r="N179" s="163">
        <v>33.94199752807617</v>
      </c>
      <c r="O179" s="163">
        <v>1334.0411376953125</v>
      </c>
      <c r="P179" s="163">
        <f t="shared" si="58"/>
        <v>48.24889193</v>
      </c>
      <c r="AM179" s="121"/>
    </row>
    <row r="180" ht="14.25" customHeight="1">
      <c r="A180" s="42" t="s">
        <v>175</v>
      </c>
      <c r="B180" s="42" t="s">
        <v>176</v>
      </c>
      <c r="C180" s="35" t="s">
        <v>44</v>
      </c>
      <c r="D180" s="42">
        <v>6.0</v>
      </c>
      <c r="E180" s="42">
        <v>3.0</v>
      </c>
      <c r="F180" s="261" t="s">
        <v>9</v>
      </c>
      <c r="G180" s="163">
        <v>11.7471502003374</v>
      </c>
      <c r="H180" s="163">
        <v>0.24833175502492433</v>
      </c>
      <c r="I180" s="163">
        <v>290.81225609749094</v>
      </c>
      <c r="J180" s="163">
        <v>4.818152620958812</v>
      </c>
      <c r="K180" s="163">
        <v>2.032133444185214</v>
      </c>
      <c r="L180" s="163">
        <v>33.94084548950195</v>
      </c>
      <c r="M180" s="163">
        <v>33.92375183105469</v>
      </c>
      <c r="N180" s="163">
        <v>33.94084548950195</v>
      </c>
      <c r="O180" s="163">
        <v>1363.56362703125</v>
      </c>
      <c r="P180" s="163">
        <f t="shared" si="58"/>
        <v>47.30426119</v>
      </c>
      <c r="AM180" s="121"/>
    </row>
    <row r="181" ht="14.25" customHeight="1">
      <c r="A181" s="42" t="s">
        <v>178</v>
      </c>
      <c r="B181" s="42" t="s">
        <v>179</v>
      </c>
      <c r="C181" s="35" t="s">
        <v>43</v>
      </c>
      <c r="D181" s="42">
        <v>6.0</v>
      </c>
      <c r="E181" s="42">
        <v>4.0</v>
      </c>
      <c r="F181" s="261" t="s">
        <v>9</v>
      </c>
      <c r="G181" s="163">
        <v>11.977397740107653</v>
      </c>
      <c r="H181" s="163">
        <v>0.20615190081792187</v>
      </c>
      <c r="I181" s="163">
        <v>272.2543766968545</v>
      </c>
      <c r="J181" s="163">
        <v>4.664795840536098</v>
      </c>
      <c r="K181" s="163">
        <v>2.3342855994117486</v>
      </c>
      <c r="L181" s="163">
        <v>34.89649963378906</v>
      </c>
      <c r="M181" s="163">
        <v>33.712886810302734</v>
      </c>
      <c r="N181" s="163">
        <v>34.89649963378906</v>
      </c>
      <c r="O181" s="163">
        <v>1400.5509033203125</v>
      </c>
      <c r="P181" s="163">
        <f t="shared" si="58"/>
        <v>58.09986565</v>
      </c>
      <c r="AM181" s="121"/>
    </row>
    <row r="182" ht="14.25" customHeight="1">
      <c r="A182" s="42" t="s">
        <v>183</v>
      </c>
      <c r="B182" s="42" t="s">
        <v>176</v>
      </c>
      <c r="C182" s="35" t="s">
        <v>42</v>
      </c>
      <c r="D182" s="42">
        <v>6.0</v>
      </c>
      <c r="E182" s="42">
        <v>5.0</v>
      </c>
      <c r="F182" s="261" t="s">
        <v>9</v>
      </c>
      <c r="G182" s="163">
        <v>9.981275650571325</v>
      </c>
      <c r="H182" s="163">
        <v>0.23330109258425002</v>
      </c>
      <c r="I182" s="163">
        <v>301.5774022504931</v>
      </c>
      <c r="J182" s="163">
        <v>4.328529639682926</v>
      </c>
      <c r="K182" s="163">
        <v>1.935733515567145</v>
      </c>
      <c r="L182" s="163">
        <v>33.44866943359375</v>
      </c>
      <c r="M182" s="163">
        <v>33.01688766479492</v>
      </c>
      <c r="N182" s="163">
        <v>33.44866943359375</v>
      </c>
      <c r="O182" s="163">
        <v>1445.24853515625</v>
      </c>
      <c r="P182" s="163">
        <f t="shared" si="58"/>
        <v>42.78280714</v>
      </c>
      <c r="AM182" s="121"/>
    </row>
    <row r="183" ht="14.25" customHeight="1">
      <c r="A183" s="42" t="s">
        <v>168</v>
      </c>
      <c r="B183" s="42" t="s">
        <v>179</v>
      </c>
      <c r="C183" s="35" t="s">
        <v>41</v>
      </c>
      <c r="D183" s="42">
        <v>6.0</v>
      </c>
      <c r="E183" s="42">
        <v>6.0</v>
      </c>
      <c r="F183" s="261" t="s">
        <v>9</v>
      </c>
      <c r="G183" s="163">
        <v>12.225380754372228</v>
      </c>
      <c r="H183" s="163">
        <v>0.24041381475485074</v>
      </c>
      <c r="I183" s="163">
        <v>283.3567179357476</v>
      </c>
      <c r="J183" s="163">
        <v>5.305187168731027</v>
      </c>
      <c r="K183" s="163">
        <v>2.300553414928473</v>
      </c>
      <c r="L183" s="163">
        <v>35.03897476196289</v>
      </c>
      <c r="M183" s="163">
        <v>33.17608642578125</v>
      </c>
      <c r="N183" s="163">
        <v>35.03897476196289</v>
      </c>
      <c r="O183" s="163">
        <v>1425.85546875</v>
      </c>
      <c r="P183" s="163">
        <f t="shared" si="58"/>
        <v>50.85140705</v>
      </c>
      <c r="AM183" s="121"/>
    </row>
    <row r="184" ht="14.25" customHeight="1">
      <c r="A184" s="42" t="s">
        <v>183</v>
      </c>
      <c r="B184" s="42" t="s">
        <v>173</v>
      </c>
      <c r="C184" s="35" t="s">
        <v>40</v>
      </c>
      <c r="D184" s="42">
        <v>6.0</v>
      </c>
      <c r="E184" s="42">
        <v>7.0</v>
      </c>
      <c r="F184" s="261" t="s">
        <v>9</v>
      </c>
      <c r="G184" s="163">
        <v>11.36259730914454</v>
      </c>
      <c r="H184" s="163">
        <v>0.25659093846019754</v>
      </c>
      <c r="I184" s="163">
        <v>297.7610130932146</v>
      </c>
      <c r="J184" s="163">
        <v>4.4449000161627366</v>
      </c>
      <c r="K184" s="163">
        <v>1.8215784977152962</v>
      </c>
      <c r="L184" s="163">
        <v>33.146148681640625</v>
      </c>
      <c r="M184" s="163">
        <v>33.172183990478516</v>
      </c>
      <c r="N184" s="163">
        <v>33.146148681640625</v>
      </c>
      <c r="O184" s="163">
        <v>1460.01220703125</v>
      </c>
      <c r="P184" s="163">
        <f t="shared" si="58"/>
        <v>44.2829251</v>
      </c>
      <c r="AM184" s="121"/>
    </row>
    <row r="185" ht="14.25" customHeight="1">
      <c r="A185" s="42" t="s">
        <v>175</v>
      </c>
      <c r="B185" s="42" t="s">
        <v>179</v>
      </c>
      <c r="C185" s="35" t="s">
        <v>39</v>
      </c>
      <c r="D185" s="42">
        <v>6.0</v>
      </c>
      <c r="E185" s="42">
        <v>8.0</v>
      </c>
      <c r="F185" s="261" t="s">
        <v>9</v>
      </c>
      <c r="G185" s="163">
        <v>15.664261007177402</v>
      </c>
      <c r="H185" s="163">
        <v>0.3587146482699483</v>
      </c>
      <c r="I185" s="163">
        <v>292.283646539096</v>
      </c>
      <c r="J185" s="163">
        <v>5.370685623873853</v>
      </c>
      <c r="K185" s="163">
        <v>1.6261028140479734</v>
      </c>
      <c r="L185" s="163">
        <v>32.85908889770508</v>
      </c>
      <c r="M185" s="163">
        <v>33.00886535644531</v>
      </c>
      <c r="N185" s="163">
        <v>32.85908889770508</v>
      </c>
      <c r="O185" s="163">
        <v>1462.471923828125</v>
      </c>
      <c r="P185" s="163">
        <f t="shared" si="58"/>
        <v>43.6677484</v>
      </c>
      <c r="AM185" s="121"/>
    </row>
    <row r="186" ht="14.25" customHeight="1">
      <c r="A186" s="42" t="s">
        <v>168</v>
      </c>
      <c r="B186" s="42" t="s">
        <v>176</v>
      </c>
      <c r="C186" s="35" t="s">
        <v>38</v>
      </c>
      <c r="D186" s="42">
        <v>6.0</v>
      </c>
      <c r="E186" s="42">
        <v>9.0</v>
      </c>
      <c r="F186" s="261" t="s">
        <v>9</v>
      </c>
      <c r="G186" s="163">
        <v>12.777420128940625</v>
      </c>
      <c r="H186" s="163">
        <v>0.3181893003085648</v>
      </c>
      <c r="I186" s="163">
        <v>303.1327735659583</v>
      </c>
      <c r="J186" s="163">
        <v>4.945292203182295</v>
      </c>
      <c r="K186" s="163">
        <v>1.667001082137935</v>
      </c>
      <c r="L186" s="163">
        <v>32.847328186035156</v>
      </c>
      <c r="M186" s="163">
        <v>32.74155807495117</v>
      </c>
      <c r="N186" s="163">
        <v>32.847328186035156</v>
      </c>
      <c r="O186" s="163">
        <v>1352.6937255859375</v>
      </c>
      <c r="P186" s="163">
        <f t="shared" si="58"/>
        <v>40.15666183</v>
      </c>
      <c r="AM186" s="121"/>
    </row>
    <row r="187" ht="14.25" customHeight="1">
      <c r="A187" s="42" t="s">
        <v>183</v>
      </c>
      <c r="B187" s="42" t="s">
        <v>179</v>
      </c>
      <c r="C187" s="35" t="s">
        <v>37</v>
      </c>
      <c r="D187" s="42">
        <v>6.0</v>
      </c>
      <c r="E187" s="42">
        <v>10.0</v>
      </c>
      <c r="F187" s="261" t="s">
        <v>9</v>
      </c>
      <c r="G187" s="163">
        <v>12.607370688721215</v>
      </c>
      <c r="H187" s="163">
        <v>0.197182656476577</v>
      </c>
      <c r="I187" s="163">
        <v>262.7247286616044</v>
      </c>
      <c r="J187" s="163">
        <v>4.322328081578183</v>
      </c>
      <c r="K187" s="163">
        <v>2.2558716950562987</v>
      </c>
      <c r="L187" s="163">
        <v>34.6080436706543</v>
      </c>
      <c r="M187" s="163">
        <v>32.54569625854492</v>
      </c>
      <c r="N187" s="163">
        <v>34.6080436706543</v>
      </c>
      <c r="O187" s="163">
        <v>1392.905029296875</v>
      </c>
      <c r="P187" s="163">
        <f t="shared" si="58"/>
        <v>63.93752328</v>
      </c>
      <c r="AM187" s="121"/>
    </row>
    <row r="188" ht="14.25" customHeight="1">
      <c r="A188" s="42" t="s">
        <v>178</v>
      </c>
      <c r="B188" s="42" t="s">
        <v>173</v>
      </c>
      <c r="C188" s="35" t="s">
        <v>36</v>
      </c>
      <c r="D188" s="42">
        <v>6.0</v>
      </c>
      <c r="E188" s="42">
        <v>11.0</v>
      </c>
      <c r="F188" s="261" t="s">
        <v>9</v>
      </c>
      <c r="G188" s="163">
        <v>11.29824865238531</v>
      </c>
      <c r="H188" s="163">
        <v>0.20981408777901214</v>
      </c>
      <c r="I188" s="163">
        <v>281.0836725191108</v>
      </c>
      <c r="J188" s="163">
        <v>4.3073403615857515</v>
      </c>
      <c r="K188" s="163">
        <v>2.1230176514770793</v>
      </c>
      <c r="L188" s="163">
        <v>34.154701232910156</v>
      </c>
      <c r="M188" s="163">
        <v>32.464881896972656</v>
      </c>
      <c r="N188" s="163">
        <v>34.154701232910156</v>
      </c>
      <c r="O188" s="163">
        <v>1361.7747802734375</v>
      </c>
      <c r="P188" s="163">
        <f t="shared" si="58"/>
        <v>53.84885625</v>
      </c>
      <c r="AM188" s="121"/>
    </row>
    <row r="189" ht="14.25" customHeight="1">
      <c r="A189" s="42" t="s">
        <v>175</v>
      </c>
      <c r="B189" s="42" t="s">
        <v>169</v>
      </c>
      <c r="C189" s="35" t="s">
        <v>34</v>
      </c>
      <c r="D189" s="42">
        <v>6.0</v>
      </c>
      <c r="E189" s="42">
        <v>12.0</v>
      </c>
      <c r="F189" s="261" t="s">
        <v>9</v>
      </c>
      <c r="G189" s="163">
        <v>12.898523181973935</v>
      </c>
      <c r="H189" s="163">
        <v>0.278336444337729</v>
      </c>
      <c r="I189" s="163">
        <v>293.1451139309514</v>
      </c>
      <c r="J189" s="163">
        <v>4.152812999062319</v>
      </c>
      <c r="K189" s="163">
        <v>1.5823752812123026</v>
      </c>
      <c r="L189" s="163">
        <v>32.201393127441406</v>
      </c>
      <c r="M189" s="163">
        <v>32.434574127197266</v>
      </c>
      <c r="N189" s="163">
        <v>32.201393127441406</v>
      </c>
      <c r="O189" s="163">
        <v>1439.8431396484375</v>
      </c>
      <c r="P189" s="163">
        <f t="shared" si="58"/>
        <v>46.34148149</v>
      </c>
      <c r="AM189" s="121"/>
    </row>
    <row r="190" ht="14.25" customHeight="1">
      <c r="A190" s="42" t="s">
        <v>178</v>
      </c>
      <c r="B190" s="42" t="s">
        <v>169</v>
      </c>
      <c r="C190" s="35" t="s">
        <v>32</v>
      </c>
      <c r="D190" s="42">
        <v>6.0</v>
      </c>
      <c r="E190" s="42">
        <v>13.0</v>
      </c>
      <c r="F190" s="261" t="s">
        <v>9</v>
      </c>
      <c r="G190" s="163">
        <v>11.895955087419216</v>
      </c>
      <c r="H190" s="163">
        <v>0.263849347487286</v>
      </c>
      <c r="I190" s="163">
        <v>296.93791653161907</v>
      </c>
      <c r="J190" s="163">
        <v>4.076908909592788</v>
      </c>
      <c r="K190" s="163">
        <v>1.6308753902218833</v>
      </c>
      <c r="L190" s="163">
        <v>32.34131622314453</v>
      </c>
      <c r="M190" s="163">
        <v>32.474178314208984</v>
      </c>
      <c r="N190" s="163">
        <v>32.34131622314453</v>
      </c>
      <c r="O190" s="163">
        <v>1414.7408447265625</v>
      </c>
      <c r="P190" s="163">
        <f t="shared" si="58"/>
        <v>45.08616451</v>
      </c>
      <c r="AM190" s="121"/>
    </row>
    <row r="191" ht="14.25" customHeight="1">
      <c r="A191" s="42" t="s">
        <v>183</v>
      </c>
      <c r="B191" s="42" t="s">
        <v>169</v>
      </c>
      <c r="C191" s="35" t="s">
        <v>30</v>
      </c>
      <c r="D191" s="42">
        <v>6.0</v>
      </c>
      <c r="E191" s="42">
        <v>14.0</v>
      </c>
      <c r="F191" s="261" t="s">
        <v>9</v>
      </c>
      <c r="G191" s="163">
        <v>12.590828189539614</v>
      </c>
      <c r="H191" s="163">
        <v>0.20513831026299065</v>
      </c>
      <c r="I191" s="163">
        <v>265.64425861463013</v>
      </c>
      <c r="J191" s="163">
        <v>4.717564635472302</v>
      </c>
      <c r="K191" s="163">
        <v>2.3705625743018004</v>
      </c>
      <c r="L191" s="163">
        <v>35.083431243896484</v>
      </c>
      <c r="M191" s="163">
        <v>32.63923645019531</v>
      </c>
      <c r="N191" s="163">
        <v>35.083431243896484</v>
      </c>
      <c r="O191" s="163">
        <v>1431.013671875</v>
      </c>
      <c r="P191" s="163">
        <f t="shared" si="58"/>
        <v>61.37726382</v>
      </c>
      <c r="AM191" s="121"/>
    </row>
    <row r="192" ht="14.25" customHeight="1">
      <c r="A192" s="42" t="s">
        <v>178</v>
      </c>
      <c r="B192" s="42" t="s">
        <v>176</v>
      </c>
      <c r="C192" s="35" t="s">
        <v>29</v>
      </c>
      <c r="D192" s="42">
        <v>6.0</v>
      </c>
      <c r="E192" s="42">
        <v>15.0</v>
      </c>
      <c r="F192" s="261" t="s">
        <v>9</v>
      </c>
      <c r="G192" s="163">
        <v>12.146325256170924</v>
      </c>
      <c r="H192" s="163">
        <v>0.21316073323917878</v>
      </c>
      <c r="I192" s="163">
        <v>273.778839970682</v>
      </c>
      <c r="J192" s="163">
        <v>4.55815433789656</v>
      </c>
      <c r="K192" s="163">
        <v>2.212139585561992</v>
      </c>
      <c r="L192" s="163">
        <v>34.523258209228516</v>
      </c>
      <c r="M192" s="163">
        <v>32.55372619628906</v>
      </c>
      <c r="N192" s="163">
        <v>34.523258209228516</v>
      </c>
      <c r="O192" s="163">
        <v>1433.221923828125</v>
      </c>
      <c r="P192" s="163">
        <f t="shared" si="58"/>
        <v>56.98200166</v>
      </c>
      <c r="AM192" s="121"/>
    </row>
    <row r="193" ht="14.25" customHeight="1">
      <c r="A193" s="42" t="s">
        <v>175</v>
      </c>
      <c r="B193" s="42" t="s">
        <v>173</v>
      </c>
      <c r="C193" s="33" t="s">
        <v>28</v>
      </c>
      <c r="D193" s="42">
        <v>6.0</v>
      </c>
      <c r="E193" s="42">
        <v>16.0</v>
      </c>
      <c r="F193" s="261" t="s">
        <v>9</v>
      </c>
      <c r="G193" s="163">
        <v>15.234072452184447</v>
      </c>
      <c r="H193" s="163">
        <v>0.39401706521492497</v>
      </c>
      <c r="I193" s="163">
        <v>301.67495926444</v>
      </c>
      <c r="J193" s="163">
        <v>5.395856574898653</v>
      </c>
      <c r="K193" s="163">
        <v>1.5047399085979025</v>
      </c>
      <c r="L193" s="163">
        <v>32.391300201416016</v>
      </c>
      <c r="M193" s="163">
        <v>32.498592376708984</v>
      </c>
      <c r="N193" s="163">
        <v>32.391300201416016</v>
      </c>
      <c r="O193" s="163">
        <v>1363.9052734375</v>
      </c>
      <c r="P193" s="163">
        <f t="shared" si="58"/>
        <v>38.66348389</v>
      </c>
      <c r="AM193" s="121"/>
    </row>
    <row r="194" ht="14.25" customHeight="1">
      <c r="A194" s="42" t="s">
        <v>168</v>
      </c>
      <c r="B194" s="42" t="s">
        <v>169</v>
      </c>
      <c r="C194" s="35" t="s">
        <v>46</v>
      </c>
      <c r="D194" s="42">
        <v>1.0</v>
      </c>
      <c r="E194" s="42">
        <v>1.0</v>
      </c>
      <c r="F194" s="262" t="s">
        <v>12</v>
      </c>
      <c r="G194" s="163">
        <v>4.922931420870296</v>
      </c>
      <c r="H194" s="163">
        <v>0.04576134197544072</v>
      </c>
      <c r="I194" s="163">
        <v>208.0026025896912</v>
      </c>
      <c r="J194" s="163">
        <v>1.0459088816473636</v>
      </c>
      <c r="K194" s="163">
        <v>2.2661376318444435</v>
      </c>
      <c r="L194" s="163">
        <v>28.701419830322266</v>
      </c>
      <c r="M194" s="163">
        <v>28.64281463623047</v>
      </c>
      <c r="N194" s="163">
        <v>28.701419830322266</v>
      </c>
      <c r="O194" s="163">
        <v>1265.2706298828125</v>
      </c>
      <c r="P194" s="163">
        <f t="shared" si="58"/>
        <v>107.5783884</v>
      </c>
      <c r="AM194" s="121"/>
    </row>
    <row r="195" ht="14.25" customHeight="1">
      <c r="A195" s="42" t="s">
        <v>168</v>
      </c>
      <c r="B195" s="42" t="s">
        <v>173</v>
      </c>
      <c r="C195" s="35" t="s">
        <v>45</v>
      </c>
      <c r="D195" s="42">
        <v>1.0</v>
      </c>
      <c r="E195" s="42">
        <v>2.0</v>
      </c>
      <c r="F195" s="262" t="s">
        <v>12</v>
      </c>
      <c r="G195" s="163">
        <v>7.910243886425735</v>
      </c>
      <c r="H195" s="163">
        <v>0.08371416378558631</v>
      </c>
      <c r="I195" s="163">
        <v>223.30660480141592</v>
      </c>
      <c r="J195" s="163">
        <v>1.8515991503097664</v>
      </c>
      <c r="K195" s="163">
        <v>2.21953339963779</v>
      </c>
      <c r="L195" s="163">
        <v>29.023929595947266</v>
      </c>
      <c r="M195" s="163">
        <v>29.13030433654785</v>
      </c>
      <c r="N195" s="163">
        <v>29.023929595947266</v>
      </c>
      <c r="O195" s="163">
        <v>1140.38720703125</v>
      </c>
      <c r="P195" s="163">
        <f t="shared" si="58"/>
        <v>94.49110555</v>
      </c>
      <c r="AM195" s="121"/>
    </row>
    <row r="196" ht="14.25" customHeight="1">
      <c r="A196" s="42" t="s">
        <v>175</v>
      </c>
      <c r="B196" s="42" t="s">
        <v>176</v>
      </c>
      <c r="C196" s="35" t="s">
        <v>44</v>
      </c>
      <c r="D196" s="42">
        <v>1.0</v>
      </c>
      <c r="E196" s="42">
        <v>3.0</v>
      </c>
      <c r="F196" s="262" t="s">
        <v>12</v>
      </c>
      <c r="G196" s="163">
        <v>6.228982698020135</v>
      </c>
      <c r="H196" s="163">
        <v>0.04095479573306413</v>
      </c>
      <c r="I196" s="163">
        <v>133.18003725217906</v>
      </c>
      <c r="J196" s="163">
        <v>1.2089650131972307</v>
      </c>
      <c r="K196" s="163">
        <v>2.910080152020758</v>
      </c>
      <c r="L196" s="163">
        <v>31.601228713989258</v>
      </c>
      <c r="M196" s="163">
        <v>29.547426223754883</v>
      </c>
      <c r="N196" s="163">
        <v>31.601228713989258</v>
      </c>
      <c r="O196" s="163">
        <v>1241.43272745622</v>
      </c>
      <c r="P196" s="163">
        <f t="shared" si="58"/>
        <v>152.0940976</v>
      </c>
      <c r="AM196" s="121"/>
    </row>
    <row r="197" ht="14.25" customHeight="1">
      <c r="A197" s="42" t="s">
        <v>178</v>
      </c>
      <c r="B197" s="42" t="s">
        <v>179</v>
      </c>
      <c r="C197" s="35" t="s">
        <v>43</v>
      </c>
      <c r="D197" s="42">
        <v>1.0</v>
      </c>
      <c r="E197" s="42">
        <v>4.0</v>
      </c>
      <c r="F197" s="262" t="s">
        <v>12</v>
      </c>
      <c r="G197" s="163">
        <v>14.359913641917064</v>
      </c>
      <c r="H197" s="163">
        <v>0.1611260433922327</v>
      </c>
      <c r="I197" s="163">
        <v>218.99002341869374</v>
      </c>
      <c r="J197" s="163">
        <v>4.008316299980514</v>
      </c>
      <c r="K197" s="163">
        <v>2.550017027344619</v>
      </c>
      <c r="L197" s="163">
        <v>31.58568000793457</v>
      </c>
      <c r="M197" s="163">
        <v>30.069913864135742</v>
      </c>
      <c r="N197" s="163">
        <v>31.58568000793457</v>
      </c>
      <c r="O197" s="163">
        <v>1277.447509765625</v>
      </c>
      <c r="P197" s="163">
        <f t="shared" si="58"/>
        <v>89.12223834</v>
      </c>
      <c r="AM197" s="121"/>
    </row>
    <row r="198" ht="14.25" customHeight="1">
      <c r="A198" s="42" t="s">
        <v>183</v>
      </c>
      <c r="B198" s="42" t="s">
        <v>176</v>
      </c>
      <c r="C198" s="35" t="s">
        <v>42</v>
      </c>
      <c r="D198" s="42">
        <v>1.0</v>
      </c>
      <c r="E198" s="42">
        <v>5.0</v>
      </c>
      <c r="F198" s="262" t="s">
        <v>12</v>
      </c>
      <c r="G198" s="163">
        <v>6.592556233623174</v>
      </c>
      <c r="H198" s="163">
        <v>0.04594956213194516</v>
      </c>
      <c r="I198" s="163">
        <v>147.33376341669887</v>
      </c>
      <c r="J198" s="163">
        <v>1.2043558394026523</v>
      </c>
      <c r="K198" s="163">
        <v>2.5912436481871683</v>
      </c>
      <c r="L198" s="163">
        <v>30.55956268310547</v>
      </c>
      <c r="M198" s="163">
        <v>30.516767501831055</v>
      </c>
      <c r="N198" s="163">
        <v>30.55956268310547</v>
      </c>
      <c r="O198" s="163">
        <v>1024.28759765625</v>
      </c>
      <c r="P198" s="163">
        <f t="shared" si="58"/>
        <v>143.4737553</v>
      </c>
      <c r="AM198" s="121"/>
    </row>
    <row r="199" ht="14.25" customHeight="1">
      <c r="A199" s="42" t="s">
        <v>168</v>
      </c>
      <c r="B199" s="42" t="s">
        <v>179</v>
      </c>
      <c r="C199" s="35" t="s">
        <v>41</v>
      </c>
      <c r="D199" s="42">
        <v>1.0</v>
      </c>
      <c r="E199" s="42">
        <v>6.0</v>
      </c>
      <c r="F199" s="262" t="s">
        <v>12</v>
      </c>
      <c r="G199" s="163">
        <v>14.450789584225468</v>
      </c>
      <c r="H199" s="163">
        <v>0.2040128770079484</v>
      </c>
      <c r="I199" s="163">
        <v>248.6621383353921</v>
      </c>
      <c r="J199" s="163">
        <v>4.414310258910296</v>
      </c>
      <c r="K199" s="163">
        <v>2.250947387770223</v>
      </c>
      <c r="L199" s="163">
        <v>30.796974182128906</v>
      </c>
      <c r="M199" s="163">
        <v>30.896528244018555</v>
      </c>
      <c r="N199" s="163">
        <v>30.796974182128906</v>
      </c>
      <c r="O199" s="163">
        <v>1253.22119140625</v>
      </c>
      <c r="P199" s="163">
        <f t="shared" si="58"/>
        <v>70.8327327</v>
      </c>
      <c r="AM199" s="121"/>
    </row>
    <row r="200" ht="14.25" customHeight="1">
      <c r="A200" s="42" t="s">
        <v>183</v>
      </c>
      <c r="B200" s="42" t="s">
        <v>173</v>
      </c>
      <c r="C200" s="35" t="s">
        <v>40</v>
      </c>
      <c r="D200" s="42">
        <v>1.0</v>
      </c>
      <c r="E200" s="42">
        <v>7.0</v>
      </c>
      <c r="F200" s="262" t="s">
        <v>12</v>
      </c>
      <c r="G200" s="163">
        <v>18.102781570451775</v>
      </c>
      <c r="H200" s="163">
        <v>0.3515223515143753</v>
      </c>
      <c r="I200" s="163">
        <v>273.21509724627145</v>
      </c>
      <c r="J200" s="163">
        <v>6.655641715386375</v>
      </c>
      <c r="K200" s="163">
        <v>2.0610239476723264</v>
      </c>
      <c r="L200" s="163">
        <v>31.183053970336914</v>
      </c>
      <c r="M200" s="163">
        <v>31.302318572998047</v>
      </c>
      <c r="N200" s="163">
        <v>31.183053970336914</v>
      </c>
      <c r="O200" s="163">
        <v>1225.4774169921875</v>
      </c>
      <c r="P200" s="163">
        <f t="shared" si="58"/>
        <v>51.49823757</v>
      </c>
      <c r="AM200" s="121"/>
    </row>
    <row r="201" ht="14.25" customHeight="1">
      <c r="A201" s="42" t="s">
        <v>175</v>
      </c>
      <c r="B201" s="42" t="s">
        <v>179</v>
      </c>
      <c r="C201" s="35" t="s">
        <v>39</v>
      </c>
      <c r="D201" s="42">
        <v>1.0</v>
      </c>
      <c r="E201" s="42">
        <v>8.0</v>
      </c>
      <c r="F201" s="262" t="s">
        <v>12</v>
      </c>
      <c r="G201" s="163">
        <v>9.0070188269081</v>
      </c>
      <c r="H201" s="163">
        <v>0.06457788445544425</v>
      </c>
      <c r="I201" s="163">
        <v>146.57472079062907</v>
      </c>
      <c r="J201" s="163">
        <v>2.1052337501582565</v>
      </c>
      <c r="K201" s="163">
        <v>3.226928716628601</v>
      </c>
      <c r="L201" s="163">
        <v>33.59004592895508</v>
      </c>
      <c r="M201" s="163">
        <v>31.638425827026367</v>
      </c>
      <c r="N201" s="163">
        <v>33.59004592895508</v>
      </c>
      <c r="O201" s="163">
        <v>1177.3148193359375</v>
      </c>
      <c r="P201" s="163">
        <f t="shared" si="58"/>
        <v>139.4752848</v>
      </c>
      <c r="AM201" s="121"/>
    </row>
    <row r="202" ht="14.25" customHeight="1">
      <c r="A202" s="42" t="s">
        <v>168</v>
      </c>
      <c r="B202" s="42" t="s">
        <v>176</v>
      </c>
      <c r="C202" s="35" t="s">
        <v>38</v>
      </c>
      <c r="D202" s="42">
        <v>1.0</v>
      </c>
      <c r="E202" s="42">
        <v>9.0</v>
      </c>
      <c r="F202" s="262" t="s">
        <v>12</v>
      </c>
      <c r="G202" s="163">
        <v>15.832908835234424</v>
      </c>
      <c r="H202" s="163">
        <v>0.19736831021373616</v>
      </c>
      <c r="I202" s="163">
        <v>228.69380260059728</v>
      </c>
      <c r="J202" s="163">
        <v>5.223522514186693</v>
      </c>
      <c r="K202" s="163">
        <v>2.7349165430881395</v>
      </c>
      <c r="L202" s="163">
        <v>33.289093017578125</v>
      </c>
      <c r="M202" s="163">
        <v>32.230594635009766</v>
      </c>
      <c r="N202" s="163">
        <v>33.289093017578125</v>
      </c>
      <c r="O202" s="163">
        <v>1242.8463134765625</v>
      </c>
      <c r="P202" s="163">
        <f t="shared" si="58"/>
        <v>80.22011648</v>
      </c>
      <c r="AM202" s="121"/>
    </row>
    <row r="203" ht="14.25" customHeight="1">
      <c r="A203" s="42" t="s">
        <v>183</v>
      </c>
      <c r="B203" s="42" t="s">
        <v>179</v>
      </c>
      <c r="C203" s="35" t="s">
        <v>37</v>
      </c>
      <c r="D203" s="42">
        <v>1.0</v>
      </c>
      <c r="E203" s="42">
        <v>10.0</v>
      </c>
      <c r="F203" s="262" t="s">
        <v>12</v>
      </c>
      <c r="G203" s="163">
        <v>7.3539243263352</v>
      </c>
      <c r="H203" s="163">
        <v>0.04283072261497508</v>
      </c>
      <c r="I203" s="163">
        <v>100.15319160641266</v>
      </c>
      <c r="J203" s="163">
        <v>1.3035846704783067</v>
      </c>
      <c r="K203" s="163">
        <v>2.9940889018650862</v>
      </c>
      <c r="L203" s="163">
        <v>32.719627380371094</v>
      </c>
      <c r="M203" s="163">
        <v>32.882965087890625</v>
      </c>
      <c r="N203" s="163">
        <v>32.719627380371094</v>
      </c>
      <c r="O203" s="163">
        <v>1166.58935546875</v>
      </c>
      <c r="P203" s="163">
        <f t="shared" si="58"/>
        <v>171.6974143</v>
      </c>
      <c r="AM203" s="121"/>
    </row>
    <row r="204" ht="14.25" customHeight="1">
      <c r="A204" s="42" t="s">
        <v>178</v>
      </c>
      <c r="B204" s="42" t="s">
        <v>173</v>
      </c>
      <c r="C204" s="35" t="s">
        <v>36</v>
      </c>
      <c r="D204" s="42">
        <v>1.0</v>
      </c>
      <c r="E204" s="42">
        <v>11.0</v>
      </c>
      <c r="F204" s="262" t="s">
        <v>12</v>
      </c>
      <c r="G204" s="163">
        <v>10.153006792175361</v>
      </c>
      <c r="H204" s="163">
        <v>0.07301211434383285</v>
      </c>
      <c r="I204" s="163">
        <v>146.39774304929955</v>
      </c>
      <c r="J204" s="163">
        <v>2.169365910333446</v>
      </c>
      <c r="K204" s="163">
        <v>2.9500484815518466</v>
      </c>
      <c r="L204" s="163">
        <v>33.03431701660156</v>
      </c>
      <c r="M204" s="163">
        <v>33.175994873046875</v>
      </c>
      <c r="N204" s="163">
        <v>33.03431701660156</v>
      </c>
      <c r="O204" s="163">
        <v>1319.0587158203125</v>
      </c>
      <c r="P204" s="163">
        <f t="shared" si="58"/>
        <v>139.059208</v>
      </c>
      <c r="AM204" s="121"/>
    </row>
    <row r="205" ht="14.25" customHeight="1">
      <c r="A205" s="42" t="s">
        <v>175</v>
      </c>
      <c r="B205" s="42" t="s">
        <v>169</v>
      </c>
      <c r="C205" s="35" t="s">
        <v>34</v>
      </c>
      <c r="D205" s="42">
        <v>1.0</v>
      </c>
      <c r="E205" s="42">
        <v>12.0</v>
      </c>
      <c r="F205" s="262" t="s">
        <v>12</v>
      </c>
      <c r="G205" s="163">
        <v>12.579434748403905</v>
      </c>
      <c r="H205" s="163">
        <v>0.14473900411211618</v>
      </c>
      <c r="I205" s="163">
        <v>223.8025901893887</v>
      </c>
      <c r="J205" s="163">
        <v>3.973786109833363</v>
      </c>
      <c r="K205" s="163">
        <v>2.788237452276077</v>
      </c>
      <c r="L205" s="163">
        <v>33.323692321777344</v>
      </c>
      <c r="M205" s="163">
        <v>33.437156677246094</v>
      </c>
      <c r="N205" s="163">
        <v>33.323692321777344</v>
      </c>
      <c r="O205" s="163">
        <v>1217.4127197265625</v>
      </c>
      <c r="P205" s="163">
        <f t="shared" si="58"/>
        <v>86.91116003</v>
      </c>
      <c r="AM205" s="121"/>
    </row>
    <row r="206" ht="14.25" customHeight="1">
      <c r="A206" s="42" t="s">
        <v>178</v>
      </c>
      <c r="B206" s="42" t="s">
        <v>169</v>
      </c>
      <c r="C206" s="35" t="s">
        <v>32</v>
      </c>
      <c r="D206" s="42">
        <v>1.0</v>
      </c>
      <c r="E206" s="42">
        <v>13.0</v>
      </c>
      <c r="F206" s="262" t="s">
        <v>12</v>
      </c>
      <c r="G206" s="163">
        <v>9.715988408153796</v>
      </c>
      <c r="H206" s="163">
        <v>0.0554780203725895</v>
      </c>
      <c r="I206" s="163">
        <v>87.49504497457592</v>
      </c>
      <c r="J206" s="163">
        <v>2.175044617226587</v>
      </c>
      <c r="K206" s="163">
        <v>3.8483181653638514</v>
      </c>
      <c r="L206" s="163">
        <v>36.179771423339844</v>
      </c>
      <c r="M206" s="163">
        <v>33.648765563964844</v>
      </c>
      <c r="N206" s="163">
        <v>36.179771423339844</v>
      </c>
      <c r="O206" s="163">
        <v>1299.9873046875</v>
      </c>
      <c r="P206" s="163">
        <f t="shared" si="58"/>
        <v>175.1322117</v>
      </c>
      <c r="AM206" s="121"/>
    </row>
    <row r="207" ht="14.25" customHeight="1">
      <c r="A207" s="42" t="s">
        <v>183</v>
      </c>
      <c r="B207" s="42" t="s">
        <v>169</v>
      </c>
      <c r="C207" s="35" t="s">
        <v>30</v>
      </c>
      <c r="D207" s="42">
        <v>1.0</v>
      </c>
      <c r="E207" s="42">
        <v>14.0</v>
      </c>
      <c r="F207" s="262" t="s">
        <v>12</v>
      </c>
      <c r="G207" s="163">
        <v>22.51895146602347</v>
      </c>
      <c r="H207" s="163">
        <v>0.33011406258111214</v>
      </c>
      <c r="I207" s="163">
        <v>236.36810770908718</v>
      </c>
      <c r="J207" s="163">
        <v>8.114748740765494</v>
      </c>
      <c r="K207" s="163">
        <v>2.6385225621926534</v>
      </c>
      <c r="L207" s="163">
        <v>34.65149688720703</v>
      </c>
      <c r="M207" s="163">
        <v>33.88822555541992</v>
      </c>
      <c r="N207" s="163">
        <v>34.65149688720703</v>
      </c>
      <c r="O207" s="163">
        <v>1400.5255126953125</v>
      </c>
      <c r="P207" s="163">
        <f t="shared" si="58"/>
        <v>68.21566852</v>
      </c>
      <c r="AM207" s="121"/>
    </row>
    <row r="208" ht="14.25" customHeight="1">
      <c r="A208" s="42" t="s">
        <v>178</v>
      </c>
      <c r="B208" s="42" t="s">
        <v>176</v>
      </c>
      <c r="C208" s="35" t="s">
        <v>29</v>
      </c>
      <c r="D208" s="42">
        <v>1.0</v>
      </c>
      <c r="E208" s="42">
        <v>15.0</v>
      </c>
      <c r="F208" s="262" t="s">
        <v>12</v>
      </c>
      <c r="G208" s="163">
        <v>14.751571875715173</v>
      </c>
      <c r="H208" s="163">
        <v>0.17295005877369238</v>
      </c>
      <c r="I208" s="163">
        <v>222.78645424093682</v>
      </c>
      <c r="J208" s="163">
        <v>4.68877986270787</v>
      </c>
      <c r="K208" s="163">
        <v>2.77421151784862</v>
      </c>
      <c r="L208" s="163">
        <v>33.89710998535156</v>
      </c>
      <c r="M208" s="163">
        <v>34.03661346435547</v>
      </c>
      <c r="N208" s="163">
        <v>33.89710998535156</v>
      </c>
      <c r="O208" s="163">
        <v>1371.8712158203125</v>
      </c>
      <c r="P208" s="163">
        <f t="shared" si="58"/>
        <v>85.29382401</v>
      </c>
      <c r="AM208" s="121"/>
    </row>
    <row r="209" ht="14.25" customHeight="1">
      <c r="A209" s="42" t="s">
        <v>175</v>
      </c>
      <c r="B209" s="42" t="s">
        <v>173</v>
      </c>
      <c r="C209" s="33" t="s">
        <v>28</v>
      </c>
      <c r="D209" s="42">
        <v>1.0</v>
      </c>
      <c r="E209" s="42">
        <v>16.0</v>
      </c>
      <c r="F209" s="262" t="s">
        <v>12</v>
      </c>
      <c r="G209" s="163">
        <v>11.074334276303022</v>
      </c>
      <c r="H209" s="163">
        <v>0.07523672708844746</v>
      </c>
      <c r="I209" s="163">
        <v>131.53160890126955</v>
      </c>
      <c r="J209" s="163">
        <v>2.330773161932891</v>
      </c>
      <c r="K209" s="163">
        <v>3.070488827633643</v>
      </c>
      <c r="L209" s="163">
        <v>34.0496826171875</v>
      </c>
      <c r="M209" s="163">
        <v>34.199947357177734</v>
      </c>
      <c r="N209" s="163">
        <v>34.0496826171875</v>
      </c>
      <c r="O209" s="163">
        <v>1108.0867919921875</v>
      </c>
      <c r="P209" s="163">
        <f t="shared" si="58"/>
        <v>147.1931955</v>
      </c>
      <c r="AM209" s="121"/>
    </row>
    <row r="210" ht="14.25" customHeight="1">
      <c r="A210" s="42" t="s">
        <v>168</v>
      </c>
      <c r="B210" s="42" t="s">
        <v>169</v>
      </c>
      <c r="C210" s="35" t="s">
        <v>46</v>
      </c>
      <c r="D210" s="42">
        <v>3.0</v>
      </c>
      <c r="E210" s="42">
        <v>1.0</v>
      </c>
      <c r="F210" s="262" t="s">
        <v>12</v>
      </c>
      <c r="G210" s="163">
        <v>8.096718067444042</v>
      </c>
      <c r="H210" s="163">
        <v>0.11657720293816795</v>
      </c>
      <c r="I210" s="163">
        <v>254.08839695119028</v>
      </c>
      <c r="J210" s="163">
        <v>4.170945035273664</v>
      </c>
      <c r="K210" s="163">
        <v>3.577245208068215</v>
      </c>
      <c r="L210" s="163">
        <v>36.47005844116211</v>
      </c>
      <c r="M210" s="163">
        <v>34.652320861816406</v>
      </c>
      <c r="N210" s="163">
        <v>36.47005844116211</v>
      </c>
      <c r="O210" s="163">
        <v>1372.75244140625</v>
      </c>
      <c r="P210" s="163">
        <f t="shared" si="58"/>
        <v>69.45369989</v>
      </c>
      <c r="AM210" s="121"/>
    </row>
    <row r="211" ht="14.25" customHeight="1">
      <c r="A211" s="42" t="s">
        <v>168</v>
      </c>
      <c r="B211" s="42" t="s">
        <v>173</v>
      </c>
      <c r="C211" s="35" t="s">
        <v>45</v>
      </c>
      <c r="D211" s="42">
        <v>3.0</v>
      </c>
      <c r="E211" s="42">
        <v>2.0</v>
      </c>
      <c r="F211" s="262" t="s">
        <v>12</v>
      </c>
      <c r="G211" s="163">
        <v>15.099481774914715</v>
      </c>
      <c r="H211" s="163">
        <v>0.3467928649427513</v>
      </c>
      <c r="I211" s="163">
        <v>287.46687464131975</v>
      </c>
      <c r="J211" s="163">
        <v>8.108702474799346</v>
      </c>
      <c r="K211" s="163">
        <v>2.5209156805824064</v>
      </c>
      <c r="L211" s="163">
        <v>34.70357894897461</v>
      </c>
      <c r="M211" s="163">
        <v>34.782264709472656</v>
      </c>
      <c r="N211" s="163">
        <v>34.70357894897461</v>
      </c>
      <c r="O211" s="163">
        <v>1433.5980224609375</v>
      </c>
      <c r="P211" s="163">
        <f t="shared" si="58"/>
        <v>43.54034728</v>
      </c>
      <c r="AM211" s="121"/>
    </row>
    <row r="212" ht="14.25" customHeight="1">
      <c r="A212" s="42" t="s">
        <v>175</v>
      </c>
      <c r="B212" s="42" t="s">
        <v>176</v>
      </c>
      <c r="C212" s="35" t="s">
        <v>44</v>
      </c>
      <c r="D212" s="42">
        <v>3.0</v>
      </c>
      <c r="E212" s="42">
        <v>3.0</v>
      </c>
      <c r="F212" s="262" t="s">
        <v>12</v>
      </c>
      <c r="G212" s="163">
        <v>10.393373978256802</v>
      </c>
      <c r="H212" s="163">
        <v>0.16566528228443198</v>
      </c>
      <c r="I212" s="163">
        <v>263.9644049190821</v>
      </c>
      <c r="J212" s="163">
        <v>4.762347839462661</v>
      </c>
      <c r="K212" s="163">
        <v>2.928094934810611</v>
      </c>
      <c r="L212" s="163">
        <v>34.8419075012207</v>
      </c>
      <c r="M212" s="163">
        <v>34.9846076965332</v>
      </c>
      <c r="N212" s="163">
        <v>34.8419075012207</v>
      </c>
      <c r="O212" s="163">
        <v>1430.9515380859375</v>
      </c>
      <c r="P212" s="163">
        <f t="shared" si="58"/>
        <v>62.73718811</v>
      </c>
      <c r="AM212" s="121"/>
    </row>
    <row r="213" ht="14.25" customHeight="1">
      <c r="A213" s="42" t="s">
        <v>178</v>
      </c>
      <c r="B213" s="42" t="s">
        <v>179</v>
      </c>
      <c r="C213" s="35" t="s">
        <v>43</v>
      </c>
      <c r="D213" s="42">
        <v>3.0</v>
      </c>
      <c r="E213" s="42">
        <v>4.0</v>
      </c>
      <c r="F213" s="262" t="s">
        <v>12</v>
      </c>
      <c r="G213" s="163">
        <v>5.77650683852614</v>
      </c>
      <c r="H213" s="163">
        <v>0.06282054100838876</v>
      </c>
      <c r="I213" s="163">
        <v>220.12394188805533</v>
      </c>
      <c r="J213" s="163">
        <v>2.727489112877469</v>
      </c>
      <c r="K213" s="163">
        <v>4.25112244872674</v>
      </c>
      <c r="L213" s="163">
        <v>38.14619064331055</v>
      </c>
      <c r="M213" s="163">
        <v>35.302730560302734</v>
      </c>
      <c r="N213" s="163">
        <v>38.14619064331055</v>
      </c>
      <c r="O213" s="163">
        <v>1409.89306640625</v>
      </c>
      <c r="P213" s="163">
        <f t="shared" si="58"/>
        <v>91.95251658</v>
      </c>
      <c r="AM213" s="121"/>
    </row>
    <row r="214" ht="14.25" customHeight="1">
      <c r="A214" s="42" t="s">
        <v>183</v>
      </c>
      <c r="B214" s="42" t="s">
        <v>176</v>
      </c>
      <c r="C214" s="35" t="s">
        <v>42</v>
      </c>
      <c r="D214" s="42">
        <v>3.0</v>
      </c>
      <c r="E214" s="42">
        <v>5.0</v>
      </c>
      <c r="F214" s="262" t="s">
        <v>12</v>
      </c>
      <c r="G214" s="163">
        <v>7.669531340012612</v>
      </c>
      <c r="H214" s="163">
        <v>0.09460691836578872</v>
      </c>
      <c r="I214" s="163">
        <v>236.2230282261876</v>
      </c>
      <c r="J214" s="163">
        <v>3.5747398355818487</v>
      </c>
      <c r="K214" s="163">
        <v>3.7450409173123824</v>
      </c>
      <c r="L214" s="163">
        <v>37.082618713378906</v>
      </c>
      <c r="M214" s="163">
        <v>35.436912536621094</v>
      </c>
      <c r="N214" s="163">
        <v>37.082618713378906</v>
      </c>
      <c r="O214" s="163">
        <v>1168.979736328125</v>
      </c>
      <c r="P214" s="163">
        <f t="shared" si="58"/>
        <v>81.06734129</v>
      </c>
      <c r="AM214" s="121"/>
    </row>
    <row r="215" ht="14.25" customHeight="1">
      <c r="A215" s="42" t="s">
        <v>168</v>
      </c>
      <c r="B215" s="42" t="s">
        <v>179</v>
      </c>
      <c r="C215" s="35" t="s">
        <v>41</v>
      </c>
      <c r="D215" s="42">
        <v>3.0</v>
      </c>
      <c r="E215" s="42">
        <v>6.0</v>
      </c>
      <c r="F215" s="262" t="s">
        <v>12</v>
      </c>
      <c r="G215" s="163">
        <v>12.10409542768178</v>
      </c>
      <c r="H215" s="163">
        <v>0.15283050269139767</v>
      </c>
      <c r="I215" s="163">
        <v>232.4004726871611</v>
      </c>
      <c r="J215" s="163">
        <v>5.332396993063697</v>
      </c>
      <c r="K215" s="163">
        <v>3.5221624223597705</v>
      </c>
      <c r="L215" s="163">
        <v>37.114437103271484</v>
      </c>
      <c r="M215" s="163">
        <v>35.576881408691406</v>
      </c>
      <c r="N215" s="163">
        <v>37.114437103271484</v>
      </c>
      <c r="O215" s="163">
        <v>1433.31689453125</v>
      </c>
      <c r="P215" s="163">
        <f t="shared" si="58"/>
        <v>79.19947402</v>
      </c>
      <c r="AM215" s="121"/>
    </row>
    <row r="216" ht="14.25" customHeight="1">
      <c r="A216" s="42" t="s">
        <v>183</v>
      </c>
      <c r="B216" s="42" t="s">
        <v>173</v>
      </c>
      <c r="C216" s="35" t="s">
        <v>40</v>
      </c>
      <c r="D216" s="42">
        <v>3.0</v>
      </c>
      <c r="E216" s="42">
        <v>7.0</v>
      </c>
      <c r="F216" s="262" t="s">
        <v>12</v>
      </c>
      <c r="G216" s="163">
        <v>8.817428109842092</v>
      </c>
      <c r="H216" s="163">
        <v>0.12717916622967818</v>
      </c>
      <c r="I216" s="163">
        <v>255.68743290156914</v>
      </c>
      <c r="J216" s="163">
        <v>3.931866749376829</v>
      </c>
      <c r="K216" s="163">
        <v>3.105421422697026</v>
      </c>
      <c r="L216" s="163">
        <v>35.44546890258789</v>
      </c>
      <c r="M216" s="163">
        <v>35.612815856933594</v>
      </c>
      <c r="N216" s="163">
        <v>35.44546890258789</v>
      </c>
      <c r="O216" s="163">
        <v>1426.9857177734375</v>
      </c>
      <c r="P216" s="163">
        <f t="shared" si="58"/>
        <v>69.33075889</v>
      </c>
      <c r="AM216" s="121"/>
    </row>
    <row r="217" ht="14.25" customHeight="1">
      <c r="A217" s="42" t="s">
        <v>175</v>
      </c>
      <c r="B217" s="42" t="s">
        <v>179</v>
      </c>
      <c r="C217" s="35" t="s">
        <v>39</v>
      </c>
      <c r="D217" s="42">
        <v>3.0</v>
      </c>
      <c r="E217" s="42">
        <v>8.0</v>
      </c>
      <c r="F217" s="262" t="s">
        <v>12</v>
      </c>
      <c r="G217" s="163">
        <v>12.06604616424981</v>
      </c>
      <c r="H217" s="163">
        <v>0.19826565314783928</v>
      </c>
      <c r="I217" s="163">
        <v>264.10527888718127</v>
      </c>
      <c r="J217" s="163">
        <v>5.624919600086839</v>
      </c>
      <c r="K217" s="163">
        <v>2.9130001965904704</v>
      </c>
      <c r="L217" s="163">
        <v>35.659915924072266</v>
      </c>
      <c r="M217" s="163">
        <v>35.821964263916016</v>
      </c>
      <c r="N217" s="163">
        <v>35.659915924072266</v>
      </c>
      <c r="O217" s="163">
        <v>1439.2064208984375</v>
      </c>
      <c r="P217" s="163">
        <f t="shared" si="58"/>
        <v>60.85797501</v>
      </c>
      <c r="AM217" s="121"/>
    </row>
    <row r="218" ht="14.25" customHeight="1">
      <c r="A218" s="42" t="s">
        <v>168</v>
      </c>
      <c r="B218" s="42" t="s">
        <v>176</v>
      </c>
      <c r="C218" s="35" t="s">
        <v>38</v>
      </c>
      <c r="D218" s="42">
        <v>3.0</v>
      </c>
      <c r="E218" s="42">
        <v>9.0</v>
      </c>
      <c r="F218" s="262" t="s">
        <v>12</v>
      </c>
      <c r="G218" s="163">
        <v>10.15213670910986</v>
      </c>
      <c r="H218" s="163">
        <v>0.17024985166764814</v>
      </c>
      <c r="I218" s="163">
        <v>268.925200507983</v>
      </c>
      <c r="J218" s="163">
        <v>5.002565471913044</v>
      </c>
      <c r="K218" s="163">
        <v>2.9913127005068816</v>
      </c>
      <c r="L218" s="163">
        <v>35.5670280456543</v>
      </c>
      <c r="M218" s="163">
        <v>35.73924255371094</v>
      </c>
      <c r="N218" s="163">
        <v>35.5670280456543</v>
      </c>
      <c r="O218" s="163">
        <v>1393.9423240625</v>
      </c>
      <c r="P218" s="163">
        <f t="shared" si="58"/>
        <v>59.63081089</v>
      </c>
      <c r="AM218" s="121"/>
    </row>
    <row r="219" ht="14.25" customHeight="1">
      <c r="A219" s="42" t="s">
        <v>183</v>
      </c>
      <c r="B219" s="42" t="s">
        <v>179</v>
      </c>
      <c r="C219" s="35" t="s">
        <v>37</v>
      </c>
      <c r="D219" s="42">
        <v>3.0</v>
      </c>
      <c r="E219" s="42">
        <v>10.0</v>
      </c>
      <c r="F219" s="262" t="s">
        <v>12</v>
      </c>
      <c r="G219" s="163">
        <v>7.4583337621126065</v>
      </c>
      <c r="H219" s="163">
        <v>0.10704733252242796</v>
      </c>
      <c r="I219" s="163">
        <v>257.0435256005382</v>
      </c>
      <c r="J219" s="163">
        <v>3.484402470672351</v>
      </c>
      <c r="K219" s="163">
        <v>3.2412146120828615</v>
      </c>
      <c r="L219" s="163">
        <v>36.2166748046875</v>
      </c>
      <c r="M219" s="163">
        <v>36.29693603515625</v>
      </c>
      <c r="N219" s="163">
        <v>36.2166748046875</v>
      </c>
      <c r="O219" s="163">
        <v>1446.6705322265625</v>
      </c>
      <c r="P219" s="163">
        <f t="shared" si="58"/>
        <v>69.6732332</v>
      </c>
      <c r="AM219" s="121"/>
    </row>
    <row r="220" ht="14.25" customHeight="1">
      <c r="A220" s="42" t="s">
        <v>178</v>
      </c>
      <c r="B220" s="42" t="s">
        <v>173</v>
      </c>
      <c r="C220" s="35" t="s">
        <v>36</v>
      </c>
      <c r="D220" s="42">
        <v>3.0</v>
      </c>
      <c r="E220" s="42">
        <v>11.0</v>
      </c>
      <c r="F220" s="262" t="s">
        <v>12</v>
      </c>
      <c r="G220" s="163">
        <v>12.141586603507033</v>
      </c>
      <c r="H220" s="163">
        <v>0.27727343461537657</v>
      </c>
      <c r="I220" s="163">
        <v>290.9810451396528</v>
      </c>
      <c r="J220" s="163">
        <v>7.171398783781654</v>
      </c>
      <c r="K220" s="163">
        <v>2.720087279693723</v>
      </c>
      <c r="L220" s="163">
        <v>35.8656005859375</v>
      </c>
      <c r="M220" s="163">
        <v>36.0258674621582</v>
      </c>
      <c r="N220" s="163">
        <v>35.8656005859375</v>
      </c>
      <c r="O220" s="163">
        <v>1446.9315185546875</v>
      </c>
      <c r="P220" s="163">
        <f t="shared" si="58"/>
        <v>43.78921702</v>
      </c>
      <c r="AM220" s="121"/>
    </row>
    <row r="221" ht="14.25" customHeight="1">
      <c r="A221" s="42" t="s">
        <v>175</v>
      </c>
      <c r="B221" s="42" t="s">
        <v>169</v>
      </c>
      <c r="C221" s="35" t="s">
        <v>34</v>
      </c>
      <c r="D221" s="42">
        <v>3.0</v>
      </c>
      <c r="E221" s="42">
        <v>12.0</v>
      </c>
      <c r="F221" s="262" t="s">
        <v>12</v>
      </c>
      <c r="G221" s="163">
        <v>7.213048138106531</v>
      </c>
      <c r="H221" s="163">
        <v>0.1496602349971057</v>
      </c>
      <c r="I221" s="163">
        <v>291.35071405270037</v>
      </c>
      <c r="J221" s="163">
        <v>4.545043387748048</v>
      </c>
      <c r="K221" s="163">
        <v>3.0664414670939597</v>
      </c>
      <c r="L221" s="163">
        <v>36.08605194091797</v>
      </c>
      <c r="M221" s="163">
        <v>36.15654373168945</v>
      </c>
      <c r="N221" s="163">
        <v>36.08605194091797</v>
      </c>
      <c r="O221" s="163">
        <v>1169.4083251953125</v>
      </c>
      <c r="P221" s="163">
        <f t="shared" si="58"/>
        <v>48.1961567</v>
      </c>
      <c r="AM221" s="121"/>
    </row>
    <row r="222" ht="14.25" customHeight="1">
      <c r="A222" s="42" t="s">
        <v>178</v>
      </c>
      <c r="B222" s="42" t="s">
        <v>169</v>
      </c>
      <c r="C222" s="35" t="s">
        <v>32</v>
      </c>
      <c r="D222" s="42">
        <v>3.0</v>
      </c>
      <c r="E222" s="42">
        <v>13.0</v>
      </c>
      <c r="F222" s="262" t="s">
        <v>12</v>
      </c>
      <c r="G222" s="163">
        <v>8.080608357216777</v>
      </c>
      <c r="H222" s="163">
        <v>0.16274571279645675</v>
      </c>
      <c r="I222" s="163">
        <v>287.612744830632</v>
      </c>
      <c r="J222" s="163">
        <v>4.927889593669025</v>
      </c>
      <c r="K222" s="163">
        <v>3.069579627392312</v>
      </c>
      <c r="L222" s="163">
        <v>36.2086296081543</v>
      </c>
      <c r="M222" s="163">
        <v>36.16484451293945</v>
      </c>
      <c r="N222" s="163">
        <v>36.2086296081543</v>
      </c>
      <c r="O222" s="163">
        <v>1415.541748046875</v>
      </c>
      <c r="P222" s="163">
        <f t="shared" si="58"/>
        <v>49.65174331</v>
      </c>
      <c r="AM222" s="121"/>
    </row>
    <row r="223" ht="14.25" customHeight="1">
      <c r="A223" s="42" t="s">
        <v>183</v>
      </c>
      <c r="B223" s="42" t="s">
        <v>169</v>
      </c>
      <c r="C223" s="35" t="s">
        <v>30</v>
      </c>
      <c r="D223" s="42">
        <v>3.0</v>
      </c>
      <c r="E223" s="42">
        <v>14.0</v>
      </c>
      <c r="F223" s="262" t="s">
        <v>12</v>
      </c>
      <c r="G223" s="163">
        <v>14.578354788193668</v>
      </c>
      <c r="H223" s="163">
        <v>0.2729781994386578</v>
      </c>
      <c r="I223" s="163">
        <v>271.22533439760474</v>
      </c>
      <c r="J223" s="163">
        <v>7.515895173388663</v>
      </c>
      <c r="K223" s="163">
        <v>2.8874128108190344</v>
      </c>
      <c r="L223" s="163">
        <v>36.540191650390625</v>
      </c>
      <c r="M223" s="163">
        <v>36.240501403808594</v>
      </c>
      <c r="N223" s="163">
        <v>36.540191650390625</v>
      </c>
      <c r="O223" s="163">
        <v>1395.89404296875</v>
      </c>
      <c r="P223" s="163">
        <f t="shared" si="58"/>
        <v>53.40483166</v>
      </c>
      <c r="AM223" s="121"/>
    </row>
    <row r="224" ht="14.25" customHeight="1">
      <c r="A224" s="42" t="s">
        <v>178</v>
      </c>
      <c r="B224" s="42" t="s">
        <v>176</v>
      </c>
      <c r="C224" s="35" t="s">
        <v>29</v>
      </c>
      <c r="D224" s="42">
        <v>3.0</v>
      </c>
      <c r="E224" s="42">
        <v>15.0</v>
      </c>
      <c r="F224" s="262" t="s">
        <v>12</v>
      </c>
      <c r="G224" s="163">
        <v>9.681233743010473</v>
      </c>
      <c r="H224" s="163">
        <v>0.18024716324812365</v>
      </c>
      <c r="I224" s="163">
        <v>277.13930074586943</v>
      </c>
      <c r="J224" s="163">
        <v>5.723179926810534</v>
      </c>
      <c r="K224" s="163">
        <v>3.2317898491006307</v>
      </c>
      <c r="L224" s="163">
        <v>36.949493408203125</v>
      </c>
      <c r="M224" s="163">
        <v>36.322139739990234</v>
      </c>
      <c r="N224" s="163">
        <v>36.949493408203125</v>
      </c>
      <c r="O224" s="163">
        <v>1216.7474365234375</v>
      </c>
      <c r="P224" s="163">
        <f t="shared" si="58"/>
        <v>53.71087993</v>
      </c>
      <c r="AM224" s="121"/>
    </row>
    <row r="225" ht="14.25" customHeight="1">
      <c r="A225" s="42" t="s">
        <v>175</v>
      </c>
      <c r="B225" s="42" t="s">
        <v>173</v>
      </c>
      <c r="C225" s="33" t="s">
        <v>28</v>
      </c>
      <c r="D225" s="42">
        <v>3.0</v>
      </c>
      <c r="E225" s="42">
        <v>16.0</v>
      </c>
      <c r="F225" s="262" t="s">
        <v>12</v>
      </c>
      <c r="G225" s="163">
        <v>6.0591514649314435</v>
      </c>
      <c r="H225" s="163">
        <v>0.08495541656928754</v>
      </c>
      <c r="I225" s="163">
        <v>255.64694196977663</v>
      </c>
      <c r="J225" s="163">
        <v>2.961204255467034</v>
      </c>
      <c r="K225" s="163">
        <v>3.443444321997016</v>
      </c>
      <c r="L225" s="163">
        <v>36.63621139526367</v>
      </c>
      <c r="M225" s="163">
        <v>36.71137619018555</v>
      </c>
      <c r="N225" s="163">
        <v>36.63621139526367</v>
      </c>
      <c r="O225" s="163">
        <v>1386.593250781</v>
      </c>
      <c r="P225" s="163">
        <f t="shared" si="58"/>
        <v>71.32154381</v>
      </c>
      <c r="AM225" s="121"/>
    </row>
    <row r="226" ht="14.25" customHeight="1">
      <c r="A226" s="42" t="s">
        <v>168</v>
      </c>
      <c r="B226" s="42" t="s">
        <v>169</v>
      </c>
      <c r="C226" s="35" t="s">
        <v>46</v>
      </c>
      <c r="D226" s="42">
        <v>5.0</v>
      </c>
      <c r="E226" s="42">
        <v>1.0</v>
      </c>
      <c r="F226" s="262" t="s">
        <v>12</v>
      </c>
      <c r="G226" s="163">
        <v>6.115176320179204</v>
      </c>
      <c r="H226" s="163">
        <v>0.0761105910711419</v>
      </c>
      <c r="I226" s="163">
        <v>238.00796353384365</v>
      </c>
      <c r="J226" s="163">
        <v>3.1981420360051476</v>
      </c>
      <c r="K226" s="163">
        <v>4.12216174419503</v>
      </c>
      <c r="L226" s="163">
        <v>38.66146469116211</v>
      </c>
      <c r="M226" s="163">
        <v>36.714881896972656</v>
      </c>
      <c r="N226" s="163">
        <v>38.66146469116211</v>
      </c>
      <c r="O226" s="163">
        <v>1426.3897705078125</v>
      </c>
      <c r="P226" s="163">
        <f t="shared" si="58"/>
        <v>80.34593128</v>
      </c>
      <c r="AM226" s="121"/>
    </row>
    <row r="227" ht="14.25" customHeight="1">
      <c r="A227" s="42" t="s">
        <v>168</v>
      </c>
      <c r="B227" s="42" t="s">
        <v>173</v>
      </c>
      <c r="C227" s="35" t="s">
        <v>45</v>
      </c>
      <c r="D227" s="42">
        <v>5.0</v>
      </c>
      <c r="E227" s="42">
        <v>2.0</v>
      </c>
      <c r="F227" s="262" t="s">
        <v>12</v>
      </c>
      <c r="G227" s="163">
        <v>5.245567824020145</v>
      </c>
      <c r="H227" s="163">
        <v>0.06345060365650339</v>
      </c>
      <c r="I227" s="163">
        <v>235.20814898377114</v>
      </c>
      <c r="J227" s="163">
        <v>2.7653528798724096</v>
      </c>
      <c r="K227" s="163">
        <v>4.255776242203412</v>
      </c>
      <c r="L227" s="163">
        <v>38.905242919921875</v>
      </c>
      <c r="M227" s="163">
        <v>36.728973388671875</v>
      </c>
      <c r="N227" s="163">
        <v>38.905242919921875</v>
      </c>
      <c r="O227" s="163">
        <v>1457.9432373046875</v>
      </c>
      <c r="P227" s="163">
        <f t="shared" si="58"/>
        <v>82.67167721</v>
      </c>
      <c r="AM227" s="121"/>
    </row>
    <row r="228" ht="14.25" customHeight="1">
      <c r="A228" s="42" t="s">
        <v>175</v>
      </c>
      <c r="B228" s="42" t="s">
        <v>176</v>
      </c>
      <c r="C228" s="35" t="s">
        <v>44</v>
      </c>
      <c r="D228" s="42">
        <v>5.0</v>
      </c>
      <c r="E228" s="42">
        <v>3.0</v>
      </c>
      <c r="F228" s="262" t="s">
        <v>12</v>
      </c>
      <c r="G228" s="163">
        <v>7.36793702396563</v>
      </c>
      <c r="H228" s="163">
        <v>0.10402627714121963</v>
      </c>
      <c r="I228" s="163">
        <v>254.46710285616808</v>
      </c>
      <c r="J228" s="163">
        <v>3.5544027813466545</v>
      </c>
      <c r="K228" s="163">
        <v>3.3947110135281875</v>
      </c>
      <c r="L228" s="163">
        <v>36.785858154296875</v>
      </c>
      <c r="M228" s="163">
        <v>36.925872802734375</v>
      </c>
      <c r="N228" s="163">
        <v>36.785858154296875</v>
      </c>
      <c r="O228" s="163">
        <v>1417.57568359375</v>
      </c>
      <c r="P228" s="163">
        <f t="shared" si="58"/>
        <v>70.82765265</v>
      </c>
      <c r="AM228" s="121"/>
    </row>
    <row r="229" ht="14.25" customHeight="1">
      <c r="A229" s="42" t="s">
        <v>178</v>
      </c>
      <c r="B229" s="42" t="s">
        <v>179</v>
      </c>
      <c r="C229" s="35" t="s">
        <v>43</v>
      </c>
      <c r="D229" s="42">
        <v>5.0</v>
      </c>
      <c r="E229" s="42">
        <v>4.0</v>
      </c>
      <c r="F229" s="262" t="s">
        <v>12</v>
      </c>
      <c r="G229" s="163">
        <v>8.565141621271872</v>
      </c>
      <c r="H229" s="163">
        <v>0.12193781682690485</v>
      </c>
      <c r="I229" s="163">
        <v>253.40314610156537</v>
      </c>
      <c r="J229" s="163">
        <v>4.087063206338523</v>
      </c>
      <c r="K229" s="163">
        <v>3.348858719930028</v>
      </c>
      <c r="L229" s="163">
        <v>36.839359283447266</v>
      </c>
      <c r="M229" s="163">
        <v>37.00132751464844</v>
      </c>
      <c r="N229" s="163">
        <v>36.839359283447266</v>
      </c>
      <c r="O229" s="163">
        <v>1334.66162109375</v>
      </c>
      <c r="P229" s="163">
        <f t="shared" si="58"/>
        <v>70.24188102</v>
      </c>
      <c r="AM229" s="121"/>
    </row>
    <row r="230" ht="14.25" customHeight="1">
      <c r="A230" s="42" t="s">
        <v>183</v>
      </c>
      <c r="B230" s="42" t="s">
        <v>176</v>
      </c>
      <c r="C230" s="35" t="s">
        <v>42</v>
      </c>
      <c r="D230" s="42">
        <v>5.0</v>
      </c>
      <c r="E230" s="42">
        <v>5.0</v>
      </c>
      <c r="F230" s="262" t="s">
        <v>12</v>
      </c>
      <c r="G230" s="163">
        <v>6.458397540550394</v>
      </c>
      <c r="H230" s="163">
        <v>0.0634058850977912</v>
      </c>
      <c r="I230" s="163">
        <v>203.3099933561684</v>
      </c>
      <c r="J230" s="163">
        <v>2.8294361338962655</v>
      </c>
      <c r="K230" s="163">
        <v>4.353703530864697</v>
      </c>
      <c r="L230" s="163">
        <v>39.25859832763672</v>
      </c>
      <c r="M230" s="163">
        <v>37.17856216430664</v>
      </c>
      <c r="N230" s="163">
        <v>39.25859832763672</v>
      </c>
      <c r="O230" s="163">
        <v>1342.538193921</v>
      </c>
      <c r="P230" s="163">
        <f t="shared" si="58"/>
        <v>101.8580141</v>
      </c>
      <c r="AM230" s="121"/>
    </row>
    <row r="231" ht="14.25" customHeight="1">
      <c r="A231" s="42" t="s">
        <v>168</v>
      </c>
      <c r="B231" s="42" t="s">
        <v>179</v>
      </c>
      <c r="C231" s="35" t="s">
        <v>41</v>
      </c>
      <c r="D231" s="42">
        <v>5.0</v>
      </c>
      <c r="E231" s="42">
        <v>6.0</v>
      </c>
      <c r="F231" s="262" t="s">
        <v>12</v>
      </c>
      <c r="G231" s="163">
        <v>7.654516888140236</v>
      </c>
      <c r="H231" s="163">
        <v>0.10295403193983119</v>
      </c>
      <c r="I231" s="163">
        <v>243.56729237085491</v>
      </c>
      <c r="J231" s="163">
        <v>4.453221071096177</v>
      </c>
      <c r="K231" s="163">
        <v>4.270212408401428</v>
      </c>
      <c r="L231" s="163">
        <v>39.57737731933594</v>
      </c>
      <c r="M231" s="163">
        <v>37.06190872192383</v>
      </c>
      <c r="N231" s="163">
        <v>39.57737731933594</v>
      </c>
      <c r="O231" s="163">
        <v>1381.556640625</v>
      </c>
      <c r="P231" s="163">
        <f t="shared" si="58"/>
        <v>74.34887924</v>
      </c>
      <c r="AM231" s="121"/>
    </row>
    <row r="232" ht="14.25" customHeight="1">
      <c r="A232" s="42" t="s">
        <v>183</v>
      </c>
      <c r="B232" s="42" t="s">
        <v>173</v>
      </c>
      <c r="C232" s="35" t="s">
        <v>40</v>
      </c>
      <c r="D232" s="42">
        <v>5.0</v>
      </c>
      <c r="E232" s="42">
        <v>7.0</v>
      </c>
      <c r="F232" s="262" t="s">
        <v>12</v>
      </c>
      <c r="G232" s="163">
        <v>5.554398551405882</v>
      </c>
      <c r="H232" s="163">
        <v>0.06073295758150048</v>
      </c>
      <c r="I232" s="163">
        <v>220.53247988416078</v>
      </c>
      <c r="J232" s="163">
        <v>2.7369355215460023</v>
      </c>
      <c r="K232" s="163">
        <v>4.391681060573177</v>
      </c>
      <c r="L232" s="163">
        <v>39.37748336791992</v>
      </c>
      <c r="M232" s="163">
        <v>37.13291931152344</v>
      </c>
      <c r="N232" s="163">
        <v>39.37748336791992</v>
      </c>
      <c r="O232" s="163">
        <v>1490.8214111328125</v>
      </c>
      <c r="P232" s="163">
        <f t="shared" si="58"/>
        <v>91.45608534</v>
      </c>
      <c r="AM232" s="121"/>
    </row>
    <row r="233" ht="14.25" customHeight="1">
      <c r="A233" s="42" t="s">
        <v>175</v>
      </c>
      <c r="B233" s="42" t="s">
        <v>179</v>
      </c>
      <c r="C233" s="35" t="s">
        <v>39</v>
      </c>
      <c r="D233" s="42">
        <v>5.0</v>
      </c>
      <c r="E233" s="42">
        <v>8.0</v>
      </c>
      <c r="F233" s="262" t="s">
        <v>12</v>
      </c>
      <c r="G233" s="163">
        <v>2.0337814365385416</v>
      </c>
      <c r="H233" s="163">
        <v>0.01605459841859335</v>
      </c>
      <c r="I233" s="163">
        <v>170.38030242458035</v>
      </c>
      <c r="J233" s="163">
        <v>0.8017143826316437</v>
      </c>
      <c r="K233" s="163">
        <v>4.791058095013994</v>
      </c>
      <c r="L233" s="163">
        <v>39.912391662597656</v>
      </c>
      <c r="M233" s="163">
        <v>37.56660079956055</v>
      </c>
      <c r="N233" s="163">
        <v>39.912391662597656</v>
      </c>
      <c r="O233" s="163">
        <v>1311.1334228515625</v>
      </c>
      <c r="P233" s="163">
        <f t="shared" si="58"/>
        <v>126.67906</v>
      </c>
      <c r="AM233" s="121"/>
    </row>
    <row r="234" ht="14.25" customHeight="1">
      <c r="A234" s="42" t="s">
        <v>168</v>
      </c>
      <c r="B234" s="42" t="s">
        <v>176</v>
      </c>
      <c r="C234" s="35" t="s">
        <v>38</v>
      </c>
      <c r="D234" s="42">
        <v>5.0</v>
      </c>
      <c r="E234" s="42">
        <v>9.0</v>
      </c>
      <c r="F234" s="262" t="s">
        <v>12</v>
      </c>
      <c r="G234" s="163">
        <v>8.749807519858448</v>
      </c>
      <c r="H234" s="163">
        <v>0.09778819710981422</v>
      </c>
      <c r="I234" s="163">
        <v>218.7682986075437</v>
      </c>
      <c r="J234" s="163">
        <v>4.154648989763327</v>
      </c>
      <c r="K234" s="163">
        <v>4.188496247393997</v>
      </c>
      <c r="L234" s="163">
        <v>39.381900787353516</v>
      </c>
      <c r="M234" s="163">
        <v>37.633460998535156</v>
      </c>
      <c r="N234" s="163">
        <v>39.381900787353516</v>
      </c>
      <c r="O234" s="163">
        <v>1355.1307373046875</v>
      </c>
      <c r="P234" s="163">
        <f t="shared" si="58"/>
        <v>89.47713301</v>
      </c>
      <c r="AM234" s="121"/>
    </row>
    <row r="235" ht="14.25" customHeight="1">
      <c r="A235" s="42" t="s">
        <v>183</v>
      </c>
      <c r="B235" s="42" t="s">
        <v>179</v>
      </c>
      <c r="C235" s="35" t="s">
        <v>37</v>
      </c>
      <c r="D235" s="42">
        <v>5.0</v>
      </c>
      <c r="E235" s="42">
        <v>10.0</v>
      </c>
      <c r="F235" s="262" t="s">
        <v>12</v>
      </c>
      <c r="G235" s="163">
        <v>6.444759923740682</v>
      </c>
      <c r="H235" s="163">
        <v>0.07280335498588926</v>
      </c>
      <c r="I235" s="163">
        <v>227.45526604678486</v>
      </c>
      <c r="J235" s="163">
        <v>2.7013979066198015</v>
      </c>
      <c r="K235" s="163">
        <v>3.643840140909522</v>
      </c>
      <c r="L235" s="163">
        <v>37.441104888916016</v>
      </c>
      <c r="M235" s="163">
        <v>37.617820739746094</v>
      </c>
      <c r="N235" s="163">
        <v>37.441104888916016</v>
      </c>
      <c r="O235" s="163">
        <v>1221.039306640625</v>
      </c>
      <c r="P235" s="163">
        <f t="shared" si="58"/>
        <v>88.52284246</v>
      </c>
      <c r="AM235" s="121"/>
    </row>
    <row r="236" ht="14.25" customHeight="1">
      <c r="A236" s="42" t="s">
        <v>178</v>
      </c>
      <c r="B236" s="42" t="s">
        <v>173</v>
      </c>
      <c r="C236" s="35" t="s">
        <v>36</v>
      </c>
      <c r="D236" s="42">
        <v>5.0</v>
      </c>
      <c r="E236" s="42">
        <v>11.0</v>
      </c>
      <c r="F236" s="262" t="s">
        <v>12</v>
      </c>
      <c r="G236" s="163">
        <v>6.418706061123266</v>
      </c>
      <c r="H236" s="163">
        <v>0.05765605221572019</v>
      </c>
      <c r="I236" s="163">
        <v>188.2770703719496</v>
      </c>
      <c r="J236" s="163">
        <v>2.637227542323565</v>
      </c>
      <c r="K236" s="163">
        <v>4.450019767294999</v>
      </c>
      <c r="L236" s="163">
        <v>39.60660171508789</v>
      </c>
      <c r="M236" s="163">
        <v>37.50981140136719</v>
      </c>
      <c r="N236" s="163">
        <v>39.60660171508789</v>
      </c>
      <c r="O236" s="163">
        <v>1441.1702880859375</v>
      </c>
      <c r="P236" s="163">
        <f t="shared" si="58"/>
        <v>111.3275331</v>
      </c>
      <c r="AM236" s="121"/>
    </row>
    <row r="237" ht="14.25" customHeight="1">
      <c r="A237" s="42" t="s">
        <v>175</v>
      </c>
      <c r="B237" s="42" t="s">
        <v>169</v>
      </c>
      <c r="C237" s="35" t="s">
        <v>34</v>
      </c>
      <c r="D237" s="42">
        <v>5.0</v>
      </c>
      <c r="E237" s="42">
        <v>12.0</v>
      </c>
      <c r="F237" s="262" t="s">
        <v>12</v>
      </c>
      <c r="G237" s="163">
        <v>3.968533173618593</v>
      </c>
      <c r="H237" s="163">
        <v>0.036750716403794806</v>
      </c>
      <c r="I237" s="163">
        <v>201.38312442104086</v>
      </c>
      <c r="J237" s="163">
        <v>1.4188018461166299</v>
      </c>
      <c r="K237" s="163">
        <v>3.7477801707846385</v>
      </c>
      <c r="L237" s="163">
        <v>37.351531982421875</v>
      </c>
      <c r="M237" s="163">
        <v>37.548030853271484</v>
      </c>
      <c r="N237" s="163">
        <v>37.351531982421875</v>
      </c>
      <c r="O237" s="163">
        <v>1508.9542236328125</v>
      </c>
      <c r="P237" s="163">
        <f t="shared" si="58"/>
        <v>107.9851922</v>
      </c>
      <c r="AM237" s="121"/>
    </row>
    <row r="238" ht="14.25" customHeight="1">
      <c r="A238" s="42" t="s">
        <v>178</v>
      </c>
      <c r="B238" s="42" t="s">
        <v>169</v>
      </c>
      <c r="C238" s="35" t="s">
        <v>32</v>
      </c>
      <c r="D238" s="42">
        <v>5.0</v>
      </c>
      <c r="E238" s="42">
        <v>13.0</v>
      </c>
      <c r="F238" s="262" t="s">
        <v>12</v>
      </c>
      <c r="G238" s="163">
        <v>4.463829246928614</v>
      </c>
      <c r="H238" s="163">
        <v>0.03857363413216425</v>
      </c>
      <c r="I238" s="163">
        <v>187.54306592793895</v>
      </c>
      <c r="J238" s="163">
        <v>1.5538258756081227</v>
      </c>
      <c r="K238" s="163">
        <v>3.910331237672851</v>
      </c>
      <c r="L238" s="163">
        <v>37.775455474853516</v>
      </c>
      <c r="M238" s="163">
        <v>37.151885986328125</v>
      </c>
      <c r="N238" s="163">
        <v>37.775455474853516</v>
      </c>
      <c r="O238" s="163">
        <v>1427.35649433321</v>
      </c>
      <c r="P238" s="163">
        <f t="shared" si="58"/>
        <v>115.7222893</v>
      </c>
      <c r="AM238" s="121"/>
    </row>
    <row r="239" ht="14.25" customHeight="1">
      <c r="A239" s="42" t="s">
        <v>183</v>
      </c>
      <c r="B239" s="42" t="s">
        <v>169</v>
      </c>
      <c r="C239" s="35" t="s">
        <v>30</v>
      </c>
      <c r="D239" s="42">
        <v>5.0</v>
      </c>
      <c r="E239" s="42">
        <v>14.0</v>
      </c>
      <c r="F239" s="262" t="s">
        <v>12</v>
      </c>
      <c r="G239" s="163">
        <v>6.601832259035168</v>
      </c>
      <c r="H239" s="163">
        <v>0.05635092899811852</v>
      </c>
      <c r="I239" s="163">
        <v>179.0705501692243</v>
      </c>
      <c r="J239" s="163">
        <v>2.590907878618093</v>
      </c>
      <c r="K239" s="163">
        <v>4.472356787912053</v>
      </c>
      <c r="L239" s="163">
        <v>39.59063720703125</v>
      </c>
      <c r="M239" s="163">
        <v>37.16597366333008</v>
      </c>
      <c r="N239" s="163">
        <v>39.59063720703125</v>
      </c>
      <c r="O239" s="163">
        <v>1485.8365478515625</v>
      </c>
      <c r="P239" s="163">
        <f t="shared" si="58"/>
        <v>117.1556951</v>
      </c>
      <c r="AM239" s="121"/>
    </row>
    <row r="240" ht="14.25" customHeight="1">
      <c r="A240" s="42" t="s">
        <v>178</v>
      </c>
      <c r="B240" s="42" t="s">
        <v>176</v>
      </c>
      <c r="C240" s="35" t="s">
        <v>29</v>
      </c>
      <c r="D240" s="42">
        <v>5.0</v>
      </c>
      <c r="E240" s="42">
        <v>15.0</v>
      </c>
      <c r="F240" s="262" t="s">
        <v>12</v>
      </c>
      <c r="G240" s="163">
        <v>7.511599569622332</v>
      </c>
      <c r="H240" s="163">
        <v>0.0775391335644144</v>
      </c>
      <c r="I240" s="163">
        <v>209.69059901841337</v>
      </c>
      <c r="J240" s="163">
        <v>3.3351439306227677</v>
      </c>
      <c r="K240" s="163">
        <v>4.216539519325655</v>
      </c>
      <c r="L240" s="163">
        <v>39.137367248535156</v>
      </c>
      <c r="M240" s="163">
        <v>37.031166076660156</v>
      </c>
      <c r="N240" s="163">
        <v>39.137367248535156</v>
      </c>
      <c r="O240" s="163">
        <v>1479.09375</v>
      </c>
      <c r="P240" s="163">
        <f t="shared" si="58"/>
        <v>96.87494848</v>
      </c>
      <c r="AM240" s="121"/>
    </row>
    <row r="241" ht="14.25" customHeight="1">
      <c r="A241" s="42" t="s">
        <v>175</v>
      </c>
      <c r="B241" s="42" t="s">
        <v>173</v>
      </c>
      <c r="C241" s="33" t="s">
        <v>28</v>
      </c>
      <c r="D241" s="42">
        <v>5.0</v>
      </c>
      <c r="E241" s="42">
        <v>16.0</v>
      </c>
      <c r="F241" s="262" t="s">
        <v>12</v>
      </c>
      <c r="G241" s="163">
        <v>5.301481028126146</v>
      </c>
      <c r="H241" s="163">
        <v>0.04223169299413975</v>
      </c>
      <c r="I241" s="163">
        <v>168.94731041528752</v>
      </c>
      <c r="J241" s="163">
        <v>1.9113497556417907</v>
      </c>
      <c r="K241" s="163">
        <v>4.386967931232423</v>
      </c>
      <c r="L241" s="163">
        <v>39.13601303100586</v>
      </c>
      <c r="M241" s="163">
        <v>36.73583221435547</v>
      </c>
      <c r="N241" s="163">
        <v>39.13601303100586</v>
      </c>
      <c r="O241" s="163">
        <v>1519.116455078125</v>
      </c>
      <c r="P241" s="163">
        <f t="shared" si="58"/>
        <v>125.5332347</v>
      </c>
      <c r="AM241" s="121"/>
    </row>
    <row r="242" ht="14.25" customHeight="1">
      <c r="A242" s="42" t="s">
        <v>168</v>
      </c>
      <c r="B242" s="42" t="s">
        <v>169</v>
      </c>
      <c r="C242" s="35" t="s">
        <v>46</v>
      </c>
      <c r="D242" s="42">
        <v>2.0</v>
      </c>
      <c r="E242" s="42">
        <v>1.0</v>
      </c>
      <c r="F242" s="262" t="s">
        <v>12</v>
      </c>
      <c r="G242" s="163">
        <v>2.47541902961433</v>
      </c>
      <c r="H242" s="163">
        <v>0.016038837780350586</v>
      </c>
      <c r="I242" s="163">
        <v>130.5054267816367</v>
      </c>
      <c r="J242" s="163">
        <v>0.6910259836855576</v>
      </c>
      <c r="K242" s="163">
        <v>4.172488469791625</v>
      </c>
      <c r="L242" s="163">
        <v>35.945987701416016</v>
      </c>
      <c r="M242" s="163">
        <v>33.58381271362305</v>
      </c>
      <c r="N242" s="163">
        <v>35.945987701416016</v>
      </c>
      <c r="O242" s="163">
        <v>1407.2178955078125</v>
      </c>
      <c r="P242" s="163">
        <f t="shared" si="58"/>
        <v>154.3390527</v>
      </c>
      <c r="AM242" s="121"/>
    </row>
    <row r="243" ht="14.25" customHeight="1">
      <c r="A243" s="42" t="s">
        <v>168</v>
      </c>
      <c r="B243" s="42" t="s">
        <v>173</v>
      </c>
      <c r="C243" s="35" t="s">
        <v>45</v>
      </c>
      <c r="D243" s="42">
        <v>2.0</v>
      </c>
      <c r="E243" s="42">
        <v>2.0</v>
      </c>
      <c r="F243" s="262" t="s">
        <v>12</v>
      </c>
      <c r="G243" s="163">
        <v>4.580007574073242</v>
      </c>
      <c r="H243" s="163">
        <v>0.028809765501294847</v>
      </c>
      <c r="I243" s="163">
        <v>119.19832415856484</v>
      </c>
      <c r="J243" s="163">
        <v>1.2534012499567968</v>
      </c>
      <c r="K243" s="163">
        <v>4.2272803477785885</v>
      </c>
      <c r="L243" s="163">
        <v>36.36177062988281</v>
      </c>
      <c r="M243" s="163">
        <v>34.091243743896484</v>
      </c>
      <c r="N243" s="163">
        <v>36.36177062988281</v>
      </c>
      <c r="O243" s="163">
        <v>1302.9976806640625</v>
      </c>
      <c r="P243" s="163">
        <f t="shared" si="58"/>
        <v>158.9741358</v>
      </c>
      <c r="AM243" s="121"/>
    </row>
    <row r="244" ht="14.25" customHeight="1">
      <c r="A244" s="42" t="s">
        <v>175</v>
      </c>
      <c r="B244" s="42" t="s">
        <v>176</v>
      </c>
      <c r="C244" s="35" t="s">
        <v>44</v>
      </c>
      <c r="D244" s="42">
        <v>2.0</v>
      </c>
      <c r="E244" s="42">
        <v>3.0</v>
      </c>
      <c r="F244" s="262" t="s">
        <v>12</v>
      </c>
      <c r="G244" s="163">
        <v>6.2779129381439835</v>
      </c>
      <c r="H244" s="163">
        <v>0.04689036406339437</v>
      </c>
      <c r="I244" s="163">
        <v>156.25890323605944</v>
      </c>
      <c r="J244" s="163">
        <v>1.902843435562529</v>
      </c>
      <c r="K244" s="163">
        <v>3.9696044405622715</v>
      </c>
      <c r="L244" s="163">
        <v>35.8333854675293</v>
      </c>
      <c r="M244" s="163">
        <v>34.48714065551758</v>
      </c>
      <c r="N244" s="163">
        <v>35.8333854675293</v>
      </c>
      <c r="O244" s="163">
        <v>1243.536277406</v>
      </c>
      <c r="P244" s="163">
        <f t="shared" si="58"/>
        <v>133.8849263</v>
      </c>
      <c r="AM244" s="121"/>
    </row>
    <row r="245" ht="14.25" customHeight="1">
      <c r="A245" s="42" t="s">
        <v>178</v>
      </c>
      <c r="B245" s="42" t="s">
        <v>179</v>
      </c>
      <c r="C245" s="35" t="s">
        <v>43</v>
      </c>
      <c r="D245" s="42">
        <v>2.0</v>
      </c>
      <c r="E245" s="42">
        <v>4.0</v>
      </c>
      <c r="F245" s="262" t="s">
        <v>12</v>
      </c>
      <c r="G245" s="163">
        <v>6.0568582417027965</v>
      </c>
      <c r="H245" s="163">
        <v>0.04410514368374088</v>
      </c>
      <c r="I245" s="163">
        <v>152.97700687698637</v>
      </c>
      <c r="J245" s="163">
        <v>1.6309197707100636</v>
      </c>
      <c r="K245" s="163">
        <v>3.6205293859186267</v>
      </c>
      <c r="L245" s="163">
        <v>34.68965148925781</v>
      </c>
      <c r="M245" s="163">
        <v>34.81263732910156</v>
      </c>
      <c r="N245" s="163">
        <v>34.68965148925781</v>
      </c>
      <c r="O245" s="163">
        <v>1183.1373291015625</v>
      </c>
      <c r="P245" s="163">
        <f t="shared" si="58"/>
        <v>137.3277068</v>
      </c>
      <c r="AM245" s="121"/>
    </row>
    <row r="246" ht="14.25" customHeight="1">
      <c r="A246" s="30" t="s">
        <v>183</v>
      </c>
      <c r="B246" s="30" t="s">
        <v>176</v>
      </c>
      <c r="C246" s="263" t="s">
        <v>42</v>
      </c>
      <c r="D246" s="30">
        <v>2.0</v>
      </c>
      <c r="E246" s="30">
        <v>5.0</v>
      </c>
      <c r="F246" s="37" t="s">
        <v>12</v>
      </c>
      <c r="G246" s="264">
        <v>4.806048912603505</v>
      </c>
      <c r="H246" s="264">
        <v>0.021914303626249652</v>
      </c>
      <c r="I246" s="264">
        <v>24.735722266461103</v>
      </c>
      <c r="J246" s="264">
        <v>1.032112671142353</v>
      </c>
      <c r="K246" s="264">
        <v>4.556158400991389</v>
      </c>
      <c r="L246" s="264">
        <v>37.37785339355469</v>
      </c>
      <c r="M246" s="264">
        <v>35.31910705566406</v>
      </c>
      <c r="N246" s="264">
        <v>37.37785339355469</v>
      </c>
      <c r="O246" s="264">
        <v>1439.4940185546875</v>
      </c>
      <c r="P246" s="264"/>
      <c r="AM246" s="121"/>
    </row>
    <row r="247" ht="14.25" customHeight="1">
      <c r="A247" s="42" t="s">
        <v>168</v>
      </c>
      <c r="B247" s="42" t="s">
        <v>179</v>
      </c>
      <c r="C247" s="35" t="s">
        <v>41</v>
      </c>
      <c r="D247" s="42">
        <v>2.0</v>
      </c>
      <c r="E247" s="42">
        <v>6.0</v>
      </c>
      <c r="F247" s="262" t="s">
        <v>12</v>
      </c>
      <c r="G247" s="163">
        <v>6.119959542511548</v>
      </c>
      <c r="H247" s="163">
        <v>0.04192096029149022</v>
      </c>
      <c r="I247" s="163">
        <v>136.04587175826217</v>
      </c>
      <c r="J247" s="163">
        <v>1.8716434199983354</v>
      </c>
      <c r="K247" s="163">
        <v>4.3487801514573805</v>
      </c>
      <c r="L247" s="163">
        <v>37.10805130004883</v>
      </c>
      <c r="M247" s="163">
        <v>35.683040618896484</v>
      </c>
      <c r="N247" s="163">
        <v>37.10805130004883</v>
      </c>
      <c r="O247" s="163">
        <v>1356.07666015625</v>
      </c>
      <c r="P247" s="163">
        <f>G247/H247</f>
        <v>145.988057</v>
      </c>
      <c r="AM247" s="121"/>
    </row>
    <row r="248" ht="14.25" customHeight="1">
      <c r="A248" s="30" t="s">
        <v>183</v>
      </c>
      <c r="B248" s="30" t="s">
        <v>173</v>
      </c>
      <c r="C248" s="263" t="s">
        <v>40</v>
      </c>
      <c r="D248" s="30">
        <v>2.0</v>
      </c>
      <c r="E248" s="30">
        <v>7.0</v>
      </c>
      <c r="F248" s="37" t="s">
        <v>12</v>
      </c>
      <c r="G248" s="264">
        <v>7.4518806220207585</v>
      </c>
      <c r="H248" s="264">
        <v>0.03706117897198152</v>
      </c>
      <c r="I248" s="264">
        <v>48.36228404283612</v>
      </c>
      <c r="J248" s="264">
        <v>1.7256769076482006</v>
      </c>
      <c r="K248" s="264">
        <v>4.523842036305011</v>
      </c>
      <c r="L248" s="264">
        <v>37.59483337402344</v>
      </c>
      <c r="M248" s="264">
        <v>35.82681655883789</v>
      </c>
      <c r="N248" s="264">
        <v>37.59483337402344</v>
      </c>
      <c r="O248" s="264">
        <v>1465.6802978515625</v>
      </c>
      <c r="P248" s="264"/>
      <c r="AM248" s="121"/>
    </row>
    <row r="249" ht="14.25" customHeight="1">
      <c r="A249" s="30" t="s">
        <v>175</v>
      </c>
      <c r="B249" s="30" t="s">
        <v>179</v>
      </c>
      <c r="C249" s="263" t="s">
        <v>39</v>
      </c>
      <c r="D249" s="30">
        <v>2.0</v>
      </c>
      <c r="E249" s="30">
        <v>8.0</v>
      </c>
      <c r="F249" s="37" t="s">
        <v>12</v>
      </c>
      <c r="G249" s="264">
        <v>7.683626016703467</v>
      </c>
      <c r="H249" s="264">
        <v>0.041610596721228965</v>
      </c>
      <c r="I249" s="264">
        <v>72.72545502044218</v>
      </c>
      <c r="J249" s="264">
        <v>1.972920270399072</v>
      </c>
      <c r="K249" s="264">
        <v>4.609865342160193</v>
      </c>
      <c r="L249" s="264">
        <v>37.94178009033203</v>
      </c>
      <c r="M249" s="264">
        <v>35.95378494262695</v>
      </c>
      <c r="N249" s="264">
        <v>37.94178009033203</v>
      </c>
      <c r="O249" s="264">
        <v>1440.0975341796875</v>
      </c>
      <c r="P249" s="264"/>
      <c r="AM249" s="121"/>
    </row>
    <row r="250" ht="14.25" customHeight="1">
      <c r="A250" s="42" t="s">
        <v>168</v>
      </c>
      <c r="B250" s="42" t="s">
        <v>176</v>
      </c>
      <c r="C250" s="35" t="s">
        <v>38</v>
      </c>
      <c r="D250" s="42">
        <v>2.0</v>
      </c>
      <c r="E250" s="42">
        <v>9.0</v>
      </c>
      <c r="F250" s="262" t="s">
        <v>12</v>
      </c>
      <c r="G250" s="163">
        <v>7.166080195514211</v>
      </c>
      <c r="H250" s="163">
        <v>0.04453405506065485</v>
      </c>
      <c r="I250" s="163">
        <v>113.10916426481697</v>
      </c>
      <c r="J250" s="163">
        <v>1.7925618585094236</v>
      </c>
      <c r="K250" s="163">
        <v>3.9318828177065037</v>
      </c>
      <c r="L250" s="163">
        <v>35.92414855957031</v>
      </c>
      <c r="M250" s="163">
        <v>36.078407287597656</v>
      </c>
      <c r="N250" s="163">
        <v>35.92414855957031</v>
      </c>
      <c r="O250" s="163">
        <v>1460.5257568359375</v>
      </c>
      <c r="P250" s="163">
        <f>G250/H250</f>
        <v>160.9123666</v>
      </c>
      <c r="AM250" s="121"/>
    </row>
    <row r="251" ht="14.25" customHeight="1">
      <c r="A251" s="30" t="s">
        <v>183</v>
      </c>
      <c r="B251" s="30" t="s">
        <v>179</v>
      </c>
      <c r="C251" s="263" t="s">
        <v>37</v>
      </c>
      <c r="D251" s="30">
        <v>2.0</v>
      </c>
      <c r="E251" s="30">
        <v>10.0</v>
      </c>
      <c r="F251" s="37" t="s">
        <v>12</v>
      </c>
      <c r="G251" s="264">
        <v>6.379951195626834</v>
      </c>
      <c r="H251" s="264">
        <v>0.024984341229517648</v>
      </c>
      <c r="I251" s="264">
        <v>-34.18393252924643</v>
      </c>
      <c r="J251" s="264">
        <v>1.2554504938556343</v>
      </c>
      <c r="K251" s="264">
        <v>4.853990089854511</v>
      </c>
      <c r="L251" s="264">
        <v>38.45431900024414</v>
      </c>
      <c r="M251" s="264">
        <v>36.17848205566406</v>
      </c>
      <c r="N251" s="264">
        <v>38.45431900024414</v>
      </c>
      <c r="O251" s="264">
        <v>1411.072509765625</v>
      </c>
      <c r="P251" s="264"/>
      <c r="AM251" s="121"/>
    </row>
    <row r="252" ht="14.25" customHeight="1">
      <c r="A252" s="42" t="s">
        <v>178</v>
      </c>
      <c r="B252" s="42" t="s">
        <v>173</v>
      </c>
      <c r="C252" s="35" t="s">
        <v>36</v>
      </c>
      <c r="D252" s="42">
        <v>2.0</v>
      </c>
      <c r="E252" s="42">
        <v>11.0</v>
      </c>
      <c r="F252" s="262" t="s">
        <v>12</v>
      </c>
      <c r="G252" s="163">
        <v>9.096689193562918</v>
      </c>
      <c r="H252" s="163">
        <v>0.08686045169596751</v>
      </c>
      <c r="I252" s="163">
        <v>197.0896504718881</v>
      </c>
      <c r="J252" s="163">
        <v>3.3382019826944673</v>
      </c>
      <c r="K252" s="163">
        <v>3.8030693371258923</v>
      </c>
      <c r="L252" s="163">
        <v>36.19820785522461</v>
      </c>
      <c r="M252" s="163">
        <v>36.308406829833984</v>
      </c>
      <c r="N252" s="163">
        <v>36.19820785522461</v>
      </c>
      <c r="O252" s="163">
        <v>1396.852294921875</v>
      </c>
      <c r="P252" s="163">
        <f t="shared" ref="P252:P254" si="60">G252/H252</f>
        <v>104.7276294</v>
      </c>
      <c r="AM252" s="121"/>
    </row>
    <row r="253" ht="14.25" customHeight="1">
      <c r="A253" s="42" t="s">
        <v>175</v>
      </c>
      <c r="B253" s="42" t="s">
        <v>169</v>
      </c>
      <c r="C253" s="35" t="s">
        <v>34</v>
      </c>
      <c r="D253" s="42">
        <v>2.0</v>
      </c>
      <c r="E253" s="42">
        <v>12.0</v>
      </c>
      <c r="F253" s="262" t="s">
        <v>12</v>
      </c>
      <c r="G253" s="163">
        <v>12.72395396576657</v>
      </c>
      <c r="H253" s="163">
        <v>0.16646662963932723</v>
      </c>
      <c r="I253" s="163">
        <v>235.73886307603766</v>
      </c>
      <c r="J253" s="163">
        <v>5.774803166608354</v>
      </c>
      <c r="K253" s="163">
        <v>3.5201379933501045</v>
      </c>
      <c r="L253" s="163">
        <v>36.264732360839844</v>
      </c>
      <c r="M253" s="163">
        <v>36.35407638549805</v>
      </c>
      <c r="N253" s="163">
        <v>36.264732360839844</v>
      </c>
      <c r="O253" s="163">
        <v>1450.6358642578125</v>
      </c>
      <c r="P253" s="163">
        <f t="shared" si="60"/>
        <v>76.43546333</v>
      </c>
      <c r="AM253" s="121"/>
    </row>
    <row r="254" ht="14.25" customHeight="1">
      <c r="A254" s="42" t="s">
        <v>178</v>
      </c>
      <c r="B254" s="42" t="s">
        <v>169</v>
      </c>
      <c r="C254" s="35" t="s">
        <v>32</v>
      </c>
      <c r="D254" s="42">
        <v>2.0</v>
      </c>
      <c r="E254" s="42">
        <v>13.0</v>
      </c>
      <c r="F254" s="262" t="s">
        <v>12</v>
      </c>
      <c r="G254" s="163">
        <v>15.105417902456189</v>
      </c>
      <c r="H254" s="163">
        <v>0.14824821219420184</v>
      </c>
      <c r="I254" s="163">
        <v>191.4668669954427</v>
      </c>
      <c r="J254" s="163">
        <v>5.446736924422613</v>
      </c>
      <c r="K254" s="163">
        <v>3.70260009321545</v>
      </c>
      <c r="L254" s="163">
        <v>36.76308822631836</v>
      </c>
      <c r="M254" s="163">
        <v>36.28715515136719</v>
      </c>
      <c r="N254" s="163">
        <v>36.76308822631836</v>
      </c>
      <c r="O254" s="163">
        <v>1321.72663729218</v>
      </c>
      <c r="P254" s="163">
        <f t="shared" si="60"/>
        <v>101.8927492</v>
      </c>
      <c r="AM254" s="121"/>
    </row>
    <row r="255" ht="14.25" customHeight="1">
      <c r="A255" s="30" t="s">
        <v>183</v>
      </c>
      <c r="B255" s="30" t="s">
        <v>169</v>
      </c>
      <c r="C255" s="263" t="s">
        <v>30</v>
      </c>
      <c r="D255" s="30">
        <v>2.0</v>
      </c>
      <c r="E255" s="30">
        <v>14.0</v>
      </c>
      <c r="F255" s="37" t="s">
        <v>12</v>
      </c>
      <c r="G255" s="264">
        <v>4.456369604979186</v>
      </c>
      <c r="H255" s="264">
        <v>0.010934074011164613</v>
      </c>
      <c r="I255" s="264">
        <v>-264.2318833533227</v>
      </c>
      <c r="J255" s="264">
        <v>0.4644408149560705</v>
      </c>
      <c r="K255" s="264">
        <v>4.099772970600817</v>
      </c>
      <c r="L255" s="264">
        <v>36.24521255493164</v>
      </c>
      <c r="M255" s="264">
        <v>36.36872863769531</v>
      </c>
      <c r="N255" s="264">
        <v>36.24521255493164</v>
      </c>
      <c r="O255" s="264">
        <v>1385.643662625</v>
      </c>
      <c r="P255" s="264"/>
      <c r="AM255" s="121"/>
    </row>
    <row r="256" ht="14.25" customHeight="1">
      <c r="A256" s="42" t="s">
        <v>178</v>
      </c>
      <c r="B256" s="42" t="s">
        <v>176</v>
      </c>
      <c r="C256" s="35" t="s">
        <v>29</v>
      </c>
      <c r="D256" s="42">
        <v>2.0</v>
      </c>
      <c r="E256" s="42">
        <v>15.0</v>
      </c>
      <c r="F256" s="262" t="s">
        <v>12</v>
      </c>
      <c r="G256" s="163">
        <v>11.075972567943882</v>
      </c>
      <c r="H256" s="163">
        <v>0.08069134803016942</v>
      </c>
      <c r="I256" s="163">
        <v>141.09074823462086</v>
      </c>
      <c r="J256" s="163">
        <v>3.565649239550974</v>
      </c>
      <c r="K256" s="163">
        <v>4.34649588625846</v>
      </c>
      <c r="L256" s="163">
        <v>38.05475616455078</v>
      </c>
      <c r="M256" s="163">
        <v>36.36857604980469</v>
      </c>
      <c r="N256" s="163">
        <v>38.05475616455078</v>
      </c>
      <c r="O256" s="163">
        <v>1439.72509765625</v>
      </c>
      <c r="P256" s="163">
        <f>G256/H256</f>
        <v>137.2634469</v>
      </c>
      <c r="AM256" s="121"/>
    </row>
    <row r="257" ht="14.25" customHeight="1">
      <c r="A257" s="30" t="s">
        <v>175</v>
      </c>
      <c r="B257" s="30" t="s">
        <v>173</v>
      </c>
      <c r="C257" s="265" t="s">
        <v>28</v>
      </c>
      <c r="D257" s="30">
        <v>2.0</v>
      </c>
      <c r="E257" s="30">
        <v>16.0</v>
      </c>
      <c r="F257" s="37" t="s">
        <v>12</v>
      </c>
      <c r="G257" s="264">
        <v>6.20224325692882</v>
      </c>
      <c r="H257" s="264">
        <v>0.025019166549798525</v>
      </c>
      <c r="I257" s="264">
        <v>-20.330866838756656</v>
      </c>
      <c r="J257" s="264">
        <v>1.0491476428212612</v>
      </c>
      <c r="K257" s="264">
        <v>4.064043045309877</v>
      </c>
      <c r="L257" s="264">
        <v>36.420257568359375</v>
      </c>
      <c r="M257" s="264">
        <v>36.53440856933594</v>
      </c>
      <c r="N257" s="264">
        <v>36.420257568359375</v>
      </c>
      <c r="O257" s="264">
        <v>1454.3934326171875</v>
      </c>
      <c r="P257" s="264"/>
      <c r="AM257" s="121"/>
    </row>
    <row r="258" ht="14.25" customHeight="1">
      <c r="A258" s="42" t="s">
        <v>168</v>
      </c>
      <c r="B258" s="42" t="s">
        <v>169</v>
      </c>
      <c r="C258" s="35" t="s">
        <v>46</v>
      </c>
      <c r="D258" s="42">
        <v>4.0</v>
      </c>
      <c r="E258" s="42">
        <v>1.0</v>
      </c>
      <c r="F258" s="262" t="s">
        <v>12</v>
      </c>
      <c r="G258" s="163">
        <v>9.491551854864234</v>
      </c>
      <c r="H258" s="163">
        <v>0.16062713644682933</v>
      </c>
      <c r="I258" s="163">
        <v>266.89500319076103</v>
      </c>
      <c r="J258" s="163">
        <v>5.817497861720019</v>
      </c>
      <c r="K258" s="163">
        <v>3.6619348366778017</v>
      </c>
      <c r="L258" s="163">
        <v>36.91022872924805</v>
      </c>
      <c r="M258" s="163">
        <v>36.98426818847656</v>
      </c>
      <c r="N258" s="163">
        <v>36.91022872924805</v>
      </c>
      <c r="O258" s="163">
        <v>1490.259033203125</v>
      </c>
      <c r="P258" s="163">
        <f t="shared" ref="P258:P280" si="61">G258/H258</f>
        <v>59.09058746</v>
      </c>
      <c r="AM258" s="121"/>
    </row>
    <row r="259" ht="14.25" customHeight="1">
      <c r="A259" s="42" t="s">
        <v>168</v>
      </c>
      <c r="B259" s="42" t="s">
        <v>173</v>
      </c>
      <c r="C259" s="35" t="s">
        <v>45</v>
      </c>
      <c r="D259" s="42">
        <v>4.0</v>
      </c>
      <c r="E259" s="42">
        <v>2.0</v>
      </c>
      <c r="F259" s="262" t="s">
        <v>12</v>
      </c>
      <c r="G259" s="163">
        <v>7.831830098642896</v>
      </c>
      <c r="H259" s="163">
        <v>0.10491833548899353</v>
      </c>
      <c r="I259" s="163">
        <v>244.5012796498044</v>
      </c>
      <c r="J259" s="163">
        <v>4.196466684793222</v>
      </c>
      <c r="K259" s="163">
        <v>3.9702294880933446</v>
      </c>
      <c r="L259" s="163">
        <v>37.271728515625</v>
      </c>
      <c r="M259" s="163">
        <v>37.1851921081543</v>
      </c>
      <c r="N259" s="163">
        <v>37.271728515625</v>
      </c>
      <c r="O259" s="163">
        <v>1461.2618408203125</v>
      </c>
      <c r="P259" s="163">
        <f t="shared" si="61"/>
        <v>74.64691526</v>
      </c>
      <c r="AM259" s="121"/>
    </row>
    <row r="260" ht="14.25" customHeight="1">
      <c r="A260" s="42" t="s">
        <v>175</v>
      </c>
      <c r="B260" s="42" t="s">
        <v>176</v>
      </c>
      <c r="C260" s="35" t="s">
        <v>44</v>
      </c>
      <c r="D260" s="42">
        <v>4.0</v>
      </c>
      <c r="E260" s="42">
        <v>3.0</v>
      </c>
      <c r="F260" s="262" t="s">
        <v>12</v>
      </c>
      <c r="G260" s="163">
        <v>8.688806569776153</v>
      </c>
      <c r="H260" s="163">
        <v>0.1346485540825025</v>
      </c>
      <c r="I260" s="163">
        <v>259.1569439391683</v>
      </c>
      <c r="J260" s="163">
        <v>5.132662222738992</v>
      </c>
      <c r="K260" s="163">
        <v>3.8202263211622514</v>
      </c>
      <c r="L260" s="163">
        <v>37.18412780761719</v>
      </c>
      <c r="M260" s="163">
        <v>37.29785919189453</v>
      </c>
      <c r="N260" s="163">
        <v>37.18412780761719</v>
      </c>
      <c r="O260" s="163">
        <v>1493.73628426171</v>
      </c>
      <c r="P260" s="163">
        <f t="shared" si="61"/>
        <v>64.52952005</v>
      </c>
      <c r="AM260" s="121"/>
    </row>
    <row r="261" ht="14.25" customHeight="1">
      <c r="A261" s="42" t="s">
        <v>178</v>
      </c>
      <c r="B261" s="42" t="s">
        <v>179</v>
      </c>
      <c r="C261" s="35" t="s">
        <v>43</v>
      </c>
      <c r="D261" s="42">
        <v>4.0</v>
      </c>
      <c r="E261" s="42">
        <v>4.0</v>
      </c>
      <c r="F261" s="262" t="s">
        <v>12</v>
      </c>
      <c r="G261" s="163">
        <v>9.660894314285574</v>
      </c>
      <c r="H261" s="163">
        <v>0.18086917525627635</v>
      </c>
      <c r="I261" s="163">
        <v>274.9279709338605</v>
      </c>
      <c r="J261" s="163">
        <v>6.563604553799248</v>
      </c>
      <c r="K261" s="163">
        <v>3.6893599614489325</v>
      </c>
      <c r="L261" s="163">
        <v>37.30506134033203</v>
      </c>
      <c r="M261" s="163">
        <v>37.427040100097656</v>
      </c>
      <c r="N261" s="163">
        <v>37.30506134033203</v>
      </c>
      <c r="O261" s="163">
        <v>1489.3779296875</v>
      </c>
      <c r="P261" s="163">
        <f t="shared" si="61"/>
        <v>53.41371353</v>
      </c>
      <c r="AM261" s="121"/>
    </row>
    <row r="262" ht="14.25" customHeight="1">
      <c r="A262" s="42" t="s">
        <v>183</v>
      </c>
      <c r="B262" s="42" t="s">
        <v>176</v>
      </c>
      <c r="C262" s="35" t="s">
        <v>42</v>
      </c>
      <c r="D262" s="42">
        <v>4.0</v>
      </c>
      <c r="E262" s="42">
        <v>5.0</v>
      </c>
      <c r="F262" s="262" t="s">
        <v>12</v>
      </c>
      <c r="G262" s="163">
        <v>9.877228559870414</v>
      </c>
      <c r="H262" s="163">
        <v>0.15246747621527515</v>
      </c>
      <c r="I262" s="163">
        <v>256.5538626829474</v>
      </c>
      <c r="J262" s="163">
        <v>5.800055772998343</v>
      </c>
      <c r="K262" s="163">
        <v>3.8314556703570766</v>
      </c>
      <c r="L262" s="163">
        <v>37.4841423034668</v>
      </c>
      <c r="M262" s="163">
        <v>37.56599807739258</v>
      </c>
      <c r="N262" s="163">
        <v>37.4841423034668</v>
      </c>
      <c r="O262" s="163">
        <v>1441.7379150390625</v>
      </c>
      <c r="P262" s="163">
        <f t="shared" si="61"/>
        <v>64.78252808</v>
      </c>
      <c r="AM262" s="121"/>
    </row>
    <row r="263" ht="14.25" customHeight="1">
      <c r="A263" s="42" t="s">
        <v>168</v>
      </c>
      <c r="B263" s="42" t="s">
        <v>179</v>
      </c>
      <c r="C263" s="35" t="s">
        <v>41</v>
      </c>
      <c r="D263" s="42">
        <v>4.0</v>
      </c>
      <c r="E263" s="42">
        <v>6.0</v>
      </c>
      <c r="F263" s="262" t="s">
        <v>12</v>
      </c>
      <c r="G263" s="163">
        <v>8.949493680851013</v>
      </c>
      <c r="H263" s="163">
        <v>0.1260795579909497</v>
      </c>
      <c r="I263" s="163">
        <v>248.23892856135313</v>
      </c>
      <c r="J263" s="163">
        <v>4.968101645721619</v>
      </c>
      <c r="K263" s="163">
        <v>3.9352763957283017</v>
      </c>
      <c r="L263" s="163">
        <v>37.536781311035156</v>
      </c>
      <c r="M263" s="163">
        <v>37.64777755737305</v>
      </c>
      <c r="N263" s="163">
        <v>37.536781311035156</v>
      </c>
      <c r="O263" s="163">
        <v>1214.048095703125</v>
      </c>
      <c r="P263" s="163">
        <f t="shared" si="61"/>
        <v>70.98290812</v>
      </c>
      <c r="AM263" s="121"/>
    </row>
    <row r="264" ht="14.25" customHeight="1">
      <c r="A264" s="42" t="s">
        <v>183</v>
      </c>
      <c r="B264" s="42" t="s">
        <v>173</v>
      </c>
      <c r="C264" s="35" t="s">
        <v>40</v>
      </c>
      <c r="D264" s="42">
        <v>4.0</v>
      </c>
      <c r="E264" s="42">
        <v>7.0</v>
      </c>
      <c r="F264" s="262" t="s">
        <v>12</v>
      </c>
      <c r="G264" s="163">
        <v>8.65125439110078</v>
      </c>
      <c r="H264" s="163">
        <v>0.09912975092885482</v>
      </c>
      <c r="I264" s="163">
        <v>223.36390088109684</v>
      </c>
      <c r="J264" s="163">
        <v>4.082672395637132</v>
      </c>
      <c r="K264" s="163">
        <v>4.0765138921074895</v>
      </c>
      <c r="L264" s="163">
        <v>37.66545867919922</v>
      </c>
      <c r="M264" s="163">
        <v>37.784542083740234</v>
      </c>
      <c r="N264" s="163">
        <v>37.66545867919922</v>
      </c>
      <c r="O264" s="163">
        <v>1442.4571533203125</v>
      </c>
      <c r="P264" s="163">
        <f t="shared" si="61"/>
        <v>87.27202792</v>
      </c>
      <c r="AM264" s="121"/>
    </row>
    <row r="265" ht="14.25" customHeight="1">
      <c r="A265" s="42" t="s">
        <v>175</v>
      </c>
      <c r="B265" s="42" t="s">
        <v>179</v>
      </c>
      <c r="C265" s="35" t="s">
        <v>39</v>
      </c>
      <c r="D265" s="42">
        <v>4.0</v>
      </c>
      <c r="E265" s="42">
        <v>8.0</v>
      </c>
      <c r="F265" s="262" t="s">
        <v>12</v>
      </c>
      <c r="G265" s="163">
        <v>13.017671810482007</v>
      </c>
      <c r="H265" s="163">
        <v>0.19327116294961003</v>
      </c>
      <c r="I265" s="163">
        <v>246.96125070990792</v>
      </c>
      <c r="J265" s="163">
        <v>7.246367051225177</v>
      </c>
      <c r="K265" s="163">
        <v>3.820271450107851</v>
      </c>
      <c r="L265" s="163">
        <v>37.970157623291016</v>
      </c>
      <c r="M265" s="163">
        <v>38.104835510253906</v>
      </c>
      <c r="N265" s="163">
        <v>37.970157623291016</v>
      </c>
      <c r="O265" s="163">
        <v>1414.105712890625</v>
      </c>
      <c r="P265" s="163">
        <f t="shared" si="61"/>
        <v>67.35444446</v>
      </c>
      <c r="AM265" s="121"/>
    </row>
    <row r="266" ht="14.25" customHeight="1">
      <c r="A266" s="42" t="s">
        <v>168</v>
      </c>
      <c r="B266" s="42" t="s">
        <v>176</v>
      </c>
      <c r="C266" s="35" t="s">
        <v>38</v>
      </c>
      <c r="D266" s="42">
        <v>4.0</v>
      </c>
      <c r="E266" s="42">
        <v>9.0</v>
      </c>
      <c r="F266" s="262" t="s">
        <v>12</v>
      </c>
      <c r="G266" s="163">
        <v>9.310282828971182</v>
      </c>
      <c r="H266" s="163">
        <v>0.13901472399726914</v>
      </c>
      <c r="I266" s="163">
        <v>253.27706891626454</v>
      </c>
      <c r="J266" s="163">
        <v>5.519540951663153</v>
      </c>
      <c r="K266" s="163">
        <v>3.9782787869845966</v>
      </c>
      <c r="L266" s="163">
        <v>37.84860610961914</v>
      </c>
      <c r="M266" s="163">
        <v>37.95861053466797</v>
      </c>
      <c r="N266" s="163">
        <v>37.84860610961914</v>
      </c>
      <c r="O266" s="163">
        <v>1472.2088623046875</v>
      </c>
      <c r="P266" s="163">
        <f t="shared" si="61"/>
        <v>66.97335765</v>
      </c>
      <c r="AM266" s="121"/>
    </row>
    <row r="267" ht="14.25" customHeight="1">
      <c r="A267" s="42" t="s">
        <v>183</v>
      </c>
      <c r="B267" s="42" t="s">
        <v>179</v>
      </c>
      <c r="C267" s="35" t="s">
        <v>37</v>
      </c>
      <c r="D267" s="42">
        <v>4.0</v>
      </c>
      <c r="E267" s="42">
        <v>10.0</v>
      </c>
      <c r="F267" s="262" t="s">
        <v>12</v>
      </c>
      <c r="G267" s="163">
        <v>8.898509456296088</v>
      </c>
      <c r="H267" s="163">
        <v>0.12882963891750054</v>
      </c>
      <c r="I267" s="163">
        <v>250.20716701352123</v>
      </c>
      <c r="J267" s="163">
        <v>5.288110360162854</v>
      </c>
      <c r="K267" s="163">
        <v>4.096983401467291</v>
      </c>
      <c r="L267" s="163">
        <v>38.13494873046875</v>
      </c>
      <c r="M267" s="163">
        <v>38.23916244506836</v>
      </c>
      <c r="N267" s="163">
        <v>38.13494873046875</v>
      </c>
      <c r="O267" s="163">
        <v>1427.19970703125</v>
      </c>
      <c r="P267" s="163">
        <f t="shared" si="61"/>
        <v>69.0719118</v>
      </c>
      <c r="AM267" s="121"/>
    </row>
    <row r="268" ht="14.25" customHeight="1">
      <c r="A268" s="42" t="s">
        <v>178</v>
      </c>
      <c r="B268" s="42" t="s">
        <v>173</v>
      </c>
      <c r="C268" s="35" t="s">
        <v>36</v>
      </c>
      <c r="D268" s="42">
        <v>4.0</v>
      </c>
      <c r="E268" s="42">
        <v>11.0</v>
      </c>
      <c r="F268" s="262" t="s">
        <v>12</v>
      </c>
      <c r="G268" s="163">
        <v>14.049926219996326</v>
      </c>
      <c r="H268" s="163">
        <v>0.2736160437849032</v>
      </c>
      <c r="I268" s="163">
        <v>270.03346313321885</v>
      </c>
      <c r="J268" s="163">
        <v>9.616325655701816</v>
      </c>
      <c r="K268" s="163">
        <v>3.6682085370604516</v>
      </c>
      <c r="L268" s="163">
        <v>38.31000518798828</v>
      </c>
      <c r="M268" s="163">
        <v>38.13743209838867</v>
      </c>
      <c r="N268" s="163">
        <v>38.31000518798828</v>
      </c>
      <c r="O268" s="163">
        <v>1249.22509765625</v>
      </c>
      <c r="P268" s="163">
        <f t="shared" si="61"/>
        <v>51.34905843</v>
      </c>
      <c r="AM268" s="121"/>
    </row>
    <row r="269" ht="14.25" customHeight="1">
      <c r="A269" s="42" t="s">
        <v>175</v>
      </c>
      <c r="B269" s="42" t="s">
        <v>169</v>
      </c>
      <c r="C269" s="35" t="s">
        <v>34</v>
      </c>
      <c r="D269" s="42">
        <v>4.0</v>
      </c>
      <c r="E269" s="42">
        <v>12.0</v>
      </c>
      <c r="F269" s="262" t="s">
        <v>12</v>
      </c>
      <c r="G269" s="163">
        <v>6.662460147177513</v>
      </c>
      <c r="H269" s="163">
        <v>0.06046039462074175</v>
      </c>
      <c r="I269" s="163">
        <v>190.01917191931906</v>
      </c>
      <c r="J269" s="163">
        <v>2.7071967486144635</v>
      </c>
      <c r="K269" s="163">
        <v>4.372824516077192</v>
      </c>
      <c r="L269" s="163">
        <v>38.12093734741211</v>
      </c>
      <c r="M269" s="163">
        <v>38.27546310424805</v>
      </c>
      <c r="N269" s="163">
        <v>38.12093734741211</v>
      </c>
      <c r="O269" s="163">
        <v>1452.73620703125</v>
      </c>
      <c r="P269" s="163">
        <f t="shared" si="61"/>
        <v>110.1954459</v>
      </c>
      <c r="AM269" s="121"/>
    </row>
    <row r="270" ht="14.25" customHeight="1">
      <c r="A270" s="42" t="s">
        <v>178</v>
      </c>
      <c r="B270" s="42" t="s">
        <v>169</v>
      </c>
      <c r="C270" s="35" t="s">
        <v>32</v>
      </c>
      <c r="D270" s="42">
        <v>4.0</v>
      </c>
      <c r="E270" s="42">
        <v>13.0</v>
      </c>
      <c r="F270" s="262" t="s">
        <v>12</v>
      </c>
      <c r="G270" s="163">
        <v>10.215920212869362</v>
      </c>
      <c r="H270" s="163">
        <v>0.17319541025962917</v>
      </c>
      <c r="I270" s="163">
        <v>264.42883556411374</v>
      </c>
      <c r="J270" s="163">
        <v>6.628501345067962</v>
      </c>
      <c r="K270" s="163">
        <v>3.8737239795581604</v>
      </c>
      <c r="L270" s="163">
        <v>38.051082611083984</v>
      </c>
      <c r="M270" s="163">
        <v>38.218544006347656</v>
      </c>
      <c r="N270" s="163">
        <v>38.051082611083984</v>
      </c>
      <c r="O270" s="163">
        <v>1489.81640625</v>
      </c>
      <c r="P270" s="163">
        <f t="shared" si="61"/>
        <v>58.98493613</v>
      </c>
      <c r="AM270" s="121"/>
    </row>
    <row r="271" ht="14.25" customHeight="1">
      <c r="A271" s="42" t="s">
        <v>183</v>
      </c>
      <c r="B271" s="42" t="s">
        <v>169</v>
      </c>
      <c r="C271" s="35" t="s">
        <v>30</v>
      </c>
      <c r="D271" s="42">
        <v>4.0</v>
      </c>
      <c r="E271" s="42">
        <v>14.0</v>
      </c>
      <c r="F271" s="262" t="s">
        <v>12</v>
      </c>
      <c r="G271" s="163">
        <v>8.54231371770195</v>
      </c>
      <c r="H271" s="163">
        <v>0.0967358333140493</v>
      </c>
      <c r="I271" s="163">
        <v>221.65001439622768</v>
      </c>
      <c r="J271" s="163">
        <v>4.000929596825262</v>
      </c>
      <c r="K271" s="163">
        <v>4.087447890758932</v>
      </c>
      <c r="L271" s="163">
        <v>37.849327087402344</v>
      </c>
      <c r="M271" s="163">
        <v>37.989933013916016</v>
      </c>
      <c r="N271" s="163">
        <v>37.849327087402344</v>
      </c>
      <c r="O271" s="163">
        <v>1460.521484375</v>
      </c>
      <c r="P271" s="163">
        <f t="shared" si="61"/>
        <v>88.30557845</v>
      </c>
      <c r="AM271" s="121"/>
    </row>
    <row r="272" ht="14.25" customHeight="1">
      <c r="A272" s="42" t="s">
        <v>178</v>
      </c>
      <c r="B272" s="42" t="s">
        <v>176</v>
      </c>
      <c r="C272" s="35" t="s">
        <v>29</v>
      </c>
      <c r="D272" s="42">
        <v>4.0</v>
      </c>
      <c r="E272" s="42">
        <v>15.0</v>
      </c>
      <c r="F272" s="262" t="s">
        <v>12</v>
      </c>
      <c r="G272" s="163">
        <v>8.708287975613443</v>
      </c>
      <c r="H272" s="163">
        <v>0.1106293030603162</v>
      </c>
      <c r="I272" s="163">
        <v>236.22608288470835</v>
      </c>
      <c r="J272" s="163">
        <v>4.507910840706314</v>
      </c>
      <c r="K272" s="163">
        <v>4.044299140457419</v>
      </c>
      <c r="L272" s="163">
        <v>37.89725875854492</v>
      </c>
      <c r="M272" s="163">
        <v>38.034454345703125</v>
      </c>
      <c r="N272" s="163">
        <v>37.89725875854492</v>
      </c>
      <c r="O272" s="163">
        <v>1517.468017578125</v>
      </c>
      <c r="P272" s="163">
        <f t="shared" si="61"/>
        <v>78.71592548</v>
      </c>
      <c r="AM272" s="121"/>
    </row>
    <row r="273" ht="14.25" customHeight="1">
      <c r="A273" s="42" t="s">
        <v>175</v>
      </c>
      <c r="B273" s="42" t="s">
        <v>173</v>
      </c>
      <c r="C273" s="33" t="s">
        <v>28</v>
      </c>
      <c r="D273" s="42">
        <v>4.0</v>
      </c>
      <c r="E273" s="42">
        <v>16.0</v>
      </c>
      <c r="F273" s="262" t="s">
        <v>12</v>
      </c>
      <c r="G273" s="163">
        <v>8.387609492605808</v>
      </c>
      <c r="H273" s="163">
        <v>0.08458788264492069</v>
      </c>
      <c r="I273" s="163">
        <v>205.1006777012793</v>
      </c>
      <c r="J273" s="163">
        <v>3.5712005414342487</v>
      </c>
      <c r="K273" s="163">
        <v>4.155724339127148</v>
      </c>
      <c r="L273" s="163">
        <v>37.89061737060547</v>
      </c>
      <c r="M273" s="163">
        <v>38.053035736083984</v>
      </c>
      <c r="N273" s="163">
        <v>37.89061737060547</v>
      </c>
      <c r="O273" s="163">
        <v>1495.58544921875</v>
      </c>
      <c r="P273" s="163">
        <f t="shared" si="61"/>
        <v>99.15852283</v>
      </c>
      <c r="AM273" s="121"/>
    </row>
    <row r="274" ht="14.25" customHeight="1">
      <c r="A274" s="42" t="s">
        <v>168</v>
      </c>
      <c r="B274" s="42" t="s">
        <v>169</v>
      </c>
      <c r="C274" s="35" t="s">
        <v>46</v>
      </c>
      <c r="D274" s="42">
        <v>6.0</v>
      </c>
      <c r="E274" s="42">
        <v>1.0</v>
      </c>
      <c r="F274" s="262" t="s">
        <v>12</v>
      </c>
      <c r="G274" s="163">
        <v>13.575591042171151</v>
      </c>
      <c r="H274" s="163">
        <v>0.27963538567899987</v>
      </c>
      <c r="I274" s="163">
        <v>276.2808911588332</v>
      </c>
      <c r="J274" s="163">
        <v>9.296561785625448</v>
      </c>
      <c r="K274" s="163">
        <v>3.4788378960217536</v>
      </c>
      <c r="L274" s="163">
        <v>37.8426513671875</v>
      </c>
      <c r="M274" s="163">
        <v>37.976314544677734</v>
      </c>
      <c r="N274" s="163">
        <v>37.8426513671875</v>
      </c>
      <c r="O274" s="163">
        <v>1558.710693359375</v>
      </c>
      <c r="P274" s="163">
        <f t="shared" si="61"/>
        <v>48.54747195</v>
      </c>
      <c r="AM274" s="121"/>
    </row>
    <row r="275" ht="14.25" customHeight="1">
      <c r="A275" s="42" t="s">
        <v>168</v>
      </c>
      <c r="B275" s="42" t="s">
        <v>173</v>
      </c>
      <c r="C275" s="35" t="s">
        <v>45</v>
      </c>
      <c r="D275" s="42">
        <v>6.0</v>
      </c>
      <c r="E275" s="42">
        <v>2.0</v>
      </c>
      <c r="F275" s="262" t="s">
        <v>12</v>
      </c>
      <c r="G275" s="163">
        <v>9.887816002365293</v>
      </c>
      <c r="H275" s="163">
        <v>0.2344215423448491</v>
      </c>
      <c r="I275" s="163">
        <v>291.6632996187727</v>
      </c>
      <c r="J275" s="163">
        <v>8.239929312107657</v>
      </c>
      <c r="K275" s="163">
        <v>3.6266319818474506</v>
      </c>
      <c r="L275" s="163">
        <v>37.92254638671875</v>
      </c>
      <c r="M275" s="163">
        <v>38.030948638916016</v>
      </c>
      <c r="N275" s="163">
        <v>37.92254638671875</v>
      </c>
      <c r="O275" s="163">
        <v>1384.7550048828125</v>
      </c>
      <c r="P275" s="163">
        <f t="shared" si="61"/>
        <v>42.17963888</v>
      </c>
      <c r="AM275" s="121"/>
    </row>
    <row r="276" ht="14.25" customHeight="1">
      <c r="A276" s="42" t="s">
        <v>175</v>
      </c>
      <c r="B276" s="42" t="s">
        <v>176</v>
      </c>
      <c r="C276" s="35" t="s">
        <v>44</v>
      </c>
      <c r="D276" s="42">
        <v>6.0</v>
      </c>
      <c r="E276" s="42">
        <v>3.0</v>
      </c>
      <c r="F276" s="262" t="s">
        <v>12</v>
      </c>
      <c r="G276" s="163">
        <v>4.231290432707033</v>
      </c>
      <c r="H276" s="163">
        <v>0.049662912330436626</v>
      </c>
      <c r="I276" s="163">
        <v>229.30358858777512</v>
      </c>
      <c r="J276" s="163">
        <v>2.5513611627557693</v>
      </c>
      <c r="K276" s="163">
        <v>4.980958618083745</v>
      </c>
      <c r="L276" s="163">
        <v>39.77621841430664</v>
      </c>
      <c r="M276" s="163">
        <v>38.038116455078125</v>
      </c>
      <c r="N276" s="163">
        <v>39.77621841430664</v>
      </c>
      <c r="O276" s="163">
        <v>1446.3367919921875</v>
      </c>
      <c r="P276" s="163">
        <f t="shared" si="61"/>
        <v>85.20020744</v>
      </c>
      <c r="AM276" s="121"/>
    </row>
    <row r="277" ht="14.25" customHeight="1">
      <c r="A277" s="42" t="s">
        <v>178</v>
      </c>
      <c r="B277" s="42" t="s">
        <v>179</v>
      </c>
      <c r="C277" s="35" t="s">
        <v>43</v>
      </c>
      <c r="D277" s="42">
        <v>6.0</v>
      </c>
      <c r="E277" s="42">
        <v>4.0</v>
      </c>
      <c r="F277" s="262" t="s">
        <v>12</v>
      </c>
      <c r="G277" s="163">
        <v>3.561751135947214</v>
      </c>
      <c r="H277" s="163">
        <v>0.0409487555266897</v>
      </c>
      <c r="I277" s="163">
        <v>228.37785170037697</v>
      </c>
      <c r="J277" s="163">
        <v>2.0657839119490506</v>
      </c>
      <c r="K277" s="163">
        <v>4.8817067903282005</v>
      </c>
      <c r="L277" s="163">
        <v>39.37620544433594</v>
      </c>
      <c r="M277" s="163">
        <v>38.03889083862305</v>
      </c>
      <c r="N277" s="163">
        <v>39.37620544433594</v>
      </c>
      <c r="O277" s="163">
        <v>1407.0953369140625</v>
      </c>
      <c r="P277" s="163">
        <f t="shared" si="61"/>
        <v>86.98069307</v>
      </c>
      <c r="AM277" s="121"/>
    </row>
    <row r="278" ht="14.25" customHeight="1">
      <c r="A278" s="42" t="s">
        <v>183</v>
      </c>
      <c r="B278" s="42" t="s">
        <v>176</v>
      </c>
      <c r="C278" s="35" t="s">
        <v>42</v>
      </c>
      <c r="D278" s="42">
        <v>6.0</v>
      </c>
      <c r="E278" s="42">
        <v>5.0</v>
      </c>
      <c r="F278" s="262" t="s">
        <v>12</v>
      </c>
      <c r="G278" s="163">
        <v>0.9146141431827137</v>
      </c>
      <c r="H278" s="163">
        <v>0.01349678123484134</v>
      </c>
      <c r="I278" s="163">
        <v>264.4633541821198</v>
      </c>
      <c r="J278" s="163">
        <v>0.6349258189953525</v>
      </c>
      <c r="K278" s="163">
        <v>4.524570058909442</v>
      </c>
      <c r="L278" s="163">
        <v>37.98478698730469</v>
      </c>
      <c r="M278" s="163">
        <v>38.24082946777344</v>
      </c>
      <c r="N278" s="163">
        <v>37.98478698730469</v>
      </c>
      <c r="O278" s="163">
        <v>1346.1441650390625</v>
      </c>
      <c r="P278" s="163">
        <f t="shared" si="61"/>
        <v>67.76535288</v>
      </c>
      <c r="AM278" s="121"/>
    </row>
    <row r="279" ht="14.25" customHeight="1">
      <c r="A279" s="42" t="s">
        <v>168</v>
      </c>
      <c r="B279" s="42" t="s">
        <v>179</v>
      </c>
      <c r="C279" s="35" t="s">
        <v>41</v>
      </c>
      <c r="D279" s="42">
        <v>6.0</v>
      </c>
      <c r="E279" s="42">
        <v>6.0</v>
      </c>
      <c r="F279" s="262" t="s">
        <v>12</v>
      </c>
      <c r="G279" s="163">
        <v>3.1642835157688527</v>
      </c>
      <c r="H279" s="163">
        <v>0.04028340623094442</v>
      </c>
      <c r="I279" s="163">
        <v>244.66645382044032</v>
      </c>
      <c r="J279" s="163">
        <v>1.8214055251843768</v>
      </c>
      <c r="K279" s="163">
        <v>4.3864131206571395</v>
      </c>
      <c r="L279" s="163">
        <v>37.987388610839844</v>
      </c>
      <c r="M279" s="163">
        <v>38.2065315246582</v>
      </c>
      <c r="N279" s="163">
        <v>37.987388610839844</v>
      </c>
      <c r="O279" s="163">
        <v>1385.305419921875</v>
      </c>
      <c r="P279" s="163">
        <f t="shared" si="61"/>
        <v>78.55054505</v>
      </c>
      <c r="AM279" s="121"/>
    </row>
    <row r="280" ht="14.25" customHeight="1">
      <c r="A280" s="42" t="s">
        <v>183</v>
      </c>
      <c r="B280" s="42" t="s">
        <v>173</v>
      </c>
      <c r="C280" s="35" t="s">
        <v>40</v>
      </c>
      <c r="D280" s="42">
        <v>6.0</v>
      </c>
      <c r="E280" s="42">
        <v>7.0</v>
      </c>
      <c r="F280" s="262" t="s">
        <v>12</v>
      </c>
      <c r="G280" s="163">
        <v>9.888587464541624</v>
      </c>
      <c r="H280" s="163">
        <v>0.17951300473228354</v>
      </c>
      <c r="I280" s="163">
        <v>269.68798210025386</v>
      </c>
      <c r="J280" s="163">
        <v>7.108712815112054</v>
      </c>
      <c r="K280" s="163">
        <v>4.009461376311858</v>
      </c>
      <c r="L280" s="163">
        <v>38.63468551635742</v>
      </c>
      <c r="M280" s="163">
        <v>38.27653884887695</v>
      </c>
      <c r="N280" s="163">
        <v>38.63468551635742</v>
      </c>
      <c r="O280" s="163">
        <v>1426.85205078125</v>
      </c>
      <c r="P280" s="163">
        <f t="shared" si="61"/>
        <v>55.08563282</v>
      </c>
      <c r="AM280" s="121"/>
    </row>
    <row r="281" ht="14.25" customHeight="1">
      <c r="A281" s="30" t="s">
        <v>175</v>
      </c>
      <c r="B281" s="30" t="s">
        <v>179</v>
      </c>
      <c r="C281" s="263" t="s">
        <v>39</v>
      </c>
      <c r="D281" s="30">
        <v>6.0</v>
      </c>
      <c r="E281" s="30">
        <v>8.0</v>
      </c>
      <c r="F281" s="37" t="s">
        <v>12</v>
      </c>
      <c r="G281" s="264">
        <v>1.0360930319210528</v>
      </c>
      <c r="H281" s="264">
        <v>0.005816786627521291</v>
      </c>
      <c r="I281" s="264">
        <v>94.0005225688581</v>
      </c>
      <c r="J281" s="264">
        <v>0.281014832870233</v>
      </c>
      <c r="K281" s="264">
        <v>4.63332990996588</v>
      </c>
      <c r="L281" s="264">
        <v>38.18217086791992</v>
      </c>
      <c r="M281" s="264">
        <v>38.42474365234375</v>
      </c>
      <c r="N281" s="264">
        <v>38.18217086791992</v>
      </c>
      <c r="O281" s="264">
        <v>1493.5692138671875</v>
      </c>
      <c r="P281" s="264"/>
      <c r="AM281" s="121"/>
    </row>
    <row r="282" ht="14.25" customHeight="1">
      <c r="A282" s="42" t="s">
        <v>168</v>
      </c>
      <c r="B282" s="42" t="s">
        <v>176</v>
      </c>
      <c r="C282" s="35" t="s">
        <v>38</v>
      </c>
      <c r="D282" s="42">
        <v>6.0</v>
      </c>
      <c r="E282" s="42">
        <v>9.0</v>
      </c>
      <c r="F282" s="262" t="s">
        <v>12</v>
      </c>
      <c r="G282" s="163">
        <v>8.901983815858815</v>
      </c>
      <c r="H282" s="163">
        <v>0.09727380007156913</v>
      </c>
      <c r="I282" s="163">
        <v>212.6670136072467</v>
      </c>
      <c r="J282" s="163">
        <v>4.69751771644818</v>
      </c>
      <c r="K282" s="163">
        <v>4.751651025295663</v>
      </c>
      <c r="L282" s="163">
        <v>39.85127639770508</v>
      </c>
      <c r="M282" s="163">
        <v>38.536319732666016</v>
      </c>
      <c r="N282" s="163">
        <v>39.85127639770508</v>
      </c>
      <c r="O282" s="163">
        <v>1476.8914794921875</v>
      </c>
      <c r="P282" s="163">
        <f t="shared" ref="P282:P288" si="62">G282/H282</f>
        <v>91.51471218</v>
      </c>
      <c r="AM282" s="121"/>
    </row>
    <row r="283" ht="14.25" customHeight="1">
      <c r="A283" s="42" t="s">
        <v>183</v>
      </c>
      <c r="B283" s="42" t="s">
        <v>179</v>
      </c>
      <c r="C283" s="35" t="s">
        <v>37</v>
      </c>
      <c r="D283" s="42">
        <v>6.0</v>
      </c>
      <c r="E283" s="42">
        <v>10.0</v>
      </c>
      <c r="F283" s="262" t="s">
        <v>12</v>
      </c>
      <c r="G283" s="163">
        <v>4.345456998698753</v>
      </c>
      <c r="H283" s="163">
        <v>0.03229561258969972</v>
      </c>
      <c r="I283" s="163">
        <v>151.59250202257445</v>
      </c>
      <c r="J283" s="163">
        <v>1.8259556809562596</v>
      </c>
      <c r="K283" s="163">
        <v>5.438699295137153</v>
      </c>
      <c r="L283" s="163">
        <v>40.7637825012207</v>
      </c>
      <c r="M283" s="163">
        <v>38.61415100097656</v>
      </c>
      <c r="N283" s="163">
        <v>40.7637825012207</v>
      </c>
      <c r="O283" s="163">
        <v>1430.4716796875</v>
      </c>
      <c r="P283" s="163">
        <f t="shared" si="62"/>
        <v>134.5525491</v>
      </c>
      <c r="AM283" s="121"/>
    </row>
    <row r="284" ht="14.25" customHeight="1">
      <c r="A284" s="42" t="s">
        <v>178</v>
      </c>
      <c r="B284" s="42" t="s">
        <v>173</v>
      </c>
      <c r="C284" s="35" t="s">
        <v>36</v>
      </c>
      <c r="D284" s="42">
        <v>6.0</v>
      </c>
      <c r="E284" s="42">
        <v>11.0</v>
      </c>
      <c r="F284" s="262" t="s">
        <v>12</v>
      </c>
      <c r="G284" s="163">
        <v>11.948235370628186</v>
      </c>
      <c r="H284" s="163">
        <v>0.17626621780873813</v>
      </c>
      <c r="I284" s="163">
        <v>247.94659665945082</v>
      </c>
      <c r="J284" s="163">
        <v>6.784768588733632</v>
      </c>
      <c r="K284" s="163">
        <v>3.8954188448561906</v>
      </c>
      <c r="L284" s="163">
        <v>38.31845474243164</v>
      </c>
      <c r="M284" s="163">
        <v>38.469303131103516</v>
      </c>
      <c r="N284" s="163">
        <v>38.31845474243164</v>
      </c>
      <c r="O284" s="163">
        <v>1507.9307861328125</v>
      </c>
      <c r="P284" s="163">
        <f t="shared" si="62"/>
        <v>67.78516904</v>
      </c>
      <c r="AM284" s="121"/>
    </row>
    <row r="285" ht="14.25" customHeight="1">
      <c r="A285" s="42" t="s">
        <v>175</v>
      </c>
      <c r="B285" s="42" t="s">
        <v>169</v>
      </c>
      <c r="C285" s="35" t="s">
        <v>34</v>
      </c>
      <c r="D285" s="42">
        <v>6.0</v>
      </c>
      <c r="E285" s="42">
        <v>12.0</v>
      </c>
      <c r="F285" s="262" t="s">
        <v>12</v>
      </c>
      <c r="G285" s="163">
        <v>3.1724475954033236</v>
      </c>
      <c r="H285" s="163">
        <v>0.0200115712642796</v>
      </c>
      <c r="I285" s="163">
        <v>117.99888415246586</v>
      </c>
      <c r="J285" s="163">
        <v>1.0789623367318015</v>
      </c>
      <c r="K285" s="163">
        <v>5.17397654744379</v>
      </c>
      <c r="L285" s="163">
        <v>39.99969482421875</v>
      </c>
      <c r="M285" s="163">
        <v>38.288597106933594</v>
      </c>
      <c r="N285" s="163">
        <v>39.99969482421875</v>
      </c>
      <c r="O285" s="163">
        <v>1460.024658203125</v>
      </c>
      <c r="P285" s="163">
        <f t="shared" si="62"/>
        <v>158.5306598</v>
      </c>
      <c r="AM285" s="121"/>
    </row>
    <row r="286" ht="14.25" customHeight="1">
      <c r="A286" s="42" t="s">
        <v>178</v>
      </c>
      <c r="B286" s="42" t="s">
        <v>169</v>
      </c>
      <c r="C286" s="35" t="s">
        <v>32</v>
      </c>
      <c r="D286" s="42">
        <v>6.0</v>
      </c>
      <c r="E286" s="42">
        <v>13.0</v>
      </c>
      <c r="F286" s="262" t="s">
        <v>12</v>
      </c>
      <c r="G286" s="163">
        <v>11.295156099609397</v>
      </c>
      <c r="H286" s="163">
        <v>0.17097348441178759</v>
      </c>
      <c r="I286" s="163">
        <v>251.01980920565995</v>
      </c>
      <c r="J286" s="163">
        <v>6.802216022328352</v>
      </c>
      <c r="K286" s="163">
        <v>4.015609288857853</v>
      </c>
      <c r="L286" s="163">
        <v>38.73416519165039</v>
      </c>
      <c r="M286" s="163">
        <v>38.27111053466797</v>
      </c>
      <c r="N286" s="163">
        <v>38.73416519165039</v>
      </c>
      <c r="O286" s="163">
        <v>1402.73773820312</v>
      </c>
      <c r="P286" s="163">
        <f t="shared" si="62"/>
        <v>66.06378842</v>
      </c>
      <c r="AM286" s="121"/>
    </row>
    <row r="287" ht="14.25" customHeight="1">
      <c r="A287" s="42" t="s">
        <v>183</v>
      </c>
      <c r="B287" s="42" t="s">
        <v>169</v>
      </c>
      <c r="C287" s="35" t="s">
        <v>30</v>
      </c>
      <c r="D287" s="42">
        <v>6.0</v>
      </c>
      <c r="E287" s="42">
        <v>14.0</v>
      </c>
      <c r="F287" s="262" t="s">
        <v>12</v>
      </c>
      <c r="G287" s="163">
        <v>5.488237372426612</v>
      </c>
      <c r="H287" s="163">
        <v>0.05064448476606572</v>
      </c>
      <c r="I287" s="163">
        <v>194.9374866311573</v>
      </c>
      <c r="J287" s="163">
        <v>2.2453088182934526</v>
      </c>
      <c r="K287" s="163">
        <v>4.313315079092524</v>
      </c>
      <c r="L287" s="163">
        <v>38.0999755859375</v>
      </c>
      <c r="M287" s="163">
        <v>38.22867965698242</v>
      </c>
      <c r="N287" s="163">
        <v>38.0999755859375</v>
      </c>
      <c r="O287" s="163">
        <v>1416.974609375</v>
      </c>
      <c r="P287" s="163">
        <f t="shared" si="62"/>
        <v>108.367918</v>
      </c>
      <c r="AM287" s="121"/>
    </row>
    <row r="288" ht="14.25" customHeight="1">
      <c r="A288" s="42" t="s">
        <v>178</v>
      </c>
      <c r="B288" s="42" t="s">
        <v>176</v>
      </c>
      <c r="C288" s="35" t="s">
        <v>29</v>
      </c>
      <c r="D288" s="42">
        <v>6.0</v>
      </c>
      <c r="E288" s="42">
        <v>15.0</v>
      </c>
      <c r="F288" s="262" t="s">
        <v>12</v>
      </c>
      <c r="G288" s="163">
        <v>7.6589463442928</v>
      </c>
      <c r="H288" s="163">
        <v>0.09647217365357731</v>
      </c>
      <c r="I288" s="163">
        <v>237.07666875584331</v>
      </c>
      <c r="J288" s="163">
        <v>4.008778469461024</v>
      </c>
      <c r="K288" s="163">
        <v>4.102740993068316</v>
      </c>
      <c r="L288" s="163">
        <v>38.083656311035156</v>
      </c>
      <c r="M288" s="163">
        <v>38.195709228515625</v>
      </c>
      <c r="N288" s="163">
        <v>38.083656311035156</v>
      </c>
      <c r="O288" s="163">
        <v>1570.530517578125</v>
      </c>
      <c r="P288" s="163">
        <f t="shared" si="62"/>
        <v>79.39021227</v>
      </c>
      <c r="AM288" s="121"/>
    </row>
    <row r="289" ht="14.25" customHeight="1">
      <c r="A289" s="30" t="s">
        <v>175</v>
      </c>
      <c r="B289" s="30" t="s">
        <v>173</v>
      </c>
      <c r="C289" s="265" t="s">
        <v>28</v>
      </c>
      <c r="D289" s="30">
        <v>6.0</v>
      </c>
      <c r="E289" s="30">
        <v>16.0</v>
      </c>
      <c r="F289" s="37" t="s">
        <v>12</v>
      </c>
      <c r="G289" s="264">
        <v>1.4410409411815357</v>
      </c>
      <c r="H289" s="264">
        <v>0.00359154919204778</v>
      </c>
      <c r="I289" s="264">
        <v>-249.74116785623522</v>
      </c>
      <c r="J289" s="264">
        <v>0.16391064443756515</v>
      </c>
      <c r="K289" s="264">
        <v>4.3774284212564325</v>
      </c>
      <c r="L289" s="264">
        <v>37.61433029174805</v>
      </c>
      <c r="M289" s="264">
        <v>37.76877975463867</v>
      </c>
      <c r="N289" s="264">
        <v>37.61433029174805</v>
      </c>
      <c r="O289" s="264">
        <v>1513.7271728515625</v>
      </c>
      <c r="P289" s="264"/>
      <c r="AM289" s="121"/>
    </row>
    <row r="290" ht="14.25" customHeight="1">
      <c r="A290" s="42" t="s">
        <v>168</v>
      </c>
      <c r="B290" s="42" t="s">
        <v>169</v>
      </c>
      <c r="C290" s="35" t="s">
        <v>46</v>
      </c>
      <c r="D290" s="42">
        <v>1.0</v>
      </c>
      <c r="E290" s="42">
        <v>1.0</v>
      </c>
      <c r="F290" s="266" t="s">
        <v>15</v>
      </c>
      <c r="G290" s="163">
        <v>3.894869678222528</v>
      </c>
      <c r="H290" s="163">
        <v>0.05609484894555283</v>
      </c>
      <c r="I290" s="163">
        <v>268.1127079528332</v>
      </c>
      <c r="J290" s="163">
        <v>1.4382464913287352</v>
      </c>
      <c r="K290" s="163">
        <v>2.558642035989979</v>
      </c>
      <c r="L290" s="163">
        <v>27.894001007080078</v>
      </c>
      <c r="M290" s="163">
        <v>27.9824275970459</v>
      </c>
      <c r="N290" s="163">
        <v>27.894001007080078</v>
      </c>
      <c r="O290" s="163">
        <v>1438.233154296875</v>
      </c>
      <c r="P290" s="163">
        <f t="shared" ref="P290:P304" si="63">G290/H290</f>
        <v>69.43364233</v>
      </c>
      <c r="AM290" s="121"/>
    </row>
    <row r="291" ht="14.25" customHeight="1">
      <c r="A291" s="42" t="s">
        <v>168</v>
      </c>
      <c r="B291" s="42" t="s">
        <v>173</v>
      </c>
      <c r="C291" s="35" t="s">
        <v>45</v>
      </c>
      <c r="D291" s="42">
        <v>1.0</v>
      </c>
      <c r="E291" s="42">
        <v>2.0</v>
      </c>
      <c r="F291" s="266" t="s">
        <v>15</v>
      </c>
      <c r="G291" s="163">
        <v>3.546405007195746</v>
      </c>
      <c r="H291" s="163">
        <v>0.06761463889040926</v>
      </c>
      <c r="I291" s="163">
        <v>294.0111074403099</v>
      </c>
      <c r="J291" s="163">
        <v>1.7714397607947432</v>
      </c>
      <c r="K291" s="163">
        <v>2.6225308232712066</v>
      </c>
      <c r="L291" s="163">
        <v>28.424209594726562</v>
      </c>
      <c r="M291" s="163">
        <v>28.420459747314453</v>
      </c>
      <c r="N291" s="163">
        <v>28.424209594726562</v>
      </c>
      <c r="O291" s="163">
        <v>1473.175537109375</v>
      </c>
      <c r="P291" s="163">
        <f t="shared" si="63"/>
        <v>52.45025434</v>
      </c>
      <c r="AM291" s="121"/>
    </row>
    <row r="292" ht="14.25" customHeight="1">
      <c r="A292" s="42" t="s">
        <v>175</v>
      </c>
      <c r="B292" s="42" t="s">
        <v>176</v>
      </c>
      <c r="C292" s="35" t="s">
        <v>44</v>
      </c>
      <c r="D292" s="42">
        <v>1.0</v>
      </c>
      <c r="E292" s="42">
        <v>3.0</v>
      </c>
      <c r="F292" s="266" t="s">
        <v>15</v>
      </c>
      <c r="G292" s="163">
        <v>4.946430623973058</v>
      </c>
      <c r="H292" s="163">
        <v>0.06358980531602153</v>
      </c>
      <c r="I292" s="163">
        <v>252.1386310682383</v>
      </c>
      <c r="J292" s="163">
        <v>1.7147600862081176</v>
      </c>
      <c r="K292" s="163">
        <v>2.6944780279442506</v>
      </c>
      <c r="L292" s="163">
        <v>28.75638198852539</v>
      </c>
      <c r="M292" s="163">
        <v>28.797372817993164</v>
      </c>
      <c r="N292" s="163">
        <v>28.75638198852539</v>
      </c>
      <c r="O292" s="163">
        <v>1525.839111328125</v>
      </c>
      <c r="P292" s="163">
        <f t="shared" si="63"/>
        <v>77.78653511</v>
      </c>
      <c r="AM292" s="121"/>
    </row>
    <row r="293" ht="14.25" customHeight="1">
      <c r="A293" s="42" t="s">
        <v>178</v>
      </c>
      <c r="B293" s="42" t="s">
        <v>179</v>
      </c>
      <c r="C293" s="35" t="s">
        <v>43</v>
      </c>
      <c r="D293" s="42">
        <v>1.0</v>
      </c>
      <c r="E293" s="42">
        <v>4.0</v>
      </c>
      <c r="F293" s="266" t="s">
        <v>15</v>
      </c>
      <c r="G293" s="163">
        <v>8.088625553020032</v>
      </c>
      <c r="H293" s="163">
        <v>0.11229999733998541</v>
      </c>
      <c r="I293" s="163">
        <v>255.81396041754405</v>
      </c>
      <c r="J293" s="163">
        <v>2.9169455380461993</v>
      </c>
      <c r="K293" s="163">
        <v>2.635581808948342</v>
      </c>
      <c r="L293" s="163">
        <v>29.168285369873047</v>
      </c>
      <c r="M293" s="163">
        <v>29.22455406188965</v>
      </c>
      <c r="N293" s="163">
        <v>29.168285369873047</v>
      </c>
      <c r="O293" s="163">
        <v>1535.641845703125</v>
      </c>
      <c r="P293" s="163">
        <f t="shared" si="63"/>
        <v>72.02694341</v>
      </c>
      <c r="AM293" s="121"/>
    </row>
    <row r="294" ht="14.25" customHeight="1">
      <c r="A294" s="42" t="s">
        <v>183</v>
      </c>
      <c r="B294" s="42" t="s">
        <v>176</v>
      </c>
      <c r="C294" s="35" t="s">
        <v>42</v>
      </c>
      <c r="D294" s="42">
        <v>1.0</v>
      </c>
      <c r="E294" s="42">
        <v>5.0</v>
      </c>
      <c r="F294" s="266" t="s">
        <v>15</v>
      </c>
      <c r="G294" s="163">
        <v>6.009605965545727</v>
      </c>
      <c r="H294" s="163">
        <v>0.07194424294450565</v>
      </c>
      <c r="I294" s="163">
        <v>240.8394492280416</v>
      </c>
      <c r="J294" s="163">
        <v>2.0186746084788214</v>
      </c>
      <c r="K294" s="163">
        <v>2.8084176795105336</v>
      </c>
      <c r="L294" s="163">
        <v>29.48870849609375</v>
      </c>
      <c r="M294" s="163">
        <v>29.547597885131836</v>
      </c>
      <c r="N294" s="163">
        <v>29.48870849609375</v>
      </c>
      <c r="O294" s="163">
        <v>1538.7667236328125</v>
      </c>
      <c r="P294" s="163">
        <f t="shared" si="63"/>
        <v>83.53143656</v>
      </c>
      <c r="AM294" s="121"/>
    </row>
    <row r="295" ht="14.25" customHeight="1">
      <c r="A295" s="42" t="s">
        <v>168</v>
      </c>
      <c r="B295" s="42" t="s">
        <v>179</v>
      </c>
      <c r="C295" s="35" t="s">
        <v>41</v>
      </c>
      <c r="D295" s="42">
        <v>1.0</v>
      </c>
      <c r="E295" s="42">
        <v>6.0</v>
      </c>
      <c r="F295" s="266" t="s">
        <v>15</v>
      </c>
      <c r="G295" s="163">
        <v>4.1420336895904315</v>
      </c>
      <c r="H295" s="163">
        <v>0.055041979028887855</v>
      </c>
      <c r="I295" s="163">
        <v>256.25362334386267</v>
      </c>
      <c r="J295" s="163">
        <v>1.6116175791802496</v>
      </c>
      <c r="K295" s="163">
        <v>2.91319176007962</v>
      </c>
      <c r="L295" s="163">
        <v>29.76652717590332</v>
      </c>
      <c r="M295" s="163">
        <v>29.91558265686035</v>
      </c>
      <c r="N295" s="163">
        <v>29.76652717590332</v>
      </c>
      <c r="O295" s="163">
        <v>1470.130859375</v>
      </c>
      <c r="P295" s="163">
        <f t="shared" si="63"/>
        <v>75.25226677</v>
      </c>
      <c r="AM295" s="121"/>
    </row>
    <row r="296" ht="14.25" customHeight="1">
      <c r="A296" s="42" t="s">
        <v>183</v>
      </c>
      <c r="B296" s="42" t="s">
        <v>173</v>
      </c>
      <c r="C296" s="35" t="s">
        <v>40</v>
      </c>
      <c r="D296" s="42">
        <v>1.0</v>
      </c>
      <c r="E296" s="42">
        <v>7.0</v>
      </c>
      <c r="F296" s="266" t="s">
        <v>15</v>
      </c>
      <c r="G296" s="163">
        <v>10.490647955950395</v>
      </c>
      <c r="H296" s="163">
        <v>0.15911407537691027</v>
      </c>
      <c r="I296" s="163">
        <v>260.69617791345837</v>
      </c>
      <c r="J296" s="163">
        <v>4.178536048955637</v>
      </c>
      <c r="K296" s="163">
        <v>2.7011023439708914</v>
      </c>
      <c r="L296" s="163">
        <v>30.17270278930664</v>
      </c>
      <c r="M296" s="163">
        <v>30.307069778442383</v>
      </c>
      <c r="N296" s="163">
        <v>30.17270278930664</v>
      </c>
      <c r="O296" s="163">
        <v>1532.5428466796875</v>
      </c>
      <c r="P296" s="163">
        <f t="shared" si="63"/>
        <v>65.93161498</v>
      </c>
      <c r="AM296" s="121"/>
    </row>
    <row r="297" ht="14.25" customHeight="1">
      <c r="A297" s="42" t="s">
        <v>175</v>
      </c>
      <c r="B297" s="42" t="s">
        <v>179</v>
      </c>
      <c r="C297" s="35" t="s">
        <v>39</v>
      </c>
      <c r="D297" s="42">
        <v>1.0</v>
      </c>
      <c r="E297" s="42">
        <v>8.0</v>
      </c>
      <c r="F297" s="266" t="s">
        <v>15</v>
      </c>
      <c r="G297" s="163">
        <v>4.152930940081275</v>
      </c>
      <c r="H297" s="163">
        <v>0.03509273682879582</v>
      </c>
      <c r="I297" s="163">
        <v>187.7642093528696</v>
      </c>
      <c r="J297" s="163">
        <v>1.1237857336979324</v>
      </c>
      <c r="K297" s="163">
        <v>3.1614433047649086</v>
      </c>
      <c r="L297" s="163">
        <v>30.60639762878418</v>
      </c>
      <c r="M297" s="163">
        <v>30.808570861816406</v>
      </c>
      <c r="N297" s="163">
        <v>30.60639762878418</v>
      </c>
      <c r="O297" s="163">
        <v>1512.7921142578125</v>
      </c>
      <c r="P297" s="163">
        <f t="shared" si="63"/>
        <v>118.341609</v>
      </c>
      <c r="AM297" s="121"/>
    </row>
    <row r="298" ht="14.25" customHeight="1">
      <c r="A298" s="42" t="s">
        <v>168</v>
      </c>
      <c r="B298" s="42" t="s">
        <v>176</v>
      </c>
      <c r="C298" s="35" t="s">
        <v>38</v>
      </c>
      <c r="D298" s="42">
        <v>1.0</v>
      </c>
      <c r="E298" s="42">
        <v>9.0</v>
      </c>
      <c r="F298" s="266" t="s">
        <v>15</v>
      </c>
      <c r="G298" s="163">
        <v>11.41899217920159</v>
      </c>
      <c r="H298" s="163">
        <v>0.1350769256663256</v>
      </c>
      <c r="I298" s="163">
        <v>229.12075912062483</v>
      </c>
      <c r="J298" s="163">
        <v>3.8387957578741054</v>
      </c>
      <c r="K298" s="163">
        <v>2.8974450306112924</v>
      </c>
      <c r="L298" s="163">
        <v>30.850448608398438</v>
      </c>
      <c r="M298" s="163">
        <v>31.06224822998047</v>
      </c>
      <c r="N298" s="163">
        <v>30.850448608398438</v>
      </c>
      <c r="O298" s="163">
        <v>1523.4876708984375</v>
      </c>
      <c r="P298" s="163">
        <f t="shared" si="63"/>
        <v>84.53695643</v>
      </c>
      <c r="AM298" s="121"/>
    </row>
    <row r="299" ht="14.25" customHeight="1">
      <c r="A299" s="42" t="s">
        <v>183</v>
      </c>
      <c r="B299" s="42" t="s">
        <v>179</v>
      </c>
      <c r="C299" s="35" t="s">
        <v>37</v>
      </c>
      <c r="D299" s="42">
        <v>1.0</v>
      </c>
      <c r="E299" s="42">
        <v>10.0</v>
      </c>
      <c r="F299" s="266" t="s">
        <v>15</v>
      </c>
      <c r="G299" s="163">
        <v>7.000282935551153</v>
      </c>
      <c r="H299" s="163">
        <v>0.05618400157775254</v>
      </c>
      <c r="I299" s="163">
        <v>173.26059193174115</v>
      </c>
      <c r="J299" s="163">
        <v>1.7988256934353184</v>
      </c>
      <c r="K299" s="163">
        <v>3.1807187251112388</v>
      </c>
      <c r="L299" s="163">
        <v>31.03438377380371</v>
      </c>
      <c r="M299" s="163">
        <v>31.22643280029297</v>
      </c>
      <c r="N299" s="163">
        <v>31.03438377380371</v>
      </c>
      <c r="O299" s="163">
        <v>1541.7060546875</v>
      </c>
      <c r="P299" s="163">
        <f t="shared" si="63"/>
        <v>124.5956632</v>
      </c>
      <c r="AM299" s="121"/>
    </row>
    <row r="300" ht="14.25" customHeight="1">
      <c r="A300" s="42" t="s">
        <v>178</v>
      </c>
      <c r="B300" s="42" t="s">
        <v>173</v>
      </c>
      <c r="C300" s="35" t="s">
        <v>36</v>
      </c>
      <c r="D300" s="42">
        <v>1.0</v>
      </c>
      <c r="E300" s="42">
        <v>11.0</v>
      </c>
      <c r="F300" s="266" t="s">
        <v>15</v>
      </c>
      <c r="G300" s="163">
        <v>4.404739341156213</v>
      </c>
      <c r="H300" s="163">
        <v>0.064951175973988</v>
      </c>
      <c r="I300" s="163">
        <v>265.89666233573615</v>
      </c>
      <c r="J300" s="163">
        <v>2.083871976917201</v>
      </c>
      <c r="K300" s="163">
        <v>3.195403971570896</v>
      </c>
      <c r="L300" s="163">
        <v>31.251628875732422</v>
      </c>
      <c r="M300" s="163">
        <v>31.415264129638672</v>
      </c>
      <c r="N300" s="163">
        <v>31.251628875732422</v>
      </c>
      <c r="O300" s="163">
        <v>1564.3399658203125</v>
      </c>
      <c r="P300" s="163">
        <f t="shared" si="63"/>
        <v>67.81615999</v>
      </c>
      <c r="AM300" s="121"/>
    </row>
    <row r="301" ht="14.25" customHeight="1">
      <c r="A301" s="42" t="s">
        <v>175</v>
      </c>
      <c r="B301" s="42" t="s">
        <v>169</v>
      </c>
      <c r="C301" s="35" t="s">
        <v>34</v>
      </c>
      <c r="D301" s="42">
        <v>1.0</v>
      </c>
      <c r="E301" s="42">
        <v>12.0</v>
      </c>
      <c r="F301" s="266" t="s">
        <v>15</v>
      </c>
      <c r="G301" s="163">
        <v>12.974317509363411</v>
      </c>
      <c r="H301" s="163">
        <v>0.15520111921838303</v>
      </c>
      <c r="I301" s="163">
        <v>227.5942203015569</v>
      </c>
      <c r="J301" s="163">
        <v>4.468412576055061</v>
      </c>
      <c r="K301" s="163">
        <v>2.951505343391335</v>
      </c>
      <c r="L301" s="163">
        <v>31.41840934753418</v>
      </c>
      <c r="M301" s="163">
        <v>31.615943908691406</v>
      </c>
      <c r="N301" s="163">
        <v>31.41840934753418</v>
      </c>
      <c r="O301" s="163">
        <v>1496.79833984375</v>
      </c>
      <c r="P301" s="163">
        <f t="shared" si="63"/>
        <v>83.59680378</v>
      </c>
      <c r="AM301" s="121"/>
    </row>
    <row r="302" ht="14.25" customHeight="1">
      <c r="A302" s="42" t="s">
        <v>178</v>
      </c>
      <c r="B302" s="42" t="s">
        <v>169</v>
      </c>
      <c r="C302" s="35" t="s">
        <v>32</v>
      </c>
      <c r="D302" s="42">
        <v>1.0</v>
      </c>
      <c r="E302" s="42">
        <v>13.0</v>
      </c>
      <c r="F302" s="266" t="s">
        <v>15</v>
      </c>
      <c r="G302" s="163">
        <v>9.736303112004583</v>
      </c>
      <c r="H302" s="163">
        <v>0.08276914793244868</v>
      </c>
      <c r="I302" s="163">
        <v>177.2818431037443</v>
      </c>
      <c r="J302" s="163">
        <v>3.0132994549331835</v>
      </c>
      <c r="K302" s="163">
        <v>3.6350356257827485</v>
      </c>
      <c r="L302" s="163">
        <v>33.322757720947266</v>
      </c>
      <c r="M302" s="163">
        <v>31.767738342285156</v>
      </c>
      <c r="N302" s="163">
        <v>33.322757720947266</v>
      </c>
      <c r="O302" s="163">
        <v>1517.26513671875</v>
      </c>
      <c r="P302" s="163">
        <f t="shared" si="63"/>
        <v>117.6320327</v>
      </c>
      <c r="AM302" s="121"/>
    </row>
    <row r="303" ht="14.25" customHeight="1">
      <c r="A303" s="42" t="s">
        <v>183</v>
      </c>
      <c r="B303" s="42" t="s">
        <v>169</v>
      </c>
      <c r="C303" s="35" t="s">
        <v>30</v>
      </c>
      <c r="D303" s="42">
        <v>1.0</v>
      </c>
      <c r="E303" s="42">
        <v>14.0</v>
      </c>
      <c r="F303" s="266" t="s">
        <v>15</v>
      </c>
      <c r="G303" s="163">
        <v>20.49469454400718</v>
      </c>
      <c r="H303" s="163">
        <v>0.3314294525969608</v>
      </c>
      <c r="I303" s="163">
        <v>249.51445224238844</v>
      </c>
      <c r="J303" s="163">
        <v>8.115845366586312</v>
      </c>
      <c r="K303" s="163">
        <v>2.649849294214069</v>
      </c>
      <c r="L303" s="163">
        <v>31.968162536621094</v>
      </c>
      <c r="M303" s="163">
        <v>31.904983520507812</v>
      </c>
      <c r="N303" s="163">
        <v>31.968162536621094</v>
      </c>
      <c r="O303" s="163">
        <v>1576.7752685546875</v>
      </c>
      <c r="P303" s="163">
        <f t="shared" si="63"/>
        <v>61.83727603</v>
      </c>
      <c r="AM303" s="121"/>
    </row>
    <row r="304" ht="14.25" customHeight="1">
      <c r="A304" s="42" t="s">
        <v>178</v>
      </c>
      <c r="B304" s="42" t="s">
        <v>176</v>
      </c>
      <c r="C304" s="35" t="s">
        <v>29</v>
      </c>
      <c r="D304" s="42">
        <v>1.0</v>
      </c>
      <c r="E304" s="42">
        <v>15.0</v>
      </c>
      <c r="F304" s="266" t="s">
        <v>15</v>
      </c>
      <c r="G304" s="163">
        <v>10.377329469095088</v>
      </c>
      <c r="H304" s="163">
        <v>0.07612919693166528</v>
      </c>
      <c r="I304" s="163">
        <v>146.58186764648508</v>
      </c>
      <c r="J304" s="163">
        <v>2.9252638257519936</v>
      </c>
      <c r="K304" s="163">
        <v>3.824050211973968</v>
      </c>
      <c r="L304" s="163">
        <v>33.97417068481445</v>
      </c>
      <c r="M304" s="163">
        <v>31.916196823120117</v>
      </c>
      <c r="N304" s="163">
        <v>33.97417068481445</v>
      </c>
      <c r="O304" s="163">
        <v>1565.357666015625</v>
      </c>
      <c r="P304" s="163">
        <f t="shared" si="63"/>
        <v>136.3120838</v>
      </c>
      <c r="AM304" s="121"/>
    </row>
    <row r="305" ht="14.25" customHeight="1">
      <c r="A305" s="30" t="s">
        <v>175</v>
      </c>
      <c r="B305" s="30" t="s">
        <v>173</v>
      </c>
      <c r="C305" s="265" t="s">
        <v>28</v>
      </c>
      <c r="D305" s="30">
        <v>1.0</v>
      </c>
      <c r="E305" s="30">
        <v>16.0</v>
      </c>
      <c r="F305" s="37" t="s">
        <v>15</v>
      </c>
      <c r="G305" s="264">
        <v>5.0480577562948</v>
      </c>
      <c r="H305" s="264">
        <v>0.016235668500321303</v>
      </c>
      <c r="I305" s="264">
        <v>-116.30802702372455</v>
      </c>
      <c r="J305" s="264">
        <v>0.7273010272104883</v>
      </c>
      <c r="K305" s="264">
        <v>4.365634793347034</v>
      </c>
      <c r="L305" s="264">
        <v>34.9222412109375</v>
      </c>
      <c r="M305" s="264">
        <v>32.117828369140625</v>
      </c>
      <c r="N305" s="264">
        <v>34.9222412109375</v>
      </c>
      <c r="O305" s="264">
        <v>1535.8848876953125</v>
      </c>
      <c r="P305" s="264"/>
      <c r="Q305" s="190"/>
      <c r="R305" s="190"/>
      <c r="S305" s="190"/>
      <c r="T305" s="190"/>
      <c r="U305" s="190"/>
      <c r="V305" s="190"/>
      <c r="W305" s="190"/>
      <c r="X305" s="190"/>
      <c r="Y305" s="190"/>
      <c r="Z305" s="190"/>
      <c r="AA305" s="190"/>
      <c r="AB305" s="190"/>
      <c r="AC305" s="190"/>
      <c r="AD305" s="190"/>
      <c r="AE305" s="190"/>
      <c r="AF305" s="190"/>
      <c r="AG305" s="190"/>
      <c r="AH305" s="190"/>
      <c r="AI305" s="190"/>
      <c r="AJ305" s="190"/>
      <c r="AK305" s="190"/>
      <c r="AL305" s="190"/>
      <c r="AM305" s="267"/>
      <c r="AN305" s="190"/>
      <c r="AO305" s="190"/>
      <c r="AP305" s="190"/>
      <c r="AQ305" s="190"/>
      <c r="AR305" s="190"/>
      <c r="AS305" s="190"/>
      <c r="AT305" s="190"/>
      <c r="AU305" s="190"/>
      <c r="AV305" s="190"/>
      <c r="AW305" s="190"/>
      <c r="AX305" s="190"/>
      <c r="AY305" s="190"/>
      <c r="AZ305" s="190"/>
      <c r="BA305" s="190"/>
      <c r="BB305" s="190"/>
      <c r="BC305" s="190"/>
      <c r="BD305" s="190"/>
      <c r="BE305" s="190"/>
      <c r="BF305" s="190"/>
      <c r="BG305" s="190"/>
      <c r="BH305" s="190"/>
      <c r="BI305" s="190"/>
      <c r="BJ305" s="190"/>
      <c r="BK305" s="190"/>
      <c r="BL305" s="190"/>
      <c r="BM305" s="190"/>
      <c r="BN305" s="190"/>
      <c r="BO305" s="190"/>
      <c r="BP305" s="190"/>
      <c r="BQ305" s="190"/>
      <c r="BR305" s="190"/>
      <c r="BS305" s="190"/>
      <c r="BT305" s="190"/>
      <c r="BU305" s="190"/>
      <c r="BV305" s="190"/>
      <c r="BW305" s="190"/>
      <c r="BX305" s="190"/>
      <c r="BY305" s="190"/>
    </row>
    <row r="306" ht="14.25" customHeight="1">
      <c r="A306" s="42" t="s">
        <v>168</v>
      </c>
      <c r="B306" s="42" t="s">
        <v>169</v>
      </c>
      <c r="C306" s="35" t="s">
        <v>46</v>
      </c>
      <c r="D306" s="42">
        <v>3.0</v>
      </c>
      <c r="E306" s="42">
        <v>1.0</v>
      </c>
      <c r="F306" s="266" t="s">
        <v>15</v>
      </c>
      <c r="G306" s="163">
        <v>8.076289710773938</v>
      </c>
      <c r="H306" s="163">
        <v>0.11246442086050788</v>
      </c>
      <c r="I306" s="163">
        <v>251.69434034948333</v>
      </c>
      <c r="J306" s="163">
        <v>3.7844951592053886</v>
      </c>
      <c r="K306" s="163">
        <v>3.389385131093787</v>
      </c>
      <c r="L306" s="163">
        <v>33.37699890136719</v>
      </c>
      <c r="M306" s="163">
        <v>33.486663818359375</v>
      </c>
      <c r="N306" s="163">
        <v>33.37699890136719</v>
      </c>
      <c r="O306" s="163">
        <v>731.36083984375</v>
      </c>
      <c r="P306" s="163">
        <f t="shared" ref="P306:P396" si="64">G306/H306</f>
        <v>71.81195305</v>
      </c>
      <c r="AM306" s="121"/>
    </row>
    <row r="307" ht="14.25" customHeight="1">
      <c r="A307" s="42" t="s">
        <v>168</v>
      </c>
      <c r="B307" s="42" t="s">
        <v>173</v>
      </c>
      <c r="C307" s="35" t="s">
        <v>45</v>
      </c>
      <c r="D307" s="42">
        <v>3.0</v>
      </c>
      <c r="E307" s="42">
        <v>2.0</v>
      </c>
      <c r="F307" s="266" t="s">
        <v>15</v>
      </c>
      <c r="G307" s="163">
        <v>6.1050278736877885</v>
      </c>
      <c r="H307" s="163">
        <v>0.09753559137291926</v>
      </c>
      <c r="I307" s="163">
        <v>266.3896695505819</v>
      </c>
      <c r="J307" s="163">
        <v>3.8526935698731517</v>
      </c>
      <c r="K307" s="163">
        <v>3.9468303219563357</v>
      </c>
      <c r="L307" s="163">
        <v>35.23368835449219</v>
      </c>
      <c r="M307" s="163">
        <v>33.50202941894531</v>
      </c>
      <c r="N307" s="163">
        <v>35.23368835449219</v>
      </c>
      <c r="O307" s="163">
        <v>1612.0509033203125</v>
      </c>
      <c r="P307" s="163">
        <f t="shared" si="64"/>
        <v>62.59282163</v>
      </c>
      <c r="AM307" s="121"/>
    </row>
    <row r="308" ht="14.25" customHeight="1">
      <c r="A308" s="42" t="s">
        <v>175</v>
      </c>
      <c r="B308" s="42" t="s">
        <v>176</v>
      </c>
      <c r="C308" s="35" t="s">
        <v>44</v>
      </c>
      <c r="D308" s="42">
        <v>3.0</v>
      </c>
      <c r="E308" s="42">
        <v>3.0</v>
      </c>
      <c r="F308" s="266" t="s">
        <v>15</v>
      </c>
      <c r="G308" s="163">
        <v>7.419233214228994</v>
      </c>
      <c r="H308" s="163">
        <v>0.10196832748506081</v>
      </c>
      <c r="I308" s="163">
        <v>251.22088429552701</v>
      </c>
      <c r="J308" s="163">
        <v>3.529382993800099</v>
      </c>
      <c r="K308" s="163">
        <v>3.4737036992918453</v>
      </c>
      <c r="L308" s="163">
        <v>33.53446960449219</v>
      </c>
      <c r="M308" s="163">
        <v>33.419681549072266</v>
      </c>
      <c r="N308" s="163">
        <v>33.53446960449219</v>
      </c>
      <c r="O308" s="163">
        <v>1611.4063720703125</v>
      </c>
      <c r="P308" s="163">
        <f t="shared" si="64"/>
        <v>72.76017365</v>
      </c>
      <c r="AM308" s="121"/>
    </row>
    <row r="309" ht="14.25" customHeight="1">
      <c r="A309" s="42" t="s">
        <v>178</v>
      </c>
      <c r="B309" s="42" t="s">
        <v>179</v>
      </c>
      <c r="C309" s="35" t="s">
        <v>43</v>
      </c>
      <c r="D309" s="42">
        <v>3.0</v>
      </c>
      <c r="E309" s="42">
        <v>4.0</v>
      </c>
      <c r="F309" s="266" t="s">
        <v>15</v>
      </c>
      <c r="G309" s="163">
        <v>7.6200946205158075</v>
      </c>
      <c r="H309" s="163">
        <v>0.11380344122825442</v>
      </c>
      <c r="I309" s="163">
        <v>260.21888850039636</v>
      </c>
      <c r="J309" s="163">
        <v>3.835886944163584</v>
      </c>
      <c r="K309" s="163">
        <v>3.3965827109964373</v>
      </c>
      <c r="L309" s="163">
        <v>33.382781982421875</v>
      </c>
      <c r="M309" s="163">
        <v>33.48827362060547</v>
      </c>
      <c r="N309" s="163">
        <v>33.382781982421875</v>
      </c>
      <c r="O309" s="163">
        <v>1395.2962646484375</v>
      </c>
      <c r="P309" s="163">
        <f t="shared" si="64"/>
        <v>66.9583849</v>
      </c>
      <c r="AM309" s="121"/>
    </row>
    <row r="310" ht="14.25" customHeight="1">
      <c r="A310" s="42" t="s">
        <v>183</v>
      </c>
      <c r="B310" s="42" t="s">
        <v>176</v>
      </c>
      <c r="C310" s="35" t="s">
        <v>42</v>
      </c>
      <c r="D310" s="42">
        <v>3.0</v>
      </c>
      <c r="E310" s="42">
        <v>5.0</v>
      </c>
      <c r="F310" s="266" t="s">
        <v>15</v>
      </c>
      <c r="G310" s="163">
        <v>8.414093376717288</v>
      </c>
      <c r="H310" s="163">
        <v>0.11708241992722898</v>
      </c>
      <c r="I310" s="163">
        <v>249.9535690236691</v>
      </c>
      <c r="J310" s="163">
        <v>4.201249883553517</v>
      </c>
      <c r="K310" s="163">
        <v>3.6143624702462196</v>
      </c>
      <c r="L310" s="163">
        <v>34.25361251831055</v>
      </c>
      <c r="M310" s="163">
        <v>33.483943939208984</v>
      </c>
      <c r="N310" s="163">
        <v>34.25361251831055</v>
      </c>
      <c r="O310" s="163">
        <v>1620.6573486328125</v>
      </c>
      <c r="P310" s="163">
        <f t="shared" si="64"/>
        <v>71.86470336</v>
      </c>
      <c r="AM310" s="121"/>
    </row>
    <row r="311" ht="14.25" customHeight="1">
      <c r="A311" s="42" t="s">
        <v>168</v>
      </c>
      <c r="B311" s="42" t="s">
        <v>179</v>
      </c>
      <c r="C311" s="35" t="s">
        <v>41</v>
      </c>
      <c r="D311" s="42">
        <v>3.0</v>
      </c>
      <c r="E311" s="42">
        <v>6.0</v>
      </c>
      <c r="F311" s="266" t="s">
        <v>15</v>
      </c>
      <c r="G311" s="163">
        <v>3.6973234216597537</v>
      </c>
      <c r="H311" s="163">
        <v>0.050102044416774856</v>
      </c>
      <c r="I311" s="163">
        <v>251.9746136029011</v>
      </c>
      <c r="J311" s="163">
        <v>2.169742399870823</v>
      </c>
      <c r="K311" s="163">
        <v>4.26010048846097</v>
      </c>
      <c r="L311" s="163">
        <v>35.53500747680664</v>
      </c>
      <c r="M311" s="163">
        <v>33.410072326660156</v>
      </c>
      <c r="N311" s="163">
        <v>35.53500747680664</v>
      </c>
      <c r="O311" s="163">
        <v>1598.124267578125</v>
      </c>
      <c r="P311" s="163">
        <f t="shared" si="64"/>
        <v>73.79585932</v>
      </c>
      <c r="AM311" s="121"/>
    </row>
    <row r="312" ht="14.25" customHeight="1">
      <c r="A312" s="42" t="s">
        <v>183</v>
      </c>
      <c r="B312" s="42" t="s">
        <v>173</v>
      </c>
      <c r="C312" s="35" t="s">
        <v>40</v>
      </c>
      <c r="D312" s="42">
        <v>3.0</v>
      </c>
      <c r="E312" s="42">
        <v>7.0</v>
      </c>
      <c r="F312" s="266" t="s">
        <v>15</v>
      </c>
      <c r="G312" s="163">
        <v>9.398528920266</v>
      </c>
      <c r="H312" s="163">
        <v>0.114343902123275</v>
      </c>
      <c r="I312" s="163">
        <v>233.32392419876672</v>
      </c>
      <c r="J312" s="163">
        <v>3.8819039068538648</v>
      </c>
      <c r="K312" s="163">
        <v>3.421555707635104</v>
      </c>
      <c r="L312" s="163">
        <v>33.44089126586914</v>
      </c>
      <c r="M312" s="163">
        <v>33.50709533691406</v>
      </c>
      <c r="N312" s="163">
        <v>33.44089126586914</v>
      </c>
      <c r="O312" s="163">
        <v>1600.53369140625</v>
      </c>
      <c r="P312" s="163">
        <f t="shared" si="64"/>
        <v>82.19527885</v>
      </c>
      <c r="AM312" s="121"/>
    </row>
    <row r="313" ht="14.25" customHeight="1">
      <c r="A313" s="42" t="s">
        <v>175</v>
      </c>
      <c r="B313" s="42" t="s">
        <v>179</v>
      </c>
      <c r="C313" s="35" t="s">
        <v>39</v>
      </c>
      <c r="D313" s="42">
        <v>3.0</v>
      </c>
      <c r="E313" s="42">
        <v>8.0</v>
      </c>
      <c r="F313" s="266" t="s">
        <v>15</v>
      </c>
      <c r="G313" s="163">
        <v>8.087082531375884</v>
      </c>
      <c r="H313" s="163">
        <v>0.08413426796935596</v>
      </c>
      <c r="I313" s="163">
        <v>211.66384890061337</v>
      </c>
      <c r="J313" s="163">
        <v>3.329691616357835</v>
      </c>
      <c r="K313" s="163">
        <v>3.9400963078252564</v>
      </c>
      <c r="L313" s="163">
        <v>34.93171691894531</v>
      </c>
      <c r="M313" s="163">
        <v>33.626773834228516</v>
      </c>
      <c r="N313" s="163">
        <v>34.93171691894531</v>
      </c>
      <c r="O313" s="163">
        <v>1637.6856689453125</v>
      </c>
      <c r="P313" s="163">
        <f t="shared" si="64"/>
        <v>96.12114928</v>
      </c>
      <c r="AM313" s="121"/>
    </row>
    <row r="314" ht="14.25" customHeight="1">
      <c r="A314" s="42" t="s">
        <v>168</v>
      </c>
      <c r="B314" s="42" t="s">
        <v>176</v>
      </c>
      <c r="C314" s="35" t="s">
        <v>38</v>
      </c>
      <c r="D314" s="42">
        <v>3.0</v>
      </c>
      <c r="E314" s="42">
        <v>9.0</v>
      </c>
      <c r="F314" s="266" t="s">
        <v>15</v>
      </c>
      <c r="G314" s="163">
        <v>5.436820849068439</v>
      </c>
      <c r="H314" s="163">
        <v>0.07166608479383947</v>
      </c>
      <c r="I314" s="163">
        <v>249.451875099392</v>
      </c>
      <c r="J314" s="163">
        <v>2.585915700833633</v>
      </c>
      <c r="K314" s="163">
        <v>3.5867027262519713</v>
      </c>
      <c r="L314" s="163">
        <v>33.4763069152832</v>
      </c>
      <c r="M314" s="163">
        <v>33.58966827392578</v>
      </c>
      <c r="N314" s="163">
        <v>33.4763069152832</v>
      </c>
      <c r="O314" s="163">
        <v>1607.64990234375</v>
      </c>
      <c r="P314" s="163">
        <f t="shared" si="64"/>
        <v>75.86323244</v>
      </c>
      <c r="AM314" s="121"/>
    </row>
    <row r="315" ht="14.25" customHeight="1">
      <c r="A315" s="42" t="s">
        <v>183</v>
      </c>
      <c r="B315" s="42" t="s">
        <v>179</v>
      </c>
      <c r="C315" s="35" t="s">
        <v>37</v>
      </c>
      <c r="D315" s="42">
        <v>3.0</v>
      </c>
      <c r="E315" s="42">
        <v>10.0</v>
      </c>
      <c r="F315" s="266" t="s">
        <v>15</v>
      </c>
      <c r="G315" s="163">
        <v>8.269212811399168</v>
      </c>
      <c r="H315" s="163">
        <v>0.0766478742568417</v>
      </c>
      <c r="I315" s="163">
        <v>191.87932731454399</v>
      </c>
      <c r="J315" s="163">
        <v>3.239713005646609</v>
      </c>
      <c r="K315" s="163">
        <v>4.192348884063906</v>
      </c>
      <c r="L315" s="163">
        <v>35.68092727661133</v>
      </c>
      <c r="M315" s="163">
        <v>33.83610916137695</v>
      </c>
      <c r="N315" s="163">
        <v>35.68092727661133</v>
      </c>
      <c r="O315" s="163">
        <v>1618.134033203125</v>
      </c>
      <c r="P315" s="163">
        <f t="shared" si="64"/>
        <v>107.8857423</v>
      </c>
      <c r="AM315" s="121"/>
    </row>
    <row r="316" ht="14.25" customHeight="1">
      <c r="A316" s="42" t="s">
        <v>178</v>
      </c>
      <c r="B316" s="42" t="s">
        <v>173</v>
      </c>
      <c r="C316" s="35" t="s">
        <v>36</v>
      </c>
      <c r="D316" s="42">
        <v>3.0</v>
      </c>
      <c r="E316" s="42">
        <v>11.0</v>
      </c>
      <c r="F316" s="266" t="s">
        <v>15</v>
      </c>
      <c r="G316" s="163">
        <v>8.35120258860218</v>
      </c>
      <c r="H316" s="163">
        <v>0.11426335563051807</v>
      </c>
      <c r="I316" s="163">
        <v>246.08112440307448</v>
      </c>
      <c r="J316" s="163">
        <v>4.525015519354957</v>
      </c>
      <c r="K316" s="163">
        <v>3.976824677466201</v>
      </c>
      <c r="L316" s="163">
        <v>35.48445510864258</v>
      </c>
      <c r="M316" s="163">
        <v>33.73670196533203</v>
      </c>
      <c r="N316" s="163">
        <v>35.48445510864258</v>
      </c>
      <c r="O316" s="163">
        <v>1623.104736328125</v>
      </c>
      <c r="P316" s="163">
        <f t="shared" si="64"/>
        <v>73.08732132</v>
      </c>
      <c r="AM316" s="121"/>
    </row>
    <row r="317" ht="14.25" customHeight="1">
      <c r="A317" s="42" t="s">
        <v>175</v>
      </c>
      <c r="B317" s="42" t="s">
        <v>169</v>
      </c>
      <c r="C317" s="35" t="s">
        <v>34</v>
      </c>
      <c r="D317" s="42">
        <v>3.0</v>
      </c>
      <c r="E317" s="42">
        <v>12.0</v>
      </c>
      <c r="F317" s="266" t="s">
        <v>15</v>
      </c>
      <c r="G317" s="163">
        <v>8.891929445166252</v>
      </c>
      <c r="H317" s="163">
        <v>0.08149157777498178</v>
      </c>
      <c r="I317" s="163">
        <v>188.2448227675507</v>
      </c>
      <c r="J317" s="163">
        <v>3.500765409221891</v>
      </c>
      <c r="K317" s="163">
        <v>4.264963831101314</v>
      </c>
      <c r="L317" s="163">
        <v>36.005157470703125</v>
      </c>
      <c r="M317" s="163">
        <v>34.0054931640625</v>
      </c>
      <c r="N317" s="163">
        <v>36.005157470703125</v>
      </c>
      <c r="O317" s="163">
        <v>1625.32080078125</v>
      </c>
      <c r="P317" s="163">
        <f t="shared" si="64"/>
        <v>109.1147047</v>
      </c>
      <c r="AM317" s="121"/>
    </row>
    <row r="318" ht="14.25" customHeight="1">
      <c r="A318" s="42" t="s">
        <v>178</v>
      </c>
      <c r="B318" s="42" t="s">
        <v>169</v>
      </c>
      <c r="C318" s="35" t="s">
        <v>32</v>
      </c>
      <c r="D318" s="42">
        <v>3.0</v>
      </c>
      <c r="E318" s="42">
        <v>13.0</v>
      </c>
      <c r="F318" s="266" t="s">
        <v>15</v>
      </c>
      <c r="G318" s="163">
        <v>11.24745373475248</v>
      </c>
      <c r="H318" s="163">
        <v>0.1618544765618361</v>
      </c>
      <c r="I318" s="163">
        <v>248.69597374273704</v>
      </c>
      <c r="J318" s="163">
        <v>5.691784540170904</v>
      </c>
      <c r="K318" s="163">
        <v>3.590224259009147</v>
      </c>
      <c r="L318" s="163">
        <v>34.69843673706055</v>
      </c>
      <c r="M318" s="163">
        <v>33.95709991455078</v>
      </c>
      <c r="N318" s="163">
        <v>34.69843673706055</v>
      </c>
      <c r="O318" s="163">
        <v>1580.5472412109375</v>
      </c>
      <c r="P318" s="163">
        <f t="shared" si="64"/>
        <v>69.49115016</v>
      </c>
      <c r="AM318" s="121"/>
    </row>
    <row r="319" ht="14.25" customHeight="1">
      <c r="A319" s="42" t="s">
        <v>183</v>
      </c>
      <c r="B319" s="42" t="s">
        <v>169</v>
      </c>
      <c r="C319" s="35" t="s">
        <v>30</v>
      </c>
      <c r="D319" s="42">
        <v>3.0</v>
      </c>
      <c r="E319" s="42">
        <v>14.0</v>
      </c>
      <c r="F319" s="266" t="s">
        <v>15</v>
      </c>
      <c r="G319" s="163">
        <v>16.00077639640142</v>
      </c>
      <c r="H319" s="163">
        <v>0.3027641342459892</v>
      </c>
      <c r="I319" s="163">
        <v>268.10949195649187</v>
      </c>
      <c r="J319" s="163">
        <v>8.460852424607936</v>
      </c>
      <c r="K319" s="163">
        <v>2.9862980293693138</v>
      </c>
      <c r="L319" s="163">
        <v>33.76901626586914</v>
      </c>
      <c r="M319" s="163">
        <v>33.93133544921875</v>
      </c>
      <c r="N319" s="163">
        <v>33.76901626586914</v>
      </c>
      <c r="O319" s="163">
        <v>1597.6214599609375</v>
      </c>
      <c r="P319" s="163">
        <f t="shared" si="64"/>
        <v>52.84898238</v>
      </c>
      <c r="AM319" s="121"/>
    </row>
    <row r="320" ht="14.25" customHeight="1">
      <c r="A320" s="42" t="s">
        <v>178</v>
      </c>
      <c r="B320" s="42" t="s">
        <v>176</v>
      </c>
      <c r="C320" s="35" t="s">
        <v>29</v>
      </c>
      <c r="D320" s="42">
        <v>3.0</v>
      </c>
      <c r="E320" s="42">
        <v>15.0</v>
      </c>
      <c r="F320" s="266" t="s">
        <v>15</v>
      </c>
      <c r="G320" s="163">
        <v>9.96792221668473</v>
      </c>
      <c r="H320" s="163">
        <v>0.14828687919401545</v>
      </c>
      <c r="I320" s="163">
        <v>251.10358952372104</v>
      </c>
      <c r="J320" s="163">
        <v>4.931125372788058</v>
      </c>
      <c r="K320" s="163">
        <v>3.3863105434672702</v>
      </c>
      <c r="L320" s="163">
        <v>33.72550582885742</v>
      </c>
      <c r="M320" s="163">
        <v>33.8784294128418</v>
      </c>
      <c r="N320" s="163">
        <v>33.72550582885742</v>
      </c>
      <c r="O320" s="163">
        <v>1651.4635009765625</v>
      </c>
      <c r="P320" s="163">
        <f t="shared" si="64"/>
        <v>67.22052734</v>
      </c>
      <c r="AM320" s="121"/>
    </row>
    <row r="321" ht="14.25" customHeight="1">
      <c r="A321" s="42" t="s">
        <v>175</v>
      </c>
      <c r="B321" s="42" t="s">
        <v>173</v>
      </c>
      <c r="C321" s="33" t="s">
        <v>28</v>
      </c>
      <c r="D321" s="42">
        <v>3.0</v>
      </c>
      <c r="E321" s="42">
        <v>16.0</v>
      </c>
      <c r="F321" s="266" t="s">
        <v>15</v>
      </c>
      <c r="G321" s="163">
        <v>6.902889374435229</v>
      </c>
      <c r="H321" s="163">
        <v>0.10675964799031352</v>
      </c>
      <c r="I321" s="163">
        <v>249.48210361711003</v>
      </c>
      <c r="J321" s="163">
        <v>3.7051357276881904</v>
      </c>
      <c r="K321" s="163">
        <v>3.4883276589993724</v>
      </c>
      <c r="L321" s="163">
        <v>33.57872772216797</v>
      </c>
      <c r="M321" s="163">
        <v>33.807640075683594</v>
      </c>
      <c r="N321" s="163">
        <v>33.57872772216797</v>
      </c>
      <c r="O321" s="163">
        <v>1631.9232177734375</v>
      </c>
      <c r="P321" s="163">
        <f t="shared" si="64"/>
        <v>64.65822532</v>
      </c>
      <c r="AM321" s="121"/>
    </row>
    <row r="322" ht="14.25" customHeight="1">
      <c r="A322" s="42" t="s">
        <v>168</v>
      </c>
      <c r="B322" s="42" t="s">
        <v>169</v>
      </c>
      <c r="C322" s="35" t="s">
        <v>46</v>
      </c>
      <c r="D322" s="42">
        <v>5.0</v>
      </c>
      <c r="E322" s="42">
        <v>1.0</v>
      </c>
      <c r="F322" s="266" t="s">
        <v>15</v>
      </c>
      <c r="G322" s="163">
        <v>8.82595651979738</v>
      </c>
      <c r="H322" s="163">
        <v>0.12316923791298931</v>
      </c>
      <c r="I322" s="163">
        <v>251.74176236318374</v>
      </c>
      <c r="J322" s="163">
        <v>3.896960257795626</v>
      </c>
      <c r="K322" s="163">
        <v>3.2007983034202048</v>
      </c>
      <c r="L322" s="163">
        <v>32.78215408325195</v>
      </c>
      <c r="M322" s="163">
        <v>32.95191955566406</v>
      </c>
      <c r="N322" s="163">
        <v>32.78215408325195</v>
      </c>
      <c r="O322" s="163">
        <v>1653.2657470703125</v>
      </c>
      <c r="P322" s="163">
        <f t="shared" si="64"/>
        <v>71.6571497</v>
      </c>
      <c r="AM322" s="121"/>
    </row>
    <row r="323" ht="14.25" customHeight="1">
      <c r="A323" s="42" t="s">
        <v>168</v>
      </c>
      <c r="B323" s="42" t="s">
        <v>173</v>
      </c>
      <c r="C323" s="35" t="s">
        <v>45</v>
      </c>
      <c r="D323" s="42">
        <v>5.0</v>
      </c>
      <c r="E323" s="42">
        <v>2.0</v>
      </c>
      <c r="F323" s="266" t="s">
        <v>15</v>
      </c>
      <c r="G323" s="163">
        <v>11.004600203413263</v>
      </c>
      <c r="H323" s="163">
        <v>0.1918224950698697</v>
      </c>
      <c r="I323" s="163">
        <v>269.57094152402254</v>
      </c>
      <c r="J323" s="163">
        <v>5.88564060849924</v>
      </c>
      <c r="K323" s="163">
        <v>3.1686337160768105</v>
      </c>
      <c r="L323" s="163">
        <v>33.505123138427734</v>
      </c>
      <c r="M323" s="163">
        <v>32.91222381591797</v>
      </c>
      <c r="N323" s="163">
        <v>33.505123138427734</v>
      </c>
      <c r="O323" s="163">
        <v>1661.981689453125</v>
      </c>
      <c r="P323" s="163">
        <f t="shared" si="64"/>
        <v>57.36866367</v>
      </c>
      <c r="AM323" s="121"/>
    </row>
    <row r="324" ht="14.25" customHeight="1">
      <c r="A324" s="42" t="s">
        <v>175</v>
      </c>
      <c r="B324" s="42" t="s">
        <v>176</v>
      </c>
      <c r="C324" s="35" t="s">
        <v>44</v>
      </c>
      <c r="D324" s="42">
        <v>5.0</v>
      </c>
      <c r="E324" s="42">
        <v>3.0</v>
      </c>
      <c r="F324" s="266" t="s">
        <v>15</v>
      </c>
      <c r="G324" s="163">
        <v>9.95813111512167</v>
      </c>
      <c r="H324" s="163">
        <v>0.1631051215924643</v>
      </c>
      <c r="I324" s="163">
        <v>267.0459774250532</v>
      </c>
      <c r="J324" s="163">
        <v>4.865324858714451</v>
      </c>
      <c r="K324" s="163">
        <v>3.0566565660873475</v>
      </c>
      <c r="L324" s="163">
        <v>32.715572357177734</v>
      </c>
      <c r="M324" s="163">
        <v>32.916229248046875</v>
      </c>
      <c r="N324" s="163">
        <v>32.715572357177734</v>
      </c>
      <c r="O324" s="163">
        <v>1652.279296875</v>
      </c>
      <c r="P324" s="163">
        <f t="shared" si="64"/>
        <v>61.05345447</v>
      </c>
      <c r="AM324" s="121"/>
    </row>
    <row r="325" ht="14.25" customHeight="1">
      <c r="A325" s="42" t="s">
        <v>178</v>
      </c>
      <c r="B325" s="42" t="s">
        <v>179</v>
      </c>
      <c r="C325" s="35" t="s">
        <v>43</v>
      </c>
      <c r="D325" s="42">
        <v>5.0</v>
      </c>
      <c r="E325" s="42">
        <v>4.0</v>
      </c>
      <c r="F325" s="266" t="s">
        <v>15</v>
      </c>
      <c r="G325" s="163">
        <v>12.046315070402677</v>
      </c>
      <c r="H325" s="163">
        <v>0.22467301675338774</v>
      </c>
      <c r="I325" s="163">
        <v>275.68032572825547</v>
      </c>
      <c r="J325" s="163">
        <v>6.251783332459885</v>
      </c>
      <c r="K325" s="163">
        <v>2.906880440985335</v>
      </c>
      <c r="L325" s="163">
        <v>32.80124282836914</v>
      </c>
      <c r="M325" s="163">
        <v>32.99198913574219</v>
      </c>
      <c r="N325" s="163">
        <v>32.80124282836914</v>
      </c>
      <c r="O325" s="163">
        <v>1668.5594482421875</v>
      </c>
      <c r="P325" s="163">
        <f t="shared" si="64"/>
        <v>53.61709761</v>
      </c>
      <c r="AM325" s="121"/>
    </row>
    <row r="326" ht="14.25" customHeight="1">
      <c r="A326" s="42" t="s">
        <v>183</v>
      </c>
      <c r="B326" s="42" t="s">
        <v>176</v>
      </c>
      <c r="C326" s="35" t="s">
        <v>42</v>
      </c>
      <c r="D326" s="42">
        <v>5.0</v>
      </c>
      <c r="E326" s="42">
        <v>5.0</v>
      </c>
      <c r="F326" s="266" t="s">
        <v>15</v>
      </c>
      <c r="G326" s="163">
        <v>9.542685268572635</v>
      </c>
      <c r="H326" s="163">
        <v>0.1875151321635172</v>
      </c>
      <c r="I326" s="163">
        <v>281.75193782780053</v>
      </c>
      <c r="J326" s="163">
        <v>5.9416556257504745</v>
      </c>
      <c r="K326" s="163">
        <v>3.265873997939023</v>
      </c>
      <c r="L326" s="163">
        <v>33.957061767578125</v>
      </c>
      <c r="M326" s="163">
        <v>33.128509521484375</v>
      </c>
      <c r="N326" s="163">
        <v>33.957061767578125</v>
      </c>
      <c r="O326" s="163">
        <v>1674.048583984375</v>
      </c>
      <c r="P326" s="163">
        <f t="shared" si="64"/>
        <v>50.89021434</v>
      </c>
      <c r="AM326" s="121"/>
    </row>
    <row r="327" ht="14.25" customHeight="1">
      <c r="A327" s="42" t="s">
        <v>168</v>
      </c>
      <c r="B327" s="42" t="s">
        <v>179</v>
      </c>
      <c r="C327" s="35" t="s">
        <v>41</v>
      </c>
      <c r="D327" s="42">
        <v>5.0</v>
      </c>
      <c r="E327" s="42">
        <v>6.0</v>
      </c>
      <c r="F327" s="266" t="s">
        <v>15</v>
      </c>
      <c r="G327" s="163">
        <v>13.298919173811425</v>
      </c>
      <c r="H327" s="163">
        <v>0.27738009249324463</v>
      </c>
      <c r="I327" s="163">
        <v>281.8451506006259</v>
      </c>
      <c r="J327" s="163">
        <v>7.374176345978065</v>
      </c>
      <c r="K327" s="163">
        <v>2.8220629374274333</v>
      </c>
      <c r="L327" s="163">
        <v>33.0485954284668</v>
      </c>
      <c r="M327" s="163">
        <v>33.22984313964844</v>
      </c>
      <c r="N327" s="163">
        <v>33.0485954284668</v>
      </c>
      <c r="O327" s="163">
        <v>1701.69091796875</v>
      </c>
      <c r="P327" s="163">
        <f t="shared" si="64"/>
        <v>47.94474994</v>
      </c>
      <c r="AM327" s="121"/>
    </row>
    <row r="328" ht="14.25" customHeight="1">
      <c r="A328" s="42" t="s">
        <v>183</v>
      </c>
      <c r="B328" s="42" t="s">
        <v>173</v>
      </c>
      <c r="C328" s="35" t="s">
        <v>40</v>
      </c>
      <c r="D328" s="42">
        <v>5.0</v>
      </c>
      <c r="E328" s="42">
        <v>7.0</v>
      </c>
      <c r="F328" s="266" t="s">
        <v>15</v>
      </c>
      <c r="G328" s="163">
        <v>11.07157640527163</v>
      </c>
      <c r="H328" s="163">
        <v>0.19894157610248273</v>
      </c>
      <c r="I328" s="163">
        <v>273.6348659064764</v>
      </c>
      <c r="J328" s="163">
        <v>5.777657001048471</v>
      </c>
      <c r="K328" s="163">
        <v>3.007763552038169</v>
      </c>
      <c r="L328" s="163">
        <v>33.08186340332031</v>
      </c>
      <c r="M328" s="163">
        <v>33.229549407958984</v>
      </c>
      <c r="N328" s="163">
        <v>33.08186340332031</v>
      </c>
      <c r="O328" s="163">
        <v>1607.87646484375</v>
      </c>
      <c r="P328" s="163">
        <f t="shared" si="64"/>
        <v>55.65240118</v>
      </c>
      <c r="AM328" s="121"/>
    </row>
    <row r="329" ht="14.25" customHeight="1">
      <c r="A329" s="42" t="s">
        <v>175</v>
      </c>
      <c r="B329" s="42" t="s">
        <v>179</v>
      </c>
      <c r="C329" s="35" t="s">
        <v>39</v>
      </c>
      <c r="D329" s="42">
        <v>5.0</v>
      </c>
      <c r="E329" s="42">
        <v>8.0</v>
      </c>
      <c r="F329" s="266" t="s">
        <v>15</v>
      </c>
      <c r="G329" s="163">
        <v>8.35988357907517</v>
      </c>
      <c r="H329" s="163">
        <v>0.11577521041905335</v>
      </c>
      <c r="I329" s="163">
        <v>250.97114630000485</v>
      </c>
      <c r="J329" s="163">
        <v>3.831642782923488</v>
      </c>
      <c r="K329" s="163">
        <v>3.335765832629055</v>
      </c>
      <c r="L329" s="163">
        <v>33.45167541503906</v>
      </c>
      <c r="M329" s="163">
        <v>33.197391510009766</v>
      </c>
      <c r="N329" s="163">
        <v>33.45167541503906</v>
      </c>
      <c r="O329" s="163">
        <v>1678.50634765625</v>
      </c>
      <c r="P329" s="163">
        <f t="shared" si="64"/>
        <v>72.20788931</v>
      </c>
      <c r="AM329" s="121"/>
    </row>
    <row r="330" ht="14.25" customHeight="1">
      <c r="A330" s="42" t="s">
        <v>168</v>
      </c>
      <c r="B330" s="42" t="s">
        <v>176</v>
      </c>
      <c r="C330" s="35" t="s">
        <v>38</v>
      </c>
      <c r="D330" s="42">
        <v>5.0</v>
      </c>
      <c r="E330" s="42">
        <v>9.0</v>
      </c>
      <c r="F330" s="266" t="s">
        <v>15</v>
      </c>
      <c r="G330" s="163">
        <v>8.885570831907481</v>
      </c>
      <c r="H330" s="163">
        <v>0.1430188406577788</v>
      </c>
      <c r="I330" s="163">
        <v>264.3001481237601</v>
      </c>
      <c r="J330" s="163">
        <v>4.974520879194546</v>
      </c>
      <c r="K330" s="163">
        <v>3.5292451915775813</v>
      </c>
      <c r="L330" s="163">
        <v>34.58889389038086</v>
      </c>
      <c r="M330" s="163">
        <v>33.24626159667969</v>
      </c>
      <c r="N330" s="163">
        <v>34.58889389038086</v>
      </c>
      <c r="O330" s="163">
        <v>1690.94775390625</v>
      </c>
      <c r="P330" s="163">
        <f t="shared" si="64"/>
        <v>62.12867333</v>
      </c>
      <c r="AM330" s="121"/>
    </row>
    <row r="331" ht="14.25" customHeight="1">
      <c r="A331" s="42" t="s">
        <v>183</v>
      </c>
      <c r="B331" s="42" t="s">
        <v>179</v>
      </c>
      <c r="C331" s="35" t="s">
        <v>37</v>
      </c>
      <c r="D331" s="42">
        <v>5.0</v>
      </c>
      <c r="E331" s="42">
        <v>10.0</v>
      </c>
      <c r="F331" s="266" t="s">
        <v>15</v>
      </c>
      <c r="G331" s="163">
        <v>7.921642542639995</v>
      </c>
      <c r="H331" s="163">
        <v>0.1686046572339931</v>
      </c>
      <c r="I331" s="163">
        <v>291.9830264506644</v>
      </c>
      <c r="J331" s="163">
        <v>5.078723093197394</v>
      </c>
      <c r="K331" s="163">
        <v>3.0890187688990762</v>
      </c>
      <c r="L331" s="163">
        <v>33.1702766418457</v>
      </c>
      <c r="M331" s="163">
        <v>33.370521545410156</v>
      </c>
      <c r="N331" s="163">
        <v>33.1702766418457</v>
      </c>
      <c r="O331" s="163">
        <v>1664.479248046875</v>
      </c>
      <c r="P331" s="163">
        <f t="shared" si="64"/>
        <v>46.98353339</v>
      </c>
      <c r="AM331" s="121"/>
    </row>
    <row r="332" ht="14.25" customHeight="1">
      <c r="A332" s="42" t="s">
        <v>178</v>
      </c>
      <c r="B332" s="42" t="s">
        <v>173</v>
      </c>
      <c r="C332" s="35" t="s">
        <v>36</v>
      </c>
      <c r="D332" s="42">
        <v>5.0</v>
      </c>
      <c r="E332" s="42">
        <v>11.0</v>
      </c>
      <c r="F332" s="266" t="s">
        <v>15</v>
      </c>
      <c r="G332" s="163">
        <v>9.898081299678433</v>
      </c>
      <c r="H332" s="163">
        <v>0.19300399723928433</v>
      </c>
      <c r="I332" s="163">
        <v>281.9302374481316</v>
      </c>
      <c r="J332" s="163">
        <v>5.69579272480129</v>
      </c>
      <c r="K332" s="163">
        <v>3.0491973235594068</v>
      </c>
      <c r="L332" s="163">
        <v>33.3034553527832</v>
      </c>
      <c r="M332" s="163">
        <v>33.427398681640625</v>
      </c>
      <c r="N332" s="163">
        <v>33.3034553527832</v>
      </c>
      <c r="O332" s="163">
        <v>1666.581787109375</v>
      </c>
      <c r="P332" s="163">
        <f t="shared" si="64"/>
        <v>51.28433318</v>
      </c>
      <c r="AM332" s="121"/>
    </row>
    <row r="333" ht="14.25" customHeight="1">
      <c r="A333" s="42" t="s">
        <v>175</v>
      </c>
      <c r="B333" s="42" t="s">
        <v>169</v>
      </c>
      <c r="C333" s="35" t="s">
        <v>34</v>
      </c>
      <c r="D333" s="42">
        <v>5.0</v>
      </c>
      <c r="E333" s="42">
        <v>12.0</v>
      </c>
      <c r="F333" s="266" t="s">
        <v>15</v>
      </c>
      <c r="G333" s="163">
        <v>12.00485748657089</v>
      </c>
      <c r="H333" s="163">
        <v>0.25541098519613276</v>
      </c>
      <c r="I333" s="163">
        <v>286.10507681875896</v>
      </c>
      <c r="J333" s="163">
        <v>6.940071725400811</v>
      </c>
      <c r="K333" s="163">
        <v>2.86345135225644</v>
      </c>
      <c r="L333" s="163">
        <v>33.18328094482422</v>
      </c>
      <c r="M333" s="163">
        <v>33.4007682800293</v>
      </c>
      <c r="N333" s="163">
        <v>33.18328094482422</v>
      </c>
      <c r="O333" s="163">
        <v>1712.952392578125</v>
      </c>
      <c r="P333" s="163">
        <f t="shared" si="64"/>
        <v>47.00211887</v>
      </c>
      <c r="AM333" s="121"/>
    </row>
    <row r="334" ht="14.25" customHeight="1">
      <c r="A334" s="42" t="s">
        <v>178</v>
      </c>
      <c r="B334" s="42" t="s">
        <v>169</v>
      </c>
      <c r="C334" s="35" t="s">
        <v>32</v>
      </c>
      <c r="D334" s="42">
        <v>5.0</v>
      </c>
      <c r="E334" s="42">
        <v>13.0</v>
      </c>
      <c r="F334" s="266" t="s">
        <v>15</v>
      </c>
      <c r="G334" s="163">
        <v>8.314608979537807</v>
      </c>
      <c r="H334" s="163">
        <v>0.152903099956826</v>
      </c>
      <c r="I334" s="163">
        <v>278.6834643371212</v>
      </c>
      <c r="J334" s="163">
        <v>4.9426059332701575</v>
      </c>
      <c r="K334" s="163">
        <v>3.2937543094612645</v>
      </c>
      <c r="L334" s="163">
        <v>33.919830322265625</v>
      </c>
      <c r="M334" s="163">
        <v>33.417884826660156</v>
      </c>
      <c r="N334" s="163">
        <v>33.919830322265625</v>
      </c>
      <c r="O334" s="163">
        <v>1621.12353515625</v>
      </c>
      <c r="P334" s="163">
        <f t="shared" si="64"/>
        <v>54.37828914</v>
      </c>
      <c r="AM334" s="121"/>
    </row>
    <row r="335" ht="14.25" customHeight="1">
      <c r="A335" s="42" t="s">
        <v>183</v>
      </c>
      <c r="B335" s="42" t="s">
        <v>169</v>
      </c>
      <c r="C335" s="35" t="s">
        <v>30</v>
      </c>
      <c r="D335" s="42">
        <v>5.0</v>
      </c>
      <c r="E335" s="42">
        <v>14.0</v>
      </c>
      <c r="F335" s="266" t="s">
        <v>15</v>
      </c>
      <c r="G335" s="163">
        <v>7.0738347124152</v>
      </c>
      <c r="H335" s="163">
        <v>0.09715234441050598</v>
      </c>
      <c r="I335" s="163">
        <v>249.22616791277073</v>
      </c>
      <c r="J335" s="163">
        <v>3.786439006274033</v>
      </c>
      <c r="K335" s="163">
        <v>3.8906277967908736</v>
      </c>
      <c r="L335" s="163">
        <v>35.430538177490234</v>
      </c>
      <c r="M335" s="163">
        <v>33.381534576416016</v>
      </c>
      <c r="N335" s="163">
        <v>35.430538177490234</v>
      </c>
      <c r="O335" s="163">
        <v>1684.62646484375</v>
      </c>
      <c r="P335" s="163">
        <f t="shared" si="64"/>
        <v>72.81177573</v>
      </c>
      <c r="AM335" s="121"/>
    </row>
    <row r="336" ht="14.25" customHeight="1">
      <c r="A336" s="42" t="s">
        <v>178</v>
      </c>
      <c r="B336" s="42" t="s">
        <v>176</v>
      </c>
      <c r="C336" s="35" t="s">
        <v>29</v>
      </c>
      <c r="D336" s="42">
        <v>5.0</v>
      </c>
      <c r="E336" s="42">
        <v>15.0</v>
      </c>
      <c r="F336" s="266" t="s">
        <v>15</v>
      </c>
      <c r="G336" s="163">
        <v>8.434503044192336</v>
      </c>
      <c r="H336" s="163">
        <v>0.13476338147634093</v>
      </c>
      <c r="I336" s="163">
        <v>263.7280722090972</v>
      </c>
      <c r="J336" s="163">
        <v>4.873436448431061</v>
      </c>
      <c r="K336" s="163">
        <v>3.65553280446363</v>
      </c>
      <c r="L336" s="163">
        <v>35.10668182373047</v>
      </c>
      <c r="M336" s="163">
        <v>33.33662796020508</v>
      </c>
      <c r="N336" s="163">
        <v>35.10668182373047</v>
      </c>
      <c r="O336" s="163">
        <v>129.69329833984375</v>
      </c>
      <c r="P336" s="163">
        <f t="shared" si="64"/>
        <v>62.5874993</v>
      </c>
      <c r="AM336" s="121"/>
    </row>
    <row r="337" ht="14.25" customHeight="1">
      <c r="A337" s="42" t="s">
        <v>175</v>
      </c>
      <c r="B337" s="42" t="s">
        <v>173</v>
      </c>
      <c r="C337" s="33" t="s">
        <v>28</v>
      </c>
      <c r="D337" s="42">
        <v>5.0</v>
      </c>
      <c r="E337" s="42">
        <v>16.0</v>
      </c>
      <c r="F337" s="266" t="s">
        <v>15</v>
      </c>
      <c r="G337" s="163">
        <v>11.190902411861046</v>
      </c>
      <c r="H337" s="163">
        <v>0.22855331393771294</v>
      </c>
      <c r="I337" s="163">
        <v>284.156558558293</v>
      </c>
      <c r="J337" s="163">
        <v>6.294111060883495</v>
      </c>
      <c r="K337" s="163">
        <v>2.8779162882209075</v>
      </c>
      <c r="L337" s="163">
        <v>33.09113693237305</v>
      </c>
      <c r="M337" s="163">
        <v>33.33218765258789</v>
      </c>
      <c r="N337" s="163">
        <v>33.09113693237305</v>
      </c>
      <c r="O337" s="163">
        <v>1635.9332275390625</v>
      </c>
      <c r="P337" s="163">
        <f t="shared" si="64"/>
        <v>48.96407853</v>
      </c>
      <c r="AM337" s="121"/>
    </row>
    <row r="338" ht="14.25" customHeight="1">
      <c r="A338" s="42" t="s">
        <v>168</v>
      </c>
      <c r="B338" s="42" t="s">
        <v>169</v>
      </c>
      <c r="C338" s="35" t="s">
        <v>46</v>
      </c>
      <c r="D338" s="42">
        <v>2.0</v>
      </c>
      <c r="E338" s="42">
        <v>1.0</v>
      </c>
      <c r="F338" s="266" t="s">
        <v>15</v>
      </c>
      <c r="G338" s="163">
        <v>9.99646142519225</v>
      </c>
      <c r="H338" s="163">
        <v>0.14213309244379504</v>
      </c>
      <c r="I338" s="163">
        <v>252.09159654422717</v>
      </c>
      <c r="J338" s="163">
        <v>4.353624949372154</v>
      </c>
      <c r="K338" s="163">
        <v>3.1230119125984324</v>
      </c>
      <c r="L338" s="163">
        <v>32.115665435791016</v>
      </c>
      <c r="M338" s="163">
        <v>32.323089599609375</v>
      </c>
      <c r="N338" s="163">
        <v>32.115665435791016</v>
      </c>
      <c r="O338" s="163">
        <v>1589.3009033203125</v>
      </c>
      <c r="P338" s="163">
        <f t="shared" si="64"/>
        <v>70.33169583</v>
      </c>
      <c r="AM338" s="121"/>
    </row>
    <row r="339" ht="14.25" customHeight="1">
      <c r="A339" s="42" t="s">
        <v>168</v>
      </c>
      <c r="B339" s="42" t="s">
        <v>173</v>
      </c>
      <c r="C339" s="35" t="s">
        <v>45</v>
      </c>
      <c r="D339" s="42">
        <v>2.0</v>
      </c>
      <c r="E339" s="42">
        <v>2.0</v>
      </c>
      <c r="F339" s="266" t="s">
        <v>15</v>
      </c>
      <c r="G339" s="163">
        <v>5.329416680300915</v>
      </c>
      <c r="H339" s="163">
        <v>0.07887357821210134</v>
      </c>
      <c r="I339" s="163">
        <v>263.7210134949427</v>
      </c>
      <c r="J339" s="163">
        <v>2.6285502606257145</v>
      </c>
      <c r="K339" s="163">
        <v>3.32882159001034</v>
      </c>
      <c r="L339" s="163">
        <v>32.16469955444336</v>
      </c>
      <c r="M339" s="163">
        <v>32.292781829833984</v>
      </c>
      <c r="N339" s="163">
        <v>32.16469955444336</v>
      </c>
      <c r="O339" s="163">
        <v>1474.565185546875</v>
      </c>
      <c r="P339" s="163">
        <f t="shared" si="64"/>
        <v>67.56909983</v>
      </c>
      <c r="AM339" s="121"/>
    </row>
    <row r="340" ht="14.25" customHeight="1">
      <c r="A340" s="42" t="s">
        <v>175</v>
      </c>
      <c r="B340" s="42" t="s">
        <v>176</v>
      </c>
      <c r="C340" s="35" t="s">
        <v>44</v>
      </c>
      <c r="D340" s="42">
        <v>2.0</v>
      </c>
      <c r="E340" s="42">
        <v>3.0</v>
      </c>
      <c r="F340" s="266" t="s">
        <v>15</v>
      </c>
      <c r="G340" s="163">
        <v>10.030890155869214</v>
      </c>
      <c r="H340" s="163">
        <v>0.11066681064969107</v>
      </c>
      <c r="I340" s="163">
        <v>217.93580872146913</v>
      </c>
      <c r="J340" s="163">
        <v>4.023013151328115</v>
      </c>
      <c r="K340" s="163">
        <v>3.6578030780420017</v>
      </c>
      <c r="L340" s="163">
        <v>33.93771743774414</v>
      </c>
      <c r="M340" s="163">
        <v>32.293357849121094</v>
      </c>
      <c r="N340" s="163">
        <v>33.93771743774414</v>
      </c>
      <c r="O340" s="163">
        <v>1486.808349609375</v>
      </c>
      <c r="P340" s="163">
        <f t="shared" si="64"/>
        <v>90.64045577</v>
      </c>
      <c r="AM340" s="121"/>
    </row>
    <row r="341" ht="14.25" customHeight="1">
      <c r="A341" s="42" t="s">
        <v>178</v>
      </c>
      <c r="B341" s="42" t="s">
        <v>179</v>
      </c>
      <c r="C341" s="35" t="s">
        <v>43</v>
      </c>
      <c r="D341" s="42">
        <v>2.0</v>
      </c>
      <c r="E341" s="42">
        <v>4.0</v>
      </c>
      <c r="F341" s="266" t="s">
        <v>15</v>
      </c>
      <c r="G341" s="163">
        <v>10.743954534313842</v>
      </c>
      <c r="H341" s="163">
        <v>0.14078350054553945</v>
      </c>
      <c r="I341" s="163">
        <v>239.56175832591066</v>
      </c>
      <c r="J341" s="163">
        <v>4.759617034986643</v>
      </c>
      <c r="K341" s="163">
        <v>3.4369724357812306</v>
      </c>
      <c r="L341" s="163">
        <v>33.51485061645508</v>
      </c>
      <c r="M341" s="163">
        <v>32.38819885253906</v>
      </c>
      <c r="N341" s="163">
        <v>33.51485061645508</v>
      </c>
      <c r="O341" s="163">
        <v>1578.748291015625</v>
      </c>
      <c r="P341" s="163">
        <f t="shared" si="64"/>
        <v>76.31543819</v>
      </c>
      <c r="AM341" s="121"/>
    </row>
    <row r="342" ht="14.25" customHeight="1">
      <c r="A342" s="42" t="s">
        <v>183</v>
      </c>
      <c r="B342" s="42" t="s">
        <v>176</v>
      </c>
      <c r="C342" s="35" t="s">
        <v>42</v>
      </c>
      <c r="D342" s="42">
        <v>2.0</v>
      </c>
      <c r="E342" s="42">
        <v>5.0</v>
      </c>
      <c r="F342" s="266" t="s">
        <v>15</v>
      </c>
      <c r="G342" s="163">
        <v>6.5579840485628464</v>
      </c>
      <c r="H342" s="163">
        <v>0.07293643067495038</v>
      </c>
      <c r="I342" s="163">
        <v>226.37282559144637</v>
      </c>
      <c r="J342" s="163">
        <v>2.5024697371896356</v>
      </c>
      <c r="K342" s="163">
        <v>3.4180024784757768</v>
      </c>
      <c r="L342" s="163">
        <v>32.556846618652344</v>
      </c>
      <c r="M342" s="163">
        <v>32.628292083740234</v>
      </c>
      <c r="N342" s="163">
        <v>32.556846618652344</v>
      </c>
      <c r="O342" s="163">
        <v>1587.282958984375</v>
      </c>
      <c r="P342" s="163">
        <f t="shared" si="64"/>
        <v>89.91369591</v>
      </c>
      <c r="AM342" s="121"/>
    </row>
    <row r="343" ht="14.25" customHeight="1">
      <c r="A343" s="42" t="s">
        <v>168</v>
      </c>
      <c r="B343" s="42" t="s">
        <v>179</v>
      </c>
      <c r="C343" s="35" t="s">
        <v>41</v>
      </c>
      <c r="D343" s="42">
        <v>2.0</v>
      </c>
      <c r="E343" s="42">
        <v>6.0</v>
      </c>
      <c r="F343" s="266" t="s">
        <v>15</v>
      </c>
      <c r="G343" s="163">
        <v>6.048485325624063</v>
      </c>
      <c r="H343" s="163">
        <v>0.08390875197627122</v>
      </c>
      <c r="I343" s="163">
        <v>255.22882927365563</v>
      </c>
      <c r="J343" s="163">
        <v>2.8461942281243147</v>
      </c>
      <c r="K343" s="163">
        <v>3.390717928565505</v>
      </c>
      <c r="L343" s="163">
        <v>32.62726974487305</v>
      </c>
      <c r="M343" s="163">
        <v>32.7090950012207</v>
      </c>
      <c r="N343" s="163">
        <v>32.62726974487305</v>
      </c>
      <c r="O343" s="163">
        <v>1469.5018310546875</v>
      </c>
      <c r="P343" s="163">
        <f t="shared" si="64"/>
        <v>72.08408161</v>
      </c>
      <c r="AM343" s="121"/>
    </row>
    <row r="344" ht="14.25" customHeight="1">
      <c r="A344" s="42" t="s">
        <v>183</v>
      </c>
      <c r="B344" s="42" t="s">
        <v>173</v>
      </c>
      <c r="C344" s="35" t="s">
        <v>40</v>
      </c>
      <c r="D344" s="42">
        <v>2.0</v>
      </c>
      <c r="E344" s="42">
        <v>7.0</v>
      </c>
      <c r="F344" s="266" t="s">
        <v>15</v>
      </c>
      <c r="G344" s="163">
        <v>10.082184737356126</v>
      </c>
      <c r="H344" s="163">
        <v>0.11810374444547563</v>
      </c>
      <c r="I344" s="163">
        <v>225.1825077007301</v>
      </c>
      <c r="J344" s="163">
        <v>4.44126834449135</v>
      </c>
      <c r="K344" s="163">
        <v>3.787663205446692</v>
      </c>
      <c r="L344" s="163">
        <v>34.641727447509766</v>
      </c>
      <c r="M344" s="163">
        <v>32.863861083984375</v>
      </c>
      <c r="N344" s="163">
        <v>34.641727447509766</v>
      </c>
      <c r="O344" s="163">
        <v>24.427227020263672</v>
      </c>
      <c r="P344" s="163">
        <f t="shared" si="64"/>
        <v>85.36718954</v>
      </c>
      <c r="AM344" s="121"/>
    </row>
    <row r="345" ht="14.25" customHeight="1">
      <c r="A345" s="42" t="s">
        <v>175</v>
      </c>
      <c r="B345" s="42" t="s">
        <v>179</v>
      </c>
      <c r="C345" s="35" t="s">
        <v>39</v>
      </c>
      <c r="D345" s="42">
        <v>2.0</v>
      </c>
      <c r="E345" s="42">
        <v>8.0</v>
      </c>
      <c r="F345" s="266" t="s">
        <v>15</v>
      </c>
      <c r="G345" s="163">
        <v>8.33722186090872</v>
      </c>
      <c r="H345" s="163">
        <v>0.07813308501476286</v>
      </c>
      <c r="I345" s="163">
        <v>194.59886366848238</v>
      </c>
      <c r="J345" s="163">
        <v>3.18227797277046</v>
      </c>
      <c r="K345" s="163">
        <v>4.04723981815488</v>
      </c>
      <c r="L345" s="163">
        <v>35.034454345703125</v>
      </c>
      <c r="M345" s="163">
        <v>32.97392654418945</v>
      </c>
      <c r="N345" s="163">
        <v>35.034454345703125</v>
      </c>
      <c r="O345" s="163">
        <v>1524.6671142578125</v>
      </c>
      <c r="P345" s="163">
        <f t="shared" si="64"/>
        <v>106.7053971</v>
      </c>
      <c r="AM345" s="121"/>
    </row>
    <row r="346" ht="14.25" customHeight="1">
      <c r="A346" s="42" t="s">
        <v>168</v>
      </c>
      <c r="B346" s="42" t="s">
        <v>176</v>
      </c>
      <c r="C346" s="35" t="s">
        <v>38</v>
      </c>
      <c r="D346" s="42">
        <v>2.0</v>
      </c>
      <c r="E346" s="42">
        <v>9.0</v>
      </c>
      <c r="F346" s="266" t="s">
        <v>15</v>
      </c>
      <c r="G346" s="163">
        <v>10.216124001935489</v>
      </c>
      <c r="H346" s="163">
        <v>0.14103125451810347</v>
      </c>
      <c r="I346" s="163">
        <v>247.78565573196587</v>
      </c>
      <c r="J346" s="163">
        <v>4.5071270551140525</v>
      </c>
      <c r="K346" s="163">
        <v>3.2520194652244223</v>
      </c>
      <c r="L346" s="163">
        <v>32.90708923339844</v>
      </c>
      <c r="M346" s="163">
        <v>33.05991744995117</v>
      </c>
      <c r="N346" s="163">
        <v>32.90708923339844</v>
      </c>
      <c r="O346" s="163">
        <v>1598.0859375</v>
      </c>
      <c r="P346" s="163">
        <f t="shared" si="64"/>
        <v>72.43872315</v>
      </c>
      <c r="AM346" s="121"/>
    </row>
    <row r="347" ht="14.25" customHeight="1">
      <c r="A347" s="42" t="s">
        <v>183</v>
      </c>
      <c r="B347" s="42" t="s">
        <v>179</v>
      </c>
      <c r="C347" s="35" t="s">
        <v>37</v>
      </c>
      <c r="D347" s="42">
        <v>2.0</v>
      </c>
      <c r="E347" s="42">
        <v>10.0</v>
      </c>
      <c r="F347" s="266" t="s">
        <v>15</v>
      </c>
      <c r="G347" s="163">
        <v>5.806232620255898</v>
      </c>
      <c r="H347" s="163">
        <v>0.0602041919803709</v>
      </c>
      <c r="I347" s="163">
        <v>217.051686264689</v>
      </c>
      <c r="J347" s="163">
        <v>2.178340764893726</v>
      </c>
      <c r="K347" s="163">
        <v>3.5856400319072055</v>
      </c>
      <c r="L347" s="163">
        <v>33.1502571105957</v>
      </c>
      <c r="M347" s="163">
        <v>33.139060974121094</v>
      </c>
      <c r="N347" s="163">
        <v>33.1502571105957</v>
      </c>
      <c r="O347" s="163">
        <v>1539.8765869140625</v>
      </c>
      <c r="P347" s="163">
        <f t="shared" si="64"/>
        <v>96.44233116</v>
      </c>
      <c r="AM347" s="121"/>
    </row>
    <row r="348" ht="14.25" customHeight="1">
      <c r="A348" s="42" t="s">
        <v>178</v>
      </c>
      <c r="B348" s="42" t="s">
        <v>173</v>
      </c>
      <c r="C348" s="35" t="s">
        <v>36</v>
      </c>
      <c r="D348" s="42">
        <v>2.0</v>
      </c>
      <c r="E348" s="42">
        <v>11.0</v>
      </c>
      <c r="F348" s="266" t="s">
        <v>15</v>
      </c>
      <c r="G348" s="163">
        <v>11.326312570242703</v>
      </c>
      <c r="H348" s="163">
        <v>0.24527474841889293</v>
      </c>
      <c r="I348" s="163">
        <v>287.1566177082286</v>
      </c>
      <c r="J348" s="163">
        <v>7.02306886890549</v>
      </c>
      <c r="K348" s="163">
        <v>3.0092627959021603</v>
      </c>
      <c r="L348" s="163">
        <v>33.196231842041016</v>
      </c>
      <c r="M348" s="163">
        <v>33.30866622924805</v>
      </c>
      <c r="N348" s="163">
        <v>33.196231842041016</v>
      </c>
      <c r="O348" s="163">
        <v>74.30987548828125</v>
      </c>
      <c r="P348" s="163">
        <f t="shared" si="64"/>
        <v>46.17806213</v>
      </c>
      <c r="AM348" s="121"/>
    </row>
    <row r="349" ht="14.25" customHeight="1">
      <c r="A349" s="42" t="s">
        <v>175</v>
      </c>
      <c r="B349" s="42" t="s">
        <v>169</v>
      </c>
      <c r="C349" s="35" t="s">
        <v>34</v>
      </c>
      <c r="D349" s="42">
        <v>2.0</v>
      </c>
      <c r="E349" s="42">
        <v>12.0</v>
      </c>
      <c r="F349" s="266" t="s">
        <v>15</v>
      </c>
      <c r="G349" s="163">
        <v>10.17065249202219</v>
      </c>
      <c r="H349" s="163">
        <v>0.17224663506691124</v>
      </c>
      <c r="I349" s="163">
        <v>268.90841610521676</v>
      </c>
      <c r="J349" s="163">
        <v>5.363375769965797</v>
      </c>
      <c r="K349" s="163">
        <v>3.197941292905916</v>
      </c>
      <c r="L349" s="163">
        <v>33.21643829345703</v>
      </c>
      <c r="M349" s="163">
        <v>33.332054138183594</v>
      </c>
      <c r="N349" s="163">
        <v>33.21643829345703</v>
      </c>
      <c r="O349" s="163">
        <v>1606.927490234375</v>
      </c>
      <c r="P349" s="163">
        <f t="shared" si="64"/>
        <v>59.04703153</v>
      </c>
      <c r="AM349" s="121"/>
    </row>
    <row r="350" ht="14.25" customHeight="1">
      <c r="A350" s="42" t="s">
        <v>178</v>
      </c>
      <c r="B350" s="42" t="s">
        <v>169</v>
      </c>
      <c r="C350" s="35" t="s">
        <v>32</v>
      </c>
      <c r="D350" s="42">
        <v>2.0</v>
      </c>
      <c r="E350" s="42">
        <v>13.0</v>
      </c>
      <c r="F350" s="266" t="s">
        <v>15</v>
      </c>
      <c r="G350" s="163">
        <v>11.062653314926902</v>
      </c>
      <c r="H350" s="163">
        <v>0.11956827943323887</v>
      </c>
      <c r="I350" s="163">
        <v>214.67948973433352</v>
      </c>
      <c r="J350" s="163">
        <v>4.061910349656416</v>
      </c>
      <c r="K350" s="163">
        <v>3.428934561200133</v>
      </c>
      <c r="L350" s="163">
        <v>33.51340866088867</v>
      </c>
      <c r="M350" s="163">
        <v>33.35686111450195</v>
      </c>
      <c r="N350" s="163">
        <v>33.51340866088867</v>
      </c>
      <c r="O350" s="163">
        <v>149.8839111328125</v>
      </c>
      <c r="P350" s="163">
        <f t="shared" si="64"/>
        <v>92.52164008</v>
      </c>
      <c r="AM350" s="121"/>
    </row>
    <row r="351" ht="14.25" customHeight="1">
      <c r="A351" s="42" t="s">
        <v>183</v>
      </c>
      <c r="B351" s="42" t="s">
        <v>169</v>
      </c>
      <c r="C351" s="35" t="s">
        <v>30</v>
      </c>
      <c r="D351" s="42">
        <v>2.0</v>
      </c>
      <c r="E351" s="42">
        <v>14.0</v>
      </c>
      <c r="F351" s="266" t="s">
        <v>15</v>
      </c>
      <c r="G351" s="163">
        <v>7.501813686371782</v>
      </c>
      <c r="H351" s="163">
        <v>0.06505479205801352</v>
      </c>
      <c r="I351" s="163">
        <v>181.55308604400884</v>
      </c>
      <c r="J351" s="163">
        <v>2.769856780124065</v>
      </c>
      <c r="K351" s="163">
        <v>4.207819849940639</v>
      </c>
      <c r="L351" s="163">
        <v>35.58525466918945</v>
      </c>
      <c r="M351" s="163">
        <v>33.41753005981445</v>
      </c>
      <c r="N351" s="163">
        <v>35.58525466918945</v>
      </c>
      <c r="O351" s="163">
        <v>1586.7625732421875</v>
      </c>
      <c r="P351" s="163">
        <f t="shared" si="64"/>
        <v>115.3153127</v>
      </c>
      <c r="AM351" s="121"/>
    </row>
    <row r="352" ht="14.25" customHeight="1">
      <c r="A352" s="42" t="s">
        <v>178</v>
      </c>
      <c r="B352" s="42" t="s">
        <v>176</v>
      </c>
      <c r="C352" s="35" t="s">
        <v>29</v>
      </c>
      <c r="D352" s="42">
        <v>2.0</v>
      </c>
      <c r="E352" s="42">
        <v>15.0</v>
      </c>
      <c r="F352" s="266" t="s">
        <v>15</v>
      </c>
      <c r="G352" s="163">
        <v>9.611483018425794</v>
      </c>
      <c r="H352" s="163">
        <v>0.08142221294803247</v>
      </c>
      <c r="I352" s="163">
        <v>175.31232487845867</v>
      </c>
      <c r="J352" s="163">
        <v>3.1985515006767455</v>
      </c>
      <c r="K352" s="163">
        <v>3.907983458246269</v>
      </c>
      <c r="L352" s="163">
        <v>34.81834411621094</v>
      </c>
      <c r="M352" s="163">
        <v>33.538021087646484</v>
      </c>
      <c r="N352" s="163">
        <v>34.81834411621094</v>
      </c>
      <c r="O352" s="163">
        <v>1617.373046875</v>
      </c>
      <c r="P352" s="163">
        <f t="shared" si="64"/>
        <v>118.0449741</v>
      </c>
      <c r="AM352" s="121"/>
    </row>
    <row r="353" ht="14.25" customHeight="1">
      <c r="A353" s="42" t="s">
        <v>175</v>
      </c>
      <c r="B353" s="42" t="s">
        <v>173</v>
      </c>
      <c r="C353" s="33" t="s">
        <v>28</v>
      </c>
      <c r="D353" s="42">
        <v>2.0</v>
      </c>
      <c r="E353" s="42">
        <v>16.0</v>
      </c>
      <c r="F353" s="266" t="s">
        <v>15</v>
      </c>
      <c r="G353" s="163">
        <v>11.712479160960505</v>
      </c>
      <c r="H353" s="163">
        <v>0.12333787424002846</v>
      </c>
      <c r="I353" s="163">
        <v>209.8171188467465</v>
      </c>
      <c r="J353" s="163">
        <v>4.139740300841341</v>
      </c>
      <c r="K353" s="163">
        <v>3.391862000414896</v>
      </c>
      <c r="L353" s="163">
        <v>33.491512298583984</v>
      </c>
      <c r="M353" s="163">
        <v>33.611873626708984</v>
      </c>
      <c r="N353" s="163">
        <v>33.491512298583984</v>
      </c>
      <c r="O353" s="163">
        <v>1605.0267333984375</v>
      </c>
      <c r="P353" s="163">
        <f t="shared" si="64"/>
        <v>94.9625509</v>
      </c>
      <c r="AM353" s="121"/>
    </row>
    <row r="354" ht="14.25" customHeight="1">
      <c r="A354" s="42" t="s">
        <v>168</v>
      </c>
      <c r="B354" s="42" t="s">
        <v>169</v>
      </c>
      <c r="C354" s="35" t="s">
        <v>46</v>
      </c>
      <c r="D354" s="42">
        <v>4.0</v>
      </c>
      <c r="E354" s="42">
        <v>1.0</v>
      </c>
      <c r="F354" s="266" t="s">
        <v>15</v>
      </c>
      <c r="G354" s="163">
        <v>4.717236963735061</v>
      </c>
      <c r="H354" s="163">
        <v>0.06679352249808222</v>
      </c>
      <c r="I354" s="163">
        <v>256.03399608454424</v>
      </c>
      <c r="J354" s="163">
        <v>2.724907485101529</v>
      </c>
      <c r="K354" s="163">
        <v>4.037520005259157</v>
      </c>
      <c r="L354" s="163">
        <v>35.07402038574219</v>
      </c>
      <c r="M354" s="163">
        <v>32.99314880371094</v>
      </c>
      <c r="N354" s="163">
        <v>35.07402038574219</v>
      </c>
      <c r="O354" s="163">
        <v>1629.614990234375</v>
      </c>
      <c r="P354" s="163">
        <f t="shared" si="64"/>
        <v>70.62416814</v>
      </c>
      <c r="AM354" s="121"/>
    </row>
    <row r="355" ht="14.25" customHeight="1">
      <c r="A355" s="42" t="s">
        <v>168</v>
      </c>
      <c r="B355" s="42" t="s">
        <v>173</v>
      </c>
      <c r="C355" s="35" t="s">
        <v>45</v>
      </c>
      <c r="D355" s="42">
        <v>4.0</v>
      </c>
      <c r="E355" s="42">
        <v>2.0</v>
      </c>
      <c r="F355" s="266" t="s">
        <v>15</v>
      </c>
      <c r="G355" s="163">
        <v>8.868327255740377</v>
      </c>
      <c r="H355" s="163">
        <v>0.13116510176722476</v>
      </c>
      <c r="I355" s="163">
        <v>257.85797165250096</v>
      </c>
      <c r="J355" s="163">
        <v>4.149444406818424</v>
      </c>
      <c r="K355" s="163">
        <v>3.2084956081822225</v>
      </c>
      <c r="L355" s="163">
        <v>32.86430740356445</v>
      </c>
      <c r="M355" s="163">
        <v>32.977210998535156</v>
      </c>
      <c r="N355" s="163">
        <v>32.86430740356445</v>
      </c>
      <c r="O355" s="163">
        <v>1656.0982666015625</v>
      </c>
      <c r="P355" s="163">
        <f t="shared" si="64"/>
        <v>67.61194202</v>
      </c>
      <c r="AM355" s="121"/>
    </row>
    <row r="356" ht="14.25" customHeight="1">
      <c r="A356" s="42" t="s">
        <v>175</v>
      </c>
      <c r="B356" s="42" t="s">
        <v>176</v>
      </c>
      <c r="C356" s="35" t="s">
        <v>44</v>
      </c>
      <c r="D356" s="42">
        <v>4.0</v>
      </c>
      <c r="E356" s="42">
        <v>3.0</v>
      </c>
      <c r="F356" s="266" t="s">
        <v>15</v>
      </c>
      <c r="G356" s="163">
        <v>8.173330259685777</v>
      </c>
      <c r="H356" s="163">
        <v>0.12302311941551175</v>
      </c>
      <c r="I356" s="163">
        <v>259.3469194565779</v>
      </c>
      <c r="J356" s="163">
        <v>4.262824165398922</v>
      </c>
      <c r="K356" s="163">
        <v>3.4990112025619453</v>
      </c>
      <c r="L356" s="163">
        <v>33.921302795410156</v>
      </c>
      <c r="M356" s="163">
        <v>32.91493606567383</v>
      </c>
      <c r="N356" s="163">
        <v>33.921302795410156</v>
      </c>
      <c r="O356" s="163">
        <v>1318.23388671875</v>
      </c>
      <c r="P356" s="163">
        <f t="shared" si="64"/>
        <v>66.43735176</v>
      </c>
      <c r="AM356" s="121"/>
    </row>
    <row r="357" ht="14.25" customHeight="1">
      <c r="A357" s="42" t="s">
        <v>178</v>
      </c>
      <c r="B357" s="42" t="s">
        <v>179</v>
      </c>
      <c r="C357" s="35" t="s">
        <v>43</v>
      </c>
      <c r="D357" s="42">
        <v>4.0</v>
      </c>
      <c r="E357" s="42">
        <v>4.0</v>
      </c>
      <c r="F357" s="266" t="s">
        <v>15</v>
      </c>
      <c r="G357" s="163">
        <v>6.894106175122151</v>
      </c>
      <c r="H357" s="163">
        <v>0.09909422042390925</v>
      </c>
      <c r="I357" s="163">
        <v>254.9759611254507</v>
      </c>
      <c r="J357" s="163">
        <v>3.80075349993212</v>
      </c>
      <c r="K357" s="163">
        <v>3.8369877754074855</v>
      </c>
      <c r="L357" s="163">
        <v>34.86082077026367</v>
      </c>
      <c r="M357" s="163">
        <v>32.854637145996094</v>
      </c>
      <c r="N357" s="163">
        <v>34.86082077026367</v>
      </c>
      <c r="O357" s="163">
        <v>1656.579833984375</v>
      </c>
      <c r="P357" s="163">
        <f t="shared" si="64"/>
        <v>69.57122369</v>
      </c>
      <c r="AM357" s="121"/>
    </row>
    <row r="358" ht="14.25" customHeight="1">
      <c r="A358" s="42" t="s">
        <v>183</v>
      </c>
      <c r="B358" s="42" t="s">
        <v>176</v>
      </c>
      <c r="C358" s="35" t="s">
        <v>42</v>
      </c>
      <c r="D358" s="42">
        <v>4.0</v>
      </c>
      <c r="E358" s="42">
        <v>5.0</v>
      </c>
      <c r="F358" s="266" t="s">
        <v>15</v>
      </c>
      <c r="G358" s="163">
        <v>8.839235914676232</v>
      </c>
      <c r="H358" s="163">
        <v>0.12235096001426925</v>
      </c>
      <c r="I358" s="163">
        <v>248.27969899184254</v>
      </c>
      <c r="J358" s="163">
        <v>4.4228058906624295</v>
      </c>
      <c r="K358" s="163">
        <v>3.645640064456146</v>
      </c>
      <c r="L358" s="163">
        <v>34.48090744018555</v>
      </c>
      <c r="M358" s="163">
        <v>32.857765197753906</v>
      </c>
      <c r="N358" s="163">
        <v>34.48090744018555</v>
      </c>
      <c r="O358" s="163">
        <v>1591.5068359375</v>
      </c>
      <c r="P358" s="163">
        <f t="shared" si="64"/>
        <v>72.24492488</v>
      </c>
      <c r="AM358" s="121"/>
    </row>
    <row r="359" ht="14.25" customHeight="1">
      <c r="A359" s="42" t="s">
        <v>168</v>
      </c>
      <c r="B359" s="42" t="s">
        <v>179</v>
      </c>
      <c r="C359" s="35" t="s">
        <v>41</v>
      </c>
      <c r="D359" s="42">
        <v>4.0</v>
      </c>
      <c r="E359" s="42">
        <v>6.0</v>
      </c>
      <c r="F359" s="266" t="s">
        <v>15</v>
      </c>
      <c r="G359" s="163">
        <v>7.178379004123737</v>
      </c>
      <c r="H359" s="163">
        <v>0.10677806828303472</v>
      </c>
      <c r="I359" s="163">
        <v>261.2455892701364</v>
      </c>
      <c r="J359" s="163">
        <v>3.4477926834765094</v>
      </c>
      <c r="K359" s="163">
        <v>3.2497815201489217</v>
      </c>
      <c r="L359" s="163">
        <v>32.73841094970703</v>
      </c>
      <c r="M359" s="163">
        <v>32.87007141113281</v>
      </c>
      <c r="N359" s="163">
        <v>32.73841094970703</v>
      </c>
      <c r="O359" s="163">
        <v>1575.6175537109375</v>
      </c>
      <c r="P359" s="163">
        <f t="shared" si="64"/>
        <v>67.22709185</v>
      </c>
      <c r="AM359" s="121"/>
    </row>
    <row r="360" ht="14.25" customHeight="1">
      <c r="A360" s="42" t="s">
        <v>183</v>
      </c>
      <c r="B360" s="42" t="s">
        <v>173</v>
      </c>
      <c r="C360" s="35" t="s">
        <v>40</v>
      </c>
      <c r="D360" s="42">
        <v>4.0</v>
      </c>
      <c r="E360" s="42">
        <v>7.0</v>
      </c>
      <c r="F360" s="266" t="s">
        <v>15</v>
      </c>
      <c r="G360" s="163">
        <v>8.50690966213683</v>
      </c>
      <c r="H360" s="163">
        <v>0.10882170285524193</v>
      </c>
      <c r="I360" s="163">
        <v>241.8996545467313</v>
      </c>
      <c r="J360" s="163">
        <v>3.5129466044783633</v>
      </c>
      <c r="K360" s="163">
        <v>3.2509022531122485</v>
      </c>
      <c r="L360" s="163">
        <v>32.769283294677734</v>
      </c>
      <c r="M360" s="163">
        <v>32.897029876708984</v>
      </c>
      <c r="N360" s="163">
        <v>32.769283294677734</v>
      </c>
      <c r="O360" s="163">
        <v>1635.6148681640625</v>
      </c>
      <c r="P360" s="163">
        <f t="shared" si="64"/>
        <v>78.1729144</v>
      </c>
      <c r="AM360" s="121"/>
    </row>
    <row r="361" ht="14.25" customHeight="1">
      <c r="A361" s="42" t="s">
        <v>175</v>
      </c>
      <c r="B361" s="42" t="s">
        <v>179</v>
      </c>
      <c r="C361" s="35" t="s">
        <v>39</v>
      </c>
      <c r="D361" s="42">
        <v>4.0</v>
      </c>
      <c r="E361" s="42">
        <v>8.0</v>
      </c>
      <c r="F361" s="266" t="s">
        <v>15</v>
      </c>
      <c r="G361" s="163">
        <v>8.471574299372016</v>
      </c>
      <c r="H361" s="163">
        <v>0.11416932565116467</v>
      </c>
      <c r="I361" s="163">
        <v>248.01849895437124</v>
      </c>
      <c r="J361" s="163">
        <v>3.7005350388307563</v>
      </c>
      <c r="K361" s="163">
        <v>3.2689105313528506</v>
      </c>
      <c r="L361" s="163">
        <v>32.91128921508789</v>
      </c>
      <c r="M361" s="163">
        <v>33.031253814697266</v>
      </c>
      <c r="N361" s="163">
        <v>32.91128921508789</v>
      </c>
      <c r="O361" s="163">
        <v>1434.9322509765625</v>
      </c>
      <c r="P361" s="163">
        <f t="shared" si="64"/>
        <v>74.20184232</v>
      </c>
      <c r="AM361" s="121"/>
    </row>
    <row r="362" ht="14.25" customHeight="1">
      <c r="A362" s="42" t="s">
        <v>168</v>
      </c>
      <c r="B362" s="42" t="s">
        <v>176</v>
      </c>
      <c r="C362" s="35" t="s">
        <v>38</v>
      </c>
      <c r="D362" s="42">
        <v>4.0</v>
      </c>
      <c r="E362" s="42">
        <v>9.0</v>
      </c>
      <c r="F362" s="266" t="s">
        <v>15</v>
      </c>
      <c r="G362" s="163">
        <v>8.132392609100464</v>
      </c>
      <c r="H362" s="163">
        <v>0.13444488082250827</v>
      </c>
      <c r="I362" s="163">
        <v>270.1576494661137</v>
      </c>
      <c r="J362" s="163">
        <v>4.227970852569784</v>
      </c>
      <c r="K362" s="163">
        <v>3.192464308084412</v>
      </c>
      <c r="L362" s="163">
        <v>32.86214065551758</v>
      </c>
      <c r="M362" s="163">
        <v>32.985172271728516</v>
      </c>
      <c r="N362" s="163">
        <v>32.86214065551758</v>
      </c>
      <c r="O362" s="163">
        <v>1629.041015625</v>
      </c>
      <c r="P362" s="163">
        <f t="shared" si="64"/>
        <v>60.48867431</v>
      </c>
      <c r="AM362" s="121"/>
    </row>
    <row r="363" ht="14.25" customHeight="1">
      <c r="A363" s="42" t="s">
        <v>183</v>
      </c>
      <c r="B363" s="42" t="s">
        <v>179</v>
      </c>
      <c r="C363" s="35" t="s">
        <v>37</v>
      </c>
      <c r="D363" s="42">
        <v>4.0</v>
      </c>
      <c r="E363" s="42">
        <v>10.0</v>
      </c>
      <c r="F363" s="266" t="s">
        <v>15</v>
      </c>
      <c r="G363" s="163">
        <v>9.50281941226874</v>
      </c>
      <c r="H363" s="163">
        <v>0.12735365645832145</v>
      </c>
      <c r="I363" s="163">
        <v>243.93633584072916</v>
      </c>
      <c r="J363" s="163">
        <v>4.47903512735642</v>
      </c>
      <c r="K363" s="163">
        <v>3.5542889378890594</v>
      </c>
      <c r="L363" s="163">
        <v>34.19900131225586</v>
      </c>
      <c r="M363" s="163">
        <v>33.0446662902832</v>
      </c>
      <c r="N363" s="163">
        <v>34.19900131225586</v>
      </c>
      <c r="O363" s="163">
        <v>1607.7525634765625</v>
      </c>
      <c r="P363" s="163">
        <f t="shared" si="64"/>
        <v>74.61756244</v>
      </c>
      <c r="AM363" s="121"/>
    </row>
    <row r="364" ht="14.25" customHeight="1">
      <c r="A364" s="42" t="s">
        <v>178</v>
      </c>
      <c r="B364" s="42" t="s">
        <v>173</v>
      </c>
      <c r="C364" s="35" t="s">
        <v>36</v>
      </c>
      <c r="D364" s="42">
        <v>4.0</v>
      </c>
      <c r="E364" s="42">
        <v>11.0</v>
      </c>
      <c r="F364" s="266" t="s">
        <v>15</v>
      </c>
      <c r="G364" s="163">
        <v>12.929521402271266</v>
      </c>
      <c r="H364" s="163">
        <v>0.28527124359055034</v>
      </c>
      <c r="I364" s="163">
        <v>286.792436493546</v>
      </c>
      <c r="J364" s="163">
        <v>7.585804384194021</v>
      </c>
      <c r="K364" s="163">
        <v>2.83037534744285</v>
      </c>
      <c r="L364" s="163">
        <v>32.96828842163086</v>
      </c>
      <c r="M364" s="163">
        <v>33.06468200683594</v>
      </c>
      <c r="N364" s="163">
        <v>32.96828842163086</v>
      </c>
      <c r="O364" s="163">
        <v>1504.589111328125</v>
      </c>
      <c r="P364" s="163">
        <f t="shared" si="64"/>
        <v>45.32360584</v>
      </c>
      <c r="AM364" s="121"/>
    </row>
    <row r="365" ht="14.25" customHeight="1">
      <c r="A365" s="42" t="s">
        <v>175</v>
      </c>
      <c r="B365" s="42" t="s">
        <v>169</v>
      </c>
      <c r="C365" s="35" t="s">
        <v>34</v>
      </c>
      <c r="D365" s="42">
        <v>4.0</v>
      </c>
      <c r="E365" s="42">
        <v>12.0</v>
      </c>
      <c r="F365" s="266" t="s">
        <v>15</v>
      </c>
      <c r="G365" s="163">
        <v>5.5376259124510305</v>
      </c>
      <c r="H365" s="163">
        <v>0.0625724656399014</v>
      </c>
      <c r="I365" s="163">
        <v>230.17575423456788</v>
      </c>
      <c r="J365" s="163">
        <v>2.2045517923782856</v>
      </c>
      <c r="K365" s="163">
        <v>3.493630735521719</v>
      </c>
      <c r="L365" s="163">
        <v>33.07068634033203</v>
      </c>
      <c r="M365" s="163">
        <v>33.00424575805664</v>
      </c>
      <c r="N365" s="163">
        <v>33.07068634033203</v>
      </c>
      <c r="O365" s="163">
        <v>1447.4964599609375</v>
      </c>
      <c r="P365" s="163">
        <f t="shared" si="64"/>
        <v>88.49940394</v>
      </c>
      <c r="AM365" s="121"/>
    </row>
    <row r="366" ht="14.25" customHeight="1">
      <c r="A366" s="42" t="s">
        <v>178</v>
      </c>
      <c r="B366" s="42" t="s">
        <v>169</v>
      </c>
      <c r="C366" s="35" t="s">
        <v>32</v>
      </c>
      <c r="D366" s="42">
        <v>4.0</v>
      </c>
      <c r="E366" s="42">
        <v>13.0</v>
      </c>
      <c r="F366" s="266" t="s">
        <v>15</v>
      </c>
      <c r="G366" s="163">
        <v>7.434935306107721</v>
      </c>
      <c r="H366" s="163">
        <v>0.09861549485655581</v>
      </c>
      <c r="I366" s="163">
        <v>247.66861995939004</v>
      </c>
      <c r="J366" s="163">
        <v>3.2548000593439026</v>
      </c>
      <c r="K366" s="163">
        <v>3.312340598050051</v>
      </c>
      <c r="L366" s="163">
        <v>32.86388397216797</v>
      </c>
      <c r="M366" s="163">
        <v>33.02425003051758</v>
      </c>
      <c r="N366" s="163">
        <v>32.86388397216797</v>
      </c>
      <c r="O366" s="163">
        <v>1562.957763671875</v>
      </c>
      <c r="P366" s="163">
        <f t="shared" si="64"/>
        <v>75.39317545</v>
      </c>
      <c r="AM366" s="121"/>
    </row>
    <row r="367" ht="14.25" customHeight="1">
      <c r="A367" s="42" t="s">
        <v>183</v>
      </c>
      <c r="B367" s="42" t="s">
        <v>169</v>
      </c>
      <c r="C367" s="35" t="s">
        <v>30</v>
      </c>
      <c r="D367" s="42">
        <v>4.0</v>
      </c>
      <c r="E367" s="42">
        <v>14.0</v>
      </c>
      <c r="F367" s="266" t="s">
        <v>15</v>
      </c>
      <c r="G367" s="163">
        <v>6.927969466661994</v>
      </c>
      <c r="H367" s="163">
        <v>0.06273156234526964</v>
      </c>
      <c r="I367" s="163">
        <v>190.15186795514572</v>
      </c>
      <c r="J367" s="163">
        <v>2.657352821624837</v>
      </c>
      <c r="K367" s="163">
        <v>4.183630974845567</v>
      </c>
      <c r="L367" s="163">
        <v>35.520606994628906</v>
      </c>
      <c r="M367" s="163">
        <v>33.207767486572266</v>
      </c>
      <c r="N367" s="163">
        <v>35.520606994628906</v>
      </c>
      <c r="O367" s="163">
        <v>1593.410888671875</v>
      </c>
      <c r="P367" s="163">
        <f t="shared" si="64"/>
        <v>110.4383377</v>
      </c>
      <c r="AM367" s="121"/>
    </row>
    <row r="368" ht="14.25" customHeight="1">
      <c r="A368" s="42" t="s">
        <v>178</v>
      </c>
      <c r="B368" s="42" t="s">
        <v>176</v>
      </c>
      <c r="C368" s="35" t="s">
        <v>29</v>
      </c>
      <c r="D368" s="42">
        <v>4.0</v>
      </c>
      <c r="E368" s="42">
        <v>15.0</v>
      </c>
      <c r="F368" s="266" t="s">
        <v>15</v>
      </c>
      <c r="G368" s="163">
        <v>5.507123588106421</v>
      </c>
      <c r="H368" s="163">
        <v>0.0654996733677465</v>
      </c>
      <c r="I368" s="163">
        <v>237.2071425881097</v>
      </c>
      <c r="J368" s="163">
        <v>2.2857607521659125</v>
      </c>
      <c r="K368" s="163">
        <v>3.464101586334987</v>
      </c>
      <c r="L368" s="163">
        <v>32.993892669677734</v>
      </c>
      <c r="M368" s="163">
        <v>33.194889068603516</v>
      </c>
      <c r="N368" s="163">
        <v>32.993892669677734</v>
      </c>
      <c r="O368" s="163">
        <v>1681.1719970703125</v>
      </c>
      <c r="P368" s="163">
        <f t="shared" si="64"/>
        <v>84.078642</v>
      </c>
      <c r="AM368" s="121"/>
    </row>
    <row r="369" ht="14.25" customHeight="1">
      <c r="A369" s="42" t="s">
        <v>175</v>
      </c>
      <c r="B369" s="42" t="s">
        <v>173</v>
      </c>
      <c r="C369" s="33" t="s">
        <v>28</v>
      </c>
      <c r="D369" s="42">
        <v>4.0</v>
      </c>
      <c r="E369" s="42">
        <v>16.0</v>
      </c>
      <c r="F369" s="266" t="s">
        <v>15</v>
      </c>
      <c r="G369" s="163">
        <v>9.486130814406016</v>
      </c>
      <c r="H369" s="163">
        <v>0.0947215560125832</v>
      </c>
      <c r="I369" s="163">
        <v>203.95339222611184</v>
      </c>
      <c r="J369" s="163">
        <v>3.574615295859166</v>
      </c>
      <c r="K369" s="163">
        <v>3.771791780452729</v>
      </c>
      <c r="L369" s="163">
        <v>34.56134033203125</v>
      </c>
      <c r="M369" s="163">
        <v>33.11488342285156</v>
      </c>
      <c r="N369" s="163">
        <v>34.56134033203125</v>
      </c>
      <c r="O369" s="163">
        <v>1662.5301513671875</v>
      </c>
      <c r="P369" s="163">
        <f t="shared" si="64"/>
        <v>100.1475399</v>
      </c>
      <c r="AM369" s="121"/>
    </row>
    <row r="370" ht="14.25" customHeight="1">
      <c r="A370" s="42" t="s">
        <v>168</v>
      </c>
      <c r="B370" s="42" t="s">
        <v>169</v>
      </c>
      <c r="C370" s="35" t="s">
        <v>46</v>
      </c>
      <c r="D370" s="42">
        <v>6.0</v>
      </c>
      <c r="E370" s="42">
        <v>1.0</v>
      </c>
      <c r="F370" s="266" t="s">
        <v>15</v>
      </c>
      <c r="G370" s="163">
        <v>6.9577848293066555</v>
      </c>
      <c r="H370" s="163">
        <v>0.1781996838761293</v>
      </c>
      <c r="I370" s="163">
        <v>306.65546796907483</v>
      </c>
      <c r="J370" s="163">
        <v>5.171262406424145</v>
      </c>
      <c r="K370" s="163">
        <v>2.984754701993185</v>
      </c>
      <c r="L370" s="163">
        <v>33.059696197509766</v>
      </c>
      <c r="M370" s="163">
        <v>33.256797790527344</v>
      </c>
      <c r="N370" s="163">
        <v>33.059696197509766</v>
      </c>
      <c r="O370" s="163">
        <v>1701.4189453125</v>
      </c>
      <c r="P370" s="163">
        <f t="shared" si="64"/>
        <v>39.04487751</v>
      </c>
      <c r="AM370" s="121"/>
    </row>
    <row r="371" ht="14.25" customHeight="1">
      <c r="A371" s="42" t="s">
        <v>168</v>
      </c>
      <c r="B371" s="42" t="s">
        <v>173</v>
      </c>
      <c r="C371" s="35" t="s">
        <v>45</v>
      </c>
      <c r="D371" s="42">
        <v>6.0</v>
      </c>
      <c r="E371" s="42">
        <v>2.0</v>
      </c>
      <c r="F371" s="266" t="s">
        <v>15</v>
      </c>
      <c r="G371" s="163">
        <v>13.598750946615423</v>
      </c>
      <c r="H371" s="163">
        <v>0.3457529531601148</v>
      </c>
      <c r="I371" s="163">
        <v>295.6182579792187</v>
      </c>
      <c r="J371" s="163">
        <v>8.47082275527264</v>
      </c>
      <c r="K371" s="163">
        <v>2.6534942649732844</v>
      </c>
      <c r="L371" s="163">
        <v>33.27237319946289</v>
      </c>
      <c r="M371" s="163">
        <v>33.4766845703125</v>
      </c>
      <c r="N371" s="163">
        <v>33.27237319946289</v>
      </c>
      <c r="O371" s="163">
        <v>1554.6405029296875</v>
      </c>
      <c r="P371" s="163">
        <f t="shared" si="64"/>
        <v>39.33083094</v>
      </c>
      <c r="AM371" s="121"/>
    </row>
    <row r="372" ht="14.25" customHeight="1">
      <c r="A372" s="42" t="s">
        <v>175</v>
      </c>
      <c r="B372" s="42" t="s">
        <v>176</v>
      </c>
      <c r="C372" s="35" t="s">
        <v>44</v>
      </c>
      <c r="D372" s="42">
        <v>6.0</v>
      </c>
      <c r="E372" s="42">
        <v>3.0</v>
      </c>
      <c r="F372" s="266" t="s">
        <v>15</v>
      </c>
      <c r="G372" s="163">
        <v>11.54944375233368</v>
      </c>
      <c r="H372" s="163">
        <v>0.2315609863730894</v>
      </c>
      <c r="I372" s="163">
        <v>282.1320303727328</v>
      </c>
      <c r="J372" s="163">
        <v>6.422643827961985</v>
      </c>
      <c r="K372" s="163">
        <v>2.8997458829522396</v>
      </c>
      <c r="L372" s="163">
        <v>33.306087493896484</v>
      </c>
      <c r="M372" s="163">
        <v>33.5166015625</v>
      </c>
      <c r="N372" s="163">
        <v>33.306087493896484</v>
      </c>
      <c r="O372" s="163">
        <v>1700.2410888671875</v>
      </c>
      <c r="P372" s="163">
        <f t="shared" si="64"/>
        <v>49.87646638</v>
      </c>
      <c r="AM372" s="121"/>
    </row>
    <row r="373" ht="14.25" customHeight="1">
      <c r="A373" s="42" t="s">
        <v>178</v>
      </c>
      <c r="B373" s="42" t="s">
        <v>179</v>
      </c>
      <c r="C373" s="35" t="s">
        <v>43</v>
      </c>
      <c r="D373" s="42">
        <v>6.0</v>
      </c>
      <c r="E373" s="42">
        <v>4.0</v>
      </c>
      <c r="F373" s="266" t="s">
        <v>15</v>
      </c>
      <c r="G373" s="163">
        <v>10.385563349688587</v>
      </c>
      <c r="H373" s="163">
        <v>0.25667409183108286</v>
      </c>
      <c r="I373" s="163">
        <v>298.61339442671175</v>
      </c>
      <c r="J373" s="163">
        <v>6.9454672431352416</v>
      </c>
      <c r="K373" s="163">
        <v>2.8509742901942805</v>
      </c>
      <c r="L373" s="163">
        <v>33.350006103515625</v>
      </c>
      <c r="M373" s="163">
        <v>33.51776123046875</v>
      </c>
      <c r="N373" s="163">
        <v>33.350006103515625</v>
      </c>
      <c r="O373" s="163">
        <v>1512.76806640625</v>
      </c>
      <c r="P373" s="163">
        <f t="shared" si="64"/>
        <v>40.46206329</v>
      </c>
      <c r="AM373" s="121"/>
    </row>
    <row r="374" ht="14.25" customHeight="1">
      <c r="A374" s="42" t="s">
        <v>183</v>
      </c>
      <c r="B374" s="42" t="s">
        <v>176</v>
      </c>
      <c r="C374" s="35" t="s">
        <v>42</v>
      </c>
      <c r="D374" s="42">
        <v>6.0</v>
      </c>
      <c r="E374" s="42">
        <v>5.0</v>
      </c>
      <c r="F374" s="266" t="s">
        <v>15</v>
      </c>
      <c r="G374" s="163">
        <v>6.727079869747313</v>
      </c>
      <c r="H374" s="163">
        <v>0.1275780870639783</v>
      </c>
      <c r="I374" s="163">
        <v>284.28676891639697</v>
      </c>
      <c r="J374" s="163">
        <v>4.047491175847453</v>
      </c>
      <c r="K374" s="163">
        <v>3.208540539907709</v>
      </c>
      <c r="L374" s="163">
        <v>33.41225051879883</v>
      </c>
      <c r="M374" s="163">
        <v>33.60868453979492</v>
      </c>
      <c r="N374" s="163">
        <v>33.41225051879883</v>
      </c>
      <c r="O374" s="163">
        <v>1344.5145263671875</v>
      </c>
      <c r="P374" s="163">
        <f t="shared" si="64"/>
        <v>52.72911692</v>
      </c>
      <c r="AM374" s="121"/>
    </row>
    <row r="375" ht="14.25" customHeight="1">
      <c r="A375" s="42" t="s">
        <v>168</v>
      </c>
      <c r="B375" s="42" t="s">
        <v>179</v>
      </c>
      <c r="C375" s="35" t="s">
        <v>41</v>
      </c>
      <c r="D375" s="42">
        <v>6.0</v>
      </c>
      <c r="E375" s="42">
        <v>6.0</v>
      </c>
      <c r="F375" s="266" t="s">
        <v>15</v>
      </c>
      <c r="G375" s="163">
        <v>9.615667875889205</v>
      </c>
      <c r="H375" s="163">
        <v>0.21548559367995088</v>
      </c>
      <c r="I375" s="163">
        <v>293.2484845320977</v>
      </c>
      <c r="J375" s="163">
        <v>6.171301547191279</v>
      </c>
      <c r="K375" s="163">
        <v>2.978181342988978</v>
      </c>
      <c r="L375" s="163">
        <v>33.462703704833984</v>
      </c>
      <c r="M375" s="163">
        <v>33.70988082885742</v>
      </c>
      <c r="N375" s="163">
        <v>33.462703704833984</v>
      </c>
      <c r="O375" s="163">
        <v>1641.82421875</v>
      </c>
      <c r="P375" s="163">
        <f t="shared" si="64"/>
        <v>44.62325166</v>
      </c>
      <c r="AM375" s="121"/>
    </row>
    <row r="376" ht="14.25" customHeight="1">
      <c r="A376" s="42" t="s">
        <v>183</v>
      </c>
      <c r="B376" s="42" t="s">
        <v>173</v>
      </c>
      <c r="C376" s="35" t="s">
        <v>40</v>
      </c>
      <c r="D376" s="42">
        <v>6.0</v>
      </c>
      <c r="E376" s="42">
        <v>7.0</v>
      </c>
      <c r="F376" s="266" t="s">
        <v>15</v>
      </c>
      <c r="G376" s="163">
        <v>11.25801835474713</v>
      </c>
      <c r="H376" s="163">
        <v>0.2809383011002886</v>
      </c>
      <c r="I376" s="163">
        <v>297.899978583193</v>
      </c>
      <c r="J376" s="163">
        <v>7.5234307201047095</v>
      </c>
      <c r="K376" s="163">
        <v>2.841854109057619</v>
      </c>
      <c r="L376" s="163">
        <v>33.53134536743164</v>
      </c>
      <c r="M376" s="163">
        <v>33.668670654296875</v>
      </c>
      <c r="N376" s="163">
        <v>33.53134536743164</v>
      </c>
      <c r="O376" s="163">
        <v>1586.5479736328125</v>
      </c>
      <c r="P376" s="163">
        <f t="shared" si="64"/>
        <v>40.07292103</v>
      </c>
      <c r="AM376" s="121"/>
    </row>
    <row r="377" ht="14.25" customHeight="1">
      <c r="A377" s="42" t="s">
        <v>175</v>
      </c>
      <c r="B377" s="42" t="s">
        <v>179</v>
      </c>
      <c r="C377" s="35" t="s">
        <v>39</v>
      </c>
      <c r="D377" s="42">
        <v>6.0</v>
      </c>
      <c r="E377" s="42">
        <v>8.0</v>
      </c>
      <c r="F377" s="266" t="s">
        <v>15</v>
      </c>
      <c r="G377" s="163">
        <v>8.558428373729326</v>
      </c>
      <c r="H377" s="163">
        <v>0.15009775827087063</v>
      </c>
      <c r="I377" s="163">
        <v>274.9841963038465</v>
      </c>
      <c r="J377" s="163">
        <v>4.684210008646237</v>
      </c>
      <c r="K377" s="163">
        <v>3.178223063836258</v>
      </c>
      <c r="L377" s="163">
        <v>33.550262451171875</v>
      </c>
      <c r="M377" s="163">
        <v>33.727928161621094</v>
      </c>
      <c r="N377" s="163">
        <v>33.550262451171875</v>
      </c>
      <c r="O377" s="163">
        <v>1561.96044921875</v>
      </c>
      <c r="P377" s="163">
        <f t="shared" si="64"/>
        <v>57.01902861</v>
      </c>
      <c r="AM377" s="121"/>
    </row>
    <row r="378" ht="14.25" customHeight="1">
      <c r="A378" s="42" t="s">
        <v>168</v>
      </c>
      <c r="B378" s="42" t="s">
        <v>176</v>
      </c>
      <c r="C378" s="35" t="s">
        <v>38</v>
      </c>
      <c r="D378" s="42">
        <v>6.0</v>
      </c>
      <c r="E378" s="42">
        <v>9.0</v>
      </c>
      <c r="F378" s="266" t="s">
        <v>15</v>
      </c>
      <c r="G378" s="163">
        <v>15.048654507649065</v>
      </c>
      <c r="H378" s="163">
        <v>0.37013495529931856</v>
      </c>
      <c r="I378" s="163">
        <v>290.9469773192131</v>
      </c>
      <c r="J378" s="163">
        <v>9.040914535382166</v>
      </c>
      <c r="K378" s="163">
        <v>2.663753460140385</v>
      </c>
      <c r="L378" s="163">
        <v>33.53273010253906</v>
      </c>
      <c r="M378" s="163">
        <v>33.66633605957031</v>
      </c>
      <c r="N378" s="163">
        <v>33.53273010253906</v>
      </c>
      <c r="O378" s="163">
        <v>1713.18115234375</v>
      </c>
      <c r="P378" s="163">
        <f t="shared" si="64"/>
        <v>40.65720973</v>
      </c>
      <c r="AM378" s="121"/>
    </row>
    <row r="379" ht="14.25" customHeight="1">
      <c r="A379" s="42" t="s">
        <v>183</v>
      </c>
      <c r="B379" s="42" t="s">
        <v>179</v>
      </c>
      <c r="C379" s="35" t="s">
        <v>37</v>
      </c>
      <c r="D379" s="42">
        <v>6.0</v>
      </c>
      <c r="E379" s="42">
        <v>10.0</v>
      </c>
      <c r="F379" s="266" t="s">
        <v>15</v>
      </c>
      <c r="G379" s="163">
        <v>8.033241791798824</v>
      </c>
      <c r="H379" s="163">
        <v>0.12965725993257818</v>
      </c>
      <c r="I379" s="163">
        <v>267.9995878537072</v>
      </c>
      <c r="J379" s="163">
        <v>4.111855798285157</v>
      </c>
      <c r="K379" s="163">
        <v>3.2093781415249993</v>
      </c>
      <c r="L379" s="163">
        <v>33.42705535888672</v>
      </c>
      <c r="M379" s="163">
        <v>33.61471176147461</v>
      </c>
      <c r="N379" s="163">
        <v>33.42705535888672</v>
      </c>
      <c r="O379" s="163">
        <v>1720.3209228515625</v>
      </c>
      <c r="P379" s="163">
        <f t="shared" si="64"/>
        <v>61.95751627</v>
      </c>
      <c r="AM379" s="121"/>
    </row>
    <row r="380" ht="14.25" customHeight="1">
      <c r="A380" s="42" t="s">
        <v>178</v>
      </c>
      <c r="B380" s="42" t="s">
        <v>173</v>
      </c>
      <c r="C380" s="35" t="s">
        <v>36</v>
      </c>
      <c r="D380" s="42">
        <v>6.0</v>
      </c>
      <c r="E380" s="42">
        <v>11.0</v>
      </c>
      <c r="F380" s="266" t="s">
        <v>15</v>
      </c>
      <c r="G380" s="163">
        <v>13.467430823471505</v>
      </c>
      <c r="H380" s="163">
        <v>0.3212628678277545</v>
      </c>
      <c r="I380" s="163">
        <v>291.4666097490831</v>
      </c>
      <c r="J380" s="163">
        <v>8.220901296439267</v>
      </c>
      <c r="K380" s="163">
        <v>2.7497477874702057</v>
      </c>
      <c r="L380" s="163">
        <v>33.48283767700195</v>
      </c>
      <c r="M380" s="163">
        <v>33.632999420166016</v>
      </c>
      <c r="N380" s="163">
        <v>33.48283767700195</v>
      </c>
      <c r="O380" s="163">
        <v>452.71533203125</v>
      </c>
      <c r="P380" s="163">
        <f t="shared" si="64"/>
        <v>41.92028452</v>
      </c>
      <c r="AM380" s="121"/>
    </row>
    <row r="381" ht="14.25" customHeight="1">
      <c r="A381" s="42" t="s">
        <v>175</v>
      </c>
      <c r="B381" s="42" t="s">
        <v>169</v>
      </c>
      <c r="C381" s="35" t="s">
        <v>34</v>
      </c>
      <c r="D381" s="42">
        <v>6.0</v>
      </c>
      <c r="E381" s="42">
        <v>12.0</v>
      </c>
      <c r="F381" s="266" t="s">
        <v>15</v>
      </c>
      <c r="G381" s="163">
        <v>11.924974816705715</v>
      </c>
      <c r="H381" s="163">
        <v>0.2388524524561149</v>
      </c>
      <c r="I381" s="163">
        <v>280.36519195696854</v>
      </c>
      <c r="J381" s="163">
        <v>6.94160288894551</v>
      </c>
      <c r="K381" s="163">
        <v>3.0417482875939554</v>
      </c>
      <c r="L381" s="163">
        <v>33.95807647705078</v>
      </c>
      <c r="M381" s="163">
        <v>33.62312316894531</v>
      </c>
      <c r="N381" s="163">
        <v>33.95807647705078</v>
      </c>
      <c r="O381" s="163">
        <v>1335.6158447265625</v>
      </c>
      <c r="P381" s="163">
        <f t="shared" si="64"/>
        <v>49.92611419</v>
      </c>
      <c r="AM381" s="121"/>
    </row>
    <row r="382" ht="14.25" customHeight="1">
      <c r="A382" s="42" t="s">
        <v>178</v>
      </c>
      <c r="B382" s="42" t="s">
        <v>169</v>
      </c>
      <c r="C382" s="35" t="s">
        <v>32</v>
      </c>
      <c r="D382" s="42">
        <v>6.0</v>
      </c>
      <c r="E382" s="42">
        <v>13.0</v>
      </c>
      <c r="F382" s="266" t="s">
        <v>15</v>
      </c>
      <c r="G382" s="163">
        <v>9.321541881390514</v>
      </c>
      <c r="H382" s="163">
        <v>0.1910049062380095</v>
      </c>
      <c r="I382" s="163">
        <v>286.87640134446906</v>
      </c>
      <c r="J382" s="163">
        <v>5.624509525924503</v>
      </c>
      <c r="K382" s="163">
        <v>3.0391805282391697</v>
      </c>
      <c r="L382" s="163">
        <v>33.413917541503906</v>
      </c>
      <c r="M382" s="163">
        <v>33.56523513793945</v>
      </c>
      <c r="N382" s="163">
        <v>33.413917541503906</v>
      </c>
      <c r="O382" s="163">
        <v>1475.917236328125</v>
      </c>
      <c r="P382" s="163">
        <f t="shared" si="64"/>
        <v>48.8026306</v>
      </c>
      <c r="Q382" s="163">
        <f t="shared" ref="Q382:R382" si="65">AVERAGE(G2:G97)</f>
        <v>15.52189505</v>
      </c>
      <c r="R382" s="163">
        <f t="shared" si="65"/>
        <v>0.2418510631</v>
      </c>
      <c r="S382" s="42" t="s">
        <v>6</v>
      </c>
      <c r="AM382" s="121"/>
    </row>
    <row r="383" ht="14.25" customHeight="1">
      <c r="A383" s="42" t="s">
        <v>183</v>
      </c>
      <c r="B383" s="42" t="s">
        <v>169</v>
      </c>
      <c r="C383" s="35" t="s">
        <v>30</v>
      </c>
      <c r="D383" s="42">
        <v>6.0</v>
      </c>
      <c r="E383" s="42">
        <v>14.0</v>
      </c>
      <c r="F383" s="266" t="s">
        <v>15</v>
      </c>
      <c r="G383" s="163">
        <v>14.373272176673092</v>
      </c>
      <c r="H383" s="163">
        <v>0.28535832383757365</v>
      </c>
      <c r="I383" s="163">
        <v>276.4299440193787</v>
      </c>
      <c r="J383" s="163">
        <v>7.659106541650383</v>
      </c>
      <c r="K383" s="163">
        <v>2.852200056248299</v>
      </c>
      <c r="L383" s="163">
        <v>33.5699462890625</v>
      </c>
      <c r="M383" s="163">
        <v>33.53322982788086</v>
      </c>
      <c r="N383" s="163">
        <v>33.5699462890625</v>
      </c>
      <c r="O383" s="163">
        <v>1630.0748291015625</v>
      </c>
      <c r="P383" s="163">
        <f t="shared" si="64"/>
        <v>50.36920593</v>
      </c>
      <c r="Q383" s="163">
        <f t="shared" ref="Q383:R383" si="66">AVERAGE(G98:G193)</f>
        <v>14.18016586</v>
      </c>
      <c r="R383" s="163">
        <f t="shared" si="66"/>
        <v>0.252291201</v>
      </c>
      <c r="S383" s="42" t="s">
        <v>9</v>
      </c>
      <c r="AM383" s="121"/>
    </row>
    <row r="384" ht="14.25" customHeight="1">
      <c r="A384" s="42" t="s">
        <v>178</v>
      </c>
      <c r="B384" s="42" t="s">
        <v>176</v>
      </c>
      <c r="C384" s="35" t="s">
        <v>29</v>
      </c>
      <c r="D384" s="42">
        <v>6.0</v>
      </c>
      <c r="E384" s="42">
        <v>15.0</v>
      </c>
      <c r="F384" s="266" t="s">
        <v>15</v>
      </c>
      <c r="G384" s="163">
        <v>11.709202636385536</v>
      </c>
      <c r="H384" s="163">
        <v>0.21894201424166296</v>
      </c>
      <c r="I384" s="163">
        <v>273.78869314807264</v>
      </c>
      <c r="J384" s="163">
        <v>7.102862771964502</v>
      </c>
      <c r="K384" s="163">
        <v>3.367736664255802</v>
      </c>
      <c r="L384" s="163">
        <v>35.025821685791016</v>
      </c>
      <c r="M384" s="163">
        <v>33.628231048583984</v>
      </c>
      <c r="N384" s="163">
        <v>35.025821685791016</v>
      </c>
      <c r="O384" s="163">
        <v>1706.923583984375</v>
      </c>
      <c r="P384" s="163">
        <f t="shared" si="64"/>
        <v>53.4808391</v>
      </c>
      <c r="Q384" s="163">
        <f t="shared" ref="Q384:R384" si="67">AVERAGE(G194:G289)</f>
        <v>8.4220042</v>
      </c>
      <c r="R384" s="163">
        <f t="shared" si="67"/>
        <v>0.1085842424</v>
      </c>
      <c r="S384" s="42" t="s">
        <v>12</v>
      </c>
      <c r="AM384" s="121"/>
    </row>
    <row r="385" ht="14.25" customHeight="1">
      <c r="A385" s="42" t="s">
        <v>175</v>
      </c>
      <c r="B385" s="42" t="s">
        <v>173</v>
      </c>
      <c r="C385" s="33" t="s">
        <v>28</v>
      </c>
      <c r="D385" s="42">
        <v>6.0</v>
      </c>
      <c r="E385" s="42">
        <v>16.0</v>
      </c>
      <c r="F385" s="266" t="s">
        <v>15</v>
      </c>
      <c r="G385" s="163">
        <v>7.870425790033955</v>
      </c>
      <c r="H385" s="163">
        <v>0.11471263835308107</v>
      </c>
      <c r="I385" s="163">
        <v>257.6365455155772</v>
      </c>
      <c r="J385" s="163">
        <v>3.784441103004223</v>
      </c>
      <c r="K385" s="163">
        <v>3.322353031008297</v>
      </c>
      <c r="L385" s="163">
        <v>33.56171798706055</v>
      </c>
      <c r="M385" s="163">
        <v>33.748802185058594</v>
      </c>
      <c r="N385" s="163">
        <v>33.56171798706055</v>
      </c>
      <c r="O385" s="163">
        <v>1663.50732421875</v>
      </c>
      <c r="P385" s="163">
        <f t="shared" si="64"/>
        <v>68.60992741</v>
      </c>
      <c r="Q385" s="163">
        <f t="shared" ref="Q385:R385" si="68">AVERAGE(G290:G385)</f>
        <v>8.963392348</v>
      </c>
      <c r="R385" s="163">
        <f t="shared" si="68"/>
        <v>0.1410732122</v>
      </c>
      <c r="S385" s="42" t="s">
        <v>15</v>
      </c>
      <c r="AM385" s="121"/>
    </row>
    <row r="386" ht="14.25" customHeight="1">
      <c r="A386" s="42" t="s">
        <v>168</v>
      </c>
      <c r="B386" s="42" t="s">
        <v>169</v>
      </c>
      <c r="C386" s="35" t="s">
        <v>46</v>
      </c>
      <c r="D386" s="42">
        <v>1.0</v>
      </c>
      <c r="E386" s="42">
        <v>1.0</v>
      </c>
      <c r="F386" s="37" t="s">
        <v>18</v>
      </c>
      <c r="G386" s="163">
        <v>1.983804725181768</v>
      </c>
      <c r="H386" s="163">
        <v>0.016484162876815096</v>
      </c>
      <c r="I386" s="163">
        <v>182.06907534015033</v>
      </c>
      <c r="J386" s="163">
        <v>0.7131027996630178</v>
      </c>
      <c r="K386" s="163">
        <v>4.218241440495485</v>
      </c>
      <c r="L386" s="163">
        <v>35.32634353637695</v>
      </c>
      <c r="M386" s="163">
        <v>32.489070892333984</v>
      </c>
      <c r="N386" s="163">
        <v>35.32634353637695</v>
      </c>
      <c r="O386" s="163">
        <v>1767.0208740234375</v>
      </c>
      <c r="P386" s="163">
        <f t="shared" si="64"/>
        <v>120.3461007</v>
      </c>
      <c r="Q386" s="163">
        <f t="shared" ref="Q386:R386" si="69">AVERAGE(G386:G433)</f>
        <v>6.305696907</v>
      </c>
      <c r="R386" s="163">
        <f t="shared" si="69"/>
        <v>0.05052391182</v>
      </c>
      <c r="S386" s="42" t="s">
        <v>18</v>
      </c>
      <c r="AM386" s="121"/>
    </row>
    <row r="387" ht="14.25" customHeight="1">
      <c r="A387" s="190" t="s">
        <v>168</v>
      </c>
      <c r="B387" s="190" t="s">
        <v>173</v>
      </c>
      <c r="C387" s="260" t="s">
        <v>45</v>
      </c>
      <c r="D387" s="190">
        <v>1.0</v>
      </c>
      <c r="E387" s="190">
        <v>2.0</v>
      </c>
      <c r="F387" s="290" t="s">
        <v>18</v>
      </c>
      <c r="G387" s="163">
        <v>10.636192083268812</v>
      </c>
      <c r="H387" s="163">
        <v>0.0681058960516656</v>
      </c>
      <c r="I387" s="163">
        <v>106.95675722551684</v>
      </c>
      <c r="J387" s="163">
        <v>2.583808482921073</v>
      </c>
      <c r="K387" s="163">
        <v>3.7610504815660963</v>
      </c>
      <c r="L387" s="163">
        <v>35.028289794921875</v>
      </c>
      <c r="M387" s="163">
        <v>32.347747802734375</v>
      </c>
      <c r="N387" s="163">
        <v>35.028289794921875</v>
      </c>
      <c r="O387" s="163">
        <v>1847.326416015625</v>
      </c>
      <c r="P387" s="163">
        <f t="shared" si="64"/>
        <v>156.1713846</v>
      </c>
      <c r="Q387" s="190"/>
      <c r="R387" s="190"/>
      <c r="S387" s="190"/>
      <c r="T387" s="190"/>
      <c r="U387" s="190"/>
      <c r="V387" s="190"/>
      <c r="W387" s="190"/>
      <c r="X387" s="190"/>
      <c r="Y387" s="190"/>
      <c r="Z387" s="190"/>
      <c r="AA387" s="190"/>
      <c r="AB387" s="190"/>
      <c r="AC387" s="190"/>
      <c r="AD387" s="190"/>
      <c r="AE387" s="190"/>
      <c r="AF387" s="190"/>
      <c r="AG387" s="190"/>
      <c r="AH387" s="190"/>
      <c r="AI387" s="190"/>
      <c r="AJ387" s="190"/>
      <c r="AK387" s="190"/>
      <c r="AL387" s="190"/>
      <c r="AM387" s="267"/>
      <c r="AN387" s="190"/>
      <c r="AO387" s="190"/>
      <c r="AP387" s="190"/>
      <c r="AQ387" s="190"/>
      <c r="AR387" s="190"/>
      <c r="AS387" s="190"/>
      <c r="AT387" s="190"/>
      <c r="AU387" s="190"/>
      <c r="AV387" s="190"/>
      <c r="AW387" s="190"/>
      <c r="AX387" s="190"/>
      <c r="AY387" s="190"/>
      <c r="AZ387" s="190"/>
      <c r="BA387" s="190"/>
      <c r="BB387" s="190"/>
      <c r="BC387" s="190"/>
      <c r="BD387" s="190"/>
      <c r="BE387" s="190"/>
      <c r="BF387" s="190"/>
      <c r="BG387" s="190"/>
      <c r="BH387" s="190"/>
      <c r="BI387" s="190"/>
      <c r="BJ387" s="190"/>
      <c r="BK387" s="190"/>
      <c r="BL387" s="190"/>
      <c r="BM387" s="190"/>
      <c r="BN387" s="190"/>
      <c r="BO387" s="190"/>
      <c r="BP387" s="190"/>
      <c r="BQ387" s="190"/>
      <c r="BR387" s="190"/>
      <c r="BS387" s="190"/>
      <c r="BT387" s="190"/>
      <c r="BU387" s="190"/>
      <c r="BV387" s="190"/>
      <c r="BW387" s="190"/>
      <c r="BX387" s="190"/>
      <c r="BY387" s="190"/>
    </row>
    <row r="388" ht="14.25" customHeight="1">
      <c r="A388" s="42" t="s">
        <v>175</v>
      </c>
      <c r="B388" s="42" t="s">
        <v>176</v>
      </c>
      <c r="C388" s="35" t="s">
        <v>44</v>
      </c>
      <c r="D388" s="42">
        <v>1.0</v>
      </c>
      <c r="E388" s="42">
        <v>3.0</v>
      </c>
      <c r="F388" s="37" t="s">
        <v>18</v>
      </c>
      <c r="G388" s="163">
        <v>3.8099266700603915</v>
      </c>
      <c r="H388" s="163">
        <v>0.04004847729176544</v>
      </c>
      <c r="I388" s="163">
        <v>217.8348955396961</v>
      </c>
      <c r="J388" s="163">
        <v>1.554528835233535</v>
      </c>
      <c r="K388" s="163">
        <v>3.817903943567373</v>
      </c>
      <c r="L388" s="163">
        <v>34.5535774230957</v>
      </c>
      <c r="M388" s="163">
        <v>32.25733947753906</v>
      </c>
      <c r="N388" s="163">
        <v>34.5535774230957</v>
      </c>
      <c r="O388" s="163">
        <v>1805.499755859375</v>
      </c>
      <c r="P388" s="163">
        <f t="shared" si="64"/>
        <v>95.13287215</v>
      </c>
      <c r="AM388" s="121"/>
    </row>
    <row r="389" ht="14.25" customHeight="1">
      <c r="A389" s="190" t="s">
        <v>178</v>
      </c>
      <c r="B389" s="190" t="s">
        <v>179</v>
      </c>
      <c r="C389" s="260" t="s">
        <v>43</v>
      </c>
      <c r="D389" s="190">
        <v>1.0</v>
      </c>
      <c r="E389" s="190">
        <v>4.0</v>
      </c>
      <c r="F389" s="290" t="s">
        <v>18</v>
      </c>
      <c r="G389" s="163">
        <v>10.565208495849033</v>
      </c>
      <c r="H389" s="163">
        <v>0.078339530248794</v>
      </c>
      <c r="I389" s="163">
        <v>139.5063982032104</v>
      </c>
      <c r="J389" s="163">
        <v>3.0125780418405363</v>
      </c>
      <c r="K389" s="163">
        <v>3.8211350880454824</v>
      </c>
      <c r="L389" s="163">
        <v>35.49003982543945</v>
      </c>
      <c r="M389" s="163">
        <v>32.290870666503906</v>
      </c>
      <c r="N389" s="163">
        <v>35.49003982543945</v>
      </c>
      <c r="O389" s="163">
        <v>1851.07666015625</v>
      </c>
      <c r="P389" s="163">
        <f t="shared" si="64"/>
        <v>134.864333</v>
      </c>
      <c r="Q389" s="190"/>
      <c r="R389" s="190"/>
      <c r="S389" s="190"/>
      <c r="T389" s="190"/>
      <c r="U389" s="190"/>
      <c r="V389" s="190"/>
      <c r="W389" s="190"/>
      <c r="X389" s="190"/>
      <c r="Y389" s="190"/>
      <c r="Z389" s="190"/>
      <c r="AA389" s="190"/>
      <c r="AB389" s="190"/>
      <c r="AC389" s="190"/>
      <c r="AD389" s="190"/>
      <c r="AE389" s="190"/>
      <c r="AF389" s="190"/>
      <c r="AG389" s="190"/>
      <c r="AH389" s="190"/>
      <c r="AI389" s="190"/>
      <c r="AJ389" s="190"/>
      <c r="AK389" s="190"/>
      <c r="AL389" s="190"/>
      <c r="AM389" s="267"/>
      <c r="AN389" s="190"/>
      <c r="AO389" s="190"/>
      <c r="AP389" s="190"/>
      <c r="AQ389" s="190"/>
      <c r="AR389" s="190"/>
      <c r="AS389" s="190"/>
      <c r="AT389" s="190"/>
      <c r="AU389" s="190"/>
      <c r="AV389" s="190"/>
      <c r="AW389" s="190"/>
      <c r="AX389" s="190"/>
      <c r="AY389" s="190"/>
      <c r="AZ389" s="190"/>
      <c r="BA389" s="190"/>
      <c r="BB389" s="190"/>
      <c r="BC389" s="190"/>
      <c r="BD389" s="190"/>
      <c r="BE389" s="190"/>
      <c r="BF389" s="190"/>
      <c r="BG389" s="190"/>
      <c r="BH389" s="190"/>
      <c r="BI389" s="190"/>
      <c r="BJ389" s="190"/>
      <c r="BK389" s="190"/>
      <c r="BL389" s="190"/>
      <c r="BM389" s="190"/>
      <c r="BN389" s="190"/>
      <c r="BO389" s="190"/>
      <c r="BP389" s="190"/>
      <c r="BQ389" s="190"/>
      <c r="BR389" s="190"/>
      <c r="BS389" s="190"/>
      <c r="BT389" s="190"/>
      <c r="BU389" s="190"/>
      <c r="BV389" s="190"/>
      <c r="BW389" s="190"/>
      <c r="BX389" s="190"/>
      <c r="BY389" s="190"/>
    </row>
    <row r="390" ht="14.25" customHeight="1">
      <c r="A390" s="190" t="s">
        <v>183</v>
      </c>
      <c r="B390" s="190" t="s">
        <v>176</v>
      </c>
      <c r="C390" s="260" t="s">
        <v>42</v>
      </c>
      <c r="D390" s="190">
        <v>1.0</v>
      </c>
      <c r="E390" s="190">
        <v>5.0</v>
      </c>
      <c r="F390" s="290" t="s">
        <v>18</v>
      </c>
      <c r="G390" s="163">
        <v>9.790153647964235</v>
      </c>
      <c r="H390" s="163">
        <v>0.0760477924427627</v>
      </c>
      <c r="I390" s="163">
        <v>151.36459358268667</v>
      </c>
      <c r="J390" s="163">
        <v>2.806801499980056</v>
      </c>
      <c r="K390" s="163">
        <v>3.668543302445044</v>
      </c>
      <c r="L390" s="163">
        <v>34.90202713012695</v>
      </c>
      <c r="M390" s="163">
        <v>32.354713439941406</v>
      </c>
      <c r="N390" s="163">
        <v>34.90202713012695</v>
      </c>
      <c r="O390" s="163">
        <v>1804.3380126953125</v>
      </c>
      <c r="P390" s="163">
        <f t="shared" si="64"/>
        <v>128.7368553</v>
      </c>
      <c r="Q390" s="190"/>
      <c r="R390" s="190"/>
      <c r="S390" s="190"/>
      <c r="T390" s="190"/>
      <c r="U390" s="190"/>
      <c r="V390" s="190"/>
      <c r="W390" s="190"/>
      <c r="X390" s="190"/>
      <c r="Y390" s="190"/>
      <c r="Z390" s="190"/>
      <c r="AA390" s="190"/>
      <c r="AB390" s="190"/>
      <c r="AC390" s="190"/>
      <c r="AD390" s="190"/>
      <c r="AE390" s="190"/>
      <c r="AF390" s="190"/>
      <c r="AG390" s="190"/>
      <c r="AH390" s="190"/>
      <c r="AI390" s="190"/>
      <c r="AJ390" s="190"/>
      <c r="AK390" s="190"/>
      <c r="AL390" s="190"/>
      <c r="AM390" s="267"/>
      <c r="AN390" s="190"/>
      <c r="AO390" s="190"/>
      <c r="AP390" s="190"/>
      <c r="AQ390" s="190"/>
      <c r="AR390" s="190"/>
      <c r="AS390" s="190"/>
      <c r="AT390" s="190"/>
      <c r="AU390" s="190"/>
      <c r="AV390" s="190"/>
      <c r="AW390" s="190"/>
      <c r="AX390" s="190"/>
      <c r="AY390" s="190"/>
      <c r="AZ390" s="190"/>
      <c r="BA390" s="190"/>
      <c r="BB390" s="190"/>
      <c r="BC390" s="190"/>
      <c r="BD390" s="190"/>
      <c r="BE390" s="190"/>
      <c r="BF390" s="190"/>
      <c r="BG390" s="190"/>
      <c r="BH390" s="190"/>
      <c r="BI390" s="190"/>
      <c r="BJ390" s="190"/>
      <c r="BK390" s="190"/>
      <c r="BL390" s="190"/>
      <c r="BM390" s="190"/>
      <c r="BN390" s="190"/>
      <c r="BO390" s="190"/>
      <c r="BP390" s="190"/>
      <c r="BQ390" s="190"/>
      <c r="BR390" s="190"/>
      <c r="BS390" s="190"/>
      <c r="BT390" s="190"/>
      <c r="BU390" s="190"/>
      <c r="BV390" s="190"/>
      <c r="BW390" s="190"/>
      <c r="BX390" s="190"/>
      <c r="BY390" s="190"/>
    </row>
    <row r="391" ht="14.25" customHeight="1">
      <c r="A391" s="42" t="s">
        <v>168</v>
      </c>
      <c r="B391" s="42" t="s">
        <v>179</v>
      </c>
      <c r="C391" s="35" t="s">
        <v>41</v>
      </c>
      <c r="D391" s="42">
        <v>1.0</v>
      </c>
      <c r="E391" s="42">
        <v>6.0</v>
      </c>
      <c r="F391" s="37" t="s">
        <v>18</v>
      </c>
      <c r="G391" s="163">
        <v>5.431320557259133</v>
      </c>
      <c r="H391" s="163">
        <v>0.06473129993389518</v>
      </c>
      <c r="I391" s="163">
        <v>230.5538468688044</v>
      </c>
      <c r="J391" s="163">
        <v>2.505492830779239</v>
      </c>
      <c r="K391" s="163">
        <v>3.830847019451298</v>
      </c>
      <c r="L391" s="163">
        <v>35.279266357421875</v>
      </c>
      <c r="M391" s="163">
        <v>32.45560073852539</v>
      </c>
      <c r="N391" s="163">
        <v>35.279266357421875</v>
      </c>
      <c r="O391" s="163">
        <v>1848.06884765625</v>
      </c>
      <c r="P391" s="163">
        <f t="shared" si="64"/>
        <v>83.90563086</v>
      </c>
      <c r="AM391" s="121"/>
    </row>
    <row r="392" ht="14.25" customHeight="1">
      <c r="A392" s="42" t="s">
        <v>183</v>
      </c>
      <c r="B392" s="42" t="s">
        <v>173</v>
      </c>
      <c r="C392" s="35" t="s">
        <v>40</v>
      </c>
      <c r="D392" s="42">
        <v>1.0</v>
      </c>
      <c r="E392" s="42">
        <v>7.0</v>
      </c>
      <c r="F392" s="37" t="s">
        <v>18</v>
      </c>
      <c r="G392" s="163">
        <v>4.400439799869333</v>
      </c>
      <c r="H392" s="163">
        <v>0.056192863546390456</v>
      </c>
      <c r="I392" s="163">
        <v>242.3327264813456</v>
      </c>
      <c r="J392" s="163">
        <v>2.151931022302045</v>
      </c>
      <c r="K392" s="163">
        <v>3.78229157678815</v>
      </c>
      <c r="L392" s="163">
        <v>34.946617126464844</v>
      </c>
      <c r="M392" s="163">
        <v>32.563865661621094</v>
      </c>
      <c r="N392" s="163">
        <v>34.946617126464844</v>
      </c>
      <c r="O392" s="163">
        <v>1855.08642578125</v>
      </c>
      <c r="P392" s="163">
        <f t="shared" si="64"/>
        <v>78.30958457</v>
      </c>
      <c r="AM392" s="121"/>
    </row>
    <row r="393" ht="14.25" customHeight="1">
      <c r="A393" s="42" t="s">
        <v>175</v>
      </c>
      <c r="B393" s="42" t="s">
        <v>179</v>
      </c>
      <c r="C393" s="35" t="s">
        <v>39</v>
      </c>
      <c r="D393" s="42">
        <v>1.0</v>
      </c>
      <c r="E393" s="42">
        <v>8.0</v>
      </c>
      <c r="F393" s="37" t="s">
        <v>18</v>
      </c>
      <c r="G393" s="163">
        <v>5.121123825383328</v>
      </c>
      <c r="H393" s="163">
        <v>0.04772726210673613</v>
      </c>
      <c r="I393" s="163">
        <v>199.71721214072875</v>
      </c>
      <c r="J393" s="163">
        <v>1.510297527856918</v>
      </c>
      <c r="K393" s="163">
        <v>3.130175927797567</v>
      </c>
      <c r="L393" s="163">
        <v>32.335636138916016</v>
      </c>
      <c r="M393" s="163">
        <v>32.63380813598633</v>
      </c>
      <c r="N393" s="163">
        <v>32.335636138916016</v>
      </c>
      <c r="O393" s="163">
        <v>814.3065185546875</v>
      </c>
      <c r="P393" s="163">
        <f t="shared" si="64"/>
        <v>107.2997612</v>
      </c>
      <c r="AM393" s="121"/>
    </row>
    <row r="394" ht="14.25" customHeight="1">
      <c r="A394" s="42" t="s">
        <v>168</v>
      </c>
      <c r="B394" s="42" t="s">
        <v>176</v>
      </c>
      <c r="C394" s="35" t="s">
        <v>38</v>
      </c>
      <c r="D394" s="42">
        <v>1.0</v>
      </c>
      <c r="E394" s="42">
        <v>9.0</v>
      </c>
      <c r="F394" s="37" t="s">
        <v>18</v>
      </c>
      <c r="G394" s="163">
        <v>4.315394449405627</v>
      </c>
      <c r="H394" s="163">
        <v>0.045574440771670756</v>
      </c>
      <c r="I394" s="163">
        <v>218.65995279130618</v>
      </c>
      <c r="J394" s="163">
        <v>1.6454122642247593</v>
      </c>
      <c r="K394" s="163">
        <v>3.559389917545099</v>
      </c>
      <c r="L394" s="163">
        <v>33.96844482421875</v>
      </c>
      <c r="M394" s="163">
        <v>32.717018127441406</v>
      </c>
      <c r="N394" s="163">
        <v>33.96844482421875</v>
      </c>
      <c r="O394" s="163">
        <v>69.20272827148438</v>
      </c>
      <c r="P394" s="163">
        <f t="shared" si="64"/>
        <v>94.68891722</v>
      </c>
      <c r="AM394" s="121"/>
    </row>
    <row r="395" ht="14.25" customHeight="1">
      <c r="A395" s="42" t="s">
        <v>183</v>
      </c>
      <c r="B395" s="42" t="s">
        <v>179</v>
      </c>
      <c r="C395" s="35" t="s">
        <v>37</v>
      </c>
      <c r="D395" s="42">
        <v>1.0</v>
      </c>
      <c r="E395" s="42">
        <v>10.0</v>
      </c>
      <c r="F395" s="37" t="s">
        <v>18</v>
      </c>
      <c r="G395" s="163">
        <v>3.2007960532747113</v>
      </c>
      <c r="H395" s="163">
        <v>0.033348308419790876</v>
      </c>
      <c r="I395" s="163">
        <v>215.5027755233858</v>
      </c>
      <c r="J395" s="163">
        <v>1.4880844314234674</v>
      </c>
      <c r="K395" s="163">
        <v>4.363269172618291</v>
      </c>
      <c r="L395" s="163">
        <v>36.45637893676758</v>
      </c>
      <c r="M395" s="163">
        <v>32.953609466552734</v>
      </c>
      <c r="N395" s="163">
        <v>36.45637893676758</v>
      </c>
      <c r="O395" s="163">
        <v>1799.9637451171875</v>
      </c>
      <c r="P395" s="163">
        <f t="shared" si="64"/>
        <v>95.98076199</v>
      </c>
      <c r="AM395" s="121"/>
    </row>
    <row r="396" ht="14.25" customHeight="1">
      <c r="A396" s="42" t="s">
        <v>178</v>
      </c>
      <c r="B396" s="42" t="s">
        <v>173</v>
      </c>
      <c r="C396" s="35" t="s">
        <v>36</v>
      </c>
      <c r="D396" s="42">
        <v>1.0</v>
      </c>
      <c r="E396" s="42">
        <v>11.0</v>
      </c>
      <c r="F396" s="37" t="s">
        <v>18</v>
      </c>
      <c r="G396" s="163">
        <v>2.3019215286295656</v>
      </c>
      <c r="H396" s="163">
        <v>0.046299679281454495</v>
      </c>
      <c r="I396" s="163">
        <v>288.55094421503316</v>
      </c>
      <c r="J396" s="163">
        <v>2.0372197949676196</v>
      </c>
      <c r="K396" s="163">
        <v>4.317543498919312</v>
      </c>
      <c r="L396" s="163">
        <v>36.67848205566406</v>
      </c>
      <c r="M396" s="163">
        <v>33.178871154785156</v>
      </c>
      <c r="N396" s="163">
        <v>36.67848205566406</v>
      </c>
      <c r="O396" s="163">
        <v>1602.739013671875</v>
      </c>
      <c r="P396" s="163">
        <f t="shared" si="64"/>
        <v>49.71787201</v>
      </c>
      <c r="AM396" s="121"/>
    </row>
    <row r="397" ht="14.25" customHeight="1">
      <c r="A397" s="30" t="s">
        <v>175</v>
      </c>
      <c r="B397" s="30" t="s">
        <v>169</v>
      </c>
      <c r="C397" s="263" t="s">
        <v>34</v>
      </c>
      <c r="D397" s="30">
        <v>1.0</v>
      </c>
      <c r="E397" s="30">
        <v>12.0</v>
      </c>
      <c r="F397" s="37" t="s">
        <v>18</v>
      </c>
      <c r="G397" s="264">
        <v>2.8145959267169505</v>
      </c>
      <c r="H397" s="264">
        <v>0.014319655727116609</v>
      </c>
      <c r="I397" s="264">
        <v>60.28906907186986</v>
      </c>
      <c r="J397" s="264">
        <v>0.7167742821283699</v>
      </c>
      <c r="K397" s="264">
        <v>4.855989744407295</v>
      </c>
      <c r="L397" s="264">
        <v>37.52003860473633</v>
      </c>
      <c r="M397" s="264">
        <v>33.40089416503906</v>
      </c>
      <c r="N397" s="264">
        <v>37.52003860473633</v>
      </c>
      <c r="O397" s="264">
        <v>884.3253784179688</v>
      </c>
      <c r="P397" s="264"/>
      <c r="AM397" s="121"/>
    </row>
    <row r="398" ht="14.25" customHeight="1">
      <c r="A398" s="42" t="s">
        <v>178</v>
      </c>
      <c r="B398" s="42" t="s">
        <v>169</v>
      </c>
      <c r="C398" s="35" t="s">
        <v>32</v>
      </c>
      <c r="D398" s="42">
        <v>1.0</v>
      </c>
      <c r="E398" s="42">
        <v>13.0</v>
      </c>
      <c r="F398" s="37" t="s">
        <v>18</v>
      </c>
      <c r="G398" s="163">
        <v>6.435553467905556</v>
      </c>
      <c r="H398" s="163">
        <v>0.06015951868102032</v>
      </c>
      <c r="I398" s="163">
        <v>190.37823073871652</v>
      </c>
      <c r="J398" s="163">
        <v>2.630290586839566</v>
      </c>
      <c r="K398" s="163">
        <v>4.304852144113387</v>
      </c>
      <c r="L398" s="163">
        <v>37.04011535644531</v>
      </c>
      <c r="M398" s="163">
        <v>33.57770919799805</v>
      </c>
      <c r="N398" s="163">
        <v>37.04011535644531</v>
      </c>
      <c r="O398" s="163">
        <v>145.0789794921875</v>
      </c>
      <c r="P398" s="163">
        <f t="shared" ref="P398:P400" si="70">G398/H398</f>
        <v>106.9748164</v>
      </c>
      <c r="AM398" s="121"/>
    </row>
    <row r="399" ht="14.25" customHeight="1">
      <c r="A399" s="42" t="s">
        <v>183</v>
      </c>
      <c r="B399" s="42" t="s">
        <v>169</v>
      </c>
      <c r="C399" s="35" t="s">
        <v>30</v>
      </c>
      <c r="D399" s="42">
        <v>1.0</v>
      </c>
      <c r="E399" s="42">
        <v>14.0</v>
      </c>
      <c r="F399" s="37" t="s">
        <v>18</v>
      </c>
      <c r="G399" s="163">
        <v>6.030916461791436</v>
      </c>
      <c r="H399" s="163">
        <v>0.04250062473277559</v>
      </c>
      <c r="I399" s="163">
        <v>137.2157760050631</v>
      </c>
      <c r="J399" s="163">
        <v>1.9316354869402035</v>
      </c>
      <c r="K399" s="163">
        <v>4.450048370950245</v>
      </c>
      <c r="L399" s="163">
        <v>37.09476852416992</v>
      </c>
      <c r="M399" s="163">
        <v>33.652809143066406</v>
      </c>
      <c r="N399" s="163">
        <v>37.09476852416992</v>
      </c>
      <c r="O399" s="163">
        <v>1860.46923828125</v>
      </c>
      <c r="P399" s="163">
        <f t="shared" si="70"/>
        <v>141.9018308</v>
      </c>
      <c r="AM399" s="121"/>
    </row>
    <row r="400" ht="14.25" customHeight="1">
      <c r="A400" s="190" t="s">
        <v>178</v>
      </c>
      <c r="B400" s="190" t="s">
        <v>176</v>
      </c>
      <c r="C400" s="260" t="s">
        <v>29</v>
      </c>
      <c r="D400" s="190">
        <v>1.0</v>
      </c>
      <c r="E400" s="190">
        <v>15.0</v>
      </c>
      <c r="F400" s="290" t="s">
        <v>18</v>
      </c>
      <c r="G400" s="163">
        <v>8.493253578442655</v>
      </c>
      <c r="H400" s="163">
        <v>0.07292836339488012</v>
      </c>
      <c r="I400" s="163">
        <v>173.34399133235124</v>
      </c>
      <c r="J400" s="163">
        <v>2.761796723316728</v>
      </c>
      <c r="K400" s="163">
        <v>3.753940116412654</v>
      </c>
      <c r="L400" s="163">
        <v>35.50909423828125</v>
      </c>
      <c r="M400" s="163">
        <v>33.7540168762207</v>
      </c>
      <c r="N400" s="163">
        <v>35.50909423828125</v>
      </c>
      <c r="O400" s="163">
        <v>90.9070816040039</v>
      </c>
      <c r="P400" s="163">
        <f t="shared" si="70"/>
        <v>116.4602246</v>
      </c>
      <c r="Q400" s="190"/>
      <c r="R400" s="190"/>
      <c r="S400" s="190"/>
      <c r="T400" s="190"/>
      <c r="U400" s="190"/>
      <c r="V400" s="190"/>
      <c r="W400" s="190"/>
      <c r="X400" s="190"/>
      <c r="Y400" s="190"/>
      <c r="Z400" s="190"/>
      <c r="AA400" s="190"/>
      <c r="AB400" s="190"/>
      <c r="AC400" s="190"/>
      <c r="AD400" s="190"/>
      <c r="AE400" s="190"/>
      <c r="AF400" s="190"/>
      <c r="AG400" s="190"/>
      <c r="AH400" s="190"/>
      <c r="AI400" s="190"/>
      <c r="AJ400" s="190"/>
      <c r="AK400" s="190"/>
      <c r="AL400" s="190"/>
      <c r="AM400" s="267"/>
      <c r="AN400" s="190"/>
      <c r="AO400" s="190"/>
      <c r="AP400" s="190"/>
      <c r="AQ400" s="190"/>
      <c r="AR400" s="190"/>
      <c r="AS400" s="190"/>
      <c r="AT400" s="190"/>
      <c r="AU400" s="190"/>
      <c r="AV400" s="190"/>
      <c r="AW400" s="190"/>
      <c r="AX400" s="190"/>
      <c r="AY400" s="190"/>
      <c r="AZ400" s="190"/>
      <c r="BA400" s="190"/>
      <c r="BB400" s="190"/>
      <c r="BC400" s="190"/>
      <c r="BD400" s="190"/>
      <c r="BE400" s="190"/>
      <c r="BF400" s="190"/>
      <c r="BG400" s="190"/>
      <c r="BH400" s="190"/>
      <c r="BI400" s="190"/>
      <c r="BJ400" s="190"/>
      <c r="BK400" s="190"/>
      <c r="BL400" s="190"/>
      <c r="BM400" s="190"/>
      <c r="BN400" s="190"/>
      <c r="BO400" s="190"/>
      <c r="BP400" s="190"/>
      <c r="BQ400" s="190"/>
      <c r="BR400" s="190"/>
      <c r="BS400" s="190"/>
      <c r="BT400" s="190"/>
      <c r="BU400" s="190"/>
      <c r="BV400" s="190"/>
      <c r="BW400" s="190"/>
      <c r="BX400" s="190"/>
      <c r="BY400" s="190"/>
    </row>
    <row r="401" ht="14.25" customHeight="1">
      <c r="A401" s="30" t="s">
        <v>175</v>
      </c>
      <c r="B401" s="30" t="s">
        <v>173</v>
      </c>
      <c r="C401" s="265" t="s">
        <v>28</v>
      </c>
      <c r="D401" s="30">
        <v>1.0</v>
      </c>
      <c r="E401" s="30">
        <v>16.0</v>
      </c>
      <c r="F401" s="37" t="s">
        <v>18</v>
      </c>
      <c r="G401" s="264">
        <v>2.9342888392624284</v>
      </c>
      <c r="H401" s="264">
        <v>0.0029939510544195734</v>
      </c>
      <c r="I401" s="264">
        <v>147.67220338747</v>
      </c>
      <c r="J401" s="264">
        <v>0.13713435446099873</v>
      </c>
      <c r="K401" s="264">
        <v>4.45221765216118</v>
      </c>
      <c r="L401" s="264">
        <v>35.275062561035156</v>
      </c>
      <c r="M401" s="264">
        <v>31.928546905517578</v>
      </c>
      <c r="N401" s="264">
        <v>35.275062561035156</v>
      </c>
      <c r="O401" s="264">
        <v>1655.1473388671875</v>
      </c>
      <c r="P401" s="264"/>
      <c r="AM401" s="121"/>
    </row>
    <row r="402" ht="14.25" customHeight="1">
      <c r="A402" s="42" t="s">
        <v>168</v>
      </c>
      <c r="B402" s="42" t="s">
        <v>169</v>
      </c>
      <c r="C402" s="35" t="s">
        <v>46</v>
      </c>
      <c r="D402" s="42">
        <v>3.0</v>
      </c>
      <c r="E402" s="42">
        <v>1.0</v>
      </c>
      <c r="F402" s="37" t="s">
        <v>18</v>
      </c>
      <c r="G402" s="163">
        <v>5.71078490532038</v>
      </c>
      <c r="H402" s="163">
        <v>0.04514605005106188</v>
      </c>
      <c r="I402" s="163">
        <v>164.67440532745357</v>
      </c>
      <c r="J402" s="163">
        <v>1.7662622722309895</v>
      </c>
      <c r="K402" s="163">
        <v>3.8585570625839596</v>
      </c>
      <c r="L402" s="163">
        <v>34.387691497802734</v>
      </c>
      <c r="M402" s="163">
        <v>31.687788009643555</v>
      </c>
      <c r="N402" s="163">
        <v>34.387691497802734</v>
      </c>
      <c r="O402" s="163">
        <v>1763.160888671875</v>
      </c>
      <c r="P402" s="163">
        <f t="shared" ref="P402:P417" si="71">G402/H402</f>
        <v>126.495782</v>
      </c>
      <c r="AM402" s="121"/>
    </row>
    <row r="403" ht="14.25" customHeight="1">
      <c r="A403" s="190" t="s">
        <v>168</v>
      </c>
      <c r="B403" s="190" t="s">
        <v>173</v>
      </c>
      <c r="C403" s="260" t="s">
        <v>45</v>
      </c>
      <c r="D403" s="190">
        <v>3.0</v>
      </c>
      <c r="E403" s="190">
        <v>2.0</v>
      </c>
      <c r="F403" s="290" t="s">
        <v>18</v>
      </c>
      <c r="G403" s="163">
        <v>16.928896457053046</v>
      </c>
      <c r="H403" s="163">
        <v>0.2513409229280569</v>
      </c>
      <c r="I403" s="163">
        <v>235.2145609525292</v>
      </c>
      <c r="J403" s="163">
        <v>5.447960593979009</v>
      </c>
      <c r="K403" s="163">
        <v>2.2918021947142537</v>
      </c>
      <c r="L403" s="163">
        <v>31.414907455444336</v>
      </c>
      <c r="M403" s="163">
        <v>31.71506118774414</v>
      </c>
      <c r="N403" s="163">
        <v>31.414907455444336</v>
      </c>
      <c r="O403" s="163">
        <v>1371.792724609375</v>
      </c>
      <c r="P403" s="163">
        <f t="shared" si="71"/>
        <v>67.35431803</v>
      </c>
      <c r="Q403" s="190"/>
      <c r="R403" s="190"/>
      <c r="S403" s="190"/>
      <c r="T403" s="190"/>
      <c r="U403" s="190"/>
      <c r="V403" s="190"/>
      <c r="W403" s="190"/>
      <c r="X403" s="190"/>
      <c r="Y403" s="190"/>
      <c r="Z403" s="190"/>
      <c r="AA403" s="190"/>
      <c r="AB403" s="190"/>
      <c r="AC403" s="190"/>
      <c r="AD403" s="190"/>
      <c r="AE403" s="190"/>
      <c r="AF403" s="190"/>
      <c r="AG403" s="190"/>
      <c r="AH403" s="190"/>
      <c r="AI403" s="190"/>
      <c r="AJ403" s="190"/>
      <c r="AK403" s="190"/>
      <c r="AL403" s="190"/>
      <c r="AM403" s="267"/>
      <c r="AN403" s="190"/>
      <c r="AO403" s="190"/>
      <c r="AP403" s="190"/>
      <c r="AQ403" s="190"/>
      <c r="AR403" s="190"/>
      <c r="AS403" s="190"/>
      <c r="AT403" s="190"/>
      <c r="AU403" s="190"/>
      <c r="AV403" s="190"/>
      <c r="AW403" s="190"/>
      <c r="AX403" s="190"/>
      <c r="AY403" s="190"/>
      <c r="AZ403" s="190"/>
      <c r="BA403" s="190"/>
      <c r="BB403" s="190"/>
      <c r="BC403" s="190"/>
      <c r="BD403" s="190"/>
      <c r="BE403" s="190"/>
      <c r="BF403" s="190"/>
      <c r="BG403" s="190"/>
      <c r="BH403" s="190"/>
      <c r="BI403" s="190"/>
      <c r="BJ403" s="190"/>
      <c r="BK403" s="190"/>
      <c r="BL403" s="190"/>
      <c r="BM403" s="190"/>
      <c r="BN403" s="190"/>
      <c r="BO403" s="190"/>
      <c r="BP403" s="190"/>
      <c r="BQ403" s="190"/>
      <c r="BR403" s="190"/>
      <c r="BS403" s="190"/>
      <c r="BT403" s="190"/>
      <c r="BU403" s="190"/>
      <c r="BV403" s="190"/>
      <c r="BW403" s="190"/>
      <c r="BX403" s="190"/>
      <c r="BY403" s="190"/>
    </row>
    <row r="404" ht="14.25" customHeight="1">
      <c r="A404" s="42" t="s">
        <v>175</v>
      </c>
      <c r="B404" s="42" t="s">
        <v>176</v>
      </c>
      <c r="C404" s="35" t="s">
        <v>44</v>
      </c>
      <c r="D404" s="42">
        <v>3.0</v>
      </c>
      <c r="E404" s="42">
        <v>3.0</v>
      </c>
      <c r="F404" s="37" t="s">
        <v>18</v>
      </c>
      <c r="G404" s="163">
        <v>4.6742810322615</v>
      </c>
      <c r="H404" s="163">
        <v>0.04357875177701367</v>
      </c>
      <c r="I404" s="163">
        <v>197.2162036010569</v>
      </c>
      <c r="J404" s="163">
        <v>1.678944525739501</v>
      </c>
      <c r="K404" s="163">
        <v>3.798798162407297</v>
      </c>
      <c r="L404" s="163">
        <v>34.17573547363281</v>
      </c>
      <c r="M404" s="163">
        <v>31.571548461914062</v>
      </c>
      <c r="N404" s="163">
        <v>34.17573547363281</v>
      </c>
      <c r="O404" s="163">
        <v>1749.1029052734375</v>
      </c>
      <c r="P404" s="163">
        <f t="shared" si="71"/>
        <v>107.2605534</v>
      </c>
      <c r="AM404" s="121"/>
    </row>
    <row r="405" ht="14.25" customHeight="1">
      <c r="A405" s="42" t="s">
        <v>178</v>
      </c>
      <c r="B405" s="42" t="s">
        <v>179</v>
      </c>
      <c r="C405" s="35" t="s">
        <v>43</v>
      </c>
      <c r="D405" s="42">
        <v>3.0</v>
      </c>
      <c r="E405" s="42">
        <v>4.0</v>
      </c>
      <c r="F405" s="37" t="s">
        <v>18</v>
      </c>
      <c r="G405" s="163">
        <v>6.377439635380092</v>
      </c>
      <c r="H405" s="163">
        <v>0.060633902755426385</v>
      </c>
      <c r="I405" s="163">
        <v>197.65165122472334</v>
      </c>
      <c r="J405" s="163">
        <v>2.1276103321837816</v>
      </c>
      <c r="K405" s="163">
        <v>3.4824993562438715</v>
      </c>
      <c r="L405" s="163">
        <v>33.42652893066406</v>
      </c>
      <c r="M405" s="163">
        <v>31.48438262939453</v>
      </c>
      <c r="N405" s="163">
        <v>33.42652893066406</v>
      </c>
      <c r="O405" s="163">
        <v>1749.1121826171875</v>
      </c>
      <c r="P405" s="163">
        <f t="shared" si="71"/>
        <v>105.179435</v>
      </c>
      <c r="AM405" s="121"/>
    </row>
    <row r="406" ht="14.25" customHeight="1">
      <c r="A406" s="42" t="s">
        <v>183</v>
      </c>
      <c r="B406" s="42" t="s">
        <v>176</v>
      </c>
      <c r="C406" s="35" t="s">
        <v>42</v>
      </c>
      <c r="D406" s="42">
        <v>3.0</v>
      </c>
      <c r="E406" s="42">
        <v>5.0</v>
      </c>
      <c r="F406" s="37" t="s">
        <v>18</v>
      </c>
      <c r="G406" s="163">
        <v>5.300253103144418</v>
      </c>
      <c r="H406" s="163">
        <v>0.034416290722750244</v>
      </c>
      <c r="I406" s="163">
        <v>123.62365654572456</v>
      </c>
      <c r="J406" s="163">
        <v>1.3173846750277631</v>
      </c>
      <c r="K406" s="163">
        <v>3.7648407922395117</v>
      </c>
      <c r="L406" s="163">
        <v>33.87879943847656</v>
      </c>
      <c r="M406" s="163">
        <v>31.507469177246094</v>
      </c>
      <c r="N406" s="163">
        <v>33.87879943847656</v>
      </c>
      <c r="O406" s="163">
        <v>1802.809814453125</v>
      </c>
      <c r="P406" s="163">
        <f t="shared" si="71"/>
        <v>154.0041937</v>
      </c>
      <c r="AM406" s="121"/>
    </row>
    <row r="407" ht="14.25" customHeight="1">
      <c r="A407" s="190" t="s">
        <v>168</v>
      </c>
      <c r="B407" s="190" t="s">
        <v>179</v>
      </c>
      <c r="C407" s="260" t="s">
        <v>41</v>
      </c>
      <c r="D407" s="190">
        <v>3.0</v>
      </c>
      <c r="E407" s="190">
        <v>6.0</v>
      </c>
      <c r="F407" s="290" t="s">
        <v>18</v>
      </c>
      <c r="G407" s="163">
        <v>10.56465071725531</v>
      </c>
      <c r="H407" s="163">
        <v>0.07449487110289545</v>
      </c>
      <c r="I407" s="163">
        <v>129.66480134692102</v>
      </c>
      <c r="J407" s="163">
        <v>2.706092087187741</v>
      </c>
      <c r="K407" s="163">
        <v>3.614974072026944</v>
      </c>
      <c r="L407" s="163">
        <v>34.31856155395508</v>
      </c>
      <c r="M407" s="163">
        <v>31.601518630981445</v>
      </c>
      <c r="N407" s="163">
        <v>34.31856155395508</v>
      </c>
      <c r="O407" s="163">
        <v>1765.87255859375</v>
      </c>
      <c r="P407" s="163">
        <f t="shared" si="71"/>
        <v>141.8171555</v>
      </c>
      <c r="Q407" s="190"/>
      <c r="R407" s="190"/>
      <c r="S407" s="190"/>
      <c r="T407" s="190"/>
      <c r="U407" s="190"/>
      <c r="V407" s="190"/>
      <c r="W407" s="190"/>
      <c r="X407" s="190"/>
      <c r="Y407" s="190"/>
      <c r="Z407" s="190"/>
      <c r="AA407" s="190"/>
      <c r="AB407" s="190"/>
      <c r="AC407" s="190"/>
      <c r="AD407" s="190"/>
      <c r="AE407" s="190"/>
      <c r="AF407" s="190"/>
      <c r="AG407" s="190"/>
      <c r="AH407" s="190"/>
      <c r="AI407" s="190"/>
      <c r="AJ407" s="190"/>
      <c r="AK407" s="190"/>
      <c r="AL407" s="190"/>
      <c r="AM407" s="267"/>
      <c r="AN407" s="190"/>
      <c r="AO407" s="190"/>
      <c r="AP407" s="190"/>
      <c r="AQ407" s="190"/>
      <c r="AR407" s="190"/>
      <c r="AS407" s="190"/>
      <c r="AT407" s="190"/>
      <c r="AU407" s="190"/>
      <c r="AV407" s="190"/>
      <c r="AW407" s="190"/>
      <c r="AX407" s="190"/>
      <c r="AY407" s="190"/>
      <c r="AZ407" s="190"/>
      <c r="BA407" s="190"/>
      <c r="BB407" s="190"/>
      <c r="BC407" s="190"/>
      <c r="BD407" s="190"/>
      <c r="BE407" s="190"/>
      <c r="BF407" s="190"/>
      <c r="BG407" s="190"/>
      <c r="BH407" s="190"/>
      <c r="BI407" s="190"/>
      <c r="BJ407" s="190"/>
      <c r="BK407" s="190"/>
      <c r="BL407" s="190"/>
      <c r="BM407" s="190"/>
      <c r="BN407" s="190"/>
      <c r="BO407" s="190"/>
      <c r="BP407" s="190"/>
      <c r="BQ407" s="190"/>
      <c r="BR407" s="190"/>
      <c r="BS407" s="190"/>
      <c r="BT407" s="190"/>
      <c r="BU407" s="190"/>
      <c r="BV407" s="190"/>
      <c r="BW407" s="190"/>
      <c r="BX407" s="190"/>
      <c r="BY407" s="190"/>
    </row>
    <row r="408" ht="14.25" customHeight="1">
      <c r="A408" s="190" t="s">
        <v>183</v>
      </c>
      <c r="B408" s="190" t="s">
        <v>173</v>
      </c>
      <c r="C408" s="260" t="s">
        <v>40</v>
      </c>
      <c r="D408" s="190">
        <v>3.0</v>
      </c>
      <c r="E408" s="190">
        <v>7.0</v>
      </c>
      <c r="F408" s="290" t="s">
        <v>18</v>
      </c>
      <c r="G408" s="163">
        <v>11.373483600634104</v>
      </c>
      <c r="H408" s="163">
        <v>0.06499274022299928</v>
      </c>
      <c r="I408" s="163">
        <v>76.56973606983152</v>
      </c>
      <c r="J408" s="163">
        <v>2.368270672034531</v>
      </c>
      <c r="K408" s="163">
        <v>3.6164519664839565</v>
      </c>
      <c r="L408" s="163">
        <v>34.12700653076172</v>
      </c>
      <c r="M408" s="163">
        <v>31.628040313720703</v>
      </c>
      <c r="N408" s="163">
        <v>34.12700653076172</v>
      </c>
      <c r="O408" s="163">
        <v>1693.0772705078125</v>
      </c>
      <c r="P408" s="163">
        <f t="shared" si="71"/>
        <v>174.9962159</v>
      </c>
      <c r="Q408" s="190"/>
      <c r="R408" s="190"/>
      <c r="S408" s="190"/>
      <c r="T408" s="190"/>
      <c r="U408" s="190"/>
      <c r="V408" s="190"/>
      <c r="W408" s="190"/>
      <c r="X408" s="190"/>
      <c r="Y408" s="190"/>
      <c r="Z408" s="190"/>
      <c r="AA408" s="190"/>
      <c r="AB408" s="190"/>
      <c r="AC408" s="190"/>
      <c r="AD408" s="190"/>
      <c r="AE408" s="190"/>
      <c r="AF408" s="190"/>
      <c r="AG408" s="190"/>
      <c r="AH408" s="190"/>
      <c r="AI408" s="190"/>
      <c r="AJ408" s="190"/>
      <c r="AK408" s="190"/>
      <c r="AL408" s="190"/>
      <c r="AM408" s="267"/>
      <c r="AN408" s="190"/>
      <c r="AO408" s="190"/>
      <c r="AP408" s="190"/>
      <c r="AQ408" s="190"/>
      <c r="AR408" s="190"/>
      <c r="AS408" s="190"/>
      <c r="AT408" s="190"/>
      <c r="AU408" s="190"/>
      <c r="AV408" s="190"/>
      <c r="AW408" s="190"/>
      <c r="AX408" s="190"/>
      <c r="AY408" s="190"/>
      <c r="AZ408" s="190"/>
      <c r="BA408" s="190"/>
      <c r="BB408" s="190"/>
      <c r="BC408" s="190"/>
      <c r="BD408" s="190"/>
      <c r="BE408" s="190"/>
      <c r="BF408" s="190"/>
      <c r="BG408" s="190"/>
      <c r="BH408" s="190"/>
      <c r="BI408" s="190"/>
      <c r="BJ408" s="190"/>
      <c r="BK408" s="190"/>
      <c r="BL408" s="190"/>
      <c r="BM408" s="190"/>
      <c r="BN408" s="190"/>
      <c r="BO408" s="190"/>
      <c r="BP408" s="190"/>
      <c r="BQ408" s="190"/>
      <c r="BR408" s="190"/>
      <c r="BS408" s="190"/>
      <c r="BT408" s="190"/>
      <c r="BU408" s="190"/>
      <c r="BV408" s="190"/>
      <c r="BW408" s="190"/>
      <c r="BX408" s="190"/>
      <c r="BY408" s="190"/>
    </row>
    <row r="409" ht="14.25" customHeight="1">
      <c r="A409" s="190" t="s">
        <v>175</v>
      </c>
      <c r="B409" s="190" t="s">
        <v>179</v>
      </c>
      <c r="C409" s="260" t="s">
        <v>39</v>
      </c>
      <c r="D409" s="190">
        <v>3.0</v>
      </c>
      <c r="E409" s="190">
        <v>8.0</v>
      </c>
      <c r="F409" s="290" t="s">
        <v>18</v>
      </c>
      <c r="G409" s="163">
        <v>4.8402538707193825</v>
      </c>
      <c r="H409" s="163">
        <v>0.0424151167786553</v>
      </c>
      <c r="I409" s="163">
        <v>185.75443981622442</v>
      </c>
      <c r="J409" s="163">
        <v>1.678237171778251</v>
      </c>
      <c r="K409" s="163">
        <v>3.8958157576984993</v>
      </c>
      <c r="L409" s="163">
        <v>34.636837005615234</v>
      </c>
      <c r="M409" s="163">
        <v>31.790735244750977</v>
      </c>
      <c r="N409" s="163">
        <v>34.636837005615234</v>
      </c>
      <c r="O409" s="163">
        <v>1780.4254150390625</v>
      </c>
      <c r="P409" s="163">
        <f t="shared" si="71"/>
        <v>114.1162453</v>
      </c>
      <c r="Q409" s="190"/>
      <c r="R409" s="190"/>
      <c r="S409" s="190"/>
      <c r="T409" s="190"/>
      <c r="U409" s="190"/>
      <c r="V409" s="190"/>
      <c r="W409" s="190"/>
      <c r="X409" s="190"/>
      <c r="Y409" s="190"/>
      <c r="Z409" s="190"/>
      <c r="AA409" s="190"/>
      <c r="AB409" s="190"/>
      <c r="AC409" s="190"/>
      <c r="AD409" s="190"/>
      <c r="AE409" s="190"/>
      <c r="AF409" s="190"/>
      <c r="AG409" s="190"/>
      <c r="AH409" s="190"/>
      <c r="AI409" s="190"/>
      <c r="AJ409" s="190"/>
      <c r="AK409" s="190"/>
      <c r="AL409" s="190"/>
      <c r="AM409" s="267"/>
      <c r="AN409" s="190"/>
      <c r="AO409" s="190"/>
      <c r="AP409" s="190"/>
      <c r="AQ409" s="190"/>
      <c r="AR409" s="190"/>
      <c r="AS409" s="190"/>
      <c r="AT409" s="190"/>
      <c r="AU409" s="190"/>
      <c r="AV409" s="190"/>
      <c r="AW409" s="190"/>
      <c r="AX409" s="190"/>
      <c r="AY409" s="190"/>
      <c r="AZ409" s="190"/>
      <c r="BA409" s="190"/>
      <c r="BB409" s="190"/>
      <c r="BC409" s="190"/>
      <c r="BD409" s="190"/>
      <c r="BE409" s="190"/>
      <c r="BF409" s="190"/>
      <c r="BG409" s="190"/>
      <c r="BH409" s="190"/>
      <c r="BI409" s="190"/>
      <c r="BJ409" s="190"/>
      <c r="BK409" s="190"/>
      <c r="BL409" s="190"/>
      <c r="BM409" s="190"/>
      <c r="BN409" s="190"/>
      <c r="BO409" s="190"/>
      <c r="BP409" s="190"/>
      <c r="BQ409" s="190"/>
      <c r="BR409" s="190"/>
      <c r="BS409" s="190"/>
      <c r="BT409" s="190"/>
      <c r="BU409" s="190"/>
      <c r="BV409" s="190"/>
      <c r="BW409" s="190"/>
      <c r="BX409" s="190"/>
      <c r="BY409" s="190"/>
    </row>
    <row r="410" ht="14.25" customHeight="1">
      <c r="A410" s="42" t="s">
        <v>168</v>
      </c>
      <c r="B410" s="42" t="s">
        <v>176</v>
      </c>
      <c r="C410" s="35" t="s">
        <v>38</v>
      </c>
      <c r="D410" s="42">
        <v>3.0</v>
      </c>
      <c r="E410" s="42">
        <v>9.0</v>
      </c>
      <c r="F410" s="37" t="s">
        <v>18</v>
      </c>
      <c r="G410" s="163">
        <v>11.054605831320307</v>
      </c>
      <c r="H410" s="163">
        <v>0.07120303035914329</v>
      </c>
      <c r="I410" s="163">
        <v>107.66385619930452</v>
      </c>
      <c r="J410" s="163">
        <v>2.611840823067661</v>
      </c>
      <c r="K410" s="163">
        <v>3.6457417344130016</v>
      </c>
      <c r="L410" s="163">
        <v>34.40718460083008</v>
      </c>
      <c r="M410" s="163">
        <v>31.716562271118164</v>
      </c>
      <c r="N410" s="163">
        <v>34.40718460083008</v>
      </c>
      <c r="O410" s="163">
        <v>1784.2740478515625</v>
      </c>
      <c r="P410" s="163">
        <f t="shared" si="71"/>
        <v>155.25471</v>
      </c>
      <c r="AM410" s="121"/>
    </row>
    <row r="411" ht="14.25" customHeight="1">
      <c r="A411" s="190" t="s">
        <v>183</v>
      </c>
      <c r="B411" s="190" t="s">
        <v>179</v>
      </c>
      <c r="C411" s="260" t="s">
        <v>37</v>
      </c>
      <c r="D411" s="190">
        <v>3.0</v>
      </c>
      <c r="E411" s="190">
        <v>10.0</v>
      </c>
      <c r="F411" s="290" t="s">
        <v>18</v>
      </c>
      <c r="G411" s="163">
        <v>7.947086087209574</v>
      </c>
      <c r="H411" s="163">
        <v>0.04591896375893804</v>
      </c>
      <c r="I411" s="163">
        <v>87.03993807654743</v>
      </c>
      <c r="J411" s="163">
        <v>1.8191367614741671</v>
      </c>
      <c r="K411" s="163">
        <v>3.9036448506155286</v>
      </c>
      <c r="L411" s="163">
        <v>34.786685943603516</v>
      </c>
      <c r="M411" s="163">
        <v>31.969017028808594</v>
      </c>
      <c r="N411" s="163">
        <v>34.786685943603516</v>
      </c>
      <c r="O411" s="163">
        <v>1796.139404296875</v>
      </c>
      <c r="P411" s="163">
        <f t="shared" si="71"/>
        <v>173.0676269</v>
      </c>
      <c r="Q411" s="190"/>
      <c r="R411" s="190"/>
      <c r="S411" s="190"/>
      <c r="T411" s="190"/>
      <c r="U411" s="190"/>
      <c r="V411" s="190"/>
      <c r="W411" s="190"/>
      <c r="X411" s="190"/>
      <c r="Y411" s="190"/>
      <c r="Z411" s="190"/>
      <c r="AA411" s="190"/>
      <c r="AB411" s="190"/>
      <c r="AC411" s="190"/>
      <c r="AD411" s="190"/>
      <c r="AE411" s="190"/>
      <c r="AF411" s="190"/>
      <c r="AG411" s="190"/>
      <c r="AH411" s="190"/>
      <c r="AI411" s="190"/>
      <c r="AJ411" s="190"/>
      <c r="AK411" s="190"/>
      <c r="AL411" s="190"/>
      <c r="AM411" s="267"/>
      <c r="AN411" s="190"/>
      <c r="AO411" s="190"/>
      <c r="AP411" s="190"/>
      <c r="AQ411" s="190"/>
      <c r="AR411" s="190"/>
      <c r="AS411" s="190"/>
      <c r="AT411" s="190"/>
      <c r="AU411" s="190"/>
      <c r="AV411" s="190"/>
      <c r="AW411" s="190"/>
      <c r="AX411" s="190"/>
      <c r="AY411" s="190"/>
      <c r="AZ411" s="190"/>
      <c r="BA411" s="190"/>
      <c r="BB411" s="190"/>
      <c r="BC411" s="190"/>
      <c r="BD411" s="190"/>
      <c r="BE411" s="190"/>
      <c r="BF411" s="190"/>
      <c r="BG411" s="190"/>
      <c r="BH411" s="190"/>
      <c r="BI411" s="190"/>
      <c r="BJ411" s="190"/>
      <c r="BK411" s="190"/>
      <c r="BL411" s="190"/>
      <c r="BM411" s="190"/>
      <c r="BN411" s="190"/>
      <c r="BO411" s="190"/>
      <c r="BP411" s="190"/>
      <c r="BQ411" s="190"/>
      <c r="BR411" s="190"/>
      <c r="BS411" s="190"/>
      <c r="BT411" s="190"/>
      <c r="BU411" s="190"/>
      <c r="BV411" s="190"/>
      <c r="BW411" s="190"/>
      <c r="BX411" s="190"/>
      <c r="BY411" s="190"/>
    </row>
    <row r="412" ht="14.25" customHeight="1">
      <c r="A412" s="42" t="s">
        <v>178</v>
      </c>
      <c r="B412" s="42" t="s">
        <v>173</v>
      </c>
      <c r="C412" s="35" t="s">
        <v>36</v>
      </c>
      <c r="D412" s="42">
        <v>3.0</v>
      </c>
      <c r="E412" s="42">
        <v>11.0</v>
      </c>
      <c r="F412" s="37" t="s">
        <v>18</v>
      </c>
      <c r="G412" s="163">
        <v>14.916414280212267</v>
      </c>
      <c r="H412" s="163">
        <v>0.1378166319207174</v>
      </c>
      <c r="I412" s="163">
        <v>173.08388652254612</v>
      </c>
      <c r="J412" s="163">
        <v>4.260760685431945</v>
      </c>
      <c r="K412" s="163">
        <v>3.140455191639679</v>
      </c>
      <c r="L412" s="163">
        <v>33.82887649536133</v>
      </c>
      <c r="M412" s="163">
        <v>31.954078674316406</v>
      </c>
      <c r="N412" s="163">
        <v>33.82887649536133</v>
      </c>
      <c r="O412" s="163">
        <v>1723.1693115234375</v>
      </c>
      <c r="P412" s="163">
        <f t="shared" si="71"/>
        <v>108.2337746</v>
      </c>
      <c r="AM412" s="121"/>
    </row>
    <row r="413" ht="14.25" customHeight="1">
      <c r="A413" s="42" t="s">
        <v>175</v>
      </c>
      <c r="B413" s="42" t="s">
        <v>169</v>
      </c>
      <c r="C413" s="35" t="s">
        <v>34</v>
      </c>
      <c r="D413" s="42">
        <v>3.0</v>
      </c>
      <c r="E413" s="42">
        <v>12.0</v>
      </c>
      <c r="F413" s="37" t="s">
        <v>18</v>
      </c>
      <c r="G413" s="163">
        <v>5.070370906084459</v>
      </c>
      <c r="H413" s="163">
        <v>0.03877475661338238</v>
      </c>
      <c r="I413" s="163">
        <v>159.16234976552755</v>
      </c>
      <c r="J413" s="163">
        <v>1.537726046767532</v>
      </c>
      <c r="K413" s="163">
        <v>3.9002566978274373</v>
      </c>
      <c r="L413" s="163">
        <v>34.61173629760742</v>
      </c>
      <c r="M413" s="163">
        <v>31.995464324951172</v>
      </c>
      <c r="N413" s="163">
        <v>34.61173629760742</v>
      </c>
      <c r="O413" s="163">
        <v>1806.729736328125</v>
      </c>
      <c r="P413" s="163">
        <f t="shared" si="71"/>
        <v>130.7647384</v>
      </c>
      <c r="AM413" s="121"/>
    </row>
    <row r="414" ht="14.25" customHeight="1">
      <c r="A414" s="42" t="s">
        <v>178</v>
      </c>
      <c r="B414" s="42" t="s">
        <v>169</v>
      </c>
      <c r="C414" s="35" t="s">
        <v>32</v>
      </c>
      <c r="D414" s="42">
        <v>3.0</v>
      </c>
      <c r="E414" s="42">
        <v>13.0</v>
      </c>
      <c r="F414" s="37" t="s">
        <v>18</v>
      </c>
      <c r="G414" s="163">
        <v>7.257283713563428</v>
      </c>
      <c r="H414" s="163">
        <v>0.051817250721406596</v>
      </c>
      <c r="I414" s="163">
        <v>139.44834046484976</v>
      </c>
      <c r="J414" s="163">
        <v>2.0467110788842144</v>
      </c>
      <c r="K414" s="163">
        <v>3.898100094686799</v>
      </c>
      <c r="L414" s="163">
        <v>34.936946868896484</v>
      </c>
      <c r="M414" s="163">
        <v>32.15338134765625</v>
      </c>
      <c r="N414" s="163">
        <v>34.936946868896484</v>
      </c>
      <c r="O414" s="163">
        <v>1837.723388671875</v>
      </c>
      <c r="P414" s="163">
        <f t="shared" si="71"/>
        <v>140.0553602</v>
      </c>
      <c r="AM414" s="121"/>
    </row>
    <row r="415" ht="14.25" customHeight="1">
      <c r="A415" s="190" t="s">
        <v>183</v>
      </c>
      <c r="B415" s="190" t="s">
        <v>169</v>
      </c>
      <c r="C415" s="260" t="s">
        <v>30</v>
      </c>
      <c r="D415" s="190">
        <v>3.0</v>
      </c>
      <c r="E415" s="190">
        <v>14.0</v>
      </c>
      <c r="F415" s="290" t="s">
        <v>18</v>
      </c>
      <c r="G415" s="163">
        <v>17.453359242360232</v>
      </c>
      <c r="H415" s="163">
        <v>0.11732990558868506</v>
      </c>
      <c r="I415" s="163">
        <v>103.50115591358008</v>
      </c>
      <c r="J415" s="163">
        <v>3.8090987147783246</v>
      </c>
      <c r="K415" s="163">
        <v>3.2753778132616445</v>
      </c>
      <c r="L415" s="163">
        <v>34.031524658203125</v>
      </c>
      <c r="M415" s="163">
        <v>32.235164642333984</v>
      </c>
      <c r="N415" s="163">
        <v>34.031524658203125</v>
      </c>
      <c r="O415" s="163">
        <v>1770.458740234375</v>
      </c>
      <c r="P415" s="163">
        <f t="shared" si="71"/>
        <v>148.7545665</v>
      </c>
      <c r="Q415" s="190"/>
      <c r="R415" s="190"/>
      <c r="S415" s="190"/>
      <c r="T415" s="190"/>
      <c r="U415" s="190"/>
      <c r="V415" s="190"/>
      <c r="W415" s="190"/>
      <c r="X415" s="190"/>
      <c r="Y415" s="190"/>
      <c r="Z415" s="190"/>
      <c r="AA415" s="190"/>
      <c r="AB415" s="190"/>
      <c r="AC415" s="190"/>
      <c r="AD415" s="190"/>
      <c r="AE415" s="190"/>
      <c r="AF415" s="190"/>
      <c r="AG415" s="190"/>
      <c r="AH415" s="190"/>
      <c r="AI415" s="190"/>
      <c r="AJ415" s="190"/>
      <c r="AK415" s="190"/>
      <c r="AL415" s="190"/>
      <c r="AM415" s="267"/>
      <c r="AN415" s="190"/>
      <c r="AO415" s="190"/>
      <c r="AP415" s="190"/>
      <c r="AQ415" s="190"/>
      <c r="AR415" s="190"/>
      <c r="AS415" s="190"/>
      <c r="AT415" s="190"/>
      <c r="AU415" s="190"/>
      <c r="AV415" s="190"/>
      <c r="AW415" s="190"/>
      <c r="AX415" s="190"/>
      <c r="AY415" s="190"/>
      <c r="AZ415" s="190"/>
      <c r="BA415" s="190"/>
      <c r="BB415" s="190"/>
      <c r="BC415" s="190"/>
      <c r="BD415" s="190"/>
      <c r="BE415" s="190"/>
      <c r="BF415" s="190"/>
      <c r="BG415" s="190"/>
      <c r="BH415" s="190"/>
      <c r="BI415" s="190"/>
      <c r="BJ415" s="190"/>
      <c r="BK415" s="190"/>
      <c r="BL415" s="190"/>
      <c r="BM415" s="190"/>
      <c r="BN415" s="190"/>
      <c r="BO415" s="190"/>
      <c r="BP415" s="190"/>
      <c r="BQ415" s="190"/>
      <c r="BR415" s="190"/>
      <c r="BS415" s="190"/>
      <c r="BT415" s="190"/>
      <c r="BU415" s="190"/>
      <c r="BV415" s="190"/>
      <c r="BW415" s="190"/>
      <c r="BX415" s="190"/>
      <c r="BY415" s="190"/>
    </row>
    <row r="416" ht="14.25" customHeight="1">
      <c r="A416" s="190" t="s">
        <v>178</v>
      </c>
      <c r="B416" s="190" t="s">
        <v>176</v>
      </c>
      <c r="C416" s="260" t="s">
        <v>29</v>
      </c>
      <c r="D416" s="190">
        <v>3.0</v>
      </c>
      <c r="E416" s="190">
        <v>15.0</v>
      </c>
      <c r="F416" s="290" t="s">
        <v>18</v>
      </c>
      <c r="G416" s="163">
        <v>10.316540408627894</v>
      </c>
      <c r="H416" s="163">
        <v>0.0640833936401173</v>
      </c>
      <c r="I416" s="163">
        <v>100.1187807896086</v>
      </c>
      <c r="J416" s="163">
        <v>2.423756586079286</v>
      </c>
      <c r="K416" s="163">
        <v>3.748306474035595</v>
      </c>
      <c r="L416" s="163">
        <v>34.699222564697266</v>
      </c>
      <c r="M416" s="163">
        <v>32.223777770996094</v>
      </c>
      <c r="N416" s="163">
        <v>34.699222564697266</v>
      </c>
      <c r="O416" s="163">
        <v>1721.04052734375</v>
      </c>
      <c r="P416" s="163">
        <f t="shared" si="71"/>
        <v>160.9861748</v>
      </c>
      <c r="Q416" s="190"/>
      <c r="R416" s="190"/>
      <c r="S416" s="190"/>
      <c r="T416" s="190"/>
      <c r="U416" s="190"/>
      <c r="V416" s="190"/>
      <c r="W416" s="190"/>
      <c r="X416" s="190"/>
      <c r="Y416" s="190"/>
      <c r="Z416" s="190"/>
      <c r="AA416" s="190"/>
      <c r="AB416" s="190"/>
      <c r="AC416" s="190"/>
      <c r="AD416" s="190"/>
      <c r="AE416" s="190"/>
      <c r="AF416" s="190"/>
      <c r="AG416" s="190"/>
      <c r="AH416" s="190"/>
      <c r="AI416" s="190"/>
      <c r="AJ416" s="190"/>
      <c r="AK416" s="190"/>
      <c r="AL416" s="190"/>
      <c r="AM416" s="267"/>
      <c r="AN416" s="190"/>
      <c r="AO416" s="190"/>
      <c r="AP416" s="190"/>
      <c r="AQ416" s="190"/>
      <c r="AR416" s="190"/>
      <c r="AS416" s="190"/>
      <c r="AT416" s="190"/>
      <c r="AU416" s="190"/>
      <c r="AV416" s="190"/>
      <c r="AW416" s="190"/>
      <c r="AX416" s="190"/>
      <c r="AY416" s="190"/>
      <c r="AZ416" s="190"/>
      <c r="BA416" s="190"/>
      <c r="BB416" s="190"/>
      <c r="BC416" s="190"/>
      <c r="BD416" s="190"/>
      <c r="BE416" s="190"/>
      <c r="BF416" s="190"/>
      <c r="BG416" s="190"/>
      <c r="BH416" s="190"/>
      <c r="BI416" s="190"/>
      <c r="BJ416" s="190"/>
      <c r="BK416" s="190"/>
      <c r="BL416" s="190"/>
      <c r="BM416" s="190"/>
      <c r="BN416" s="190"/>
      <c r="BO416" s="190"/>
      <c r="BP416" s="190"/>
      <c r="BQ416" s="190"/>
      <c r="BR416" s="190"/>
      <c r="BS416" s="190"/>
      <c r="BT416" s="190"/>
      <c r="BU416" s="190"/>
      <c r="BV416" s="190"/>
      <c r="BW416" s="190"/>
      <c r="BX416" s="190"/>
      <c r="BY416" s="190"/>
    </row>
    <row r="417" ht="14.25" customHeight="1">
      <c r="A417" s="42" t="s">
        <v>175</v>
      </c>
      <c r="B417" s="42" t="s">
        <v>173</v>
      </c>
      <c r="C417" s="33" t="s">
        <v>28</v>
      </c>
      <c r="D417" s="42">
        <v>3.0</v>
      </c>
      <c r="E417" s="42">
        <v>16.0</v>
      </c>
      <c r="F417" s="37" t="s">
        <v>18</v>
      </c>
      <c r="G417" s="163">
        <v>5.692600694162538</v>
      </c>
      <c r="H417" s="163">
        <v>0.041481565543898945</v>
      </c>
      <c r="I417" s="163">
        <v>147.69479671525886</v>
      </c>
      <c r="J417" s="163">
        <v>1.678781887712907</v>
      </c>
      <c r="K417" s="163">
        <v>3.980963128453439</v>
      </c>
      <c r="L417" s="163">
        <v>34.976531982421875</v>
      </c>
      <c r="M417" s="163">
        <v>32.197654724121094</v>
      </c>
      <c r="N417" s="163">
        <v>34.976531982421875</v>
      </c>
      <c r="O417" s="163">
        <v>1771.135009765625</v>
      </c>
      <c r="P417" s="163">
        <f t="shared" si="71"/>
        <v>137.2320601</v>
      </c>
      <c r="AM417" s="121"/>
    </row>
    <row r="418" ht="14.25" customHeight="1">
      <c r="A418" s="30" t="s">
        <v>168</v>
      </c>
      <c r="B418" s="30" t="s">
        <v>169</v>
      </c>
      <c r="C418" s="263" t="s">
        <v>46</v>
      </c>
      <c r="D418" s="30">
        <v>5.0</v>
      </c>
      <c r="E418" s="30">
        <v>1.0</v>
      </c>
      <c r="F418" s="37" t="s">
        <v>18</v>
      </c>
      <c r="G418" s="264">
        <v>1.2019767054482136</v>
      </c>
      <c r="H418" s="264">
        <v>0.003721099155294408</v>
      </c>
      <c r="I418" s="264">
        <v>129.934654043419</v>
      </c>
      <c r="J418" s="264">
        <v>0.171880244512054</v>
      </c>
      <c r="K418" s="264">
        <v>4.486268785256171</v>
      </c>
      <c r="L418" s="264">
        <v>35.626163482666016</v>
      </c>
      <c r="M418" s="264">
        <v>32.2599983215332</v>
      </c>
      <c r="N418" s="264">
        <v>35.626163482666016</v>
      </c>
      <c r="O418" s="264">
        <v>1811.560546875</v>
      </c>
      <c r="P418" s="264"/>
      <c r="AM418" s="121"/>
    </row>
    <row r="419" ht="14.25" customHeight="1">
      <c r="A419" s="42" t="s">
        <v>168</v>
      </c>
      <c r="B419" s="42" t="s">
        <v>173</v>
      </c>
      <c r="C419" s="35" t="s">
        <v>45</v>
      </c>
      <c r="D419" s="42">
        <v>5.0</v>
      </c>
      <c r="E419" s="42">
        <v>2.0</v>
      </c>
      <c r="F419" s="37" t="s">
        <v>18</v>
      </c>
      <c r="G419" s="163">
        <v>3.1340274359239157</v>
      </c>
      <c r="H419" s="163">
        <v>0.019227432477627742</v>
      </c>
      <c r="I419" s="163">
        <v>114.03765267897644</v>
      </c>
      <c r="J419" s="163">
        <v>0.7797862312363875</v>
      </c>
      <c r="K419" s="163">
        <v>3.965887023699249</v>
      </c>
      <c r="L419" s="163">
        <v>34.356266021728516</v>
      </c>
      <c r="M419" s="163">
        <v>32.32608413696289</v>
      </c>
      <c r="N419" s="163">
        <v>34.356266021728516</v>
      </c>
      <c r="O419" s="163">
        <v>1787.0198974609375</v>
      </c>
      <c r="P419" s="163">
        <f>G419/H419</f>
        <v>162.9977086</v>
      </c>
      <c r="AM419" s="121"/>
    </row>
    <row r="420" ht="14.25" customHeight="1">
      <c r="A420" s="30" t="s">
        <v>175</v>
      </c>
      <c r="B420" s="30" t="s">
        <v>176</v>
      </c>
      <c r="C420" s="263" t="s">
        <v>44</v>
      </c>
      <c r="D420" s="30">
        <v>5.0</v>
      </c>
      <c r="E420" s="30">
        <v>3.0</v>
      </c>
      <c r="F420" s="37" t="s">
        <v>18</v>
      </c>
      <c r="G420" s="264">
        <v>6.963738579714607</v>
      </c>
      <c r="H420" s="264">
        <v>0.03441480507868286</v>
      </c>
      <c r="I420" s="264">
        <v>43.45783936652577</v>
      </c>
      <c r="J420" s="264">
        <v>1.4297279405364285</v>
      </c>
      <c r="K420" s="264">
        <v>4.076080479194627</v>
      </c>
      <c r="L420" s="264">
        <v>35.1519660949707</v>
      </c>
      <c r="M420" s="264">
        <v>32.30049514770508</v>
      </c>
      <c r="N420" s="264">
        <v>35.1519660949707</v>
      </c>
      <c r="O420" s="264">
        <v>1829.1453857421875</v>
      </c>
      <c r="P420" s="264"/>
      <c r="AM420" s="121"/>
    </row>
    <row r="421" ht="14.25" customHeight="1">
      <c r="A421" s="30" t="s">
        <v>178</v>
      </c>
      <c r="B421" s="30" t="s">
        <v>179</v>
      </c>
      <c r="C421" s="263" t="s">
        <v>43</v>
      </c>
      <c r="D421" s="30">
        <v>5.0</v>
      </c>
      <c r="E421" s="30">
        <v>4.0</v>
      </c>
      <c r="F421" s="37" t="s">
        <v>18</v>
      </c>
      <c r="G421" s="264">
        <v>12.163270491980777</v>
      </c>
      <c r="H421" s="264">
        <v>0.06386415755000809</v>
      </c>
      <c r="I421" s="264">
        <v>49.7541128022092</v>
      </c>
      <c r="J421" s="264">
        <v>2.4722937861643546</v>
      </c>
      <c r="K421" s="264">
        <v>3.833596495673058</v>
      </c>
      <c r="L421" s="264">
        <v>35.0565299987793</v>
      </c>
      <c r="M421" s="264">
        <v>32.3276252746582</v>
      </c>
      <c r="N421" s="264">
        <v>35.0565299987793</v>
      </c>
      <c r="O421" s="264">
        <v>1832.255859375</v>
      </c>
      <c r="P421" s="264"/>
      <c r="Q421" s="190"/>
      <c r="R421" s="190"/>
      <c r="S421" s="190"/>
      <c r="T421" s="190"/>
      <c r="U421" s="190"/>
      <c r="V421" s="190"/>
      <c r="W421" s="190"/>
      <c r="X421" s="190"/>
      <c r="Y421" s="190"/>
      <c r="Z421" s="190"/>
      <c r="AA421" s="190"/>
      <c r="AB421" s="190"/>
      <c r="AC421" s="190"/>
      <c r="AD421" s="190"/>
      <c r="AE421" s="190"/>
      <c r="AF421" s="190"/>
      <c r="AG421" s="190"/>
      <c r="AH421" s="190"/>
      <c r="AI421" s="190"/>
      <c r="AJ421" s="190"/>
      <c r="AK421" s="190"/>
      <c r="AL421" s="190"/>
      <c r="AM421" s="267"/>
      <c r="AN421" s="190"/>
      <c r="AO421" s="190"/>
      <c r="AP421" s="190"/>
      <c r="AQ421" s="190"/>
      <c r="AR421" s="190"/>
      <c r="AS421" s="190"/>
      <c r="AT421" s="190"/>
      <c r="AU421" s="190"/>
      <c r="AV421" s="190"/>
      <c r="AW421" s="190"/>
      <c r="AX421" s="190"/>
      <c r="AY421" s="190"/>
      <c r="AZ421" s="190"/>
      <c r="BA421" s="190"/>
      <c r="BB421" s="190"/>
      <c r="BC421" s="190"/>
      <c r="BD421" s="190"/>
      <c r="BE421" s="190"/>
      <c r="BF421" s="190"/>
      <c r="BG421" s="190"/>
      <c r="BH421" s="190"/>
      <c r="BI421" s="190"/>
      <c r="BJ421" s="190"/>
      <c r="BK421" s="190"/>
      <c r="BL421" s="190"/>
      <c r="BM421" s="190"/>
      <c r="BN421" s="190"/>
      <c r="BO421" s="190"/>
      <c r="BP421" s="190"/>
      <c r="BQ421" s="190"/>
      <c r="BR421" s="190"/>
      <c r="BS421" s="190"/>
      <c r="BT421" s="190"/>
      <c r="BU421" s="190"/>
      <c r="BV421" s="190"/>
      <c r="BW421" s="190"/>
      <c r="BX421" s="190"/>
      <c r="BY421" s="190"/>
    </row>
    <row r="422" ht="14.25" customHeight="1">
      <c r="A422" s="30" t="s">
        <v>183</v>
      </c>
      <c r="B422" s="30" t="s">
        <v>176</v>
      </c>
      <c r="C422" s="263" t="s">
        <v>42</v>
      </c>
      <c r="D422" s="30">
        <v>5.0</v>
      </c>
      <c r="E422" s="30">
        <v>5.0</v>
      </c>
      <c r="F422" s="37" t="s">
        <v>18</v>
      </c>
      <c r="G422" s="264">
        <v>7.290411004541985</v>
      </c>
      <c r="H422" s="264">
        <v>0.041461660663857855</v>
      </c>
      <c r="I422" s="264">
        <v>87.3737308793565</v>
      </c>
      <c r="J422" s="264">
        <v>1.3159185110330165</v>
      </c>
      <c r="K422" s="264">
        <v>3.1370910171109925</v>
      </c>
      <c r="L422" s="264">
        <v>31.894580841064453</v>
      </c>
      <c r="M422" s="264">
        <v>32.224971771240234</v>
      </c>
      <c r="N422" s="264">
        <v>31.894580841064453</v>
      </c>
      <c r="O422" s="264">
        <v>1814.89404296875</v>
      </c>
      <c r="P422" s="264"/>
      <c r="AM422" s="121"/>
    </row>
    <row r="423" ht="14.25" customHeight="1">
      <c r="A423" s="30" t="s">
        <v>168</v>
      </c>
      <c r="B423" s="30" t="s">
        <v>179</v>
      </c>
      <c r="C423" s="263" t="s">
        <v>41</v>
      </c>
      <c r="D423" s="30">
        <v>5.0</v>
      </c>
      <c r="E423" s="30">
        <v>6.0</v>
      </c>
      <c r="F423" s="37" t="s">
        <v>18</v>
      </c>
      <c r="G423" s="264">
        <v>4.682266915032485</v>
      </c>
      <c r="H423" s="264">
        <v>0.02269523791028058</v>
      </c>
      <c r="I423" s="264">
        <v>42.90287479864982</v>
      </c>
      <c r="J423" s="264">
        <v>0.9394941858524675</v>
      </c>
      <c r="K423" s="264">
        <v>4.0488856450670045</v>
      </c>
      <c r="L423" s="264">
        <v>34.80341339111328</v>
      </c>
      <c r="M423" s="264">
        <v>32.076385498046875</v>
      </c>
      <c r="N423" s="264">
        <v>34.80341339111328</v>
      </c>
      <c r="O423" s="264">
        <v>1794.7425537109375</v>
      </c>
      <c r="P423" s="264"/>
      <c r="AM423" s="121"/>
    </row>
    <row r="424" ht="14.25" customHeight="1">
      <c r="A424" s="190" t="s">
        <v>183</v>
      </c>
      <c r="B424" s="190" t="s">
        <v>173</v>
      </c>
      <c r="C424" s="260" t="s">
        <v>40</v>
      </c>
      <c r="D424" s="190">
        <v>5.0</v>
      </c>
      <c r="E424" s="190">
        <v>7.0</v>
      </c>
      <c r="F424" s="290" t="s">
        <v>18</v>
      </c>
      <c r="G424" s="163">
        <v>12.37060909753961</v>
      </c>
      <c r="H424" s="163">
        <v>0.08146711140495225</v>
      </c>
      <c r="I424" s="163">
        <v>112.85825998107809</v>
      </c>
      <c r="J424" s="163">
        <v>2.3396346347425885</v>
      </c>
      <c r="K424" s="163">
        <v>2.8756584085819346</v>
      </c>
      <c r="L424" s="163">
        <v>31.694690704345703</v>
      </c>
      <c r="M424" s="163">
        <v>32.04306411743164</v>
      </c>
      <c r="N424" s="163">
        <v>31.694690704345703</v>
      </c>
      <c r="O424" s="163">
        <v>1794.2315673828125</v>
      </c>
      <c r="P424" s="163">
        <f>G424/H424</f>
        <v>151.8478916</v>
      </c>
      <c r="Q424" s="190"/>
      <c r="R424" s="190"/>
      <c r="S424" s="190"/>
      <c r="T424" s="190"/>
      <c r="U424" s="190"/>
      <c r="V424" s="190"/>
      <c r="W424" s="190"/>
      <c r="X424" s="190"/>
      <c r="Y424" s="190"/>
      <c r="Z424" s="190"/>
      <c r="AA424" s="190"/>
      <c r="AB424" s="190"/>
      <c r="AC424" s="190"/>
      <c r="AD424" s="190"/>
      <c r="AE424" s="190"/>
      <c r="AF424" s="190"/>
      <c r="AG424" s="190"/>
      <c r="AH424" s="190"/>
      <c r="AI424" s="190"/>
      <c r="AJ424" s="190"/>
      <c r="AK424" s="190"/>
      <c r="AL424" s="190"/>
      <c r="AM424" s="267"/>
      <c r="AN424" s="190"/>
      <c r="AO424" s="190"/>
      <c r="AP424" s="190"/>
      <c r="AQ424" s="190"/>
      <c r="AR424" s="190"/>
      <c r="AS424" s="190"/>
      <c r="AT424" s="190"/>
      <c r="AU424" s="190"/>
      <c r="AV424" s="190"/>
      <c r="AW424" s="190"/>
      <c r="AX424" s="190"/>
      <c r="AY424" s="190"/>
      <c r="AZ424" s="190"/>
      <c r="BA424" s="190"/>
      <c r="BB424" s="190"/>
      <c r="BC424" s="190"/>
      <c r="BD424" s="190"/>
      <c r="BE424" s="190"/>
      <c r="BF424" s="190"/>
      <c r="BG424" s="190"/>
      <c r="BH424" s="190"/>
      <c r="BI424" s="190"/>
      <c r="BJ424" s="190"/>
      <c r="BK424" s="190"/>
      <c r="BL424" s="190"/>
      <c r="BM424" s="190"/>
      <c r="BN424" s="190"/>
      <c r="BO424" s="190"/>
      <c r="BP424" s="190"/>
      <c r="BQ424" s="190"/>
      <c r="BR424" s="190"/>
      <c r="BS424" s="190"/>
      <c r="BT424" s="190"/>
      <c r="BU424" s="190"/>
      <c r="BV424" s="190"/>
      <c r="BW424" s="190"/>
      <c r="BX424" s="190"/>
      <c r="BY424" s="190"/>
    </row>
    <row r="425" ht="14.25" customHeight="1">
      <c r="A425" s="30" t="s">
        <v>175</v>
      </c>
      <c r="B425" s="30" t="s">
        <v>179</v>
      </c>
      <c r="C425" s="263" t="s">
        <v>39</v>
      </c>
      <c r="D425" s="30">
        <v>5.0</v>
      </c>
      <c r="E425" s="30">
        <v>8.0</v>
      </c>
      <c r="F425" s="37" t="s">
        <v>18</v>
      </c>
      <c r="G425" s="264">
        <v>0.046261350385639464</v>
      </c>
      <c r="H425" s="264">
        <v>4.797582924650044E-5</v>
      </c>
      <c r="I425" s="264">
        <v>1116.87284202677</v>
      </c>
      <c r="J425" s="264">
        <v>0.0021862001415965497</v>
      </c>
      <c r="K425" s="264">
        <v>4.421124547670274</v>
      </c>
      <c r="L425" s="264">
        <v>35.43689727783203</v>
      </c>
      <c r="M425" s="264">
        <v>32.231651306152344</v>
      </c>
      <c r="N425" s="264">
        <v>35.43689727783203</v>
      </c>
      <c r="O425" s="264">
        <v>1814.69873046875</v>
      </c>
      <c r="P425" s="264"/>
      <c r="Q425" s="190"/>
      <c r="R425" s="190"/>
      <c r="S425" s="190"/>
      <c r="T425" s="190"/>
      <c r="U425" s="190"/>
      <c r="V425" s="190"/>
      <c r="W425" s="190"/>
      <c r="X425" s="190"/>
      <c r="Y425" s="190"/>
      <c r="Z425" s="190"/>
      <c r="AA425" s="190"/>
      <c r="AB425" s="190"/>
      <c r="AC425" s="190"/>
      <c r="AD425" s="190"/>
      <c r="AE425" s="190"/>
      <c r="AF425" s="190"/>
      <c r="AG425" s="190"/>
      <c r="AH425" s="190"/>
      <c r="AI425" s="190"/>
      <c r="AJ425" s="190"/>
      <c r="AK425" s="190"/>
      <c r="AL425" s="190"/>
      <c r="AM425" s="267"/>
      <c r="AN425" s="190"/>
      <c r="AO425" s="190"/>
      <c r="AP425" s="190"/>
      <c r="AQ425" s="190"/>
      <c r="AR425" s="190"/>
      <c r="AS425" s="190"/>
      <c r="AT425" s="190"/>
      <c r="AU425" s="190"/>
      <c r="AV425" s="190"/>
      <c r="AW425" s="190"/>
      <c r="AX425" s="190"/>
      <c r="AY425" s="190"/>
      <c r="AZ425" s="190"/>
      <c r="BA425" s="190"/>
      <c r="BB425" s="190"/>
      <c r="BC425" s="190"/>
      <c r="BD425" s="190"/>
      <c r="BE425" s="190"/>
      <c r="BF425" s="190"/>
      <c r="BG425" s="190"/>
      <c r="BH425" s="190"/>
      <c r="BI425" s="190"/>
      <c r="BJ425" s="190"/>
      <c r="BK425" s="190"/>
      <c r="BL425" s="190"/>
      <c r="BM425" s="190"/>
      <c r="BN425" s="190"/>
      <c r="BO425" s="190"/>
      <c r="BP425" s="190"/>
      <c r="BQ425" s="190"/>
      <c r="BR425" s="190"/>
      <c r="BS425" s="190"/>
      <c r="BT425" s="190"/>
      <c r="BU425" s="190"/>
      <c r="BV425" s="190"/>
      <c r="BW425" s="190"/>
      <c r="BX425" s="190"/>
      <c r="BY425" s="190"/>
    </row>
    <row r="426" ht="14.25" customHeight="1">
      <c r="A426" s="42" t="s">
        <v>168</v>
      </c>
      <c r="B426" s="42" t="s">
        <v>176</v>
      </c>
      <c r="C426" s="35" t="s">
        <v>38</v>
      </c>
      <c r="D426" s="42">
        <v>5.0</v>
      </c>
      <c r="E426" s="42">
        <v>9.0</v>
      </c>
      <c r="F426" s="37" t="s">
        <v>18</v>
      </c>
      <c r="G426" s="163">
        <v>6.77325257417393</v>
      </c>
      <c r="H426" s="163">
        <v>0.07656784234333135</v>
      </c>
      <c r="I426" s="163">
        <v>225.04360430200242</v>
      </c>
      <c r="J426" s="163">
        <v>2.2675667474497354</v>
      </c>
      <c r="K426" s="163">
        <v>2.9590478276470025</v>
      </c>
      <c r="L426" s="163">
        <v>32.02239990234375</v>
      </c>
      <c r="M426" s="163">
        <v>32.36216735839844</v>
      </c>
      <c r="N426" s="163">
        <v>32.02239990234375</v>
      </c>
      <c r="O426" s="163">
        <v>1840.9232177734375</v>
      </c>
      <c r="P426" s="163">
        <f t="shared" ref="P426:P428" si="72">G426/H426</f>
        <v>88.46079982</v>
      </c>
      <c r="AM426" s="121"/>
    </row>
    <row r="427" ht="14.25" customHeight="1">
      <c r="A427" s="42" t="s">
        <v>183</v>
      </c>
      <c r="B427" s="42" t="s">
        <v>179</v>
      </c>
      <c r="C427" s="35" t="s">
        <v>37</v>
      </c>
      <c r="D427" s="42">
        <v>5.0</v>
      </c>
      <c r="E427" s="42">
        <v>10.0</v>
      </c>
      <c r="F427" s="37" t="s">
        <v>18</v>
      </c>
      <c r="G427" s="163">
        <v>2.351629620732152</v>
      </c>
      <c r="H427" s="163">
        <v>0.01621013559385713</v>
      </c>
      <c r="I427" s="163">
        <v>142.65994566310044</v>
      </c>
      <c r="J427" s="163">
        <v>0.704777129593138</v>
      </c>
      <c r="K427" s="163">
        <v>4.239388066548786</v>
      </c>
      <c r="L427" s="163">
        <v>35.34983444213867</v>
      </c>
      <c r="M427" s="163">
        <v>32.35871887207031</v>
      </c>
      <c r="N427" s="163">
        <v>35.34983444213867</v>
      </c>
      <c r="O427" s="163">
        <v>1813.9716796875</v>
      </c>
      <c r="P427" s="163">
        <f t="shared" si="72"/>
        <v>145.0715577</v>
      </c>
      <c r="AM427" s="121"/>
    </row>
    <row r="428" ht="14.25" customHeight="1">
      <c r="A428" s="42" t="s">
        <v>178</v>
      </c>
      <c r="B428" s="42" t="s">
        <v>173</v>
      </c>
      <c r="C428" s="35" t="s">
        <v>36</v>
      </c>
      <c r="D428" s="42">
        <v>5.0</v>
      </c>
      <c r="E428" s="42">
        <v>11.0</v>
      </c>
      <c r="F428" s="37" t="s">
        <v>18</v>
      </c>
      <c r="G428" s="163">
        <v>4.798913245585409</v>
      </c>
      <c r="H428" s="163">
        <v>0.053892062047111826</v>
      </c>
      <c r="I428" s="163">
        <v>226.10318879805533</v>
      </c>
      <c r="J428" s="163">
        <v>1.9287902138547386</v>
      </c>
      <c r="K428" s="163">
        <v>3.5398819439361127</v>
      </c>
      <c r="L428" s="163">
        <v>33.85578918457031</v>
      </c>
      <c r="M428" s="163">
        <v>32.24357986450195</v>
      </c>
      <c r="N428" s="163">
        <v>33.85578918457031</v>
      </c>
      <c r="O428" s="163">
        <v>1677.03727722168</v>
      </c>
      <c r="P428" s="163">
        <f t="shared" si="72"/>
        <v>89.046755</v>
      </c>
      <c r="AM428" s="121"/>
    </row>
    <row r="429" ht="14.25" customHeight="1">
      <c r="A429" s="30" t="s">
        <v>175</v>
      </c>
      <c r="B429" s="30" t="s">
        <v>169</v>
      </c>
      <c r="C429" s="263" t="s">
        <v>34</v>
      </c>
      <c r="D429" s="30">
        <v>5.0</v>
      </c>
      <c r="E429" s="30">
        <v>12.0</v>
      </c>
      <c r="F429" s="37" t="s">
        <v>18</v>
      </c>
      <c r="G429" s="264">
        <v>1.3602371776844506</v>
      </c>
      <c r="H429" s="264">
        <v>0.0036380375992025728</v>
      </c>
      <c r="I429" s="264">
        <v>208.324353974205</v>
      </c>
      <c r="J429" s="264">
        <v>0.1588341901259738</v>
      </c>
      <c r="K429" s="264">
        <v>4.243131808298104</v>
      </c>
      <c r="L429" s="264">
        <v>35.006004333496094</v>
      </c>
      <c r="M429" s="264">
        <v>32.249752044677734</v>
      </c>
      <c r="N429" s="264">
        <v>35.006004333496094</v>
      </c>
      <c r="O429" s="264">
        <v>1772.599365234375</v>
      </c>
      <c r="P429" s="264"/>
      <c r="AM429" s="121"/>
    </row>
    <row r="430" ht="14.25" customHeight="1">
      <c r="A430" s="42" t="s">
        <v>178</v>
      </c>
      <c r="B430" s="42" t="s">
        <v>169</v>
      </c>
      <c r="C430" s="35" t="s">
        <v>32</v>
      </c>
      <c r="D430" s="42">
        <v>5.0</v>
      </c>
      <c r="E430" s="42">
        <v>13.0</v>
      </c>
      <c r="F430" s="37" t="s">
        <v>18</v>
      </c>
      <c r="G430" s="163">
        <v>1.0783407998479058</v>
      </c>
      <c r="H430" s="163">
        <v>0.01409809361414373</v>
      </c>
      <c r="I430" s="163">
        <v>251.2690966232788</v>
      </c>
      <c r="J430" s="163">
        <v>0.624133583540786</v>
      </c>
      <c r="K430" s="163">
        <v>4.312571449573353</v>
      </c>
      <c r="L430" s="163">
        <v>35.52236557006836</v>
      </c>
      <c r="M430" s="163">
        <v>32.230133056640625</v>
      </c>
      <c r="N430" s="163">
        <v>35.52236557006836</v>
      </c>
      <c r="O430" s="163">
        <v>1826.7589111328125</v>
      </c>
      <c r="P430" s="163">
        <f t="shared" ref="P430:P432" si="73">G430/H430</f>
        <v>76.4884125</v>
      </c>
      <c r="AM430" s="121"/>
    </row>
    <row r="431" ht="14.25" customHeight="1">
      <c r="A431" s="42" t="s">
        <v>183</v>
      </c>
      <c r="B431" s="42" t="s">
        <v>169</v>
      </c>
      <c r="C431" s="35" t="s">
        <v>30</v>
      </c>
      <c r="D431" s="42">
        <v>5.0</v>
      </c>
      <c r="E431" s="42">
        <v>14.0</v>
      </c>
      <c r="F431" s="37" t="s">
        <v>18</v>
      </c>
      <c r="G431" s="163">
        <v>0.3555089659421271</v>
      </c>
      <c r="H431" s="163">
        <v>0.004658418499010805</v>
      </c>
      <c r="I431" s="163">
        <v>253.44187051968922</v>
      </c>
      <c r="J431" s="163">
        <v>0.20959007406772628</v>
      </c>
      <c r="K431" s="163">
        <v>4.370386712304922</v>
      </c>
      <c r="L431" s="163">
        <v>35.462608337402344</v>
      </c>
      <c r="M431" s="163">
        <v>32.26559066772461</v>
      </c>
      <c r="N431" s="163">
        <v>35.462608337402344</v>
      </c>
      <c r="O431" s="163">
        <v>1832.0045166015625</v>
      </c>
      <c r="P431" s="163">
        <f t="shared" si="73"/>
        <v>76.31537742</v>
      </c>
      <c r="AM431" s="121"/>
    </row>
    <row r="432" ht="14.25" customHeight="1">
      <c r="A432" s="42" t="s">
        <v>178</v>
      </c>
      <c r="B432" s="42" t="s">
        <v>176</v>
      </c>
      <c r="C432" s="35" t="s">
        <v>29</v>
      </c>
      <c r="D432" s="42">
        <v>5.0</v>
      </c>
      <c r="E432" s="42">
        <v>15.0</v>
      </c>
      <c r="F432" s="37" t="s">
        <v>18</v>
      </c>
      <c r="G432" s="163">
        <v>3.74589097443968</v>
      </c>
      <c r="H432" s="163">
        <v>0.03504268139754603</v>
      </c>
      <c r="I432" s="163">
        <v>198.0115631160296</v>
      </c>
      <c r="J432" s="163">
        <v>1.494862104701243</v>
      </c>
      <c r="K432" s="163">
        <v>4.181000622251873</v>
      </c>
      <c r="L432" s="163">
        <v>35.66756820678711</v>
      </c>
      <c r="M432" s="163">
        <v>32.322357177734375</v>
      </c>
      <c r="N432" s="163">
        <v>35.66756820678711</v>
      </c>
      <c r="O432" s="163">
        <v>1841.2276611328125</v>
      </c>
      <c r="P432" s="163">
        <f t="shared" si="73"/>
        <v>106.8951012</v>
      </c>
      <c r="AM432" s="121"/>
    </row>
    <row r="433" ht="14.25" customHeight="1">
      <c r="A433" s="30" t="s">
        <v>175</v>
      </c>
      <c r="B433" s="30" t="s">
        <v>173</v>
      </c>
      <c r="C433" s="265" t="s">
        <v>28</v>
      </c>
      <c r="D433" s="30">
        <v>5.0</v>
      </c>
      <c r="E433" s="30">
        <v>16.0</v>
      </c>
      <c r="F433" s="37" t="s">
        <v>18</v>
      </c>
      <c r="G433" s="264">
        <v>0.613921996383649</v>
      </c>
      <c r="H433" s="264">
        <v>0.0028950450306480247</v>
      </c>
      <c r="I433" s="264">
        <v>700.5973599427771</v>
      </c>
      <c r="J433" s="264">
        <v>0.13133719888796144</v>
      </c>
      <c r="K433" s="264">
        <v>4.403763500831221</v>
      </c>
      <c r="L433" s="264">
        <v>35.53632736206055</v>
      </c>
      <c r="M433" s="264">
        <v>32.52956008911133</v>
      </c>
      <c r="N433" s="264">
        <v>35.53632736206055</v>
      </c>
      <c r="O433" s="264">
        <v>1848.5772705078125</v>
      </c>
      <c r="P433" s="264"/>
      <c r="Q433" s="190"/>
      <c r="R433" s="190"/>
      <c r="S433" s="190"/>
      <c r="T433" s="190"/>
      <c r="U433" s="190"/>
      <c r="V433" s="190"/>
      <c r="W433" s="190"/>
      <c r="X433" s="190"/>
      <c r="Y433" s="190"/>
      <c r="Z433" s="190"/>
      <c r="AA433" s="190"/>
      <c r="AB433" s="190"/>
      <c r="AC433" s="190"/>
      <c r="AD433" s="190"/>
      <c r="AE433" s="190"/>
      <c r="AF433" s="190"/>
      <c r="AG433" s="190"/>
      <c r="AH433" s="190"/>
      <c r="AI433" s="190"/>
      <c r="AJ433" s="190"/>
      <c r="AK433" s="190"/>
      <c r="AL433" s="190"/>
      <c r="AM433" s="267"/>
      <c r="AN433" s="190"/>
      <c r="AO433" s="190"/>
      <c r="AP433" s="190"/>
      <c r="AQ433" s="190"/>
      <c r="AR433" s="190"/>
      <c r="AS433" s="190"/>
      <c r="AT433" s="190"/>
      <c r="AU433" s="190"/>
      <c r="AV433" s="190"/>
      <c r="AW433" s="190"/>
      <c r="AX433" s="190"/>
      <c r="AY433" s="190"/>
      <c r="AZ433" s="190"/>
      <c r="BA433" s="190"/>
      <c r="BB433" s="190"/>
      <c r="BC433" s="190"/>
      <c r="BD433" s="190"/>
      <c r="BE433" s="190"/>
      <c r="BF433" s="190"/>
      <c r="BG433" s="190"/>
      <c r="BH433" s="190"/>
      <c r="BI433" s="190"/>
      <c r="BJ433" s="190"/>
      <c r="BK433" s="190"/>
      <c r="BL433" s="190"/>
      <c r="BM433" s="190"/>
      <c r="BN433" s="190"/>
      <c r="BO433" s="190"/>
      <c r="BP433" s="190"/>
      <c r="BQ433" s="190"/>
      <c r="BR433" s="190"/>
      <c r="BS433" s="190"/>
      <c r="BT433" s="190"/>
      <c r="BU433" s="190"/>
      <c r="BV433" s="190"/>
      <c r="BW433" s="190"/>
      <c r="BX433" s="190"/>
      <c r="BY433" s="190"/>
    </row>
    <row r="434" ht="14.25" customHeight="1">
      <c r="A434" s="42" t="s">
        <v>168</v>
      </c>
      <c r="B434" s="42" t="s">
        <v>169</v>
      </c>
      <c r="C434" s="35" t="s">
        <v>46</v>
      </c>
      <c r="D434" s="42">
        <v>2.0</v>
      </c>
      <c r="E434" s="42">
        <v>1.0</v>
      </c>
      <c r="F434" s="37" t="s">
        <v>18</v>
      </c>
      <c r="G434" s="163">
        <v>2.508145400924665</v>
      </c>
      <c r="H434" s="163">
        <v>0.018325317020126675</v>
      </c>
      <c r="I434" s="163">
        <v>160.47303274056904</v>
      </c>
      <c r="J434" s="163">
        <v>0.5591968352330642</v>
      </c>
      <c r="K434" s="163">
        <v>2.9732814655419633</v>
      </c>
      <c r="L434" s="163">
        <v>33.4243278503418</v>
      </c>
      <c r="M434" s="163">
        <v>30.95709991455078</v>
      </c>
      <c r="N434" s="163">
        <v>33.4243278503418</v>
      </c>
      <c r="O434" s="163">
        <v>1074.4119873046875</v>
      </c>
      <c r="P434" s="163">
        <f t="shared" ref="P434:P435" si="74">G434/H434</f>
        <v>136.8677769</v>
      </c>
      <c r="AM434" s="121"/>
    </row>
    <row r="435" ht="14.25" customHeight="1">
      <c r="A435" s="42" t="s">
        <v>168</v>
      </c>
      <c r="B435" s="42" t="s">
        <v>173</v>
      </c>
      <c r="C435" s="35" t="s">
        <v>45</v>
      </c>
      <c r="D435" s="42">
        <v>2.0</v>
      </c>
      <c r="E435" s="42">
        <v>2.0</v>
      </c>
      <c r="F435" s="37" t="s">
        <v>18</v>
      </c>
      <c r="G435" s="163">
        <v>1.2310968053533857</v>
      </c>
      <c r="H435" s="163">
        <v>0.007669168914797969</v>
      </c>
      <c r="I435" s="163">
        <v>126.13395088437298</v>
      </c>
      <c r="J435" s="163">
        <v>0.24942356402420973</v>
      </c>
      <c r="K435" s="163">
        <v>3.1554090177506775</v>
      </c>
      <c r="L435" s="163">
        <v>33.90611267089844</v>
      </c>
      <c r="M435" s="163">
        <v>31.214326858520508</v>
      </c>
      <c r="N435" s="163">
        <v>33.90611267089844</v>
      </c>
      <c r="O435" s="163">
        <v>1216.932861328125</v>
      </c>
      <c r="P435" s="163">
        <f t="shared" si="74"/>
        <v>160.5254518</v>
      </c>
      <c r="AM435" s="121"/>
    </row>
    <row r="436" ht="14.25" customHeight="1">
      <c r="A436" s="30" t="s">
        <v>175</v>
      </c>
      <c r="B436" s="30" t="s">
        <v>176</v>
      </c>
      <c r="C436" s="263" t="s">
        <v>44</v>
      </c>
      <c r="D436" s="30">
        <v>2.0</v>
      </c>
      <c r="E436" s="30">
        <v>3.0</v>
      </c>
      <c r="F436" s="37" t="s">
        <v>18</v>
      </c>
      <c r="G436" s="264">
        <v>3.824530668768369</v>
      </c>
      <c r="H436" s="264">
        <v>0.01880617616698577</v>
      </c>
      <c r="I436" s="264">
        <v>53.34027068110912</v>
      </c>
      <c r="J436" s="264">
        <v>0.5874864234509533</v>
      </c>
      <c r="K436" s="264">
        <v>3.041535067840684</v>
      </c>
      <c r="L436" s="264">
        <v>33.830467224121094</v>
      </c>
      <c r="M436" s="264">
        <v>31.457914352416992</v>
      </c>
      <c r="N436" s="264">
        <v>33.830467224121094</v>
      </c>
      <c r="O436" s="264">
        <v>1247.5667724609375</v>
      </c>
      <c r="P436" s="264"/>
      <c r="AM436" s="121"/>
    </row>
    <row r="437" ht="14.25" customHeight="1">
      <c r="A437" s="30" t="s">
        <v>178</v>
      </c>
      <c r="B437" s="30" t="s">
        <v>179</v>
      </c>
      <c r="C437" s="263" t="s">
        <v>43</v>
      </c>
      <c r="D437" s="30">
        <v>2.0</v>
      </c>
      <c r="E437" s="30">
        <v>4.0</v>
      </c>
      <c r="F437" s="37" t="s">
        <v>18</v>
      </c>
      <c r="G437" s="264">
        <v>2.510705326252266</v>
      </c>
      <c r="H437" s="264">
        <v>0.011533255549087946</v>
      </c>
      <c r="I437" s="264">
        <v>34.90442871343135</v>
      </c>
      <c r="J437" s="264">
        <v>0.3674646410346768</v>
      </c>
      <c r="K437" s="264">
        <v>3.093856624762917</v>
      </c>
      <c r="L437" s="264">
        <v>33.9537467956543</v>
      </c>
      <c r="M437" s="264">
        <v>31.510366439819336</v>
      </c>
      <c r="N437" s="264">
        <v>33.9537467956543</v>
      </c>
      <c r="O437" s="264">
        <v>1222.4945068359375</v>
      </c>
      <c r="P437" s="264"/>
      <c r="AM437" s="121"/>
    </row>
    <row r="438" ht="14.25" customHeight="1">
      <c r="A438" s="190" t="s">
        <v>183</v>
      </c>
      <c r="B438" s="190" t="s">
        <v>176</v>
      </c>
      <c r="C438" s="260" t="s">
        <v>42</v>
      </c>
      <c r="D438" s="190">
        <v>2.0</v>
      </c>
      <c r="E438" s="190">
        <v>5.0</v>
      </c>
      <c r="F438" s="290" t="s">
        <v>18</v>
      </c>
      <c r="G438" s="291"/>
      <c r="H438" s="291"/>
      <c r="I438" s="291"/>
      <c r="J438" s="291"/>
      <c r="K438" s="291"/>
      <c r="L438" s="291"/>
      <c r="M438" s="291"/>
      <c r="N438" s="291"/>
      <c r="O438" s="291"/>
      <c r="P438" s="291"/>
      <c r="Q438" s="190"/>
      <c r="R438" s="190"/>
      <c r="S438" s="190"/>
      <c r="T438" s="190"/>
      <c r="U438" s="190"/>
      <c r="V438" s="190"/>
      <c r="W438" s="190"/>
      <c r="X438" s="190"/>
      <c r="Y438" s="190"/>
      <c r="Z438" s="190"/>
      <c r="AA438" s="190"/>
      <c r="AB438" s="190"/>
      <c r="AC438" s="190"/>
      <c r="AD438" s="190"/>
      <c r="AE438" s="190"/>
      <c r="AF438" s="190"/>
      <c r="AG438" s="190"/>
      <c r="AH438" s="190"/>
      <c r="AI438" s="190"/>
      <c r="AJ438" s="190"/>
      <c r="AK438" s="190"/>
      <c r="AL438" s="190"/>
      <c r="AM438" s="267"/>
      <c r="AN438" s="190"/>
      <c r="AO438" s="190"/>
      <c r="AP438" s="190"/>
      <c r="AQ438" s="190"/>
      <c r="AR438" s="190"/>
      <c r="AS438" s="190"/>
      <c r="AT438" s="190"/>
      <c r="AU438" s="190"/>
      <c r="AV438" s="190"/>
      <c r="AW438" s="190"/>
      <c r="AX438" s="190"/>
      <c r="AY438" s="190"/>
      <c r="AZ438" s="190"/>
      <c r="BA438" s="190"/>
      <c r="BB438" s="190"/>
      <c r="BC438" s="190"/>
      <c r="BD438" s="190"/>
      <c r="BE438" s="190"/>
      <c r="BF438" s="190"/>
      <c r="BG438" s="190"/>
      <c r="BH438" s="190"/>
      <c r="BI438" s="190"/>
      <c r="BJ438" s="190"/>
      <c r="BK438" s="190"/>
      <c r="BL438" s="190"/>
      <c r="BM438" s="190"/>
      <c r="BN438" s="190"/>
      <c r="BO438" s="190"/>
      <c r="BP438" s="190"/>
      <c r="BQ438" s="190"/>
      <c r="BR438" s="190"/>
      <c r="BS438" s="190"/>
      <c r="BT438" s="190"/>
      <c r="BU438" s="190"/>
      <c r="BV438" s="190"/>
      <c r="BW438" s="190"/>
      <c r="BX438" s="190"/>
      <c r="BY438" s="190"/>
    </row>
    <row r="439" ht="14.25" customHeight="1">
      <c r="A439" s="42" t="s">
        <v>168</v>
      </c>
      <c r="B439" s="42" t="s">
        <v>179</v>
      </c>
      <c r="C439" s="35" t="s">
        <v>41</v>
      </c>
      <c r="D439" s="42">
        <v>2.0</v>
      </c>
      <c r="E439" s="42">
        <v>6.0</v>
      </c>
      <c r="F439" s="37" t="s">
        <v>18</v>
      </c>
      <c r="G439" s="163"/>
      <c r="H439" s="163"/>
      <c r="I439" s="163"/>
      <c r="J439" s="163"/>
      <c r="K439" s="163"/>
      <c r="L439" s="163"/>
      <c r="M439" s="163"/>
      <c r="N439" s="163"/>
      <c r="O439" s="163"/>
      <c r="P439" s="163"/>
      <c r="AM439" s="121"/>
    </row>
    <row r="440" ht="14.25" customHeight="1">
      <c r="A440" s="30" t="s">
        <v>183</v>
      </c>
      <c r="B440" s="30" t="s">
        <v>173</v>
      </c>
      <c r="C440" s="263" t="s">
        <v>40</v>
      </c>
      <c r="D440" s="30">
        <v>2.0</v>
      </c>
      <c r="E440" s="30">
        <v>7.0</v>
      </c>
      <c r="F440" s="37" t="s">
        <v>18</v>
      </c>
      <c r="G440" s="264">
        <v>0.03144969424440338</v>
      </c>
      <c r="H440" s="264">
        <v>0.0035252269382490815</v>
      </c>
      <c r="I440" s="264">
        <v>363.1783288453837</v>
      </c>
      <c r="J440" s="264">
        <v>0.1289634335050366</v>
      </c>
      <c r="K440" s="264">
        <v>3.53143832436876</v>
      </c>
      <c r="L440" s="264">
        <v>35.621158599853516</v>
      </c>
      <c r="M440" s="264">
        <v>32.247982025146484</v>
      </c>
      <c r="N440" s="264">
        <v>35.621158599853516</v>
      </c>
      <c r="O440" s="264">
        <v>1378.1845703125</v>
      </c>
      <c r="P440" s="264"/>
      <c r="AM440" s="121"/>
    </row>
    <row r="441" ht="14.25" customHeight="1">
      <c r="A441" s="42" t="s">
        <v>175</v>
      </c>
      <c r="B441" s="42" t="s">
        <v>179</v>
      </c>
      <c r="C441" s="35" t="s">
        <v>39</v>
      </c>
      <c r="D441" s="42">
        <v>2.0</v>
      </c>
      <c r="E441" s="42">
        <v>8.0</v>
      </c>
      <c r="F441" s="37" t="s">
        <v>18</v>
      </c>
      <c r="G441" s="163">
        <v>1.279845332077484</v>
      </c>
      <c r="H441" s="163">
        <v>0.007600680595076891</v>
      </c>
      <c r="I441" s="163">
        <v>113.2817217270116</v>
      </c>
      <c r="J441" s="163">
        <v>0.26101895832295474</v>
      </c>
      <c r="K441" s="163">
        <v>3.3222171618987817</v>
      </c>
      <c r="L441" s="163">
        <v>35.07754135131836</v>
      </c>
      <c r="M441" s="163">
        <v>32.315521240234375</v>
      </c>
      <c r="N441" s="163">
        <v>35.07754135131836</v>
      </c>
      <c r="O441" s="163">
        <v>1292.8843994140625</v>
      </c>
      <c r="P441" s="163">
        <f t="shared" ref="P441:P448" si="75">G441/H441</f>
        <v>168.3856223</v>
      </c>
      <c r="AM441" s="121"/>
    </row>
    <row r="442" ht="14.25" customHeight="1">
      <c r="A442" s="42" t="s">
        <v>168</v>
      </c>
      <c r="B442" s="42" t="s">
        <v>176</v>
      </c>
      <c r="C442" s="35" t="s">
        <v>38</v>
      </c>
      <c r="D442" s="42">
        <v>2.0</v>
      </c>
      <c r="E442" s="42">
        <v>9.0</v>
      </c>
      <c r="F442" s="37" t="s">
        <v>18</v>
      </c>
      <c r="G442" s="163">
        <v>1.2631966084315958</v>
      </c>
      <c r="H442" s="163">
        <v>0.01575924041346353</v>
      </c>
      <c r="I442" s="163">
        <v>250.7238067293985</v>
      </c>
      <c r="J442" s="163">
        <v>0.5292676768661699</v>
      </c>
      <c r="K442" s="163">
        <v>3.257428708354528</v>
      </c>
      <c r="L442" s="163">
        <v>35.06764602661133</v>
      </c>
      <c r="M442" s="163">
        <v>32.456748962402344</v>
      </c>
      <c r="N442" s="163">
        <v>35.06764602661133</v>
      </c>
      <c r="O442" s="163">
        <v>1377.5703125</v>
      </c>
      <c r="P442" s="163">
        <f t="shared" si="75"/>
        <v>80.15593235</v>
      </c>
      <c r="AM442" s="121"/>
    </row>
    <row r="443" ht="14.25" customHeight="1">
      <c r="A443" s="42" t="s">
        <v>183</v>
      </c>
      <c r="B443" s="42" t="s">
        <v>179</v>
      </c>
      <c r="C443" s="35" t="s">
        <v>37</v>
      </c>
      <c r="D443" s="42">
        <v>2.0</v>
      </c>
      <c r="E443" s="42">
        <v>10.0</v>
      </c>
      <c r="F443" s="37" t="s">
        <v>18</v>
      </c>
      <c r="G443" s="163">
        <v>1.501850583668241</v>
      </c>
      <c r="H443" s="163">
        <v>0.010640777016621777</v>
      </c>
      <c r="I443" s="163">
        <v>154.53422078432985</v>
      </c>
      <c r="J443" s="163">
        <v>0.3778541817581483</v>
      </c>
      <c r="K443" s="163">
        <v>3.43587771994105</v>
      </c>
      <c r="L443" s="163">
        <v>35.55746841430664</v>
      </c>
      <c r="M443" s="163">
        <v>32.87858581542969</v>
      </c>
      <c r="N443" s="163">
        <v>35.55746841430664</v>
      </c>
      <c r="O443" s="163">
        <v>1228.326416015625</v>
      </c>
      <c r="P443" s="163">
        <f t="shared" si="75"/>
        <v>141.1410634</v>
      </c>
      <c r="AM443" s="121"/>
    </row>
    <row r="444" ht="14.25" customHeight="1">
      <c r="A444" s="42" t="s">
        <v>178</v>
      </c>
      <c r="B444" s="42" t="s">
        <v>173</v>
      </c>
      <c r="C444" s="35" t="s">
        <v>36</v>
      </c>
      <c r="D444" s="42">
        <v>2.0</v>
      </c>
      <c r="E444" s="42">
        <v>11.0</v>
      </c>
      <c r="F444" s="37" t="s">
        <v>18</v>
      </c>
      <c r="G444" s="163">
        <v>6.3552827156948535</v>
      </c>
      <c r="H444" s="163">
        <v>0.10272798743510585</v>
      </c>
      <c r="I444" s="163">
        <v>269.01594770708766</v>
      </c>
      <c r="J444" s="163">
        <v>2.726425548184887</v>
      </c>
      <c r="K444" s="163">
        <v>2.648827406616565</v>
      </c>
      <c r="L444" s="163">
        <v>34.54056930541992</v>
      </c>
      <c r="M444" s="163">
        <v>33.0800895690918</v>
      </c>
      <c r="N444" s="163">
        <v>34.54056930541992</v>
      </c>
      <c r="O444" s="163">
        <v>1315.604248046875</v>
      </c>
      <c r="P444" s="163">
        <f t="shared" si="75"/>
        <v>61.86515354</v>
      </c>
      <c r="AM444" s="121"/>
    </row>
    <row r="445" ht="14.25" customHeight="1">
      <c r="A445" s="42" t="s">
        <v>175</v>
      </c>
      <c r="B445" s="42" t="s">
        <v>169</v>
      </c>
      <c r="C445" s="35" t="s">
        <v>34</v>
      </c>
      <c r="D445" s="42">
        <v>2.0</v>
      </c>
      <c r="E445" s="42">
        <v>12.0</v>
      </c>
      <c r="F445" s="37" t="s">
        <v>18</v>
      </c>
      <c r="G445" s="163">
        <v>8.790258464270874</v>
      </c>
      <c r="H445" s="163">
        <v>0.1377322705878991</v>
      </c>
      <c r="I445" s="163">
        <v>261.77447155107234</v>
      </c>
      <c r="J445" s="163">
        <v>3.108704829153199</v>
      </c>
      <c r="K445" s="163">
        <v>2.2819083421971085</v>
      </c>
      <c r="L445" s="163">
        <v>33.57691955566406</v>
      </c>
      <c r="M445" s="163">
        <v>33.143707275390625</v>
      </c>
      <c r="N445" s="163">
        <v>33.57691955566406</v>
      </c>
      <c r="O445" s="163">
        <v>1475.2113037109375</v>
      </c>
      <c r="P445" s="163">
        <f t="shared" si="75"/>
        <v>63.82134286</v>
      </c>
      <c r="AM445" s="121"/>
    </row>
    <row r="446" ht="14.25" customHeight="1">
      <c r="A446" s="42" t="s">
        <v>178</v>
      </c>
      <c r="B446" s="42" t="s">
        <v>169</v>
      </c>
      <c r="C446" s="35" t="s">
        <v>32</v>
      </c>
      <c r="D446" s="42">
        <v>2.0</v>
      </c>
      <c r="E446" s="42">
        <v>13.0</v>
      </c>
      <c r="F446" s="37" t="s">
        <v>18</v>
      </c>
      <c r="G446" s="163">
        <v>3.6010057337293797</v>
      </c>
      <c r="H446" s="163">
        <v>0.032945631639415</v>
      </c>
      <c r="I446" s="163">
        <v>198.57326907443888</v>
      </c>
      <c r="J446" s="163">
        <v>1.1535242679541282</v>
      </c>
      <c r="K446" s="163">
        <v>3.4084582048194356</v>
      </c>
      <c r="L446" s="163">
        <v>36.0150032043457</v>
      </c>
      <c r="M446" s="163">
        <v>33.27177429199219</v>
      </c>
      <c r="N446" s="163">
        <v>36.0150032043457</v>
      </c>
      <c r="O446" s="163">
        <v>1440.359130859375</v>
      </c>
      <c r="P446" s="163">
        <f t="shared" si="75"/>
        <v>109.3014629</v>
      </c>
      <c r="AM446" s="121"/>
    </row>
    <row r="447" ht="14.25" customHeight="1">
      <c r="A447" s="42" t="s">
        <v>183</v>
      </c>
      <c r="B447" s="42" t="s">
        <v>169</v>
      </c>
      <c r="C447" s="35" t="s">
        <v>30</v>
      </c>
      <c r="D447" s="42">
        <v>2.0</v>
      </c>
      <c r="E447" s="42">
        <v>14.0</v>
      </c>
      <c r="F447" s="37" t="s">
        <v>18</v>
      </c>
      <c r="G447" s="163">
        <v>0.44589395377960317</v>
      </c>
      <c r="H447" s="163">
        <v>0.004791447410753246</v>
      </c>
      <c r="I447" s="163">
        <v>229.93754718902278</v>
      </c>
      <c r="J447" s="163">
        <v>0.189224142934551</v>
      </c>
      <c r="K447" s="163">
        <v>3.8063174451201682</v>
      </c>
      <c r="L447" s="163">
        <v>36.6456184387207</v>
      </c>
      <c r="M447" s="163">
        <v>33.349945068359375</v>
      </c>
      <c r="N447" s="163">
        <v>36.6456184387207</v>
      </c>
      <c r="O447" s="163">
        <v>1302.8980712890625</v>
      </c>
      <c r="P447" s="163">
        <f t="shared" si="75"/>
        <v>93.06038772</v>
      </c>
      <c r="AM447" s="121"/>
    </row>
    <row r="448" ht="14.25" customHeight="1">
      <c r="A448" s="42" t="s">
        <v>178</v>
      </c>
      <c r="B448" s="42" t="s">
        <v>176</v>
      </c>
      <c r="C448" s="35" t="s">
        <v>29</v>
      </c>
      <c r="D448" s="42">
        <v>2.0</v>
      </c>
      <c r="E448" s="42">
        <v>15.0</v>
      </c>
      <c r="F448" s="37" t="s">
        <v>18</v>
      </c>
      <c r="G448" s="163">
        <v>2.0119588945002107</v>
      </c>
      <c r="H448" s="163">
        <v>0.015464818896453025</v>
      </c>
      <c r="I448" s="163">
        <v>168.45229116553568</v>
      </c>
      <c r="J448" s="163">
        <v>0.6125607937173156</v>
      </c>
      <c r="K448" s="163">
        <v>3.8279799089253026</v>
      </c>
      <c r="L448" s="163">
        <v>36.96969985961914</v>
      </c>
      <c r="M448" s="163">
        <v>33.51793670654297</v>
      </c>
      <c r="N448" s="163">
        <v>36.96969985961914</v>
      </c>
      <c r="O448" s="163">
        <v>1509.149658203125</v>
      </c>
      <c r="P448" s="163">
        <f t="shared" si="75"/>
        <v>130.0990919</v>
      </c>
      <c r="AM448" s="121"/>
    </row>
    <row r="449" ht="14.25" customHeight="1">
      <c r="A449" s="30" t="s">
        <v>175</v>
      </c>
      <c r="B449" s="30" t="s">
        <v>173</v>
      </c>
      <c r="C449" s="265" t="s">
        <v>28</v>
      </c>
      <c r="D449" s="30">
        <v>2.0</v>
      </c>
      <c r="E449" s="30">
        <v>16.0</v>
      </c>
      <c r="F449" s="37" t="s">
        <v>18</v>
      </c>
      <c r="G449" s="264">
        <v>0.49631022573371686</v>
      </c>
      <c r="H449" s="264">
        <v>0.0024193051482875026</v>
      </c>
      <c r="I449" s="264">
        <v>56.223169537461146</v>
      </c>
      <c r="J449" s="264">
        <v>0.09467048602160606</v>
      </c>
      <c r="K449" s="264">
        <v>3.769291818313928</v>
      </c>
      <c r="L449" s="264">
        <v>36.51403045654297</v>
      </c>
      <c r="M449" s="264">
        <v>33.39519119262695</v>
      </c>
      <c r="N449" s="264">
        <v>36.51403045654297</v>
      </c>
      <c r="O449" s="264">
        <v>1611.3397216796875</v>
      </c>
      <c r="P449" s="264"/>
      <c r="AM449" s="121"/>
    </row>
    <row r="450" ht="14.25" customHeight="1">
      <c r="A450" s="42" t="s">
        <v>168</v>
      </c>
      <c r="B450" s="42" t="s">
        <v>169</v>
      </c>
      <c r="C450" s="35" t="s">
        <v>46</v>
      </c>
      <c r="D450" s="42">
        <v>4.0</v>
      </c>
      <c r="E450" s="42">
        <v>1.0</v>
      </c>
      <c r="F450" s="37" t="s">
        <v>18</v>
      </c>
      <c r="G450" s="163">
        <v>5.8890548793881665</v>
      </c>
      <c r="H450" s="163">
        <v>0.058613037289668955</v>
      </c>
      <c r="I450" s="163">
        <v>208.35364269957407</v>
      </c>
      <c r="J450" s="163">
        <v>1.7994013152209276</v>
      </c>
      <c r="K450" s="163">
        <v>3.0161948307427866</v>
      </c>
      <c r="L450" s="163">
        <v>35.2935905456543</v>
      </c>
      <c r="M450" s="163">
        <v>33.43369674682617</v>
      </c>
      <c r="N450" s="163">
        <v>35.2935905456543</v>
      </c>
      <c r="O450" s="163">
        <v>590.846435546875</v>
      </c>
      <c r="P450" s="163">
        <f t="shared" ref="P450:P480" si="76">G450/H450</f>
        <v>100.4734638</v>
      </c>
      <c r="AM450" s="121"/>
    </row>
    <row r="451" ht="14.25" customHeight="1">
      <c r="A451" s="42" t="s">
        <v>168</v>
      </c>
      <c r="B451" s="42" t="s">
        <v>173</v>
      </c>
      <c r="C451" s="35" t="s">
        <v>45</v>
      </c>
      <c r="D451" s="42">
        <v>4.0</v>
      </c>
      <c r="E451" s="42">
        <v>2.0</v>
      </c>
      <c r="F451" s="37" t="s">
        <v>18</v>
      </c>
      <c r="G451" s="163">
        <v>1.981467870544937</v>
      </c>
      <c r="H451" s="163">
        <v>0.021223213322171166</v>
      </c>
      <c r="I451" s="163">
        <v>229.15687927430977</v>
      </c>
      <c r="J451" s="163">
        <v>0.6796431327614698</v>
      </c>
      <c r="K451" s="163">
        <v>3.110973732745259</v>
      </c>
      <c r="L451" s="163">
        <v>34.91731643676758</v>
      </c>
      <c r="M451" s="163">
        <v>33.49789047241211</v>
      </c>
      <c r="N451" s="163">
        <v>34.91731643676758</v>
      </c>
      <c r="O451" s="163">
        <v>870.6608276367188</v>
      </c>
      <c r="P451" s="163">
        <f t="shared" si="76"/>
        <v>93.36323583</v>
      </c>
      <c r="AM451" s="121"/>
    </row>
    <row r="452" ht="14.25" customHeight="1">
      <c r="A452" s="42" t="s">
        <v>175</v>
      </c>
      <c r="B452" s="42" t="s">
        <v>176</v>
      </c>
      <c r="C452" s="35" t="s">
        <v>44</v>
      </c>
      <c r="D452" s="42">
        <v>4.0</v>
      </c>
      <c r="E452" s="42">
        <v>3.0</v>
      </c>
      <c r="F452" s="37" t="s">
        <v>18</v>
      </c>
      <c r="G452" s="163">
        <v>3.064266714460682</v>
      </c>
      <c r="H452" s="163">
        <v>0.03313853134656583</v>
      </c>
      <c r="I452" s="163">
        <v>226.7328439197101</v>
      </c>
      <c r="J452" s="163">
        <v>1.1098561562423759</v>
      </c>
      <c r="K452" s="163">
        <v>3.261558360876538</v>
      </c>
      <c r="L452" s="163">
        <v>35.66651153564453</v>
      </c>
      <c r="M452" s="163">
        <v>33.56594467163086</v>
      </c>
      <c r="N452" s="163">
        <v>35.66651153564453</v>
      </c>
      <c r="O452" s="163">
        <v>1515.97509765625</v>
      </c>
      <c r="P452" s="163">
        <f t="shared" si="76"/>
        <v>92.46839223</v>
      </c>
      <c r="AM452" s="121"/>
    </row>
    <row r="453" ht="14.25" customHeight="1">
      <c r="A453" s="42" t="s">
        <v>178</v>
      </c>
      <c r="B453" s="42" t="s">
        <v>179</v>
      </c>
      <c r="C453" s="35" t="s">
        <v>43</v>
      </c>
      <c r="D453" s="42">
        <v>4.0</v>
      </c>
      <c r="E453" s="42">
        <v>4.0</v>
      </c>
      <c r="F453" s="37" t="s">
        <v>18</v>
      </c>
      <c r="G453" s="163">
        <v>1.6519863958782413</v>
      </c>
      <c r="H453" s="163">
        <v>0.01947627591366129</v>
      </c>
      <c r="I453" s="163">
        <v>245.37762837334836</v>
      </c>
      <c r="J453" s="163">
        <v>0.5435009563734673</v>
      </c>
      <c r="K453" s="163">
        <v>2.7157184030296415</v>
      </c>
      <c r="L453" s="163">
        <v>33.49943161010742</v>
      </c>
      <c r="M453" s="163">
        <v>33.56586837768555</v>
      </c>
      <c r="N453" s="163">
        <v>33.49943161010742</v>
      </c>
      <c r="O453" s="163">
        <v>398.6407470703125</v>
      </c>
      <c r="P453" s="163">
        <f t="shared" si="76"/>
        <v>84.8204453</v>
      </c>
      <c r="AM453" s="121"/>
    </row>
    <row r="454" ht="14.25" customHeight="1">
      <c r="A454" s="42" t="s">
        <v>183</v>
      </c>
      <c r="B454" s="42" t="s">
        <v>176</v>
      </c>
      <c r="C454" s="35" t="s">
        <v>42</v>
      </c>
      <c r="D454" s="42">
        <v>4.0</v>
      </c>
      <c r="E454" s="42">
        <v>5.0</v>
      </c>
      <c r="F454" s="37" t="s">
        <v>18</v>
      </c>
      <c r="G454" s="163">
        <v>5.796344838625898</v>
      </c>
      <c r="H454" s="163">
        <v>0.051657290230095645</v>
      </c>
      <c r="I454" s="163">
        <v>192.82879544523044</v>
      </c>
      <c r="J454" s="163">
        <v>1.34246857161794</v>
      </c>
      <c r="K454" s="163">
        <v>2.5558168390552676</v>
      </c>
      <c r="L454" s="163">
        <v>33.43195724487305</v>
      </c>
      <c r="M454" s="163">
        <v>33.482723236083984</v>
      </c>
      <c r="N454" s="163">
        <v>33.43195724487305</v>
      </c>
      <c r="O454" s="163">
        <v>385.5218505859375</v>
      </c>
      <c r="P454" s="163">
        <f t="shared" si="76"/>
        <v>112.2076828</v>
      </c>
      <c r="AM454" s="121"/>
    </row>
    <row r="455" ht="14.25" customHeight="1">
      <c r="A455" s="42" t="s">
        <v>168</v>
      </c>
      <c r="B455" s="42" t="s">
        <v>179</v>
      </c>
      <c r="C455" s="35" t="s">
        <v>41</v>
      </c>
      <c r="D455" s="42">
        <v>4.0</v>
      </c>
      <c r="E455" s="42">
        <v>6.0</v>
      </c>
      <c r="F455" s="37" t="s">
        <v>18</v>
      </c>
      <c r="G455" s="163">
        <v>3.8096402667069453</v>
      </c>
      <c r="H455" s="163">
        <v>0.0263838836507911</v>
      </c>
      <c r="I455" s="163">
        <v>146.8575307707497</v>
      </c>
      <c r="J455" s="163">
        <v>0.7329919414949378</v>
      </c>
      <c r="K455" s="163">
        <v>2.7118243810871747</v>
      </c>
      <c r="L455" s="163">
        <v>33.255943298339844</v>
      </c>
      <c r="M455" s="163">
        <v>33.868324279785156</v>
      </c>
      <c r="N455" s="163">
        <v>33.75261688232422</v>
      </c>
      <c r="O455" s="163">
        <v>642.7347412109375</v>
      </c>
      <c r="P455" s="163">
        <f t="shared" si="76"/>
        <v>144.3927026</v>
      </c>
      <c r="AM455" s="121"/>
    </row>
    <row r="456" ht="14.25" customHeight="1">
      <c r="A456" s="42" t="s">
        <v>183</v>
      </c>
      <c r="B456" s="42" t="s">
        <v>173</v>
      </c>
      <c r="C456" s="35" t="s">
        <v>40</v>
      </c>
      <c r="D456" s="42">
        <v>4.0</v>
      </c>
      <c r="E456" s="42">
        <v>7.0</v>
      </c>
      <c r="F456" s="37" t="s">
        <v>18</v>
      </c>
      <c r="G456" s="163">
        <v>4.330159947700774</v>
      </c>
      <c r="H456" s="163">
        <v>0.03142120041879348</v>
      </c>
      <c r="I456" s="163">
        <v>155.10938843272424</v>
      </c>
      <c r="J456" s="163">
        <v>0.9271580749515185</v>
      </c>
      <c r="K456" s="163">
        <v>2.883610125360745</v>
      </c>
      <c r="L456" s="163">
        <v>33.75261688232422</v>
      </c>
      <c r="M456" s="163">
        <v>33.31600570678711</v>
      </c>
      <c r="N456" s="163">
        <v>33.255943298339844</v>
      </c>
      <c r="O456" s="163">
        <v>386.48590087890625</v>
      </c>
      <c r="P456" s="163">
        <f t="shared" si="76"/>
        <v>137.8101374</v>
      </c>
      <c r="AM456" s="121"/>
    </row>
    <row r="457" ht="14.25" customHeight="1">
      <c r="A457" s="42" t="s">
        <v>175</v>
      </c>
      <c r="B457" s="42" t="s">
        <v>179</v>
      </c>
      <c r="C457" s="35" t="s">
        <v>39</v>
      </c>
      <c r="D457" s="42">
        <v>4.0</v>
      </c>
      <c r="E457" s="42">
        <v>8.0</v>
      </c>
      <c r="F457" s="37" t="s">
        <v>18</v>
      </c>
      <c r="G457" s="163">
        <v>5.883095766828822</v>
      </c>
      <c r="H457" s="163">
        <v>0.05700395647490864</v>
      </c>
      <c r="I457" s="163">
        <v>205.46748566035495</v>
      </c>
      <c r="J457" s="163">
        <v>1.5940072281974655</v>
      </c>
      <c r="K457" s="163">
        <v>2.7551429435291297</v>
      </c>
      <c r="L457" s="163">
        <v>33.768959045410156</v>
      </c>
      <c r="M457" s="163">
        <v>33.86931228637695</v>
      </c>
      <c r="N457" s="163">
        <v>33.768959045410156</v>
      </c>
      <c r="O457" s="163">
        <v>1519.441650390625</v>
      </c>
      <c r="P457" s="163">
        <f t="shared" si="76"/>
        <v>103.2050428</v>
      </c>
      <c r="AM457" s="121"/>
    </row>
    <row r="458" ht="14.25" customHeight="1">
      <c r="A458" s="42" t="s">
        <v>168</v>
      </c>
      <c r="B458" s="42" t="s">
        <v>176</v>
      </c>
      <c r="C458" s="35" t="s">
        <v>38</v>
      </c>
      <c r="D458" s="42">
        <v>4.0</v>
      </c>
      <c r="E458" s="42">
        <v>9.0</v>
      </c>
      <c r="F458" s="37" t="s">
        <v>18</v>
      </c>
      <c r="G458" s="163">
        <v>7.090001987485855</v>
      </c>
      <c r="H458" s="163">
        <v>0.07430357863896801</v>
      </c>
      <c r="I458" s="163">
        <v>214.7360029792311</v>
      </c>
      <c r="J458" s="163">
        <v>2.047842492568793</v>
      </c>
      <c r="K458" s="163">
        <v>2.729569149433721</v>
      </c>
      <c r="L458" s="163">
        <v>33.97246170043945</v>
      </c>
      <c r="M458" s="163">
        <v>33.91177749633789</v>
      </c>
      <c r="N458" s="163">
        <v>33.97246170043945</v>
      </c>
      <c r="O458" s="163">
        <v>1754.897216796875</v>
      </c>
      <c r="P458" s="163">
        <f t="shared" si="76"/>
        <v>95.41938783</v>
      </c>
      <c r="AM458" s="121"/>
    </row>
    <row r="459" ht="14.25" customHeight="1">
      <c r="A459" s="42" t="s">
        <v>183</v>
      </c>
      <c r="B459" s="42" t="s">
        <v>179</v>
      </c>
      <c r="C459" s="35" t="s">
        <v>37</v>
      </c>
      <c r="D459" s="42">
        <v>4.0</v>
      </c>
      <c r="E459" s="42">
        <v>10.0</v>
      </c>
      <c r="F459" s="37" t="s">
        <v>18</v>
      </c>
      <c r="G459" s="163">
        <v>4.596505328546392</v>
      </c>
      <c r="H459" s="163">
        <v>0.038137622193979294</v>
      </c>
      <c r="I459" s="163">
        <v>181.4050580811858</v>
      </c>
      <c r="J459" s="163">
        <v>1.1157208850478049</v>
      </c>
      <c r="K459" s="163">
        <v>2.864780192826032</v>
      </c>
      <c r="L459" s="163">
        <v>33.85026168823242</v>
      </c>
      <c r="M459" s="163">
        <v>33.93296813964844</v>
      </c>
      <c r="N459" s="163">
        <v>33.85026168823242</v>
      </c>
      <c r="O459" s="163">
        <v>1670.51318359375</v>
      </c>
      <c r="P459" s="163">
        <f t="shared" si="76"/>
        <v>120.5241718</v>
      </c>
      <c r="AM459" s="121"/>
    </row>
    <row r="460" ht="14.25" customHeight="1">
      <c r="A460" s="42" t="s">
        <v>178</v>
      </c>
      <c r="B460" s="42" t="s">
        <v>173</v>
      </c>
      <c r="C460" s="35" t="s">
        <v>36</v>
      </c>
      <c r="D460" s="42">
        <v>4.0</v>
      </c>
      <c r="E460" s="42">
        <v>11.0</v>
      </c>
      <c r="F460" s="37" t="s">
        <v>18</v>
      </c>
      <c r="G460" s="163">
        <v>7.445964492337403</v>
      </c>
      <c r="H460" s="163">
        <v>0.09634609315874726</v>
      </c>
      <c r="I460" s="163">
        <v>242.56730165246233</v>
      </c>
      <c r="J460" s="163">
        <v>2.5044995400616066</v>
      </c>
      <c r="K460" s="163">
        <v>2.5933260533514724</v>
      </c>
      <c r="L460" s="163">
        <v>33.843021392822266</v>
      </c>
      <c r="M460" s="163">
        <v>33.94190979003906</v>
      </c>
      <c r="N460" s="163">
        <v>33.843021392822266</v>
      </c>
      <c r="O460" s="163">
        <v>601.601806640625</v>
      </c>
      <c r="P460" s="163">
        <f t="shared" si="76"/>
        <v>77.28351247</v>
      </c>
      <c r="AM460" s="121"/>
    </row>
    <row r="461" ht="14.25" customHeight="1">
      <c r="A461" s="42" t="s">
        <v>175</v>
      </c>
      <c r="B461" s="42" t="s">
        <v>169</v>
      </c>
      <c r="C461" s="35" t="s">
        <v>34</v>
      </c>
      <c r="D461" s="42">
        <v>4.0</v>
      </c>
      <c r="E461" s="42">
        <v>12.0</v>
      </c>
      <c r="F461" s="37" t="s">
        <v>18</v>
      </c>
      <c r="G461" s="163">
        <v>1.211526876620494</v>
      </c>
      <c r="H461" s="163">
        <v>0.007739685956125035</v>
      </c>
      <c r="I461" s="163">
        <v>133.03163079078482</v>
      </c>
      <c r="J461" s="163">
        <v>0.2435548932760432</v>
      </c>
      <c r="K461" s="163">
        <v>3.051258300369931</v>
      </c>
      <c r="L461" s="163">
        <v>33.92420196533203</v>
      </c>
      <c r="M461" s="163">
        <v>33.977054595947266</v>
      </c>
      <c r="N461" s="163">
        <v>33.92420196533203</v>
      </c>
      <c r="O461" s="163">
        <v>915.242919921875</v>
      </c>
      <c r="P461" s="163">
        <f t="shared" si="76"/>
        <v>156.5343715</v>
      </c>
      <c r="AM461" s="121"/>
    </row>
    <row r="462" ht="14.25" customHeight="1">
      <c r="A462" s="42" t="s">
        <v>178</v>
      </c>
      <c r="B462" s="42" t="s">
        <v>169</v>
      </c>
      <c r="C462" s="35" t="s">
        <v>32</v>
      </c>
      <c r="D462" s="42">
        <v>4.0</v>
      </c>
      <c r="E462" s="42">
        <v>13.0</v>
      </c>
      <c r="F462" s="37" t="s">
        <v>18</v>
      </c>
      <c r="G462" s="163">
        <v>2.518326615872653</v>
      </c>
      <c r="H462" s="163">
        <v>0.019196287806372593</v>
      </c>
      <c r="I462" s="163">
        <v>169.6028407188852</v>
      </c>
      <c r="J462" s="163">
        <v>0.5888537618701815</v>
      </c>
      <c r="K462" s="163">
        <v>2.985020172996548</v>
      </c>
      <c r="L462" s="163">
        <v>33.94867706298828</v>
      </c>
      <c r="M462" s="163">
        <v>34.007259368896484</v>
      </c>
      <c r="N462" s="163">
        <v>33.94867706298828</v>
      </c>
      <c r="O462" s="163">
        <v>1186.3487548828125</v>
      </c>
      <c r="P462" s="163">
        <f t="shared" si="76"/>
        <v>131.188209</v>
      </c>
      <c r="AM462" s="121"/>
    </row>
    <row r="463" ht="14.25" customHeight="1">
      <c r="A463" s="42" t="s">
        <v>183</v>
      </c>
      <c r="B463" s="42" t="s">
        <v>169</v>
      </c>
      <c r="C463" s="35" t="s">
        <v>30</v>
      </c>
      <c r="D463" s="42">
        <v>4.0</v>
      </c>
      <c r="E463" s="42">
        <v>14.0</v>
      </c>
      <c r="F463" s="37" t="s">
        <v>18</v>
      </c>
      <c r="G463" s="163">
        <v>3.6460973355008353</v>
      </c>
      <c r="H463" s="163">
        <v>0.02407367598504703</v>
      </c>
      <c r="I463" s="163">
        <v>134.9278966121262</v>
      </c>
      <c r="J463" s="163">
        <v>0.7416990117732776</v>
      </c>
      <c r="K463" s="163">
        <v>3.0016740370918797</v>
      </c>
      <c r="L463" s="163">
        <v>34.142356872558594</v>
      </c>
      <c r="M463" s="163">
        <v>34.281654357910156</v>
      </c>
      <c r="N463" s="163">
        <v>34.142356872558594</v>
      </c>
      <c r="O463" s="163">
        <v>935.5531005859375</v>
      </c>
      <c r="P463" s="163">
        <f t="shared" si="76"/>
        <v>151.4557784</v>
      </c>
      <c r="AM463" s="121"/>
    </row>
    <row r="464" ht="14.25" customHeight="1">
      <c r="A464" s="42" t="s">
        <v>178</v>
      </c>
      <c r="B464" s="42" t="s">
        <v>176</v>
      </c>
      <c r="C464" s="35" t="s">
        <v>29</v>
      </c>
      <c r="D464" s="42">
        <v>4.0</v>
      </c>
      <c r="E464" s="42">
        <v>15.0</v>
      </c>
      <c r="F464" s="37" t="s">
        <v>18</v>
      </c>
      <c r="G464" s="163">
        <v>2.234130900888118</v>
      </c>
      <c r="H464" s="163">
        <v>0.016146500522839037</v>
      </c>
      <c r="I464" s="163">
        <v>158.44394105681337</v>
      </c>
      <c r="J464" s="163">
        <v>0.5084158893443633</v>
      </c>
      <c r="K464" s="163">
        <v>3.059236268337995</v>
      </c>
      <c r="L464" s="163">
        <v>34.231224060058594</v>
      </c>
      <c r="M464" s="163">
        <v>34.290164947509766</v>
      </c>
      <c r="N464" s="163">
        <v>34.231224060058594</v>
      </c>
      <c r="O464" s="163">
        <v>1618.8878173828125</v>
      </c>
      <c r="P464" s="163">
        <f t="shared" si="76"/>
        <v>138.3662607</v>
      </c>
      <c r="AM464" s="121"/>
    </row>
    <row r="465" ht="14.25" customHeight="1">
      <c r="A465" s="42" t="s">
        <v>175</v>
      </c>
      <c r="B465" s="42" t="s">
        <v>173</v>
      </c>
      <c r="C465" s="33" t="s">
        <v>28</v>
      </c>
      <c r="D465" s="42">
        <v>4.0</v>
      </c>
      <c r="E465" s="42">
        <v>16.0</v>
      </c>
      <c r="F465" s="37" t="s">
        <v>18</v>
      </c>
      <c r="G465" s="163">
        <v>2.4208530084658775</v>
      </c>
      <c r="H465" s="163">
        <v>0.013840063763577585</v>
      </c>
      <c r="I465" s="163">
        <v>101.54765893704793</v>
      </c>
      <c r="J465" s="163">
        <v>0.42732521413395974</v>
      </c>
      <c r="K465" s="163">
        <v>2.998228723870866</v>
      </c>
      <c r="L465" s="163">
        <v>34.03075408935547</v>
      </c>
      <c r="M465" s="163">
        <v>34.12662124633789</v>
      </c>
      <c r="N465" s="163">
        <v>34.03075408935547</v>
      </c>
      <c r="O465" s="163">
        <v>526.0903930664062</v>
      </c>
      <c r="P465" s="163">
        <f t="shared" si="76"/>
        <v>174.916319</v>
      </c>
      <c r="AM465" s="121"/>
    </row>
    <row r="466" ht="14.25" customHeight="1">
      <c r="A466" s="42" t="s">
        <v>168</v>
      </c>
      <c r="B466" s="42" t="s">
        <v>169</v>
      </c>
      <c r="C466" s="35" t="s">
        <v>46</v>
      </c>
      <c r="D466" s="42">
        <v>6.0</v>
      </c>
      <c r="E466" s="42">
        <v>1.0</v>
      </c>
      <c r="F466" s="37" t="s">
        <v>18</v>
      </c>
      <c r="G466" s="163">
        <v>10.821239659228684</v>
      </c>
      <c r="H466" s="163">
        <v>0.21558623613565903</v>
      </c>
      <c r="I466" s="163">
        <v>278.22630849637113</v>
      </c>
      <c r="J466" s="163">
        <v>4.277137703915231</v>
      </c>
      <c r="K466" s="163">
        <v>2.060304156183767</v>
      </c>
      <c r="L466" s="163">
        <v>32.693695068359375</v>
      </c>
      <c r="M466" s="163">
        <v>32.663856506347656</v>
      </c>
      <c r="N466" s="163">
        <v>32.693695068359375</v>
      </c>
      <c r="O466" s="163">
        <v>1169.4554443359375</v>
      </c>
      <c r="P466" s="163">
        <f t="shared" si="76"/>
        <v>50.19448297</v>
      </c>
      <c r="AM466" s="121"/>
    </row>
    <row r="467" ht="14.25" customHeight="1">
      <c r="A467" s="42" t="s">
        <v>168</v>
      </c>
      <c r="B467" s="42" t="s">
        <v>173</v>
      </c>
      <c r="C467" s="35" t="s">
        <v>45</v>
      </c>
      <c r="D467" s="42">
        <v>6.0</v>
      </c>
      <c r="E467" s="42">
        <v>2.0</v>
      </c>
      <c r="F467" s="37" t="s">
        <v>18</v>
      </c>
      <c r="G467" s="163">
        <v>11.598133330574722</v>
      </c>
      <c r="H467" s="163">
        <v>0.236845024317117</v>
      </c>
      <c r="I467" s="163">
        <v>278.7144930671391</v>
      </c>
      <c r="J467" s="163">
        <v>4.520042308308694</v>
      </c>
      <c r="K467" s="163">
        <v>1.9948872715232513</v>
      </c>
      <c r="L467" s="163">
        <v>32.72007751464844</v>
      </c>
      <c r="M467" s="163">
        <v>32.78901672363281</v>
      </c>
      <c r="N467" s="163">
        <v>32.72007751464844</v>
      </c>
      <c r="O467" s="163">
        <v>1030.3680419921875</v>
      </c>
      <c r="P467" s="163">
        <f t="shared" si="76"/>
        <v>48.96929274</v>
      </c>
      <c r="AM467" s="121"/>
    </row>
    <row r="468" ht="14.25" customHeight="1">
      <c r="A468" s="42" t="s">
        <v>175</v>
      </c>
      <c r="B468" s="42" t="s">
        <v>176</v>
      </c>
      <c r="C468" s="35" t="s">
        <v>44</v>
      </c>
      <c r="D468" s="42">
        <v>6.0</v>
      </c>
      <c r="E468" s="42">
        <v>3.0</v>
      </c>
      <c r="F468" s="37" t="s">
        <v>18</v>
      </c>
      <c r="G468" s="163">
        <v>1.371863488679264</v>
      </c>
      <c r="H468" s="163">
        <v>0.01620982706824485</v>
      </c>
      <c r="I468" s="163">
        <v>246.19975486180192</v>
      </c>
      <c r="J468" s="163">
        <v>0.4557974197080916</v>
      </c>
      <c r="K468" s="163">
        <v>2.7398604124204313</v>
      </c>
      <c r="L468" s="163">
        <v>32.61662673950195</v>
      </c>
      <c r="M468" s="163">
        <v>32.613616943359375</v>
      </c>
      <c r="N468" s="163">
        <v>32.61662673950195</v>
      </c>
      <c r="O468" s="163">
        <v>716.2618408203125</v>
      </c>
      <c r="P468" s="163">
        <f t="shared" si="76"/>
        <v>84.6315931</v>
      </c>
      <c r="AM468" s="121"/>
    </row>
    <row r="469" ht="14.25" customHeight="1">
      <c r="A469" s="42" t="s">
        <v>178</v>
      </c>
      <c r="B469" s="42" t="s">
        <v>179</v>
      </c>
      <c r="C469" s="35" t="s">
        <v>43</v>
      </c>
      <c r="D469" s="42">
        <v>6.0</v>
      </c>
      <c r="E469" s="42">
        <v>4.0</v>
      </c>
      <c r="F469" s="37" t="s">
        <v>18</v>
      </c>
      <c r="G469" s="163">
        <v>4.101266946188088</v>
      </c>
      <c r="H469" s="163">
        <v>0.042915449396593516</v>
      </c>
      <c r="I469" s="163">
        <v>222.94226096595338</v>
      </c>
      <c r="J469" s="163">
        <v>1.1211722523354797</v>
      </c>
      <c r="K469" s="163">
        <v>2.5676835645582576</v>
      </c>
      <c r="L469" s="163">
        <v>32.53556823730469</v>
      </c>
      <c r="M469" s="163">
        <v>32.552520751953125</v>
      </c>
      <c r="N469" s="163">
        <v>32.53556823730469</v>
      </c>
      <c r="O469" s="163">
        <v>489.79779052734375</v>
      </c>
      <c r="P469" s="163">
        <f t="shared" si="76"/>
        <v>95.56621226</v>
      </c>
      <c r="AM469" s="121"/>
    </row>
    <row r="470" ht="14.25" customHeight="1">
      <c r="A470" s="42" t="s">
        <v>183</v>
      </c>
      <c r="B470" s="42" t="s">
        <v>176</v>
      </c>
      <c r="C470" s="35" t="s">
        <v>42</v>
      </c>
      <c r="D470" s="42">
        <v>6.0</v>
      </c>
      <c r="E470" s="42">
        <v>5.0</v>
      </c>
      <c r="F470" s="37" t="s">
        <v>18</v>
      </c>
      <c r="G470" s="163">
        <v>2.092724801395796</v>
      </c>
      <c r="H470" s="163">
        <v>0.01535861904084999</v>
      </c>
      <c r="I470" s="163">
        <v>164.36945668261203</v>
      </c>
      <c r="J470" s="163">
        <v>0.41823195467862284</v>
      </c>
      <c r="K470" s="163">
        <v>2.6528078808284152</v>
      </c>
      <c r="L470" s="163">
        <v>32.43599319458008</v>
      </c>
      <c r="M470" s="163">
        <v>32.453765869140625</v>
      </c>
      <c r="N470" s="163">
        <v>32.43599319458008</v>
      </c>
      <c r="O470" s="163">
        <v>1656.017578125</v>
      </c>
      <c r="P470" s="163">
        <f t="shared" si="76"/>
        <v>136.2573546</v>
      </c>
      <c r="AM470" s="121"/>
    </row>
    <row r="471" ht="14.25" customHeight="1">
      <c r="A471" s="42" t="s">
        <v>168</v>
      </c>
      <c r="B471" s="42" t="s">
        <v>179</v>
      </c>
      <c r="C471" s="35" t="s">
        <v>41</v>
      </c>
      <c r="D471" s="42">
        <v>6.0</v>
      </c>
      <c r="E471" s="42">
        <v>6.0</v>
      </c>
      <c r="F471" s="37" t="s">
        <v>18</v>
      </c>
      <c r="G471" s="163">
        <v>0.8258318382345482</v>
      </c>
      <c r="H471" s="163">
        <v>0.01317768315904566</v>
      </c>
      <c r="I471" s="163">
        <v>281.9618116289312</v>
      </c>
      <c r="J471" s="163">
        <v>0.3691119198279182</v>
      </c>
      <c r="K471" s="163">
        <v>2.7254543421912065</v>
      </c>
      <c r="L471" s="163">
        <v>32.7132682800293</v>
      </c>
      <c r="M471" s="163">
        <v>32.73982238769531</v>
      </c>
      <c r="N471" s="163">
        <v>32.7132682800293</v>
      </c>
      <c r="O471" s="163">
        <v>1182.9456787109375</v>
      </c>
      <c r="P471" s="163">
        <f t="shared" si="76"/>
        <v>62.66897058</v>
      </c>
      <c r="AM471" s="121"/>
    </row>
    <row r="472" ht="14.25" customHeight="1">
      <c r="A472" s="42" t="s">
        <v>183</v>
      </c>
      <c r="B472" s="42" t="s">
        <v>173</v>
      </c>
      <c r="C472" s="35" t="s">
        <v>40</v>
      </c>
      <c r="D472" s="42">
        <v>6.0</v>
      </c>
      <c r="E472" s="42">
        <v>7.0</v>
      </c>
      <c r="F472" s="37" t="s">
        <v>18</v>
      </c>
      <c r="G472" s="163">
        <v>5.745389945688808</v>
      </c>
      <c r="H472" s="163">
        <v>0.05973249711523098</v>
      </c>
      <c r="I472" s="163">
        <v>217.72679298474134</v>
      </c>
      <c r="J472" s="163">
        <v>1.5484575040245108</v>
      </c>
      <c r="K472" s="163">
        <v>2.5593292015399904</v>
      </c>
      <c r="L472" s="163">
        <v>32.98539733886719</v>
      </c>
      <c r="M472" s="163">
        <v>32.858394622802734</v>
      </c>
      <c r="N472" s="163">
        <v>32.98539733886719</v>
      </c>
      <c r="O472" s="163">
        <v>883.1221923828125</v>
      </c>
      <c r="P472" s="163">
        <f t="shared" si="76"/>
        <v>96.18532998</v>
      </c>
      <c r="AM472" s="121"/>
    </row>
    <row r="473" ht="14.25" customHeight="1">
      <c r="A473" s="42" t="s">
        <v>175</v>
      </c>
      <c r="B473" s="42" t="s">
        <v>179</v>
      </c>
      <c r="C473" s="35" t="s">
        <v>39</v>
      </c>
      <c r="D473" s="42">
        <v>6.0</v>
      </c>
      <c r="E473" s="42">
        <v>8.0</v>
      </c>
      <c r="F473" s="37" t="s">
        <v>18</v>
      </c>
      <c r="G473" s="163">
        <v>1.2661979504540897</v>
      </c>
      <c r="H473" s="163">
        <v>0.00905844452558097</v>
      </c>
      <c r="I473" s="163">
        <v>159.9737711013796</v>
      </c>
      <c r="J473" s="163">
        <v>0.26289327493352593</v>
      </c>
      <c r="K473" s="163">
        <v>2.8184166820969123</v>
      </c>
      <c r="L473" s="163">
        <v>33.054500579833984</v>
      </c>
      <c r="M473" s="163">
        <v>33.0962028503418</v>
      </c>
      <c r="N473" s="163">
        <v>33.054500579833984</v>
      </c>
      <c r="O473" s="163">
        <v>1074.602783203125</v>
      </c>
      <c r="P473" s="163">
        <f t="shared" si="76"/>
        <v>139.7809466</v>
      </c>
      <c r="AM473" s="121"/>
    </row>
    <row r="474" ht="14.25" customHeight="1">
      <c r="A474" s="42" t="s">
        <v>168</v>
      </c>
      <c r="B474" s="42" t="s">
        <v>176</v>
      </c>
      <c r="C474" s="35" t="s">
        <v>38</v>
      </c>
      <c r="D474" s="42">
        <v>6.0</v>
      </c>
      <c r="E474" s="42">
        <v>9.0</v>
      </c>
      <c r="F474" s="37" t="s">
        <v>18</v>
      </c>
      <c r="G474" s="163">
        <v>5.988393115335728</v>
      </c>
      <c r="H474" s="163">
        <v>0.05532976638455573</v>
      </c>
      <c r="I474" s="163">
        <v>198.19251062657523</v>
      </c>
      <c r="J474" s="163">
        <v>1.4673159483218208</v>
      </c>
      <c r="K474" s="163">
        <v>2.6134059752917635</v>
      </c>
      <c r="L474" s="163">
        <v>33.187808990478516</v>
      </c>
      <c r="M474" s="163">
        <v>33.237552642822266</v>
      </c>
      <c r="N474" s="163">
        <v>33.187808990478516</v>
      </c>
      <c r="O474" s="163">
        <v>796.4552001953125</v>
      </c>
      <c r="P474" s="163">
        <f t="shared" si="76"/>
        <v>108.2309488</v>
      </c>
      <c r="AM474" s="121"/>
    </row>
    <row r="475" ht="14.25" customHeight="1">
      <c r="A475" s="42" t="s">
        <v>183</v>
      </c>
      <c r="B475" s="42" t="s">
        <v>179</v>
      </c>
      <c r="C475" s="35" t="s">
        <v>37</v>
      </c>
      <c r="D475" s="42">
        <v>6.0</v>
      </c>
      <c r="E475" s="42">
        <v>10.0</v>
      </c>
      <c r="F475" s="37" t="s">
        <v>18</v>
      </c>
      <c r="G475" s="163">
        <v>1.001444025958287</v>
      </c>
      <c r="H475" s="163">
        <v>0.006747326781107317</v>
      </c>
      <c r="I475" s="163">
        <v>146.12300268753236</v>
      </c>
      <c r="J475" s="163">
        <v>0.21297389734697056</v>
      </c>
      <c r="K475" s="163">
        <v>3.0588356272355464</v>
      </c>
      <c r="L475" s="163">
        <v>33.89397048950195</v>
      </c>
      <c r="M475" s="163">
        <v>33.397029876708984</v>
      </c>
      <c r="N475" s="163">
        <v>33.89397048950195</v>
      </c>
      <c r="O475" s="163">
        <v>1231.143798828125</v>
      </c>
      <c r="P475" s="163">
        <f t="shared" si="76"/>
        <v>148.4208574</v>
      </c>
      <c r="AM475" s="121"/>
    </row>
    <row r="476" ht="14.25" customHeight="1">
      <c r="A476" s="42" t="s">
        <v>178</v>
      </c>
      <c r="B476" s="42" t="s">
        <v>173</v>
      </c>
      <c r="C476" s="35" t="s">
        <v>36</v>
      </c>
      <c r="D476" s="42">
        <v>6.0</v>
      </c>
      <c r="E476" s="42">
        <v>11.0</v>
      </c>
      <c r="F476" s="37" t="s">
        <v>18</v>
      </c>
      <c r="G476" s="163">
        <v>5.790344415276232</v>
      </c>
      <c r="H476" s="163">
        <v>0.04826173664921359</v>
      </c>
      <c r="I476" s="163">
        <v>179.34827899176855</v>
      </c>
      <c r="J476" s="163">
        <v>1.370906464202754</v>
      </c>
      <c r="K476" s="163">
        <v>2.790008578746065</v>
      </c>
      <c r="L476" s="163">
        <v>33.76299285888672</v>
      </c>
      <c r="M476" s="163">
        <v>33.4576416015625</v>
      </c>
      <c r="N476" s="163">
        <v>33.76299285888672</v>
      </c>
      <c r="O476" s="163">
        <v>745.2996826171875</v>
      </c>
      <c r="P476" s="163">
        <f t="shared" si="76"/>
        <v>119.9779539</v>
      </c>
      <c r="AM476" s="121"/>
    </row>
    <row r="477" ht="14.25" customHeight="1">
      <c r="A477" s="42" t="s">
        <v>175</v>
      </c>
      <c r="B477" s="42" t="s">
        <v>169</v>
      </c>
      <c r="C477" s="35" t="s">
        <v>34</v>
      </c>
      <c r="D477" s="42">
        <v>6.0</v>
      </c>
      <c r="E477" s="42">
        <v>12.0</v>
      </c>
      <c r="F477" s="37" t="s">
        <v>18</v>
      </c>
      <c r="G477" s="163">
        <v>2.675661576215121</v>
      </c>
      <c r="H477" s="163">
        <v>0.017985818397384258</v>
      </c>
      <c r="I477" s="163">
        <v>142.15565596837254</v>
      </c>
      <c r="J477" s="163">
        <v>0.5272457439786952</v>
      </c>
      <c r="K477" s="163">
        <v>2.852865333359299</v>
      </c>
      <c r="L477" s="163">
        <v>33.42391586303711</v>
      </c>
      <c r="M477" s="163">
        <v>33.4671745300293</v>
      </c>
      <c r="N477" s="163">
        <v>33.42391586303711</v>
      </c>
      <c r="O477" s="163">
        <v>492.8919372558594</v>
      </c>
      <c r="P477" s="163">
        <f t="shared" si="76"/>
        <v>148.7650724</v>
      </c>
      <c r="AM477" s="121"/>
    </row>
    <row r="478" ht="14.25" customHeight="1">
      <c r="A478" s="42" t="s">
        <v>178</v>
      </c>
      <c r="B478" s="42" t="s">
        <v>169</v>
      </c>
      <c r="C478" s="35" t="s">
        <v>32</v>
      </c>
      <c r="D478" s="42">
        <v>6.0</v>
      </c>
      <c r="E478" s="42">
        <v>13.0</v>
      </c>
      <c r="F478" s="37" t="s">
        <v>18</v>
      </c>
      <c r="G478" s="163">
        <v>2.5341254935749165</v>
      </c>
      <c r="H478" s="163">
        <v>0.020256045461718473</v>
      </c>
      <c r="I478" s="163">
        <v>179.26333061813258</v>
      </c>
      <c r="J478" s="163">
        <v>0.593681899113775</v>
      </c>
      <c r="K478" s="163">
        <v>2.8541184954934717</v>
      </c>
      <c r="L478" s="163">
        <v>33.48091506958008</v>
      </c>
      <c r="M478" s="163">
        <v>33.490928649902344</v>
      </c>
      <c r="N478" s="163">
        <v>33.48091506958008</v>
      </c>
      <c r="O478" s="163">
        <v>444.1918640136719</v>
      </c>
      <c r="P478" s="163">
        <f t="shared" si="76"/>
        <v>125.1046508</v>
      </c>
      <c r="AM478" s="121"/>
    </row>
    <row r="479" ht="14.25" customHeight="1">
      <c r="A479" s="42" t="s">
        <v>183</v>
      </c>
      <c r="B479" s="42" t="s">
        <v>169</v>
      </c>
      <c r="C479" s="35" t="s">
        <v>30</v>
      </c>
      <c r="D479" s="42">
        <v>6.0</v>
      </c>
      <c r="E479" s="42">
        <v>14.0</v>
      </c>
      <c r="F479" s="37" t="s">
        <v>18</v>
      </c>
      <c r="G479" s="163">
        <v>1.5837107108513981</v>
      </c>
      <c r="H479" s="163">
        <v>0.009823458967789064</v>
      </c>
      <c r="I479" s="163">
        <v>125.1712312503978</v>
      </c>
      <c r="J479" s="163">
        <v>0.2941980046155193</v>
      </c>
      <c r="K479" s="163">
        <v>2.9067278299672274</v>
      </c>
      <c r="L479" s="163">
        <v>33.46491622924805</v>
      </c>
      <c r="M479" s="163">
        <v>33.482696533203125</v>
      </c>
      <c r="N479" s="163">
        <v>33.46491622924805</v>
      </c>
      <c r="O479" s="163">
        <v>365.0434265136719</v>
      </c>
      <c r="P479" s="163">
        <f t="shared" si="76"/>
        <v>161.2172165</v>
      </c>
      <c r="AM479" s="121"/>
    </row>
    <row r="480" ht="14.25" customHeight="1">
      <c r="A480" s="42" t="s">
        <v>178</v>
      </c>
      <c r="B480" s="42" t="s">
        <v>176</v>
      </c>
      <c r="C480" s="35" t="s">
        <v>29</v>
      </c>
      <c r="D480" s="42">
        <v>6.0</v>
      </c>
      <c r="E480" s="42">
        <v>15.0</v>
      </c>
      <c r="F480" s="37" t="s">
        <v>18</v>
      </c>
      <c r="G480" s="163">
        <v>5.380317765611039</v>
      </c>
      <c r="H480" s="163">
        <v>0.04953289948541095</v>
      </c>
      <c r="I480" s="163">
        <v>198.93088183746403</v>
      </c>
      <c r="J480" s="163">
        <v>1.3445348120912324</v>
      </c>
      <c r="K480" s="163">
        <v>2.6688909765228166</v>
      </c>
      <c r="L480" s="163">
        <v>33.351280212402344</v>
      </c>
      <c r="M480" s="163">
        <v>33.335018157958984</v>
      </c>
      <c r="N480" s="163">
        <v>33.351280212402344</v>
      </c>
      <c r="O480" s="163">
        <v>327.120849609375</v>
      </c>
      <c r="P480" s="163">
        <f t="shared" si="76"/>
        <v>108.6210947</v>
      </c>
      <c r="AM480" s="121"/>
    </row>
    <row r="481" ht="14.25" customHeight="1">
      <c r="A481" s="190" t="s">
        <v>175</v>
      </c>
      <c r="B481" s="190" t="s">
        <v>173</v>
      </c>
      <c r="C481" s="292" t="s">
        <v>28</v>
      </c>
      <c r="D481" s="190">
        <v>6.0</v>
      </c>
      <c r="E481" s="190">
        <v>16.0</v>
      </c>
      <c r="F481" s="290" t="s">
        <v>18</v>
      </c>
      <c r="G481" s="291"/>
      <c r="H481" s="291"/>
      <c r="I481" s="291"/>
      <c r="J481" s="291"/>
      <c r="K481" s="291"/>
      <c r="L481" s="291"/>
      <c r="M481" s="291"/>
      <c r="N481" s="291"/>
      <c r="O481" s="291"/>
      <c r="P481" s="291"/>
      <c r="Q481" s="190"/>
      <c r="R481" s="190"/>
      <c r="S481" s="190"/>
      <c r="T481" s="190"/>
      <c r="U481" s="190"/>
      <c r="V481" s="190"/>
      <c r="W481" s="190"/>
      <c r="X481" s="190"/>
      <c r="Y481" s="190"/>
      <c r="Z481" s="190"/>
      <c r="AA481" s="190"/>
      <c r="AB481" s="190"/>
      <c r="AC481" s="190"/>
      <c r="AD481" s="190"/>
      <c r="AE481" s="190"/>
      <c r="AF481" s="190"/>
      <c r="AG481" s="190"/>
      <c r="AH481" s="190"/>
      <c r="AI481" s="190"/>
      <c r="AJ481" s="190"/>
      <c r="AK481" s="190"/>
      <c r="AL481" s="190"/>
      <c r="AM481" s="267"/>
      <c r="AN481" s="190"/>
      <c r="AO481" s="190"/>
      <c r="AP481" s="190"/>
      <c r="AQ481" s="190"/>
      <c r="AR481" s="190"/>
      <c r="AS481" s="190"/>
      <c r="AT481" s="190"/>
      <c r="AU481" s="190"/>
      <c r="AV481" s="190"/>
      <c r="AW481" s="190"/>
      <c r="AX481" s="190"/>
      <c r="AY481" s="190"/>
      <c r="AZ481" s="190"/>
      <c r="BA481" s="190"/>
      <c r="BB481" s="190"/>
      <c r="BC481" s="190"/>
      <c r="BD481" s="190"/>
      <c r="BE481" s="190"/>
      <c r="BF481" s="190"/>
      <c r="BG481" s="190"/>
      <c r="BH481" s="190"/>
      <c r="BI481" s="190"/>
      <c r="BJ481" s="190"/>
      <c r="BK481" s="190"/>
      <c r="BL481" s="190"/>
      <c r="BM481" s="190"/>
      <c r="BN481" s="190"/>
      <c r="BO481" s="190"/>
      <c r="BP481" s="190"/>
      <c r="BQ481" s="190"/>
      <c r="BR481" s="190"/>
      <c r="BS481" s="190"/>
      <c r="BT481" s="190"/>
      <c r="BU481" s="190"/>
      <c r="BV481" s="190"/>
      <c r="BW481" s="190"/>
      <c r="BX481" s="190"/>
      <c r="BY481" s="190"/>
    </row>
    <row r="482" ht="14.25" customHeight="1">
      <c r="A482" s="42" t="s">
        <v>168</v>
      </c>
      <c r="B482" s="42" t="s">
        <v>169</v>
      </c>
      <c r="C482" s="35" t="s">
        <v>46</v>
      </c>
      <c r="D482" s="42">
        <v>1.0</v>
      </c>
      <c r="E482" s="42">
        <v>1.0</v>
      </c>
      <c r="F482" s="269" t="s">
        <v>21</v>
      </c>
      <c r="G482" s="163">
        <v>10.419550044716077</v>
      </c>
      <c r="H482" s="163">
        <v>0.16268080928505915</v>
      </c>
      <c r="I482" s="163">
        <v>268.18961694427963</v>
      </c>
      <c r="J482" s="163">
        <v>3.0729847682354463</v>
      </c>
      <c r="K482" s="163">
        <v>1.9506576282215033</v>
      </c>
      <c r="L482" s="163">
        <v>28.5712833404541</v>
      </c>
      <c r="M482" s="163">
        <v>28.693239212036133</v>
      </c>
      <c r="N482" s="163">
        <v>28.5712833404541</v>
      </c>
      <c r="O482" s="163">
        <v>1501.7520751953125</v>
      </c>
      <c r="P482" s="163">
        <f t="shared" ref="P482:P673" si="77">G482/H482</f>
        <v>64.04904236</v>
      </c>
      <c r="AM482" s="121"/>
    </row>
    <row r="483" ht="14.25" customHeight="1">
      <c r="A483" s="42" t="s">
        <v>168</v>
      </c>
      <c r="B483" s="42" t="s">
        <v>173</v>
      </c>
      <c r="C483" s="35" t="s">
        <v>45</v>
      </c>
      <c r="D483" s="42">
        <v>1.0</v>
      </c>
      <c r="E483" s="42">
        <v>2.0</v>
      </c>
      <c r="F483" s="269" t="s">
        <v>21</v>
      </c>
      <c r="G483" s="163">
        <v>8.985032391451632</v>
      </c>
      <c r="H483" s="163">
        <v>0.1355109034742552</v>
      </c>
      <c r="I483" s="163">
        <v>266.61587291720076</v>
      </c>
      <c r="J483" s="163">
        <v>2.730146306402097</v>
      </c>
      <c r="K483" s="163">
        <v>2.0609418798161085</v>
      </c>
      <c r="L483" s="163">
        <v>28.960567474365234</v>
      </c>
      <c r="M483" s="163">
        <v>29.068580627441406</v>
      </c>
      <c r="N483" s="163">
        <v>28.960567474365234</v>
      </c>
      <c r="O483" s="163">
        <v>1603.5853271484375</v>
      </c>
      <c r="P483" s="163">
        <f t="shared" si="77"/>
        <v>66.3048667</v>
      </c>
      <c r="AM483" s="121"/>
    </row>
    <row r="484" ht="14.25" customHeight="1">
      <c r="A484" s="42" t="s">
        <v>175</v>
      </c>
      <c r="B484" s="42" t="s">
        <v>176</v>
      </c>
      <c r="C484" s="35" t="s">
        <v>44</v>
      </c>
      <c r="D484" s="42">
        <v>1.0</v>
      </c>
      <c r="E484" s="42">
        <v>3.0</v>
      </c>
      <c r="F484" s="269" t="s">
        <v>21</v>
      </c>
      <c r="G484" s="163">
        <v>10.752173883659367</v>
      </c>
      <c r="H484" s="163">
        <v>0.18603251500965307</v>
      </c>
      <c r="I484" s="163">
        <v>276.893280917273</v>
      </c>
      <c r="J484" s="163">
        <v>3.6141032464635945</v>
      </c>
      <c r="K484" s="163">
        <v>2.0190291272670304</v>
      </c>
      <c r="L484" s="163">
        <v>29.290966033935547</v>
      </c>
      <c r="M484" s="163">
        <v>29.386791229248047</v>
      </c>
      <c r="N484" s="163">
        <v>29.290966033935547</v>
      </c>
      <c r="O484" s="163">
        <v>1479.5308837890625</v>
      </c>
      <c r="P484" s="163">
        <f t="shared" si="77"/>
        <v>57.79728282</v>
      </c>
      <c r="AM484" s="121"/>
    </row>
    <row r="485" ht="14.25" customHeight="1">
      <c r="A485" s="42" t="s">
        <v>178</v>
      </c>
      <c r="B485" s="42" t="s">
        <v>179</v>
      </c>
      <c r="C485" s="35" t="s">
        <v>43</v>
      </c>
      <c r="D485" s="42">
        <v>1.0</v>
      </c>
      <c r="E485" s="42">
        <v>4.0</v>
      </c>
      <c r="F485" s="269" t="s">
        <v>21</v>
      </c>
      <c r="G485" s="163">
        <v>8.024125846134003</v>
      </c>
      <c r="H485" s="163">
        <v>0.11393454383236229</v>
      </c>
      <c r="I485" s="163">
        <v>260.80516951882174</v>
      </c>
      <c r="J485" s="163">
        <v>2.467926290404468</v>
      </c>
      <c r="K485" s="163">
        <v>2.1982505977853566</v>
      </c>
      <c r="L485" s="163">
        <v>29.54145622253418</v>
      </c>
      <c r="M485" s="163">
        <v>29.703876495361328</v>
      </c>
      <c r="N485" s="163">
        <v>29.54145622253418</v>
      </c>
      <c r="O485" s="163">
        <v>1520.928955078125</v>
      </c>
      <c r="P485" s="163">
        <f t="shared" si="77"/>
        <v>70.42750667</v>
      </c>
      <c r="AM485" s="121"/>
    </row>
    <row r="486" ht="14.25" customHeight="1">
      <c r="A486" s="42" t="s">
        <v>183</v>
      </c>
      <c r="B486" s="42" t="s">
        <v>176</v>
      </c>
      <c r="C486" s="35" t="s">
        <v>42</v>
      </c>
      <c r="D486" s="42">
        <v>1.0</v>
      </c>
      <c r="E486" s="42">
        <v>5.0</v>
      </c>
      <c r="F486" s="269" t="s">
        <v>21</v>
      </c>
      <c r="G486" s="163">
        <v>8.684510680952462</v>
      </c>
      <c r="H486" s="163">
        <v>0.10601580336857659</v>
      </c>
      <c r="I486" s="163">
        <v>241.55623640057223</v>
      </c>
      <c r="J486" s="163">
        <v>2.379229646037416</v>
      </c>
      <c r="K486" s="163">
        <v>2.27043309991896</v>
      </c>
      <c r="L486" s="163">
        <v>29.869585037231445</v>
      </c>
      <c r="M486" s="163">
        <v>30.074535369873047</v>
      </c>
      <c r="N486" s="163">
        <v>29.869585037231445</v>
      </c>
      <c r="O486" s="163">
        <v>1536.2989501953125</v>
      </c>
      <c r="P486" s="163">
        <f t="shared" si="77"/>
        <v>81.91713315</v>
      </c>
      <c r="AM486" s="121"/>
    </row>
    <row r="487" ht="14.25" customHeight="1">
      <c r="A487" s="42" t="s">
        <v>168</v>
      </c>
      <c r="B487" s="42" t="s">
        <v>179</v>
      </c>
      <c r="C487" s="35" t="s">
        <v>41</v>
      </c>
      <c r="D487" s="42">
        <v>1.0</v>
      </c>
      <c r="E487" s="42">
        <v>6.0</v>
      </c>
      <c r="F487" s="269" t="s">
        <v>21</v>
      </c>
      <c r="G487" s="163">
        <v>8.255587772532074</v>
      </c>
      <c r="H487" s="163">
        <v>0.13953844261501838</v>
      </c>
      <c r="I487" s="163">
        <v>277.83591030034626</v>
      </c>
      <c r="J487" s="163">
        <v>3.0461566269491964</v>
      </c>
      <c r="K487" s="163">
        <v>2.2320037268226094</v>
      </c>
      <c r="L487" s="163">
        <v>30.086727142333984</v>
      </c>
      <c r="M487" s="163">
        <v>30.30716323852539</v>
      </c>
      <c r="N487" s="163">
        <v>30.086727142333984</v>
      </c>
      <c r="O487" s="163">
        <v>1546.07434082031</v>
      </c>
      <c r="P487" s="163">
        <f t="shared" si="77"/>
        <v>59.16353671</v>
      </c>
      <c r="AM487" s="121"/>
    </row>
    <row r="488" ht="14.25" customHeight="1">
      <c r="A488" s="42" t="s">
        <v>183</v>
      </c>
      <c r="B488" s="42" t="s">
        <v>173</v>
      </c>
      <c r="C488" s="35" t="s">
        <v>40</v>
      </c>
      <c r="D488" s="42">
        <v>1.0</v>
      </c>
      <c r="E488" s="42">
        <v>7.0</v>
      </c>
      <c r="F488" s="269" t="s">
        <v>21</v>
      </c>
      <c r="G488" s="163">
        <v>18.012911223976193</v>
      </c>
      <c r="H488" s="163">
        <v>0.3120433360693484</v>
      </c>
      <c r="I488" s="163">
        <v>262.89035449128914</v>
      </c>
      <c r="J488" s="163">
        <v>6.371111133244577</v>
      </c>
      <c r="K488" s="163">
        <v>2.1995459110383604</v>
      </c>
      <c r="L488" s="163">
        <v>31.56206512451172</v>
      </c>
      <c r="M488" s="163">
        <v>30.629091262817383</v>
      </c>
      <c r="N488" s="163">
        <v>31.56206512451172</v>
      </c>
      <c r="O488" s="163">
        <v>1448.33236694335</v>
      </c>
      <c r="P488" s="163">
        <f t="shared" si="77"/>
        <v>57.72567186</v>
      </c>
      <c r="AM488" s="121"/>
    </row>
    <row r="489" ht="14.25" customHeight="1">
      <c r="A489" s="42" t="s">
        <v>175</v>
      </c>
      <c r="B489" s="42" t="s">
        <v>179</v>
      </c>
      <c r="C489" s="35" t="s">
        <v>39</v>
      </c>
      <c r="D489" s="42">
        <v>1.0</v>
      </c>
      <c r="E489" s="42">
        <v>8.0</v>
      </c>
      <c r="F489" s="269" t="s">
        <v>21</v>
      </c>
      <c r="G489" s="163">
        <v>13.767138513881067</v>
      </c>
      <c r="H489" s="163">
        <v>0.20439453850026718</v>
      </c>
      <c r="I489" s="163">
        <v>255.70441629169812</v>
      </c>
      <c r="J489" s="163">
        <v>4.289141156869984</v>
      </c>
      <c r="K489" s="163">
        <v>2.1887192430346394</v>
      </c>
      <c r="L489" s="163">
        <v>30.639163970947266</v>
      </c>
      <c r="M489" s="163">
        <v>30.804243087768555</v>
      </c>
      <c r="N489" s="163">
        <v>30.639163970947266</v>
      </c>
      <c r="O489" s="163">
        <v>1489.3482666015625</v>
      </c>
      <c r="P489" s="163">
        <f t="shared" si="77"/>
        <v>67.35570635</v>
      </c>
      <c r="AM489" s="121"/>
    </row>
    <row r="490" ht="14.25" customHeight="1">
      <c r="A490" s="42" t="s">
        <v>168</v>
      </c>
      <c r="B490" s="42" t="s">
        <v>176</v>
      </c>
      <c r="C490" s="35" t="s">
        <v>38</v>
      </c>
      <c r="D490" s="42">
        <v>1.0</v>
      </c>
      <c r="E490" s="42">
        <v>9.0</v>
      </c>
      <c r="F490" s="269" t="s">
        <v>21</v>
      </c>
      <c r="G490" s="163">
        <v>10.3171667721258</v>
      </c>
      <c r="H490" s="163">
        <v>0.16121012550554073</v>
      </c>
      <c r="I490" s="163">
        <v>266.3659533163919</v>
      </c>
      <c r="J490" s="163">
        <v>3.607333225431181</v>
      </c>
      <c r="K490" s="163">
        <v>2.3010385831519606</v>
      </c>
      <c r="L490" s="163">
        <v>30.81565284729004</v>
      </c>
      <c r="M490" s="163">
        <v>30.985336303710938</v>
      </c>
      <c r="N490" s="163">
        <v>30.81565284729004</v>
      </c>
      <c r="O490" s="163">
        <v>1584.7236328125</v>
      </c>
      <c r="P490" s="163">
        <f t="shared" si="77"/>
        <v>63.99825532</v>
      </c>
      <c r="AM490" s="121"/>
    </row>
    <row r="491" ht="14.25" customHeight="1">
      <c r="A491" s="42" t="s">
        <v>183</v>
      </c>
      <c r="B491" s="42" t="s">
        <v>179</v>
      </c>
      <c r="C491" s="35" t="s">
        <v>37</v>
      </c>
      <c r="D491" s="42">
        <v>1.0</v>
      </c>
      <c r="E491" s="42">
        <v>10.0</v>
      </c>
      <c r="F491" s="269" t="s">
        <v>21</v>
      </c>
      <c r="G491" s="163">
        <v>15.515805101691953</v>
      </c>
      <c r="H491" s="163">
        <v>0.23728025622566973</v>
      </c>
      <c r="I491" s="163">
        <v>255.41527697293435</v>
      </c>
      <c r="J491" s="163">
        <v>4.963312674395813</v>
      </c>
      <c r="K491" s="163">
        <v>2.202675197324749</v>
      </c>
      <c r="L491" s="163">
        <v>31.114765167236328</v>
      </c>
      <c r="M491" s="163">
        <v>31.275922775268555</v>
      </c>
      <c r="N491" s="163">
        <v>31.114765167236328</v>
      </c>
      <c r="O491" s="163">
        <v>1548.6671142578125</v>
      </c>
      <c r="P491" s="163">
        <f t="shared" si="77"/>
        <v>65.39020713</v>
      </c>
      <c r="AM491" s="121"/>
    </row>
    <row r="492" ht="14.25" customHeight="1">
      <c r="A492" s="42" t="s">
        <v>178</v>
      </c>
      <c r="B492" s="42" t="s">
        <v>173</v>
      </c>
      <c r="C492" s="35" t="s">
        <v>36</v>
      </c>
      <c r="D492" s="42">
        <v>1.0</v>
      </c>
      <c r="E492" s="42">
        <v>11.0</v>
      </c>
      <c r="F492" s="269" t="s">
        <v>21</v>
      </c>
      <c r="G492" s="163">
        <v>13.357956379653352</v>
      </c>
      <c r="H492" s="163">
        <v>0.2073432757943044</v>
      </c>
      <c r="I492" s="163">
        <v>260.1270836268037</v>
      </c>
      <c r="J492" s="163">
        <v>4.595849540756351</v>
      </c>
      <c r="K492" s="163">
        <v>2.31069423500262</v>
      </c>
      <c r="L492" s="163">
        <v>31.428302764892578</v>
      </c>
      <c r="M492" s="163">
        <v>31.58246612548828</v>
      </c>
      <c r="N492" s="163">
        <v>31.428302764892578</v>
      </c>
      <c r="O492" s="163">
        <v>1620.078369140625</v>
      </c>
      <c r="P492" s="163">
        <f t="shared" si="77"/>
        <v>64.42435294</v>
      </c>
      <c r="AM492" s="121"/>
    </row>
    <row r="493" ht="14.25" customHeight="1">
      <c r="A493" s="42" t="s">
        <v>175</v>
      </c>
      <c r="B493" s="42" t="s">
        <v>169</v>
      </c>
      <c r="C493" s="35" t="s">
        <v>34</v>
      </c>
      <c r="D493" s="42">
        <v>1.0</v>
      </c>
      <c r="E493" s="42">
        <v>12.0</v>
      </c>
      <c r="F493" s="269" t="s">
        <v>21</v>
      </c>
      <c r="G493" s="163">
        <v>16.193561243890237</v>
      </c>
      <c r="H493" s="163">
        <v>0.2477245606079621</v>
      </c>
      <c r="I493" s="163">
        <v>253.95354144526553</v>
      </c>
      <c r="J493" s="163">
        <v>5.333919112057661</v>
      </c>
      <c r="K493" s="163">
        <v>2.2724725269155255</v>
      </c>
      <c r="L493" s="163">
        <v>31.668012619018555</v>
      </c>
      <c r="M493" s="163">
        <v>31.80762481689453</v>
      </c>
      <c r="N493" s="163">
        <v>31.668012619018555</v>
      </c>
      <c r="O493" s="163">
        <v>1482.557861328125</v>
      </c>
      <c r="P493" s="163">
        <f t="shared" si="77"/>
        <v>65.36921977</v>
      </c>
      <c r="AM493" s="121"/>
    </row>
    <row r="494" ht="14.25" customHeight="1">
      <c r="A494" s="42" t="s">
        <v>178</v>
      </c>
      <c r="B494" s="42" t="s">
        <v>169</v>
      </c>
      <c r="C494" s="35" t="s">
        <v>32</v>
      </c>
      <c r="D494" s="42">
        <v>1.0</v>
      </c>
      <c r="E494" s="42">
        <v>13.0</v>
      </c>
      <c r="F494" s="269" t="s">
        <v>21</v>
      </c>
      <c r="G494" s="163">
        <v>11.447626996767587</v>
      </c>
      <c r="H494" s="163">
        <v>0.1468480715274485</v>
      </c>
      <c r="I494" s="163">
        <v>241.4585362041918</v>
      </c>
      <c r="J494" s="163">
        <v>3.5973706698878485</v>
      </c>
      <c r="K494" s="163">
        <v>2.502855601289283</v>
      </c>
      <c r="L494" s="163">
        <v>31.83407974243164</v>
      </c>
      <c r="M494" s="163">
        <v>31.928049087524414</v>
      </c>
      <c r="N494" s="163">
        <v>31.83407974243164</v>
      </c>
      <c r="O494" s="163">
        <v>1548.2183837890625</v>
      </c>
      <c r="P494" s="163">
        <f t="shared" si="77"/>
        <v>77.95558278</v>
      </c>
      <c r="AM494" s="121"/>
    </row>
    <row r="495" ht="14.25" customHeight="1">
      <c r="A495" s="42" t="s">
        <v>183</v>
      </c>
      <c r="B495" s="42" t="s">
        <v>169</v>
      </c>
      <c r="C495" s="35" t="s">
        <v>30</v>
      </c>
      <c r="D495" s="42">
        <v>1.0</v>
      </c>
      <c r="E495" s="42">
        <v>14.0</v>
      </c>
      <c r="F495" s="269" t="s">
        <v>21</v>
      </c>
      <c r="G495" s="163">
        <v>16.135819511152956</v>
      </c>
      <c r="H495" s="163">
        <v>0.22959129467090134</v>
      </c>
      <c r="I495" s="163">
        <v>246.05528740234834</v>
      </c>
      <c r="J495" s="163">
        <v>5.135990500342505</v>
      </c>
      <c r="K495" s="163">
        <v>2.3460677284294267</v>
      </c>
      <c r="L495" s="163">
        <v>31.97323226928711</v>
      </c>
      <c r="M495" s="163">
        <v>32.0998420715332</v>
      </c>
      <c r="N495" s="163">
        <v>31.97323226928711</v>
      </c>
      <c r="O495" s="163">
        <v>1552.4384765625</v>
      </c>
      <c r="P495" s="163">
        <f t="shared" si="77"/>
        <v>70.28062425</v>
      </c>
      <c r="AM495" s="121"/>
    </row>
    <row r="496" ht="14.25" customHeight="1">
      <c r="A496" s="42" t="s">
        <v>178</v>
      </c>
      <c r="B496" s="42" t="s">
        <v>176</v>
      </c>
      <c r="C496" s="35" t="s">
        <v>29</v>
      </c>
      <c r="D496" s="42">
        <v>1.0</v>
      </c>
      <c r="E496" s="42">
        <v>15.0</v>
      </c>
      <c r="F496" s="269" t="s">
        <v>21</v>
      </c>
      <c r="G496" s="163">
        <v>11.205753185769773</v>
      </c>
      <c r="H496" s="163">
        <v>0.1298318889151714</v>
      </c>
      <c r="I496" s="163">
        <v>228.55806348918858</v>
      </c>
      <c r="J496" s="163">
        <v>3.30241473299922</v>
      </c>
      <c r="K496" s="163">
        <v>2.5831980184937207</v>
      </c>
      <c r="L496" s="163">
        <v>32.09403991699219</v>
      </c>
      <c r="M496" s="163">
        <v>32.2799186706543</v>
      </c>
      <c r="N496" s="163">
        <v>32.09403991699219</v>
      </c>
      <c r="O496" s="163">
        <v>1571.1527099609375</v>
      </c>
      <c r="P496" s="163">
        <f t="shared" si="77"/>
        <v>86.30971389</v>
      </c>
      <c r="AM496" s="121"/>
    </row>
    <row r="497" ht="14.25" customHeight="1">
      <c r="A497" s="42" t="s">
        <v>175</v>
      </c>
      <c r="B497" s="42" t="s">
        <v>173</v>
      </c>
      <c r="C497" s="33" t="s">
        <v>28</v>
      </c>
      <c r="D497" s="42">
        <v>1.0</v>
      </c>
      <c r="E497" s="42">
        <v>16.0</v>
      </c>
      <c r="F497" s="269" t="s">
        <v>21</v>
      </c>
      <c r="G497" s="163">
        <v>16.735627733344575</v>
      </c>
      <c r="H497" s="163">
        <v>0.2541916574322351</v>
      </c>
      <c r="I497" s="163">
        <v>251.93594937146665</v>
      </c>
      <c r="J497" s="163">
        <v>5.64831275034858</v>
      </c>
      <c r="K497" s="163">
        <v>2.3471340378530767</v>
      </c>
      <c r="L497" s="163">
        <v>32.271026611328125</v>
      </c>
      <c r="M497" s="163">
        <v>32.38115692138672</v>
      </c>
      <c r="N497" s="163">
        <v>32.271026611328125</v>
      </c>
      <c r="O497" s="163">
        <v>1587.8004150390625</v>
      </c>
      <c r="P497" s="163">
        <f t="shared" si="77"/>
        <v>65.83861918</v>
      </c>
      <c r="AM497" s="121"/>
    </row>
    <row r="498" ht="14.25" customHeight="1">
      <c r="A498" s="42" t="s">
        <v>168</v>
      </c>
      <c r="B498" s="42" t="s">
        <v>169</v>
      </c>
      <c r="C498" s="35" t="s">
        <v>46</v>
      </c>
      <c r="D498" s="42">
        <v>3.0</v>
      </c>
      <c r="E498" s="42">
        <v>1.0</v>
      </c>
      <c r="F498" s="269" t="s">
        <v>21</v>
      </c>
      <c r="G498" s="163">
        <v>10.813983975548018</v>
      </c>
      <c r="H498" s="163">
        <v>0.22983770761682973</v>
      </c>
      <c r="I498" s="163">
        <v>290.4963656140481</v>
      </c>
      <c r="J498" s="163">
        <v>5.362157199950077</v>
      </c>
      <c r="K498" s="163">
        <v>2.4441675208774543</v>
      </c>
      <c r="L498" s="163">
        <v>32.560218811035156</v>
      </c>
      <c r="M498" s="163">
        <v>32.711978912353516</v>
      </c>
      <c r="N498" s="163">
        <v>32.560218811035156</v>
      </c>
      <c r="O498" s="163">
        <v>1547.2545166015625</v>
      </c>
      <c r="P498" s="163">
        <f t="shared" si="77"/>
        <v>47.05052138</v>
      </c>
      <c r="AM498" s="121"/>
    </row>
    <row r="499" ht="14.25" customHeight="1">
      <c r="A499" s="42" t="s">
        <v>168</v>
      </c>
      <c r="B499" s="42" t="s">
        <v>173</v>
      </c>
      <c r="C499" s="35" t="s">
        <v>45</v>
      </c>
      <c r="D499" s="42">
        <v>3.0</v>
      </c>
      <c r="E499" s="42">
        <v>2.0</v>
      </c>
      <c r="F499" s="269" t="s">
        <v>21</v>
      </c>
      <c r="G499" s="163">
        <v>8.905502137267762</v>
      </c>
      <c r="H499" s="163">
        <v>0.18687536787964712</v>
      </c>
      <c r="I499" s="163">
        <v>292.19132450502644</v>
      </c>
      <c r="J499" s="163">
        <v>4.637337686930882</v>
      </c>
      <c r="K499" s="163">
        <v>2.5638592132738713</v>
      </c>
      <c r="L499" s="163">
        <v>32.6977653503418</v>
      </c>
      <c r="M499" s="163">
        <v>32.836456298828125</v>
      </c>
      <c r="N499" s="163">
        <v>32.6977653503418</v>
      </c>
      <c r="O499" s="163">
        <v>1510.569091796875</v>
      </c>
      <c r="P499" s="163">
        <f t="shared" si="77"/>
        <v>47.65476712</v>
      </c>
      <c r="AM499" s="121"/>
    </row>
    <row r="500" ht="14.25" customHeight="1">
      <c r="A500" s="42" t="s">
        <v>175</v>
      </c>
      <c r="B500" s="42" t="s">
        <v>176</v>
      </c>
      <c r="C500" s="35" t="s">
        <v>44</v>
      </c>
      <c r="D500" s="42">
        <v>3.0</v>
      </c>
      <c r="E500" s="42">
        <v>3.0</v>
      </c>
      <c r="F500" s="269" t="s">
        <v>21</v>
      </c>
      <c r="G500" s="163">
        <v>9.535131957533252</v>
      </c>
      <c r="H500" s="163">
        <v>0.1727165317875647</v>
      </c>
      <c r="I500" s="163">
        <v>279.235947061314</v>
      </c>
      <c r="J500" s="163">
        <v>4.380370338424043</v>
      </c>
      <c r="K500" s="163">
        <v>2.6080981681801787</v>
      </c>
      <c r="L500" s="163">
        <v>32.76572036743164</v>
      </c>
      <c r="M500" s="163">
        <v>32.93195343017578</v>
      </c>
      <c r="N500" s="163">
        <v>32.76572036743164</v>
      </c>
      <c r="O500" s="163">
        <v>1519.35986328125</v>
      </c>
      <c r="P500" s="163">
        <f t="shared" si="77"/>
        <v>55.20682855</v>
      </c>
      <c r="AM500" s="121"/>
    </row>
    <row r="501" ht="14.25" customHeight="1">
      <c r="A501" s="42" t="s">
        <v>178</v>
      </c>
      <c r="B501" s="42" t="s">
        <v>179</v>
      </c>
      <c r="C501" s="35" t="s">
        <v>43</v>
      </c>
      <c r="D501" s="42">
        <v>3.0</v>
      </c>
      <c r="E501" s="42">
        <v>4.0</v>
      </c>
      <c r="F501" s="269" t="s">
        <v>21</v>
      </c>
      <c r="G501" s="163">
        <v>6.353834170438327</v>
      </c>
      <c r="H501" s="163">
        <v>0.1269430539029172</v>
      </c>
      <c r="I501" s="163">
        <v>292.1099153863592</v>
      </c>
      <c r="J501" s="163">
        <v>3.431664025473644</v>
      </c>
      <c r="K501" s="163">
        <v>2.7388970131240935</v>
      </c>
      <c r="L501" s="163">
        <v>32.85072326660156</v>
      </c>
      <c r="M501" s="163">
        <v>32.9906005859375</v>
      </c>
      <c r="N501" s="163">
        <v>32.85072326660156</v>
      </c>
      <c r="O501" s="163">
        <v>1605.1453857421875</v>
      </c>
      <c r="P501" s="163">
        <f t="shared" si="77"/>
        <v>50.05263364</v>
      </c>
      <c r="AM501" s="121"/>
    </row>
    <row r="502" ht="14.25" customHeight="1">
      <c r="A502" s="42" t="s">
        <v>183</v>
      </c>
      <c r="B502" s="42" t="s">
        <v>176</v>
      </c>
      <c r="C502" s="35" t="s">
        <v>42</v>
      </c>
      <c r="D502" s="42">
        <v>3.0</v>
      </c>
      <c r="E502" s="42">
        <v>5.0</v>
      </c>
      <c r="F502" s="269" t="s">
        <v>21</v>
      </c>
      <c r="G502" s="163">
        <v>10.527427064198697</v>
      </c>
      <c r="H502" s="163">
        <v>0.20421388261063952</v>
      </c>
      <c r="I502" s="163">
        <v>283.3671042139416</v>
      </c>
      <c r="J502" s="163">
        <v>5.0856929934649076</v>
      </c>
      <c r="K502" s="163">
        <v>2.585624373358708</v>
      </c>
      <c r="L502" s="163">
        <v>33.0047607421875</v>
      </c>
      <c r="M502" s="163">
        <v>33.167686462402344</v>
      </c>
      <c r="N502" s="163">
        <v>33.0047607421875</v>
      </c>
      <c r="O502" s="163">
        <v>1602.5330810546875</v>
      </c>
      <c r="P502" s="163">
        <f t="shared" si="77"/>
        <v>51.5509863</v>
      </c>
      <c r="AM502" s="121"/>
    </row>
    <row r="503" ht="14.25" customHeight="1">
      <c r="A503" s="42" t="s">
        <v>168</v>
      </c>
      <c r="B503" s="42" t="s">
        <v>179</v>
      </c>
      <c r="C503" s="35" t="s">
        <v>41</v>
      </c>
      <c r="D503" s="42">
        <v>3.0</v>
      </c>
      <c r="E503" s="42">
        <v>6.0</v>
      </c>
      <c r="F503" s="269" t="s">
        <v>21</v>
      </c>
      <c r="G503" s="163">
        <v>7.4929752376775225</v>
      </c>
      <c r="H503" s="163">
        <v>0.128123624475812</v>
      </c>
      <c r="I503" s="163">
        <v>276.8985220874773</v>
      </c>
      <c r="J503" s="163">
        <v>3.547003276698372</v>
      </c>
      <c r="K503" s="163">
        <v>2.8044408547555295</v>
      </c>
      <c r="L503" s="163">
        <v>33.14778518676758</v>
      </c>
      <c r="M503" s="163">
        <v>33.3021354675293</v>
      </c>
      <c r="N503" s="163">
        <v>33.14778518676758</v>
      </c>
      <c r="O503" s="163">
        <v>1637.52197265625</v>
      </c>
      <c r="P503" s="163">
        <f t="shared" si="77"/>
        <v>58.48238581</v>
      </c>
      <c r="AM503" s="121"/>
    </row>
    <row r="504" ht="14.25" customHeight="1">
      <c r="A504" s="42" t="s">
        <v>183</v>
      </c>
      <c r="B504" s="42" t="s">
        <v>173</v>
      </c>
      <c r="C504" s="35" t="s">
        <v>40</v>
      </c>
      <c r="D504" s="42">
        <v>3.0</v>
      </c>
      <c r="E504" s="42">
        <v>7.0</v>
      </c>
      <c r="F504" s="269" t="s">
        <v>21</v>
      </c>
      <c r="G504" s="163">
        <v>5.983973651797327</v>
      </c>
      <c r="H504" s="163">
        <v>0.06978788287811792</v>
      </c>
      <c r="I504" s="163">
        <v>236.13734569846164</v>
      </c>
      <c r="J504" s="163">
        <v>2.129527277680199</v>
      </c>
      <c r="K504" s="163">
        <v>3.031845439032567</v>
      </c>
      <c r="L504" s="163">
        <v>33.37446594238281</v>
      </c>
      <c r="M504" s="163">
        <v>33.51079177856445</v>
      </c>
      <c r="N504" s="163">
        <v>33.37446594238281</v>
      </c>
      <c r="O504" s="163">
        <v>1545.3753662109375</v>
      </c>
      <c r="P504" s="163">
        <f t="shared" si="77"/>
        <v>85.74516671</v>
      </c>
      <c r="AM504" s="121"/>
    </row>
    <row r="505" ht="14.25" customHeight="1">
      <c r="A505" s="42" t="s">
        <v>175</v>
      </c>
      <c r="B505" s="42" t="s">
        <v>179</v>
      </c>
      <c r="C505" s="35" t="s">
        <v>39</v>
      </c>
      <c r="D505" s="42">
        <v>3.0</v>
      </c>
      <c r="E505" s="42">
        <v>8.0</v>
      </c>
      <c r="F505" s="269" t="s">
        <v>21</v>
      </c>
      <c r="G505" s="163">
        <v>10.290053304086873</v>
      </c>
      <c r="H505" s="163">
        <v>0.16991085108881968</v>
      </c>
      <c r="I505" s="163">
        <v>268.15926611434577</v>
      </c>
      <c r="J505" s="163">
        <v>4.701686111708164</v>
      </c>
      <c r="K505" s="163">
        <v>2.8377666141009117</v>
      </c>
      <c r="L505" s="163">
        <v>33.77497100830078</v>
      </c>
      <c r="M505" s="163">
        <v>33.924076080322266</v>
      </c>
      <c r="N505" s="163">
        <v>33.77497100830078</v>
      </c>
      <c r="O505" s="163">
        <v>1557.6942138671875</v>
      </c>
      <c r="P505" s="163">
        <f t="shared" si="77"/>
        <v>60.56148409</v>
      </c>
      <c r="AM505" s="121"/>
    </row>
    <row r="506" ht="14.25" customHeight="1">
      <c r="A506" s="42" t="s">
        <v>168</v>
      </c>
      <c r="B506" s="42" t="s">
        <v>176</v>
      </c>
      <c r="C506" s="35" t="s">
        <v>38</v>
      </c>
      <c r="D506" s="42">
        <v>3.0</v>
      </c>
      <c r="E506" s="42">
        <v>9.0</v>
      </c>
      <c r="F506" s="269" t="s">
        <v>21</v>
      </c>
      <c r="G506" s="163">
        <v>6.639914503781713</v>
      </c>
      <c r="H506" s="163">
        <v>0.08963456519131685</v>
      </c>
      <c r="I506" s="163">
        <v>253.16244351179313</v>
      </c>
      <c r="J506" s="163">
        <v>2.6938896397313536</v>
      </c>
      <c r="K506" s="163">
        <v>3.004768046313126</v>
      </c>
      <c r="L506" s="163">
        <v>33.521705627441406</v>
      </c>
      <c r="M506" s="163">
        <v>33.659332275390625</v>
      </c>
      <c r="N506" s="163">
        <v>33.521705627441406</v>
      </c>
      <c r="O506" s="163">
        <v>1573.671875</v>
      </c>
      <c r="P506" s="163">
        <f t="shared" si="77"/>
        <v>74.07761157</v>
      </c>
      <c r="AM506" s="121"/>
    </row>
    <row r="507" ht="14.25" customHeight="1">
      <c r="A507" s="42" t="s">
        <v>183</v>
      </c>
      <c r="B507" s="42" t="s">
        <v>179</v>
      </c>
      <c r="C507" s="35" t="s">
        <v>37</v>
      </c>
      <c r="D507" s="42">
        <v>3.0</v>
      </c>
      <c r="E507" s="42">
        <v>10.0</v>
      </c>
      <c r="F507" s="269" t="s">
        <v>21</v>
      </c>
      <c r="G507" s="163">
        <v>9.823803742847751</v>
      </c>
      <c r="H507" s="163">
        <v>0.17008343584967783</v>
      </c>
      <c r="I507" s="163">
        <v>273.302355267337</v>
      </c>
      <c r="J507" s="163">
        <v>4.762599654265506</v>
      </c>
      <c r="K507" s="163">
        <v>2.871005903696603</v>
      </c>
      <c r="L507" s="163">
        <v>33.91048812866211</v>
      </c>
      <c r="M507" s="163">
        <v>34.067264556884766</v>
      </c>
      <c r="N507" s="163">
        <v>33.91048812866211</v>
      </c>
      <c r="O507" s="163">
        <v>1606.2342529296875</v>
      </c>
      <c r="P507" s="163">
        <f t="shared" si="77"/>
        <v>57.75873291</v>
      </c>
      <c r="AM507" s="121"/>
    </row>
    <row r="508" ht="14.25" customHeight="1">
      <c r="A508" s="42" t="s">
        <v>178</v>
      </c>
      <c r="B508" s="42" t="s">
        <v>173</v>
      </c>
      <c r="C508" s="35" t="s">
        <v>36</v>
      </c>
      <c r="D508" s="42">
        <v>3.0</v>
      </c>
      <c r="E508" s="42">
        <v>11.0</v>
      </c>
      <c r="F508" s="269" t="s">
        <v>21</v>
      </c>
      <c r="G508" s="163">
        <v>9.818207718961274</v>
      </c>
      <c r="H508" s="163">
        <v>0.1695266928687781</v>
      </c>
      <c r="I508" s="163">
        <v>273.04868534652303</v>
      </c>
      <c r="J508" s="163">
        <v>4.751599905945602</v>
      </c>
      <c r="K508" s="163">
        <v>2.873254026525547</v>
      </c>
      <c r="L508" s="163">
        <v>33.913475036621094</v>
      </c>
      <c r="M508" s="163">
        <v>34.0682373046875</v>
      </c>
      <c r="N508" s="163">
        <v>33.913475036621094</v>
      </c>
      <c r="O508" s="163">
        <v>1606.8524169921875</v>
      </c>
      <c r="P508" s="163">
        <f t="shared" si="77"/>
        <v>57.91540879</v>
      </c>
      <c r="AM508" s="121"/>
    </row>
    <row r="509" ht="14.25" customHeight="1">
      <c r="A509" s="42" t="s">
        <v>175</v>
      </c>
      <c r="B509" s="42" t="s">
        <v>169</v>
      </c>
      <c r="C509" s="35" t="s">
        <v>34</v>
      </c>
      <c r="D509" s="42">
        <v>3.0</v>
      </c>
      <c r="E509" s="42">
        <v>12.0</v>
      </c>
      <c r="F509" s="269" t="s">
        <v>21</v>
      </c>
      <c r="G509" s="163">
        <v>11.657678174610277</v>
      </c>
      <c r="H509" s="163">
        <v>0.18115552637931673</v>
      </c>
      <c r="I509" s="163">
        <v>259.5135276466203</v>
      </c>
      <c r="J509" s="163">
        <v>5.208066997154872</v>
      </c>
      <c r="K509" s="163">
        <v>2.9555647983385835</v>
      </c>
      <c r="L509" s="163">
        <v>34.36355209350586</v>
      </c>
      <c r="M509" s="163">
        <v>34.164283752441406</v>
      </c>
      <c r="N509" s="163">
        <v>34.36355209350586</v>
      </c>
      <c r="O509" s="163">
        <v>1487.6158447265625</v>
      </c>
      <c r="P509" s="163">
        <f t="shared" si="77"/>
        <v>64.35176673</v>
      </c>
      <c r="AM509" s="121"/>
    </row>
    <row r="510" ht="14.25" customHeight="1">
      <c r="A510" s="42" t="s">
        <v>178</v>
      </c>
      <c r="B510" s="42" t="s">
        <v>169</v>
      </c>
      <c r="C510" s="35" t="s">
        <v>32</v>
      </c>
      <c r="D510" s="42">
        <v>3.0</v>
      </c>
      <c r="E510" s="42">
        <v>13.0</v>
      </c>
      <c r="F510" s="269" t="s">
        <v>21</v>
      </c>
      <c r="G510" s="163">
        <v>10.380861035186747</v>
      </c>
      <c r="H510" s="163">
        <v>0.15953830205937167</v>
      </c>
      <c r="I510" s="163">
        <v>260.23284129774146</v>
      </c>
      <c r="J510" s="163">
        <v>4.735769219515611</v>
      </c>
      <c r="K510" s="163">
        <v>3.0304047942287595</v>
      </c>
      <c r="L510" s="163">
        <v>34.43063735961914</v>
      </c>
      <c r="M510" s="163">
        <v>34.263084411621094</v>
      </c>
      <c r="N510" s="163">
        <v>34.43063735961914</v>
      </c>
      <c r="O510" s="163">
        <v>1637.6043701171875</v>
      </c>
      <c r="P510" s="163">
        <f t="shared" si="77"/>
        <v>65.06814289</v>
      </c>
      <c r="AM510" s="121"/>
    </row>
    <row r="511" ht="14.25" customHeight="1">
      <c r="A511" s="42" t="s">
        <v>183</v>
      </c>
      <c r="B511" s="42" t="s">
        <v>169</v>
      </c>
      <c r="C511" s="35" t="s">
        <v>30</v>
      </c>
      <c r="D511" s="42">
        <v>3.0</v>
      </c>
      <c r="E511" s="42">
        <v>14.0</v>
      </c>
      <c r="F511" s="269" t="s">
        <v>21</v>
      </c>
      <c r="G511" s="163">
        <v>10.330580438151905</v>
      </c>
      <c r="H511" s="163">
        <v>0.20976148354849644</v>
      </c>
      <c r="I511" s="163">
        <v>285.3418206960403</v>
      </c>
      <c r="J511" s="163">
        <v>5.765565264150209</v>
      </c>
      <c r="K511" s="163">
        <v>2.8520419545624978</v>
      </c>
      <c r="L511" s="163">
        <v>34.241668701171875</v>
      </c>
      <c r="M511" s="163">
        <v>34.3730583190918</v>
      </c>
      <c r="N511" s="163">
        <v>34.241668701171875</v>
      </c>
      <c r="O511" s="163">
        <v>1511.9901123046875</v>
      </c>
      <c r="P511" s="163">
        <f t="shared" si="77"/>
        <v>49.24917703</v>
      </c>
      <c r="AM511" s="121"/>
    </row>
    <row r="512" ht="14.25" customHeight="1">
      <c r="A512" s="42" t="s">
        <v>178</v>
      </c>
      <c r="B512" s="42" t="s">
        <v>176</v>
      </c>
      <c r="C512" s="35" t="s">
        <v>29</v>
      </c>
      <c r="D512" s="42">
        <v>3.0</v>
      </c>
      <c r="E512" s="42">
        <v>15.0</v>
      </c>
      <c r="F512" s="269" t="s">
        <v>21</v>
      </c>
      <c r="G512" s="163">
        <v>10.931170488510938</v>
      </c>
      <c r="H512" s="163">
        <v>0.15503211073643144</v>
      </c>
      <c r="I512" s="163">
        <v>252.073204651481</v>
      </c>
      <c r="J512" s="163">
        <v>4.541880571661137</v>
      </c>
      <c r="K512" s="163">
        <v>2.98764058856064</v>
      </c>
      <c r="L512" s="163">
        <v>34.210445404052734</v>
      </c>
      <c r="M512" s="163">
        <v>34.348167419433594</v>
      </c>
      <c r="N512" s="163">
        <v>34.210445404052734</v>
      </c>
      <c r="O512" s="163">
        <v>1631.236572265625</v>
      </c>
      <c r="P512" s="163">
        <f t="shared" si="77"/>
        <v>70.50907349</v>
      </c>
      <c r="AM512" s="121"/>
    </row>
    <row r="513" ht="14.25" customHeight="1">
      <c r="A513" s="42" t="s">
        <v>175</v>
      </c>
      <c r="B513" s="42" t="s">
        <v>173</v>
      </c>
      <c r="C513" s="33" t="s">
        <v>28</v>
      </c>
      <c r="D513" s="42">
        <v>3.0</v>
      </c>
      <c r="E513" s="42">
        <v>16.0</v>
      </c>
      <c r="F513" s="269" t="s">
        <v>21</v>
      </c>
      <c r="G513" s="163">
        <v>13.142888399049289</v>
      </c>
      <c r="H513" s="163">
        <v>0.21463035344160353</v>
      </c>
      <c r="I513" s="163">
        <v>261.4646782121199</v>
      </c>
      <c r="J513" s="163">
        <v>6.083340890190045</v>
      </c>
      <c r="K513" s="163">
        <v>2.9430712841854283</v>
      </c>
      <c r="L513" s="163">
        <v>34.6630973815918</v>
      </c>
      <c r="M513" s="163">
        <v>34.37922286987305</v>
      </c>
      <c r="N513" s="163">
        <v>34.6630973815918</v>
      </c>
      <c r="O513" s="163">
        <v>1562.0657958984375</v>
      </c>
      <c r="P513" s="163">
        <f t="shared" si="77"/>
        <v>61.23499397</v>
      </c>
      <c r="AM513" s="121"/>
    </row>
    <row r="514" ht="14.25" customHeight="1">
      <c r="A514" s="42" t="s">
        <v>168</v>
      </c>
      <c r="B514" s="42" t="s">
        <v>169</v>
      </c>
      <c r="C514" s="35" t="s">
        <v>46</v>
      </c>
      <c r="D514" s="42">
        <v>5.0</v>
      </c>
      <c r="E514" s="42">
        <v>1.0</v>
      </c>
      <c r="F514" s="269" t="s">
        <v>21</v>
      </c>
      <c r="G514" s="163">
        <v>9.507530721947747</v>
      </c>
      <c r="H514" s="163">
        <v>0.23715310164272546</v>
      </c>
      <c r="I514" s="163">
        <v>300.12188607358814</v>
      </c>
      <c r="J514" s="163">
        <v>6.281787794398087</v>
      </c>
      <c r="K514" s="163">
        <v>2.772432778945715</v>
      </c>
      <c r="L514" s="163">
        <v>34.195831298828125</v>
      </c>
      <c r="M514" s="163">
        <v>34.315467834472656</v>
      </c>
      <c r="N514" s="163">
        <v>34.195831298828125</v>
      </c>
      <c r="O514" s="163">
        <v>1631.0560302734375</v>
      </c>
      <c r="P514" s="163">
        <f t="shared" si="77"/>
        <v>40.09026513</v>
      </c>
      <c r="AM514" s="121"/>
    </row>
    <row r="515" ht="14.25" customHeight="1">
      <c r="A515" s="42" t="s">
        <v>168</v>
      </c>
      <c r="B515" s="42" t="s">
        <v>173</v>
      </c>
      <c r="C515" s="35" t="s">
        <v>45</v>
      </c>
      <c r="D515" s="42">
        <v>5.0</v>
      </c>
      <c r="E515" s="42">
        <v>2.0</v>
      </c>
      <c r="F515" s="269" t="s">
        <v>21</v>
      </c>
      <c r="G515" s="163">
        <v>11.349578752648446</v>
      </c>
      <c r="H515" s="163">
        <v>0.31491605883325663</v>
      </c>
      <c r="I515" s="163">
        <v>295.4012467779153</v>
      </c>
      <c r="J515" s="163">
        <v>7.729643765973965</v>
      </c>
      <c r="K515" s="163">
        <v>2.631155299712323</v>
      </c>
      <c r="L515" s="163">
        <v>34.307960510253906</v>
      </c>
      <c r="M515" s="163">
        <v>34.43135070800781</v>
      </c>
      <c r="N515" s="163">
        <v>34.307960510253906</v>
      </c>
      <c r="O515" s="163">
        <v>1612.0584716796875</v>
      </c>
      <c r="P515" s="163">
        <f t="shared" si="77"/>
        <v>36.04001268</v>
      </c>
      <c r="AM515" s="121"/>
    </row>
    <row r="516" ht="14.25" customHeight="1">
      <c r="A516" s="42" t="s">
        <v>175</v>
      </c>
      <c r="B516" s="42" t="s">
        <v>176</v>
      </c>
      <c r="C516" s="35" t="s">
        <v>44</v>
      </c>
      <c r="D516" s="42">
        <v>5.0</v>
      </c>
      <c r="E516" s="42">
        <v>3.0</v>
      </c>
      <c r="F516" s="269" t="s">
        <v>21</v>
      </c>
      <c r="G516" s="163">
        <v>9.707400470523648</v>
      </c>
      <c r="H516" s="163">
        <v>0.285573497904627</v>
      </c>
      <c r="I516" s="163">
        <v>288.9916133253416</v>
      </c>
      <c r="J516" s="163">
        <v>7.3166536602946595</v>
      </c>
      <c r="K516" s="163">
        <v>2.7208045528941</v>
      </c>
      <c r="L516" s="163">
        <v>34.46926498413086</v>
      </c>
      <c r="M516" s="163">
        <v>34.62784957885742</v>
      </c>
      <c r="N516" s="163">
        <v>34.46926498413086</v>
      </c>
      <c r="O516" s="163">
        <v>1649.6280517578125</v>
      </c>
      <c r="P516" s="163">
        <f t="shared" si="77"/>
        <v>33.99265178</v>
      </c>
      <c r="AM516" s="121"/>
    </row>
    <row r="517" ht="14.25" customHeight="1">
      <c r="A517" s="42" t="s">
        <v>178</v>
      </c>
      <c r="B517" s="42" t="s">
        <v>179</v>
      </c>
      <c r="C517" s="35" t="s">
        <v>43</v>
      </c>
      <c r="D517" s="42">
        <v>5.0</v>
      </c>
      <c r="E517" s="42">
        <v>4.0</v>
      </c>
      <c r="F517" s="269" t="s">
        <v>21</v>
      </c>
      <c r="G517" s="163">
        <v>5.862237229446656</v>
      </c>
      <c r="H517" s="163">
        <v>0.08356263039436483</v>
      </c>
      <c r="I517" s="163">
        <v>257.3041228237697</v>
      </c>
      <c r="J517" s="163">
        <v>3.017009341962234</v>
      </c>
      <c r="K517" s="163">
        <v>3.588753665349585</v>
      </c>
      <c r="L517" s="163">
        <v>35.63136291503906</v>
      </c>
      <c r="M517" s="163">
        <v>35.662105560302734</v>
      </c>
      <c r="N517" s="163">
        <v>35.63136291503906</v>
      </c>
      <c r="O517" s="163">
        <v>1548.513916015625</v>
      </c>
      <c r="P517" s="163">
        <f t="shared" si="77"/>
        <v>70.15381399</v>
      </c>
      <c r="AM517" s="121"/>
    </row>
    <row r="518" ht="14.25" customHeight="1">
      <c r="A518" s="42" t="s">
        <v>183</v>
      </c>
      <c r="B518" s="42" t="s">
        <v>176</v>
      </c>
      <c r="C518" s="35" t="s">
        <v>42</v>
      </c>
      <c r="D518" s="42">
        <v>5.0</v>
      </c>
      <c r="E518" s="42">
        <v>5.0</v>
      </c>
      <c r="F518" s="269" t="s">
        <v>21</v>
      </c>
      <c r="G518" s="163">
        <v>9.062848376820721</v>
      </c>
      <c r="H518" s="163">
        <v>0.16503529981746157</v>
      </c>
      <c r="I518" s="163">
        <v>276.5056523484469</v>
      </c>
      <c r="J518" s="163">
        <v>5.3096044249457535</v>
      </c>
      <c r="K518" s="163">
        <v>3.2831381506734614</v>
      </c>
      <c r="L518" s="163">
        <v>35.51236343383789</v>
      </c>
      <c r="M518" s="163">
        <v>35.61100769042969</v>
      </c>
      <c r="N518" s="163">
        <v>35.51236343383789</v>
      </c>
      <c r="O518" s="163">
        <v>1631.4466552734375</v>
      </c>
      <c r="P518" s="163">
        <f t="shared" si="77"/>
        <v>54.91460546</v>
      </c>
      <c r="AM518" s="121"/>
    </row>
    <row r="519" ht="14.25" customHeight="1">
      <c r="A519" s="42" t="s">
        <v>168</v>
      </c>
      <c r="B519" s="42" t="s">
        <v>179</v>
      </c>
      <c r="C519" s="35" t="s">
        <v>41</v>
      </c>
      <c r="D519" s="42">
        <v>5.0</v>
      </c>
      <c r="E519" s="42">
        <v>6.0</v>
      </c>
      <c r="F519" s="269" t="s">
        <v>21</v>
      </c>
      <c r="G519" s="163">
        <v>7.543900980038199</v>
      </c>
      <c r="H519" s="163">
        <v>0.11317073951502268</v>
      </c>
      <c r="I519" s="163">
        <v>260.2289981610434</v>
      </c>
      <c r="J519" s="163">
        <v>3.902410053504962</v>
      </c>
      <c r="K519" s="163">
        <v>3.460709137709334</v>
      </c>
      <c r="L519" s="163">
        <v>35.564693450927734</v>
      </c>
      <c r="M519" s="163">
        <v>35.702613830566406</v>
      </c>
      <c r="N519" s="163">
        <v>35.564693450927734</v>
      </c>
      <c r="O519" s="163">
        <v>1653.6822509765625</v>
      </c>
      <c r="P519" s="163">
        <f t="shared" si="77"/>
        <v>66.65946527</v>
      </c>
      <c r="AM519" s="121"/>
    </row>
    <row r="520" ht="14.25" customHeight="1">
      <c r="A520" s="42" t="s">
        <v>183</v>
      </c>
      <c r="B520" s="42" t="s">
        <v>173</v>
      </c>
      <c r="C520" s="35" t="s">
        <v>40</v>
      </c>
      <c r="D520" s="42">
        <v>5.0</v>
      </c>
      <c r="E520" s="42">
        <v>7.0</v>
      </c>
      <c r="F520" s="269" t="s">
        <v>21</v>
      </c>
      <c r="G520" s="163">
        <v>4.984275047882239</v>
      </c>
      <c r="H520" s="163">
        <v>0.07322907804024144</v>
      </c>
      <c r="I520" s="163">
        <v>261.10729624170347</v>
      </c>
      <c r="J520" s="163">
        <v>2.7646103738351733</v>
      </c>
      <c r="K520" s="163">
        <v>3.737486053782753</v>
      </c>
      <c r="L520" s="163">
        <v>36.007591247558594</v>
      </c>
      <c r="M520" s="163">
        <v>36.1594123840332</v>
      </c>
      <c r="N520" s="163">
        <v>36.007591247558594</v>
      </c>
      <c r="O520" s="163">
        <v>1607.9783935546875</v>
      </c>
      <c r="P520" s="163">
        <f t="shared" si="77"/>
        <v>68.06415131</v>
      </c>
      <c r="AM520" s="121"/>
    </row>
    <row r="521" ht="14.25" customHeight="1">
      <c r="A521" s="42" t="s">
        <v>175</v>
      </c>
      <c r="B521" s="42" t="s">
        <v>179</v>
      </c>
      <c r="C521" s="35" t="s">
        <v>39</v>
      </c>
      <c r="D521" s="42">
        <v>5.0</v>
      </c>
      <c r="E521" s="42">
        <v>8.0</v>
      </c>
      <c r="F521" s="269" t="s">
        <v>21</v>
      </c>
      <c r="G521" s="163">
        <v>8.867721319003</v>
      </c>
      <c r="H521" s="163">
        <v>0.15655345987149333</v>
      </c>
      <c r="I521" s="163">
        <v>273.7377089790692</v>
      </c>
      <c r="J521" s="163">
        <v>5.2116813363333305</v>
      </c>
      <c r="K521" s="163">
        <v>3.3859176568291396</v>
      </c>
      <c r="L521" s="163">
        <v>35.82378005981445</v>
      </c>
      <c r="M521" s="163">
        <v>35.97046661376953</v>
      </c>
      <c r="N521" s="163">
        <v>35.82378005981445</v>
      </c>
      <c r="O521" s="163">
        <v>1706.427001953125</v>
      </c>
      <c r="P521" s="163">
        <f t="shared" si="77"/>
        <v>56.64340684</v>
      </c>
      <c r="AM521" s="121"/>
    </row>
    <row r="522" ht="14.25" customHeight="1">
      <c r="A522" s="42" t="s">
        <v>168</v>
      </c>
      <c r="B522" s="42" t="s">
        <v>176</v>
      </c>
      <c r="C522" s="35" t="s">
        <v>38</v>
      </c>
      <c r="D522" s="42">
        <v>5.0</v>
      </c>
      <c r="E522" s="42">
        <v>9.0</v>
      </c>
      <c r="F522" s="269" t="s">
        <v>21</v>
      </c>
      <c r="G522" s="163">
        <v>8.870796792915947</v>
      </c>
      <c r="H522" s="163">
        <v>0.15718547384803264</v>
      </c>
      <c r="I522" s="163">
        <v>274.087345749158</v>
      </c>
      <c r="J522" s="163">
        <v>5.2280559200626415</v>
      </c>
      <c r="K522" s="163">
        <v>3.3835844918866993</v>
      </c>
      <c r="L522" s="163">
        <v>35.822689056396484</v>
      </c>
      <c r="M522" s="163">
        <v>35.966651916503906</v>
      </c>
      <c r="N522" s="163">
        <v>35.822689056396484</v>
      </c>
      <c r="O522" s="163">
        <v>1707.270751953125</v>
      </c>
      <c r="P522" s="163">
        <f t="shared" si="77"/>
        <v>56.43521997</v>
      </c>
      <c r="AM522" s="121"/>
    </row>
    <row r="523" ht="14.25" customHeight="1">
      <c r="A523" s="42" t="s">
        <v>183</v>
      </c>
      <c r="B523" s="42" t="s">
        <v>179</v>
      </c>
      <c r="C523" s="35" t="s">
        <v>37</v>
      </c>
      <c r="D523" s="42">
        <v>5.0</v>
      </c>
      <c r="E523" s="42">
        <v>10.0</v>
      </c>
      <c r="F523" s="269" t="s">
        <v>21</v>
      </c>
      <c r="G523" s="163">
        <v>9.405777147193437</v>
      </c>
      <c r="H523" s="163">
        <v>0.1618981878193967</v>
      </c>
      <c r="I523" s="163">
        <v>269.6384948360726</v>
      </c>
      <c r="J523" s="163">
        <v>5.606291395797954</v>
      </c>
      <c r="K523" s="163">
        <v>3.5237828467649095</v>
      </c>
      <c r="L523" s="163">
        <v>36.40129852294922</v>
      </c>
      <c r="M523" s="163">
        <v>35.964359283447266</v>
      </c>
      <c r="N523" s="163">
        <v>36.40129852294922</v>
      </c>
      <c r="O523" s="163">
        <v>1649.1402587890625</v>
      </c>
      <c r="P523" s="163">
        <f t="shared" si="77"/>
        <v>58.09686491</v>
      </c>
      <c r="AM523" s="121"/>
    </row>
    <row r="524" ht="14.25" customHeight="1">
      <c r="A524" s="42" t="s">
        <v>178</v>
      </c>
      <c r="B524" s="42" t="s">
        <v>173</v>
      </c>
      <c r="C524" s="35" t="s">
        <v>36</v>
      </c>
      <c r="D524" s="42">
        <v>5.0</v>
      </c>
      <c r="E524" s="42">
        <v>11.0</v>
      </c>
      <c r="F524" s="269" t="s">
        <v>21</v>
      </c>
      <c r="G524" s="163">
        <v>12.387424996480725</v>
      </c>
      <c r="H524" s="163">
        <v>0.23279120206690715</v>
      </c>
      <c r="I524" s="163">
        <v>273.5175813892558</v>
      </c>
      <c r="J524" s="163">
        <v>7.103385756132402</v>
      </c>
      <c r="K524" s="163">
        <v>3.1782675467870822</v>
      </c>
      <c r="L524" s="163">
        <v>35.88948440551758</v>
      </c>
      <c r="M524" s="163">
        <v>36.008636474609375</v>
      </c>
      <c r="N524" s="163">
        <v>35.88948440551758</v>
      </c>
      <c r="O524" s="163">
        <v>1607.9061279296875</v>
      </c>
      <c r="P524" s="163">
        <f t="shared" si="77"/>
        <v>53.21259947</v>
      </c>
      <c r="AM524" s="121"/>
    </row>
    <row r="525" ht="14.25" customHeight="1">
      <c r="A525" s="42" t="s">
        <v>175</v>
      </c>
      <c r="B525" s="42" t="s">
        <v>169</v>
      </c>
      <c r="C525" s="35" t="s">
        <v>34</v>
      </c>
      <c r="D525" s="42">
        <v>5.0</v>
      </c>
      <c r="E525" s="42">
        <v>12.0</v>
      </c>
      <c r="F525" s="269" t="s">
        <v>21</v>
      </c>
      <c r="G525" s="163">
        <v>13.518552503663374</v>
      </c>
      <c r="H525" s="163">
        <v>0.2747467219409996</v>
      </c>
      <c r="I525" s="163">
        <v>278.5593366628576</v>
      </c>
      <c r="J525" s="163">
        <v>7.853256381540674</v>
      </c>
      <c r="K525" s="163">
        <v>3.01756370569656</v>
      </c>
      <c r="L525" s="163">
        <v>35.66014862060547</v>
      </c>
      <c r="M525" s="163">
        <v>35.79026412963867</v>
      </c>
      <c r="N525" s="163">
        <v>35.66014862060547</v>
      </c>
      <c r="O525" s="163">
        <v>1688.7222900390625</v>
      </c>
      <c r="P525" s="163">
        <f t="shared" si="77"/>
        <v>49.20368989</v>
      </c>
      <c r="AM525" s="121"/>
    </row>
    <row r="526" ht="14.25" customHeight="1">
      <c r="A526" s="42" t="s">
        <v>178</v>
      </c>
      <c r="B526" s="42" t="s">
        <v>169</v>
      </c>
      <c r="C526" s="35" t="s">
        <v>32</v>
      </c>
      <c r="D526" s="42">
        <v>5.0</v>
      </c>
      <c r="E526" s="42">
        <v>13.0</v>
      </c>
      <c r="F526" s="269" t="s">
        <v>21</v>
      </c>
      <c r="G526" s="163">
        <v>6.921727579053232</v>
      </c>
      <c r="H526" s="163">
        <v>0.128541332283862</v>
      </c>
      <c r="I526" s="163">
        <v>281.31926405693235</v>
      </c>
      <c r="J526" s="163">
        <v>4.287463653689624</v>
      </c>
      <c r="K526" s="163">
        <v>3.3644383742213764</v>
      </c>
      <c r="L526" s="163">
        <v>35.44492721557617</v>
      </c>
      <c r="M526" s="163">
        <v>35.585819244384766</v>
      </c>
      <c r="N526" s="163">
        <v>35.44492721557617</v>
      </c>
      <c r="O526" s="163">
        <v>1589.293701171875</v>
      </c>
      <c r="P526" s="163">
        <f t="shared" si="77"/>
        <v>53.84826387</v>
      </c>
      <c r="AM526" s="121"/>
    </row>
    <row r="527" ht="14.25" customHeight="1">
      <c r="A527" s="42" t="s">
        <v>183</v>
      </c>
      <c r="B527" s="42" t="s">
        <v>169</v>
      </c>
      <c r="C527" s="35" t="s">
        <v>30</v>
      </c>
      <c r="D527" s="42">
        <v>5.0</v>
      </c>
      <c r="E527" s="42">
        <v>14.0</v>
      </c>
      <c r="F527" s="269" t="s">
        <v>21</v>
      </c>
      <c r="G527" s="163">
        <v>8.968102835846002</v>
      </c>
      <c r="H527" s="163">
        <v>0.1655581466093032</v>
      </c>
      <c r="I527" s="163">
        <v>277.80455607446487</v>
      </c>
      <c r="J527" s="163">
        <v>5.2996859460776395</v>
      </c>
      <c r="K527" s="163">
        <v>3.2668286539646676</v>
      </c>
      <c r="L527" s="163">
        <v>35.50666427612305</v>
      </c>
      <c r="M527" s="163">
        <v>35.65597152709961</v>
      </c>
      <c r="N527" s="163">
        <v>35.50666427612305</v>
      </c>
      <c r="O527" s="163">
        <v>1702.014404296875</v>
      </c>
      <c r="P527" s="163">
        <f t="shared" si="77"/>
        <v>54.16890089</v>
      </c>
      <c r="AM527" s="121"/>
    </row>
    <row r="528" ht="14.25" customHeight="1">
      <c r="A528" s="42" t="s">
        <v>178</v>
      </c>
      <c r="B528" s="42" t="s">
        <v>176</v>
      </c>
      <c r="C528" s="35" t="s">
        <v>29</v>
      </c>
      <c r="D528" s="42">
        <v>5.0</v>
      </c>
      <c r="E528" s="42">
        <v>15.0</v>
      </c>
      <c r="F528" s="269" t="s">
        <v>21</v>
      </c>
      <c r="G528" s="163">
        <v>8.316777149115316</v>
      </c>
      <c r="H528" s="163">
        <v>0.16762694251615246</v>
      </c>
      <c r="I528" s="163">
        <v>285.287198348635</v>
      </c>
      <c r="J528" s="163">
        <v>5.534455459418756</v>
      </c>
      <c r="K528" s="163">
        <v>3.3690879117868326</v>
      </c>
      <c r="L528" s="163">
        <v>35.90017318725586</v>
      </c>
      <c r="M528" s="163">
        <v>35.604434967041016</v>
      </c>
      <c r="N528" s="163">
        <v>35.90017318725586</v>
      </c>
      <c r="O528" s="163">
        <v>1484.289306640625</v>
      </c>
      <c r="P528" s="163">
        <f t="shared" si="77"/>
        <v>49.61479953</v>
      </c>
      <c r="AM528" s="121"/>
    </row>
    <row r="529" ht="14.25" customHeight="1">
      <c r="A529" s="42" t="s">
        <v>175</v>
      </c>
      <c r="B529" s="42" t="s">
        <v>173</v>
      </c>
      <c r="C529" s="33" t="s">
        <v>28</v>
      </c>
      <c r="D529" s="42">
        <v>5.0</v>
      </c>
      <c r="E529" s="42">
        <v>16.0</v>
      </c>
      <c r="F529" s="269" t="s">
        <v>21</v>
      </c>
      <c r="G529" s="163">
        <v>4.6143066584954155</v>
      </c>
      <c r="H529" s="163">
        <v>0.06569774039921314</v>
      </c>
      <c r="I529" s="163">
        <v>259.8045341654772</v>
      </c>
      <c r="J529" s="163">
        <v>2.327327806662047</v>
      </c>
      <c r="K529" s="163">
        <v>3.5038207172071876</v>
      </c>
      <c r="L529" s="163">
        <v>35.11579895019531</v>
      </c>
      <c r="M529" s="163">
        <v>35.331626892089844</v>
      </c>
      <c r="N529" s="163">
        <v>35.11579895019531</v>
      </c>
      <c r="O529" s="163">
        <v>1690.453857421875</v>
      </c>
      <c r="P529" s="163">
        <f t="shared" si="77"/>
        <v>70.23539364</v>
      </c>
      <c r="AM529" s="121"/>
    </row>
    <row r="530" ht="14.25" customHeight="1">
      <c r="A530" s="42" t="s">
        <v>168</v>
      </c>
      <c r="B530" s="42" t="s">
        <v>169</v>
      </c>
      <c r="C530" s="35" t="s">
        <v>46</v>
      </c>
      <c r="D530" s="42">
        <v>2.0</v>
      </c>
      <c r="E530" s="42">
        <v>1.0</v>
      </c>
      <c r="F530" s="269" t="s">
        <v>21</v>
      </c>
      <c r="G530" s="163">
        <v>11.47040452474978</v>
      </c>
      <c r="H530" s="163">
        <v>0.17868386597225994</v>
      </c>
      <c r="I530" s="163">
        <v>266.8632004752348</v>
      </c>
      <c r="J530" s="163">
        <v>3.209242530802498</v>
      </c>
      <c r="K530" s="163">
        <v>1.8629104072944775</v>
      </c>
      <c r="L530" s="163">
        <v>28.686126708984375</v>
      </c>
      <c r="M530" s="163">
        <v>28.762155532836914</v>
      </c>
      <c r="N530" s="163">
        <v>28.686126708984375</v>
      </c>
      <c r="O530" s="163">
        <v>1493.1448974609375</v>
      </c>
      <c r="P530" s="163">
        <f t="shared" si="77"/>
        <v>64.19384572</v>
      </c>
      <c r="AM530" s="121"/>
    </row>
    <row r="531" ht="14.25" customHeight="1">
      <c r="A531" s="42" t="s">
        <v>168</v>
      </c>
      <c r="B531" s="42" t="s">
        <v>173</v>
      </c>
      <c r="C531" s="35" t="s">
        <v>45</v>
      </c>
      <c r="D531" s="42">
        <v>2.0</v>
      </c>
      <c r="E531" s="42">
        <v>2.0</v>
      </c>
      <c r="F531" s="269" t="s">
        <v>21</v>
      </c>
      <c r="G531" s="163">
        <v>8.79689224914342</v>
      </c>
      <c r="H531" s="163">
        <v>0.14739670370956523</v>
      </c>
      <c r="I531" s="163">
        <v>277.8753294556454</v>
      </c>
      <c r="J531" s="163">
        <v>2.785332059657483</v>
      </c>
      <c r="K531" s="163">
        <v>1.9397564369211584</v>
      </c>
      <c r="L531" s="163">
        <v>28.8419132232666</v>
      </c>
      <c r="M531" s="163">
        <v>29.01935577392578</v>
      </c>
      <c r="N531" s="163">
        <v>28.8419132232666</v>
      </c>
      <c r="O531" s="163">
        <v>1389.9913330078125</v>
      </c>
      <c r="P531" s="163">
        <f t="shared" si="77"/>
        <v>59.6817434</v>
      </c>
      <c r="AM531" s="121"/>
    </row>
    <row r="532" ht="14.25" customHeight="1">
      <c r="A532" s="42" t="s">
        <v>175</v>
      </c>
      <c r="B532" s="42" t="s">
        <v>176</v>
      </c>
      <c r="C532" s="35" t="s">
        <v>44</v>
      </c>
      <c r="D532" s="42">
        <v>2.0</v>
      </c>
      <c r="E532" s="42">
        <v>3.0</v>
      </c>
      <c r="F532" s="269" t="s">
        <v>21</v>
      </c>
      <c r="G532" s="163">
        <v>12.38250562369034</v>
      </c>
      <c r="H532" s="163">
        <v>0.22105499167451995</v>
      </c>
      <c r="I532" s="163">
        <v>278.1674183132871</v>
      </c>
      <c r="J532" s="163">
        <v>3.874617474942177</v>
      </c>
      <c r="K532" s="163">
        <v>1.841963192653406</v>
      </c>
      <c r="L532" s="163">
        <v>29.002826690673828</v>
      </c>
      <c r="M532" s="163">
        <v>29.144664764404297</v>
      </c>
      <c r="N532" s="163">
        <v>29.002826690673828</v>
      </c>
      <c r="O532" s="163">
        <v>1485.3973388671875</v>
      </c>
      <c r="P532" s="163">
        <f t="shared" si="77"/>
        <v>56.01549881</v>
      </c>
      <c r="AM532" s="121"/>
    </row>
    <row r="533" ht="14.25" customHeight="1">
      <c r="A533" s="42" t="s">
        <v>178</v>
      </c>
      <c r="B533" s="42" t="s">
        <v>179</v>
      </c>
      <c r="C533" s="35" t="s">
        <v>43</v>
      </c>
      <c r="D533" s="42">
        <v>2.0</v>
      </c>
      <c r="E533" s="42">
        <v>4.0</v>
      </c>
      <c r="F533" s="269" t="s">
        <v>21</v>
      </c>
      <c r="G533" s="163">
        <v>9.90508323759641</v>
      </c>
      <c r="H533" s="163">
        <v>0.18516423482633057</v>
      </c>
      <c r="I533" s="163">
        <v>285.5987225464839</v>
      </c>
      <c r="J533" s="163">
        <v>3.473002188597673</v>
      </c>
      <c r="K533" s="163">
        <v>1.9476328308817017</v>
      </c>
      <c r="L533" s="163">
        <v>29.302963256835938</v>
      </c>
      <c r="M533" s="163">
        <v>29.500776290893555</v>
      </c>
      <c r="N533" s="163">
        <v>29.302963256835938</v>
      </c>
      <c r="O533" s="163">
        <v>1525.7103271484375</v>
      </c>
      <c r="P533" s="163">
        <f t="shared" si="77"/>
        <v>53.49350131</v>
      </c>
      <c r="AM533" s="121"/>
    </row>
    <row r="534" ht="14.25" customHeight="1">
      <c r="A534" s="42" t="s">
        <v>183</v>
      </c>
      <c r="B534" s="42" t="s">
        <v>176</v>
      </c>
      <c r="C534" s="35" t="s">
        <v>42</v>
      </c>
      <c r="D534" s="42">
        <v>2.0</v>
      </c>
      <c r="E534" s="42">
        <v>5.0</v>
      </c>
      <c r="F534" s="269" t="s">
        <v>21</v>
      </c>
      <c r="G534" s="163">
        <v>11.404761280777974</v>
      </c>
      <c r="H534" s="163">
        <v>0.20238741707992564</v>
      </c>
      <c r="I534" s="163">
        <v>278.56756584051703</v>
      </c>
      <c r="J534" s="163">
        <v>3.75924518000778</v>
      </c>
      <c r="K534" s="163">
        <v>1.939010344409104</v>
      </c>
      <c r="L534" s="163">
        <v>29.435659408569336</v>
      </c>
      <c r="M534" s="163">
        <v>29.653532028198242</v>
      </c>
      <c r="N534" s="163">
        <v>29.435659408569336</v>
      </c>
      <c r="O534" s="163">
        <v>1542.7745361328125</v>
      </c>
      <c r="P534" s="163">
        <f t="shared" si="77"/>
        <v>56.35113806</v>
      </c>
      <c r="AM534" s="121"/>
    </row>
    <row r="535" ht="14.25" customHeight="1">
      <c r="A535" s="42" t="s">
        <v>168</v>
      </c>
      <c r="B535" s="42" t="s">
        <v>179</v>
      </c>
      <c r="C535" s="35" t="s">
        <v>41</v>
      </c>
      <c r="D535" s="42">
        <v>2.0</v>
      </c>
      <c r="E535" s="42">
        <v>6.0</v>
      </c>
      <c r="F535" s="269" t="s">
        <v>21</v>
      </c>
      <c r="G535" s="163">
        <v>10.31611764464419</v>
      </c>
      <c r="H535" s="163">
        <v>0.1696298856362259</v>
      </c>
      <c r="I535" s="163">
        <v>272.989501535009</v>
      </c>
      <c r="J535" s="163">
        <v>3.3417458462055554</v>
      </c>
      <c r="K535" s="163">
        <v>2.0342514167077743</v>
      </c>
      <c r="L535" s="163">
        <v>29.665103912353516</v>
      </c>
      <c r="M535" s="163">
        <v>29.88528823852539</v>
      </c>
      <c r="N535" s="163">
        <v>29.665103912353516</v>
      </c>
      <c r="O535" s="163">
        <v>1399.3621826171875</v>
      </c>
      <c r="P535" s="163">
        <f t="shared" si="77"/>
        <v>60.81544892</v>
      </c>
      <c r="AM535" s="121"/>
    </row>
    <row r="536" ht="14.25" customHeight="1">
      <c r="A536" s="42" t="s">
        <v>183</v>
      </c>
      <c r="B536" s="42" t="s">
        <v>173</v>
      </c>
      <c r="C536" s="35" t="s">
        <v>40</v>
      </c>
      <c r="D536" s="42">
        <v>2.0</v>
      </c>
      <c r="E536" s="42">
        <v>7.0</v>
      </c>
      <c r="F536" s="269" t="s">
        <v>21</v>
      </c>
      <c r="G536" s="163">
        <v>13.48273568814525</v>
      </c>
      <c r="H536" s="163">
        <v>0.24889245724674136</v>
      </c>
      <c r="I536" s="163">
        <v>278.3142867366053</v>
      </c>
      <c r="J536" s="163">
        <v>4.531236845409678</v>
      </c>
      <c r="K536" s="163">
        <v>1.927552409699477</v>
      </c>
      <c r="L536" s="163">
        <v>29.834434509277344</v>
      </c>
      <c r="M536" s="163">
        <v>30.023849487304688</v>
      </c>
      <c r="N536" s="163">
        <v>29.834434509277344</v>
      </c>
      <c r="O536" s="163">
        <v>1525.684326171875</v>
      </c>
      <c r="P536" s="163">
        <f t="shared" si="77"/>
        <v>54.17092923</v>
      </c>
      <c r="AM536" s="121"/>
    </row>
    <row r="537" ht="14.25" customHeight="1">
      <c r="A537" s="42" t="s">
        <v>175</v>
      </c>
      <c r="B537" s="42" t="s">
        <v>179</v>
      </c>
      <c r="C537" s="35" t="s">
        <v>39</v>
      </c>
      <c r="D537" s="42">
        <v>2.0</v>
      </c>
      <c r="E537" s="42">
        <v>8.0</v>
      </c>
      <c r="F537" s="269" t="s">
        <v>21</v>
      </c>
      <c r="G537" s="163">
        <v>8.195397689059636</v>
      </c>
      <c r="H537" s="163">
        <v>0.14451050760733225</v>
      </c>
      <c r="I537" s="163">
        <v>281.90786854644773</v>
      </c>
      <c r="J537" s="163">
        <v>3.0834276849750135</v>
      </c>
      <c r="K537" s="163">
        <v>2.1832113335640337</v>
      </c>
      <c r="L537" s="163">
        <v>30.274314880371094</v>
      </c>
      <c r="M537" s="163">
        <v>30.373149871826172</v>
      </c>
      <c r="N537" s="163">
        <v>30.274314880371094</v>
      </c>
      <c r="O537" s="163">
        <v>1478.33503723144</v>
      </c>
      <c r="P537" s="163">
        <f t="shared" si="77"/>
        <v>56.71143106</v>
      </c>
      <c r="AM537" s="121"/>
    </row>
    <row r="538" ht="14.25" customHeight="1">
      <c r="A538" s="42" t="s">
        <v>168</v>
      </c>
      <c r="B538" s="42" t="s">
        <v>176</v>
      </c>
      <c r="C538" s="35" t="s">
        <v>38</v>
      </c>
      <c r="D538" s="42">
        <v>2.0</v>
      </c>
      <c r="E538" s="42">
        <v>9.0</v>
      </c>
      <c r="F538" s="269" t="s">
        <v>21</v>
      </c>
      <c r="G538" s="163">
        <v>15.805953477411443</v>
      </c>
      <c r="H538" s="163">
        <v>0.2546773845950098</v>
      </c>
      <c r="I538" s="163">
        <v>261.3256958977198</v>
      </c>
      <c r="J538" s="163">
        <v>4.8421794412890815</v>
      </c>
      <c r="K538" s="163">
        <v>2.0145253491335566</v>
      </c>
      <c r="L538" s="163">
        <v>30.461734771728516</v>
      </c>
      <c r="M538" s="163">
        <v>30.603425979614258</v>
      </c>
      <c r="N538" s="163">
        <v>30.461734771728516</v>
      </c>
      <c r="O538" s="163">
        <v>1473.001220703125</v>
      </c>
      <c r="P538" s="163">
        <f t="shared" si="77"/>
        <v>62.06265037</v>
      </c>
      <c r="AM538" s="121"/>
    </row>
    <row r="539" ht="14.25" customHeight="1">
      <c r="A539" s="42" t="s">
        <v>183</v>
      </c>
      <c r="B539" s="42" t="s">
        <v>179</v>
      </c>
      <c r="C539" s="35" t="s">
        <v>37</v>
      </c>
      <c r="D539" s="42">
        <v>2.0</v>
      </c>
      <c r="E539" s="42">
        <v>10.0</v>
      </c>
      <c r="F539" s="269" t="s">
        <v>21</v>
      </c>
      <c r="G539" s="163">
        <v>9.084496324191177</v>
      </c>
      <c r="H539" s="163">
        <v>0.12967584468011628</v>
      </c>
      <c r="I539" s="163">
        <v>259.40270991583157</v>
      </c>
      <c r="J539" s="163">
        <v>2.940438254663709</v>
      </c>
      <c r="K539" s="163">
        <v>2.306936169594427</v>
      </c>
      <c r="L539" s="163">
        <v>30.8028507232666</v>
      </c>
      <c r="M539" s="163">
        <v>30.987699508666992</v>
      </c>
      <c r="N539" s="163">
        <v>30.8028507232666</v>
      </c>
      <c r="O539" s="163">
        <v>1499.5391845703125</v>
      </c>
      <c r="P539" s="163">
        <f t="shared" si="77"/>
        <v>70.05542433</v>
      </c>
      <c r="AM539" s="121"/>
    </row>
    <row r="540" ht="14.25" customHeight="1">
      <c r="A540" s="42" t="s">
        <v>178</v>
      </c>
      <c r="B540" s="42" t="s">
        <v>173</v>
      </c>
      <c r="C540" s="35" t="s">
        <v>36</v>
      </c>
      <c r="D540" s="42">
        <v>2.0</v>
      </c>
      <c r="E540" s="42">
        <v>11.0</v>
      </c>
      <c r="F540" s="269" t="s">
        <v>21</v>
      </c>
      <c r="G540" s="163">
        <v>8.398636102063778</v>
      </c>
      <c r="H540" s="163">
        <v>0.13291576629365032</v>
      </c>
      <c r="I540" s="163">
        <v>270.62574027247854</v>
      </c>
      <c r="J540" s="163">
        <v>3.078130333607656</v>
      </c>
      <c r="K540" s="163">
        <v>2.357114035071244</v>
      </c>
      <c r="L540" s="163">
        <v>31.138225555419922</v>
      </c>
      <c r="M540" s="163">
        <v>31.346406936645508</v>
      </c>
      <c r="N540" s="163">
        <v>31.138225555419922</v>
      </c>
      <c r="O540" s="163">
        <v>1523.9088134765625</v>
      </c>
      <c r="P540" s="163">
        <f t="shared" si="77"/>
        <v>63.18765889</v>
      </c>
      <c r="AM540" s="121"/>
    </row>
    <row r="541" ht="14.25" customHeight="1">
      <c r="A541" s="42" t="s">
        <v>175</v>
      </c>
      <c r="B541" s="42" t="s">
        <v>169</v>
      </c>
      <c r="C541" s="35" t="s">
        <v>34</v>
      </c>
      <c r="D541" s="42">
        <v>2.0</v>
      </c>
      <c r="E541" s="42">
        <v>12.0</v>
      </c>
      <c r="F541" s="269" t="s">
        <v>21</v>
      </c>
      <c r="G541" s="163">
        <v>14.172167200069506</v>
      </c>
      <c r="H541" s="163">
        <v>0.23758936053505386</v>
      </c>
      <c r="I541" s="163">
        <v>266.8562982290836</v>
      </c>
      <c r="J541" s="163">
        <v>5.006277240249594</v>
      </c>
      <c r="K541" s="163">
        <v>2.2162088206211368</v>
      </c>
      <c r="L541" s="163">
        <v>31.527462005615234</v>
      </c>
      <c r="M541" s="163">
        <v>31.618574142456055</v>
      </c>
      <c r="N541" s="163">
        <v>31.527462005615234</v>
      </c>
      <c r="O541" s="163">
        <v>1553.3341064453125</v>
      </c>
      <c r="P541" s="163">
        <f t="shared" si="77"/>
        <v>59.6498394</v>
      </c>
      <c r="AM541" s="121"/>
    </row>
    <row r="542" ht="14.25" customHeight="1">
      <c r="A542" s="42" t="s">
        <v>178</v>
      </c>
      <c r="B542" s="42" t="s">
        <v>169</v>
      </c>
      <c r="C542" s="35" t="s">
        <v>32</v>
      </c>
      <c r="D542" s="42">
        <v>2.0</v>
      </c>
      <c r="E542" s="42">
        <v>13.0</v>
      </c>
      <c r="F542" s="269" t="s">
        <v>21</v>
      </c>
      <c r="G542" s="163">
        <v>13.343635864879499</v>
      </c>
      <c r="H542" s="163">
        <v>0.17007715754826377</v>
      </c>
      <c r="I542" s="163">
        <v>237.56123363480478</v>
      </c>
      <c r="J542" s="163">
        <v>4.088139988243959</v>
      </c>
      <c r="K542" s="163">
        <v>2.471920300593519</v>
      </c>
      <c r="L542" s="163">
        <v>32.11119842529297</v>
      </c>
      <c r="M542" s="163">
        <v>31.857006072998047</v>
      </c>
      <c r="N542" s="163">
        <v>32.11119842529297</v>
      </c>
      <c r="O542" s="163">
        <v>1536.38623046875</v>
      </c>
      <c r="P542" s="163">
        <f t="shared" si="77"/>
        <v>78.45636685</v>
      </c>
      <c r="AM542" s="121"/>
    </row>
    <row r="543" ht="14.25" customHeight="1">
      <c r="A543" s="42" t="s">
        <v>183</v>
      </c>
      <c r="B543" s="42" t="s">
        <v>169</v>
      </c>
      <c r="C543" s="35" t="s">
        <v>30</v>
      </c>
      <c r="D543" s="42">
        <v>2.0</v>
      </c>
      <c r="E543" s="42">
        <v>14.0</v>
      </c>
      <c r="F543" s="269" t="s">
        <v>21</v>
      </c>
      <c r="G543" s="163">
        <v>11.817091762676357</v>
      </c>
      <c r="H543" s="163">
        <v>0.12434187583482831</v>
      </c>
      <c r="I543" s="163">
        <v>213.87213411661025</v>
      </c>
      <c r="J543" s="163">
        <v>3.1289567945255077</v>
      </c>
      <c r="K543" s="163">
        <v>2.5502006441050904</v>
      </c>
      <c r="L543" s="163">
        <v>32.01988220214844</v>
      </c>
      <c r="M543" s="163">
        <v>32.120849609375</v>
      </c>
      <c r="N543" s="163">
        <v>32.01988220214844</v>
      </c>
      <c r="O543" s="163">
        <v>1549.2666015625</v>
      </c>
      <c r="P543" s="163">
        <f t="shared" si="77"/>
        <v>95.03710382</v>
      </c>
      <c r="AM543" s="121"/>
    </row>
    <row r="544" ht="14.25" customHeight="1">
      <c r="A544" s="42" t="s">
        <v>178</v>
      </c>
      <c r="B544" s="42" t="s">
        <v>176</v>
      </c>
      <c r="C544" s="35" t="s">
        <v>29</v>
      </c>
      <c r="D544" s="42">
        <v>2.0</v>
      </c>
      <c r="E544" s="42">
        <v>15.0</v>
      </c>
      <c r="F544" s="269" t="s">
        <v>21</v>
      </c>
      <c r="G544" s="163">
        <v>15.898546520780048</v>
      </c>
      <c r="H544" s="163">
        <v>0.21854469844822155</v>
      </c>
      <c r="I544" s="163">
        <v>242.61140311444456</v>
      </c>
      <c r="J544" s="163">
        <v>4.982921314517475</v>
      </c>
      <c r="K544" s="163">
        <v>2.380615854596932</v>
      </c>
      <c r="L544" s="163">
        <v>32.22971725463867</v>
      </c>
      <c r="M544" s="163">
        <v>32.34296417236328</v>
      </c>
      <c r="N544" s="163">
        <v>32.22971725463867</v>
      </c>
      <c r="O544" s="163">
        <v>1580.686279296875</v>
      </c>
      <c r="P544" s="163">
        <f t="shared" si="77"/>
        <v>72.74734475</v>
      </c>
      <c r="AM544" s="121"/>
    </row>
    <row r="545" ht="14.25" customHeight="1">
      <c r="A545" s="42" t="s">
        <v>175</v>
      </c>
      <c r="B545" s="42" t="s">
        <v>173</v>
      </c>
      <c r="C545" s="33" t="s">
        <v>28</v>
      </c>
      <c r="D545" s="42">
        <v>2.0</v>
      </c>
      <c r="E545" s="42">
        <v>16.0</v>
      </c>
      <c r="F545" s="269" t="s">
        <v>21</v>
      </c>
      <c r="G545" s="163">
        <v>18.42015064157513</v>
      </c>
      <c r="H545" s="163">
        <v>0.2673534860205335</v>
      </c>
      <c r="I545" s="163">
        <v>244.25757634985882</v>
      </c>
      <c r="J545" s="163">
        <v>5.8976700425471975</v>
      </c>
      <c r="K545" s="163">
        <v>2.337662228254615</v>
      </c>
      <c r="L545" s="163">
        <v>32.50012969970703</v>
      </c>
      <c r="M545" s="163">
        <v>32.60181427001953</v>
      </c>
      <c r="N545" s="163">
        <v>32.50012969970703</v>
      </c>
      <c r="O545" s="163">
        <v>1569.6878662109375</v>
      </c>
      <c r="P545" s="163">
        <f t="shared" si="77"/>
        <v>68.89811282</v>
      </c>
      <c r="AM545" s="121"/>
    </row>
    <row r="546" ht="14.25" customHeight="1">
      <c r="A546" s="42" t="s">
        <v>168</v>
      </c>
      <c r="B546" s="42" t="s">
        <v>169</v>
      </c>
      <c r="C546" s="35" t="s">
        <v>46</v>
      </c>
      <c r="D546" s="42">
        <v>4.0</v>
      </c>
      <c r="E546" s="42">
        <v>1.0</v>
      </c>
      <c r="F546" s="269" t="s">
        <v>21</v>
      </c>
      <c r="G546" s="163">
        <v>17.84550253916351</v>
      </c>
      <c r="H546" s="163">
        <v>0.2642098007591393</v>
      </c>
      <c r="I546" s="163">
        <v>247.34179196799667</v>
      </c>
      <c r="J546" s="163">
        <v>5.9163591463178475</v>
      </c>
      <c r="K546" s="163">
        <v>2.3697338779232457</v>
      </c>
      <c r="L546" s="163">
        <v>32.68168258666992</v>
      </c>
      <c r="M546" s="163">
        <v>32.784332275390625</v>
      </c>
      <c r="N546" s="163">
        <v>32.68168258666992</v>
      </c>
      <c r="O546" s="163">
        <v>1564.238525390625</v>
      </c>
      <c r="P546" s="163">
        <f t="shared" si="77"/>
        <v>67.54292418</v>
      </c>
      <c r="AM546" s="121"/>
    </row>
    <row r="547" ht="14.25" customHeight="1">
      <c r="A547" s="42" t="s">
        <v>168</v>
      </c>
      <c r="B547" s="42" t="s">
        <v>173</v>
      </c>
      <c r="C547" s="35" t="s">
        <v>45</v>
      </c>
      <c r="D547" s="42">
        <v>4.0</v>
      </c>
      <c r="E547" s="42">
        <v>2.0</v>
      </c>
      <c r="F547" s="269" t="s">
        <v>21</v>
      </c>
      <c r="G547" s="163">
        <v>14.87246058636936</v>
      </c>
      <c r="H547" s="163">
        <v>0.20070818780910776</v>
      </c>
      <c r="I547" s="163">
        <v>241.2703388947788</v>
      </c>
      <c r="J547" s="163">
        <v>4.877614385003953</v>
      </c>
      <c r="K547" s="163">
        <v>2.520133646126376</v>
      </c>
      <c r="L547" s="163">
        <v>32.819854736328125</v>
      </c>
      <c r="M547" s="163">
        <v>32.919612884521484</v>
      </c>
      <c r="N547" s="163">
        <v>32.819854736328125</v>
      </c>
      <c r="O547" s="163">
        <v>1578.719970703125</v>
      </c>
      <c r="P547" s="163">
        <f t="shared" si="77"/>
        <v>74.09991963</v>
      </c>
      <c r="AM547" s="121"/>
    </row>
    <row r="548" ht="14.25" customHeight="1">
      <c r="A548" s="42" t="s">
        <v>175</v>
      </c>
      <c r="B548" s="42" t="s">
        <v>176</v>
      </c>
      <c r="C548" s="35" t="s">
        <v>44</v>
      </c>
      <c r="D548" s="42">
        <v>4.0</v>
      </c>
      <c r="E548" s="42">
        <v>3.0</v>
      </c>
      <c r="F548" s="269" t="s">
        <v>21</v>
      </c>
      <c r="G548" s="163">
        <v>12.792075545127394</v>
      </c>
      <c r="H548" s="163">
        <v>0.1577208014677518</v>
      </c>
      <c r="I548" s="163">
        <v>232.83685714081216</v>
      </c>
      <c r="J548" s="163">
        <v>4.160997950680369</v>
      </c>
      <c r="K548" s="163">
        <v>2.6967044046161766</v>
      </c>
      <c r="L548" s="163">
        <v>33.18247985839844</v>
      </c>
      <c r="M548" s="163">
        <v>33.13905334472656</v>
      </c>
      <c r="N548" s="163">
        <v>33.18247985839844</v>
      </c>
      <c r="O548" s="163">
        <v>1528.7730712890625</v>
      </c>
      <c r="P548" s="163">
        <f t="shared" si="77"/>
        <v>81.10582387</v>
      </c>
      <c r="AM548" s="121"/>
    </row>
    <row r="549" ht="14.25" customHeight="1">
      <c r="A549" s="42" t="s">
        <v>178</v>
      </c>
      <c r="B549" s="42" t="s">
        <v>179</v>
      </c>
      <c r="C549" s="35" t="s">
        <v>43</v>
      </c>
      <c r="D549" s="42">
        <v>4.0</v>
      </c>
      <c r="E549" s="42">
        <v>4.0</v>
      </c>
      <c r="F549" s="269" t="s">
        <v>21</v>
      </c>
      <c r="G549" s="163">
        <v>13.793685323951317</v>
      </c>
      <c r="H549" s="163">
        <v>0.15657664526720003</v>
      </c>
      <c r="I549" s="163">
        <v>220.66220561641597</v>
      </c>
      <c r="J549" s="163">
        <v>4.154170188251276</v>
      </c>
      <c r="K549" s="163">
        <v>2.710385286377293</v>
      </c>
      <c r="L549" s="163">
        <v>33.264686584472656</v>
      </c>
      <c r="M549" s="163">
        <v>33.37448501586914</v>
      </c>
      <c r="N549" s="163">
        <v>33.264686584472656</v>
      </c>
      <c r="O549" s="163">
        <v>1580.972900390625</v>
      </c>
      <c r="P549" s="163">
        <f t="shared" si="77"/>
        <v>88.09541998</v>
      </c>
      <c r="AM549" s="121"/>
    </row>
    <row r="550" ht="14.25" customHeight="1">
      <c r="A550" s="42" t="s">
        <v>183</v>
      </c>
      <c r="B550" s="42" t="s">
        <v>176</v>
      </c>
      <c r="C550" s="35" t="s">
        <v>42</v>
      </c>
      <c r="D550" s="42">
        <v>4.0</v>
      </c>
      <c r="E550" s="42">
        <v>5.0</v>
      </c>
      <c r="F550" s="269" t="s">
        <v>21</v>
      </c>
      <c r="G550" s="163">
        <v>14.430294619623288</v>
      </c>
      <c r="H550" s="163">
        <v>0.1765832001501666</v>
      </c>
      <c r="I550" s="163">
        <v>229.1961921669418</v>
      </c>
      <c r="J550" s="163">
        <v>4.6498548710698095</v>
      </c>
      <c r="K550" s="163">
        <v>2.706113824849376</v>
      </c>
      <c r="L550" s="163">
        <v>33.48942565917969</v>
      </c>
      <c r="M550" s="163">
        <v>33.58281326293945</v>
      </c>
      <c r="N550" s="163">
        <v>33.48942565917969</v>
      </c>
      <c r="O550" s="163">
        <v>1585.6905517578125</v>
      </c>
      <c r="P550" s="163">
        <f t="shared" si="77"/>
        <v>81.71952149</v>
      </c>
      <c r="AM550" s="121"/>
    </row>
    <row r="551" ht="14.25" customHeight="1">
      <c r="A551" s="42" t="s">
        <v>168</v>
      </c>
      <c r="B551" s="42" t="s">
        <v>179</v>
      </c>
      <c r="C551" s="35" t="s">
        <v>41</v>
      </c>
      <c r="D551" s="42">
        <v>4.0</v>
      </c>
      <c r="E551" s="42">
        <v>6.0</v>
      </c>
      <c r="F551" s="269" t="s">
        <v>21</v>
      </c>
      <c r="G551" s="163">
        <v>14.897598468117302</v>
      </c>
      <c r="H551" s="163">
        <v>0.18095674290870478</v>
      </c>
      <c r="I551" s="163">
        <v>227.4380832908026</v>
      </c>
      <c r="J551" s="163">
        <v>4.8102944597537185</v>
      </c>
      <c r="K551" s="163">
        <v>2.7344493121414835</v>
      </c>
      <c r="L551" s="163">
        <v>33.694984436035156</v>
      </c>
      <c r="M551" s="163">
        <v>33.771568298339844</v>
      </c>
      <c r="N551" s="163">
        <v>33.694984436035156</v>
      </c>
      <c r="O551" s="163">
        <v>1581.7203369140625</v>
      </c>
      <c r="P551" s="163">
        <f t="shared" si="77"/>
        <v>82.32684911</v>
      </c>
      <c r="AM551" s="121"/>
    </row>
    <row r="552" ht="14.25" customHeight="1">
      <c r="A552" s="42" t="s">
        <v>183</v>
      </c>
      <c r="B552" s="42" t="s">
        <v>173</v>
      </c>
      <c r="C552" s="35" t="s">
        <v>40</v>
      </c>
      <c r="D552" s="42">
        <v>4.0</v>
      </c>
      <c r="E552" s="42">
        <v>7.0</v>
      </c>
      <c r="F552" s="269" t="s">
        <v>21</v>
      </c>
      <c r="G552" s="163">
        <v>17.39353740120464</v>
      </c>
      <c r="H552" s="163">
        <v>0.23896913365547423</v>
      </c>
      <c r="I552" s="163">
        <v>238.14612484413828</v>
      </c>
      <c r="J552" s="163">
        <v>6.035922787832666</v>
      </c>
      <c r="K552" s="163">
        <v>2.6451580639356234</v>
      </c>
      <c r="L552" s="163">
        <v>33.90692901611328</v>
      </c>
      <c r="M552" s="163">
        <v>33.947654724121094</v>
      </c>
      <c r="N552" s="163">
        <v>33.90692901611328</v>
      </c>
      <c r="O552" s="163">
        <v>1552.3668212890625</v>
      </c>
      <c r="P552" s="163">
        <f t="shared" si="77"/>
        <v>72.78570724</v>
      </c>
      <c r="AM552" s="121"/>
    </row>
    <row r="553" ht="14.25" customHeight="1">
      <c r="A553" s="42" t="s">
        <v>175</v>
      </c>
      <c r="B553" s="42" t="s">
        <v>179</v>
      </c>
      <c r="C553" s="35" t="s">
        <v>39</v>
      </c>
      <c r="D553" s="42">
        <v>4.0</v>
      </c>
      <c r="E553" s="42">
        <v>8.0</v>
      </c>
      <c r="F553" s="269" t="s">
        <v>21</v>
      </c>
      <c r="G553" s="163">
        <v>18.530888848179313</v>
      </c>
      <c r="H553" s="163">
        <v>0.27598691744488724</v>
      </c>
      <c r="I553" s="163">
        <v>244.67602179165596</v>
      </c>
      <c r="J553" s="163">
        <v>6.8014721953794055</v>
      </c>
      <c r="K553" s="163">
        <v>2.6096975961883104</v>
      </c>
      <c r="L553" s="163">
        <v>34.123416900634766</v>
      </c>
      <c r="M553" s="163">
        <v>34.205223083496094</v>
      </c>
      <c r="N553" s="163">
        <v>34.123416900634766</v>
      </c>
      <c r="O553" s="163">
        <v>1588.49896240234</v>
      </c>
      <c r="P553" s="163">
        <f t="shared" si="77"/>
        <v>67.14408429</v>
      </c>
      <c r="AM553" s="121"/>
    </row>
    <row r="554" ht="14.25" customHeight="1">
      <c r="A554" s="42" t="s">
        <v>168</v>
      </c>
      <c r="B554" s="42" t="s">
        <v>176</v>
      </c>
      <c r="C554" s="35" t="s">
        <v>38</v>
      </c>
      <c r="D554" s="42">
        <v>4.0</v>
      </c>
      <c r="E554" s="42">
        <v>9.0</v>
      </c>
      <c r="F554" s="269" t="s">
        <v>21</v>
      </c>
      <c r="G554" s="163">
        <v>14.698458022660828</v>
      </c>
      <c r="H554" s="163">
        <v>0.1896791179800518</v>
      </c>
      <c r="I554" s="163">
        <v>234.95623567892264</v>
      </c>
      <c r="J554" s="163">
        <v>5.091303217081337</v>
      </c>
      <c r="K554" s="163">
        <v>2.767207698066285</v>
      </c>
      <c r="L554" s="163">
        <v>33.96690368652344</v>
      </c>
      <c r="M554" s="163">
        <v>34.053157806396484</v>
      </c>
      <c r="N554" s="163">
        <v>33.96690368652344</v>
      </c>
      <c r="O554" s="163">
        <v>1602.4949951171875</v>
      </c>
      <c r="P554" s="163">
        <f t="shared" si="77"/>
        <v>77.49117657</v>
      </c>
      <c r="AM554" s="121"/>
    </row>
    <row r="555" ht="14.25" customHeight="1">
      <c r="A555" s="42" t="s">
        <v>183</v>
      </c>
      <c r="B555" s="42" t="s">
        <v>179</v>
      </c>
      <c r="C555" s="35" t="s">
        <v>37</v>
      </c>
      <c r="D555" s="42">
        <v>4.0</v>
      </c>
      <c r="E555" s="42">
        <v>10.0</v>
      </c>
      <c r="F555" s="269" t="s">
        <v>21</v>
      </c>
      <c r="G555" s="163">
        <v>14.943724797884862</v>
      </c>
      <c r="H555" s="163">
        <v>0.18445849049673335</v>
      </c>
      <c r="I555" s="163">
        <v>228.7136828367844</v>
      </c>
      <c r="J555" s="163">
        <v>5.1147842479568</v>
      </c>
      <c r="K555" s="163">
        <v>2.8520374914657305</v>
      </c>
      <c r="L555" s="163">
        <v>34.29364013671875</v>
      </c>
      <c r="M555" s="163">
        <v>34.40512466430664</v>
      </c>
      <c r="N555" s="163">
        <v>34.29364013671875</v>
      </c>
      <c r="O555" s="163">
        <v>1610.566650390625</v>
      </c>
      <c r="P555" s="163">
        <f t="shared" si="77"/>
        <v>81.0140252</v>
      </c>
      <c r="AM555" s="121"/>
    </row>
    <row r="556" ht="14.25" customHeight="1">
      <c r="A556" s="42" t="s">
        <v>178</v>
      </c>
      <c r="B556" s="42" t="s">
        <v>173</v>
      </c>
      <c r="C556" s="35" t="s">
        <v>36</v>
      </c>
      <c r="D556" s="42">
        <v>4.0</v>
      </c>
      <c r="E556" s="42">
        <v>11.0</v>
      </c>
      <c r="F556" s="269" t="s">
        <v>21</v>
      </c>
      <c r="G556" s="163">
        <v>18.05849762191573</v>
      </c>
      <c r="H556" s="163">
        <v>0.27058939190567116</v>
      </c>
      <c r="I556" s="163">
        <v>246.36463446554308</v>
      </c>
      <c r="J556" s="163">
        <v>6.716459753546793</v>
      </c>
      <c r="K556" s="163">
        <v>2.623847595287959</v>
      </c>
      <c r="L556" s="163">
        <v>34.14958572387695</v>
      </c>
      <c r="M556" s="163">
        <v>34.24291229248047</v>
      </c>
      <c r="N556" s="163">
        <v>34.14958572387695</v>
      </c>
      <c r="O556" s="163">
        <v>1609.88671875</v>
      </c>
      <c r="P556" s="163">
        <f t="shared" si="77"/>
        <v>66.73764073</v>
      </c>
      <c r="AM556" s="121"/>
    </row>
    <row r="557" ht="14.25" customHeight="1">
      <c r="A557" s="42" t="s">
        <v>175</v>
      </c>
      <c r="B557" s="42" t="s">
        <v>169</v>
      </c>
      <c r="C557" s="35" t="s">
        <v>34</v>
      </c>
      <c r="D557" s="42">
        <v>4.0</v>
      </c>
      <c r="E557" s="42">
        <v>12.0</v>
      </c>
      <c r="F557" s="269" t="s">
        <v>21</v>
      </c>
      <c r="G557" s="163">
        <v>12.35247348714681</v>
      </c>
      <c r="H557" s="163">
        <v>0.11097720957846287</v>
      </c>
      <c r="I557" s="163">
        <v>184.96456473661914</v>
      </c>
      <c r="J557" s="163">
        <v>3.4173699117957863</v>
      </c>
      <c r="K557" s="163">
        <v>3.09267764137726</v>
      </c>
      <c r="L557" s="163">
        <v>34.446990966796875</v>
      </c>
      <c r="M557" s="163">
        <v>34.5660514831543</v>
      </c>
      <c r="N557" s="163">
        <v>34.446990966796875</v>
      </c>
      <c r="O557" s="163">
        <v>1349.0610961914</v>
      </c>
      <c r="P557" s="163">
        <f t="shared" si="77"/>
        <v>111.3063983</v>
      </c>
      <c r="AM557" s="121"/>
    </row>
    <row r="558" ht="14.25" customHeight="1">
      <c r="A558" s="42" t="s">
        <v>178</v>
      </c>
      <c r="B558" s="42" t="s">
        <v>169</v>
      </c>
      <c r="C558" s="35" t="s">
        <v>32</v>
      </c>
      <c r="D558" s="42">
        <v>4.0</v>
      </c>
      <c r="E558" s="42">
        <v>13.0</v>
      </c>
      <c r="F558" s="269" t="s">
        <v>21</v>
      </c>
      <c r="G558" s="163">
        <v>13.888564681439272</v>
      </c>
      <c r="H558" s="163">
        <v>0.14818110844755947</v>
      </c>
      <c r="I558" s="163">
        <v>209.66758412073844</v>
      </c>
      <c r="J558" s="163">
        <v>4.523829062457052</v>
      </c>
      <c r="K558" s="163">
        <v>3.1004151976150207</v>
      </c>
      <c r="L558" s="163">
        <v>34.89695739746094</v>
      </c>
      <c r="M558" s="163">
        <v>34.732261657714844</v>
      </c>
      <c r="N558" s="163">
        <v>34.89695739746094</v>
      </c>
      <c r="O558" s="163">
        <v>1564.21240234375</v>
      </c>
      <c r="P558" s="163">
        <f t="shared" si="77"/>
        <v>93.72695904</v>
      </c>
      <c r="AM558" s="121"/>
    </row>
    <row r="559" ht="14.25" customHeight="1">
      <c r="A559" s="42" t="s">
        <v>183</v>
      </c>
      <c r="B559" s="42" t="s">
        <v>169</v>
      </c>
      <c r="C559" s="35" t="s">
        <v>30</v>
      </c>
      <c r="D559" s="42">
        <v>4.0</v>
      </c>
      <c r="E559" s="42">
        <v>14.0</v>
      </c>
      <c r="F559" s="269" t="s">
        <v>21</v>
      </c>
      <c r="G559" s="163">
        <v>14.46121663389457</v>
      </c>
      <c r="H559" s="163">
        <v>0.1235362734004196</v>
      </c>
      <c r="I559" s="163">
        <v>172.41309043709657</v>
      </c>
      <c r="J559" s="163">
        <v>3.8078947913131276</v>
      </c>
      <c r="K559" s="163">
        <v>3.1071917562525364</v>
      </c>
      <c r="L559" s="163">
        <v>34.641048431396484</v>
      </c>
      <c r="M559" s="163">
        <v>34.77498245239258</v>
      </c>
      <c r="N559" s="163">
        <v>34.641048431396484</v>
      </c>
      <c r="O559" s="163">
        <v>1568.970703125</v>
      </c>
      <c r="P559" s="163">
        <f t="shared" si="77"/>
        <v>117.0604895</v>
      </c>
      <c r="AM559" s="121"/>
    </row>
    <row r="560" ht="14.25" customHeight="1">
      <c r="A560" s="42" t="s">
        <v>178</v>
      </c>
      <c r="B560" s="42" t="s">
        <v>176</v>
      </c>
      <c r="C560" s="35" t="s">
        <v>29</v>
      </c>
      <c r="D560" s="42">
        <v>4.0</v>
      </c>
      <c r="E560" s="42">
        <v>15.0</v>
      </c>
      <c r="F560" s="269" t="s">
        <v>21</v>
      </c>
      <c r="G560" s="163">
        <v>14.333210413237332</v>
      </c>
      <c r="H560" s="163">
        <v>0.1255909571471703</v>
      </c>
      <c r="I560" s="163">
        <v>177.159009485511</v>
      </c>
      <c r="J560" s="163">
        <v>3.8428816120147995</v>
      </c>
      <c r="K560" s="163">
        <v>3.0868662427246463</v>
      </c>
      <c r="L560" s="163">
        <v>34.564327239990234</v>
      </c>
      <c r="M560" s="163">
        <v>34.68644714355469</v>
      </c>
      <c r="N560" s="163">
        <v>34.564327239990234</v>
      </c>
      <c r="O560" s="163">
        <v>1557.729736328125</v>
      </c>
      <c r="P560" s="163">
        <f t="shared" si="77"/>
        <v>114.1261341</v>
      </c>
      <c r="AM560" s="121"/>
    </row>
    <row r="561" ht="14.25" customHeight="1">
      <c r="A561" s="42" t="s">
        <v>175</v>
      </c>
      <c r="B561" s="42" t="s">
        <v>173</v>
      </c>
      <c r="C561" s="33" t="s">
        <v>28</v>
      </c>
      <c r="D561" s="42">
        <v>4.0</v>
      </c>
      <c r="E561" s="42">
        <v>16.0</v>
      </c>
      <c r="F561" s="269" t="s">
        <v>21</v>
      </c>
      <c r="G561" s="163">
        <v>17.946727926063147</v>
      </c>
      <c r="H561" s="163">
        <v>0.21932900963563617</v>
      </c>
      <c r="I561" s="163">
        <v>222.0686310054224</v>
      </c>
      <c r="J561" s="163">
        <v>6.016698444384414</v>
      </c>
      <c r="K561" s="163">
        <v>2.8511341433597086</v>
      </c>
      <c r="L561" s="163">
        <v>34.60076904296875</v>
      </c>
      <c r="M561" s="163">
        <v>34.71222686767578</v>
      </c>
      <c r="N561" s="163">
        <v>34.60076904296875</v>
      </c>
      <c r="O561" s="163">
        <v>1526.333251953125</v>
      </c>
      <c r="P561" s="163">
        <f t="shared" si="77"/>
        <v>81.82560053</v>
      </c>
      <c r="AM561" s="121"/>
    </row>
    <row r="562" ht="14.25" customHeight="1">
      <c r="A562" s="42" t="s">
        <v>168</v>
      </c>
      <c r="B562" s="42" t="s">
        <v>169</v>
      </c>
      <c r="C562" s="35" t="s">
        <v>46</v>
      </c>
      <c r="D562" s="42">
        <v>6.0</v>
      </c>
      <c r="E562" s="42">
        <v>1.0</v>
      </c>
      <c r="F562" s="269" t="s">
        <v>21</v>
      </c>
      <c r="G562" s="163">
        <v>12.642371639415039</v>
      </c>
      <c r="H562" s="163">
        <v>0.32472826892094775</v>
      </c>
      <c r="I562" s="163">
        <v>298.0842262019959</v>
      </c>
      <c r="J562" s="163">
        <v>8.030689089737844</v>
      </c>
      <c r="K562" s="163">
        <v>2.655445919119181</v>
      </c>
      <c r="L562" s="163">
        <v>34.67498016357422</v>
      </c>
      <c r="M562" s="163">
        <v>34.75605773925781</v>
      </c>
      <c r="N562" s="163">
        <v>34.67498016357422</v>
      </c>
      <c r="O562" s="163">
        <v>1572.0059814453125</v>
      </c>
      <c r="P562" s="163">
        <f t="shared" si="77"/>
        <v>38.93215605</v>
      </c>
      <c r="AM562" s="121"/>
    </row>
    <row r="563" ht="14.25" customHeight="1">
      <c r="A563" s="42" t="s">
        <v>168</v>
      </c>
      <c r="B563" s="42" t="s">
        <v>173</v>
      </c>
      <c r="C563" s="35" t="s">
        <v>45</v>
      </c>
      <c r="D563" s="42">
        <v>6.0</v>
      </c>
      <c r="E563" s="42">
        <v>2.0</v>
      </c>
      <c r="F563" s="269" t="s">
        <v>21</v>
      </c>
      <c r="G563" s="163">
        <v>10.85846133451952</v>
      </c>
      <c r="H563" s="163">
        <v>0.20678914505429913</v>
      </c>
      <c r="I563" s="163">
        <v>279.11482434249785</v>
      </c>
      <c r="J563" s="163">
        <v>5.8345465904282285</v>
      </c>
      <c r="K563" s="163">
        <v>2.9206652552869894</v>
      </c>
      <c r="L563" s="163">
        <v>34.6795539855957</v>
      </c>
      <c r="M563" s="163">
        <v>34.743656158447266</v>
      </c>
      <c r="N563" s="163">
        <v>34.6795539855957</v>
      </c>
      <c r="O563" s="163">
        <v>1572.3297119140625</v>
      </c>
      <c r="P563" s="163">
        <f t="shared" si="77"/>
        <v>52.50982266</v>
      </c>
      <c r="AM563" s="121"/>
    </row>
    <row r="564" ht="14.25" customHeight="1">
      <c r="A564" s="42" t="s">
        <v>175</v>
      </c>
      <c r="B564" s="42" t="s">
        <v>176</v>
      </c>
      <c r="C564" s="35" t="s">
        <v>44</v>
      </c>
      <c r="D564" s="42">
        <v>6.0</v>
      </c>
      <c r="E564" s="42">
        <v>3.0</v>
      </c>
      <c r="F564" s="269" t="s">
        <v>21</v>
      </c>
      <c r="G564" s="163">
        <v>12.252767253239321</v>
      </c>
      <c r="H564" s="163">
        <v>0.2322394471136143</v>
      </c>
      <c r="I564" s="163">
        <v>276.44503991896823</v>
      </c>
      <c r="J564" s="163">
        <v>6.445562906890413</v>
      </c>
      <c r="K564" s="163">
        <v>2.895302277685086</v>
      </c>
      <c r="L564" s="163">
        <v>34.810455322265625</v>
      </c>
      <c r="M564" s="163">
        <v>34.899078369140625</v>
      </c>
      <c r="N564" s="163">
        <v>34.810455322265625</v>
      </c>
      <c r="O564" s="163">
        <v>1586.7593994140625</v>
      </c>
      <c r="P564" s="163">
        <f t="shared" si="77"/>
        <v>52.7591992</v>
      </c>
      <c r="AM564" s="121"/>
    </row>
    <row r="565" ht="14.25" customHeight="1">
      <c r="A565" s="42" t="s">
        <v>178</v>
      </c>
      <c r="B565" s="42" t="s">
        <v>179</v>
      </c>
      <c r="C565" s="35" t="s">
        <v>43</v>
      </c>
      <c r="D565" s="42">
        <v>6.0</v>
      </c>
      <c r="E565" s="42">
        <v>4.0</v>
      </c>
      <c r="F565" s="269" t="s">
        <v>21</v>
      </c>
      <c r="G565" s="163">
        <v>7.69209602227695</v>
      </c>
      <c r="H565" s="163">
        <v>0.11873274666735245</v>
      </c>
      <c r="I565" s="163">
        <v>264.0932409936141</v>
      </c>
      <c r="J565" s="163">
        <v>3.8305346054907767</v>
      </c>
      <c r="K565" s="163">
        <v>3.2457279814628937</v>
      </c>
      <c r="L565" s="163">
        <v>34.94892883300781</v>
      </c>
      <c r="M565" s="163">
        <v>35.0728645324707</v>
      </c>
      <c r="N565" s="163">
        <v>34.94892883300781</v>
      </c>
      <c r="O565" s="163">
        <v>1615.141357421875</v>
      </c>
      <c r="P565" s="163">
        <f t="shared" si="77"/>
        <v>64.78495814</v>
      </c>
      <c r="AM565" s="121"/>
    </row>
    <row r="566" ht="14.25" customHeight="1">
      <c r="A566" s="42" t="s">
        <v>183</v>
      </c>
      <c r="B566" s="42" t="s">
        <v>176</v>
      </c>
      <c r="C566" s="35" t="s">
        <v>42</v>
      </c>
      <c r="D566" s="42">
        <v>6.0</v>
      </c>
      <c r="E566" s="42">
        <v>5.0</v>
      </c>
      <c r="F566" s="269" t="s">
        <v>21</v>
      </c>
      <c r="G566" s="163">
        <v>10.191376105020689</v>
      </c>
      <c r="H566" s="163">
        <v>0.1871598977978229</v>
      </c>
      <c r="I566" s="163">
        <v>276.41961483268625</v>
      </c>
      <c r="J566" s="163">
        <v>5.558563773205064</v>
      </c>
      <c r="K566" s="163">
        <v>3.0537230778967897</v>
      </c>
      <c r="L566" s="163">
        <v>34.980594635009766</v>
      </c>
      <c r="M566" s="163">
        <v>35.10155487060547</v>
      </c>
      <c r="N566" s="163">
        <v>34.980594635009766</v>
      </c>
      <c r="O566" s="163">
        <v>1609.448486328125</v>
      </c>
      <c r="P566" s="163">
        <f t="shared" si="77"/>
        <v>54.45277661</v>
      </c>
      <c r="AM566" s="121"/>
    </row>
    <row r="567" ht="14.25" customHeight="1">
      <c r="A567" s="42" t="s">
        <v>168</v>
      </c>
      <c r="B567" s="42" t="s">
        <v>179</v>
      </c>
      <c r="C567" s="35" t="s">
        <v>41</v>
      </c>
      <c r="D567" s="42">
        <v>6.0</v>
      </c>
      <c r="E567" s="42">
        <v>6.0</v>
      </c>
      <c r="F567" s="269" t="s">
        <v>21</v>
      </c>
      <c r="G567" s="163">
        <v>10.234192979174983</v>
      </c>
      <c r="H567" s="163">
        <v>0.19586498097540234</v>
      </c>
      <c r="I567" s="163">
        <v>279.8203679701062</v>
      </c>
      <c r="J567" s="163">
        <v>5.803275074821903</v>
      </c>
      <c r="K567" s="163">
        <v>3.054415279783189</v>
      </c>
      <c r="L567" s="163">
        <v>35.06680679321289</v>
      </c>
      <c r="M567" s="163">
        <v>35.1943473815918</v>
      </c>
      <c r="N567" s="163">
        <v>35.06680679321289</v>
      </c>
      <c r="O567" s="163">
        <v>1633.606201171875</v>
      </c>
      <c r="P567" s="163">
        <f t="shared" si="77"/>
        <v>52.25126477</v>
      </c>
      <c r="AM567" s="121"/>
    </row>
    <row r="568" ht="14.25" customHeight="1">
      <c r="A568" s="42" t="s">
        <v>183</v>
      </c>
      <c r="B568" s="42" t="s">
        <v>173</v>
      </c>
      <c r="C568" s="35" t="s">
        <v>40</v>
      </c>
      <c r="D568" s="42">
        <v>6.0</v>
      </c>
      <c r="E568" s="42">
        <v>7.0</v>
      </c>
      <c r="F568" s="269" t="s">
        <v>21</v>
      </c>
      <c r="G568" s="163">
        <v>8.394140041998561</v>
      </c>
      <c r="H568" s="163">
        <v>0.15913117080064162</v>
      </c>
      <c r="I568" s="163">
        <v>282.1298701576646</v>
      </c>
      <c r="J568" s="163">
        <v>4.812523257687348</v>
      </c>
      <c r="K568" s="163">
        <v>3.083280747129809</v>
      </c>
      <c r="L568" s="163">
        <v>34.77765655517578</v>
      </c>
      <c r="M568" s="163">
        <v>34.848289489746094</v>
      </c>
      <c r="N568" s="163">
        <v>34.77765655517578</v>
      </c>
      <c r="O568" s="163">
        <v>1564.053466796875</v>
      </c>
      <c r="P568" s="163">
        <f t="shared" si="77"/>
        <v>52.74981639</v>
      </c>
      <c r="AM568" s="121"/>
    </row>
    <row r="569" ht="14.25" customHeight="1">
      <c r="A569" s="42" t="s">
        <v>175</v>
      </c>
      <c r="B569" s="42" t="s">
        <v>179</v>
      </c>
      <c r="C569" s="35" t="s">
        <v>39</v>
      </c>
      <c r="D569" s="42">
        <v>6.0</v>
      </c>
      <c r="E569" s="42">
        <v>8.0</v>
      </c>
      <c r="F569" s="269" t="s">
        <v>21</v>
      </c>
      <c r="G569" s="163">
        <v>8.709147286205443</v>
      </c>
      <c r="H569" s="163">
        <v>0.13725950767926853</v>
      </c>
      <c r="I569" s="163">
        <v>265.285495761524</v>
      </c>
      <c r="J569" s="163">
        <v>4.161860536344706</v>
      </c>
      <c r="K569" s="163">
        <v>3.0715103706259317</v>
      </c>
      <c r="L569" s="163">
        <v>34.47068786621094</v>
      </c>
      <c r="M569" s="163">
        <v>34.56473159790039</v>
      </c>
      <c r="N569" s="163">
        <v>34.47068786621094</v>
      </c>
      <c r="O569" s="163">
        <v>1610.7493896484375</v>
      </c>
      <c r="P569" s="163">
        <f t="shared" si="77"/>
        <v>63.45022967</v>
      </c>
      <c r="AM569" s="121"/>
    </row>
    <row r="570" ht="14.25" customHeight="1">
      <c r="A570" s="42" t="s">
        <v>168</v>
      </c>
      <c r="B570" s="42" t="s">
        <v>176</v>
      </c>
      <c r="C570" s="35" t="s">
        <v>38</v>
      </c>
      <c r="D570" s="42">
        <v>6.0</v>
      </c>
      <c r="E570" s="42">
        <v>9.0</v>
      </c>
      <c r="F570" s="269" t="s">
        <v>21</v>
      </c>
      <c r="G570" s="163">
        <v>11.301884809292233</v>
      </c>
      <c r="H570" s="163">
        <v>0.19321005349943549</v>
      </c>
      <c r="I570" s="163">
        <v>269.0666177247434</v>
      </c>
      <c r="J570" s="163">
        <v>5.488197564619906</v>
      </c>
      <c r="K570" s="163">
        <v>2.9290892301046823</v>
      </c>
      <c r="L570" s="163">
        <v>34.49834060668945</v>
      </c>
      <c r="M570" s="163">
        <v>34.63340759277344</v>
      </c>
      <c r="N570" s="163">
        <v>34.49834060668945</v>
      </c>
      <c r="O570" s="163">
        <v>1627.264892578125</v>
      </c>
      <c r="P570" s="163">
        <f t="shared" si="77"/>
        <v>58.49532467</v>
      </c>
      <c r="AM570" s="121"/>
    </row>
    <row r="571" ht="14.25" customHeight="1">
      <c r="A571" s="42" t="s">
        <v>183</v>
      </c>
      <c r="B571" s="42" t="s">
        <v>179</v>
      </c>
      <c r="C571" s="35" t="s">
        <v>37</v>
      </c>
      <c r="D571" s="42">
        <v>6.0</v>
      </c>
      <c r="E571" s="42">
        <v>10.0</v>
      </c>
      <c r="F571" s="269" t="s">
        <v>21</v>
      </c>
      <c r="G571" s="163">
        <v>9.584688306639846</v>
      </c>
      <c r="H571" s="163">
        <v>0.19538211557867483</v>
      </c>
      <c r="I571" s="163">
        <v>286.3610466605204</v>
      </c>
      <c r="J571" s="163">
        <v>5.585174660822328</v>
      </c>
      <c r="K571" s="163">
        <v>2.9495010816673597</v>
      </c>
      <c r="L571" s="163">
        <v>34.56406021118164</v>
      </c>
      <c r="M571" s="163">
        <v>34.698551177978516</v>
      </c>
      <c r="N571" s="163">
        <v>34.56406021118164</v>
      </c>
      <c r="O571" s="163">
        <v>1612.1375732421875</v>
      </c>
      <c r="P571" s="163">
        <f t="shared" si="77"/>
        <v>49.05611897</v>
      </c>
      <c r="AM571" s="121"/>
    </row>
    <row r="572" ht="14.25" customHeight="1">
      <c r="A572" s="42" t="s">
        <v>178</v>
      </c>
      <c r="B572" s="42" t="s">
        <v>173</v>
      </c>
      <c r="C572" s="35" t="s">
        <v>36</v>
      </c>
      <c r="D572" s="42">
        <v>6.0</v>
      </c>
      <c r="E572" s="42">
        <v>11.0</v>
      </c>
      <c r="F572" s="269" t="s">
        <v>21</v>
      </c>
      <c r="G572" s="163">
        <v>5.239262953972216</v>
      </c>
      <c r="H572" s="163">
        <v>0.08292200983071323</v>
      </c>
      <c r="I572" s="163">
        <v>270.6021770194202</v>
      </c>
      <c r="J572" s="163">
        <v>2.7833949369658386</v>
      </c>
      <c r="K572" s="163">
        <v>3.3402029225861014</v>
      </c>
      <c r="L572" s="163">
        <v>34.719722747802734</v>
      </c>
      <c r="M572" s="163">
        <v>34.87420654296875</v>
      </c>
      <c r="N572" s="163">
        <v>34.719722747802734</v>
      </c>
      <c r="O572" s="163">
        <v>1628.5665283203125</v>
      </c>
      <c r="P572" s="163">
        <f t="shared" si="77"/>
        <v>63.18301938</v>
      </c>
      <c r="AM572" s="121"/>
    </row>
    <row r="573" ht="14.25" customHeight="1">
      <c r="A573" s="42" t="s">
        <v>175</v>
      </c>
      <c r="B573" s="42" t="s">
        <v>169</v>
      </c>
      <c r="C573" s="35" t="s">
        <v>34</v>
      </c>
      <c r="D573" s="42">
        <v>6.0</v>
      </c>
      <c r="E573" s="42">
        <v>12.0</v>
      </c>
      <c r="F573" s="269" t="s">
        <v>21</v>
      </c>
      <c r="G573" s="163">
        <v>9.332217687457314</v>
      </c>
      <c r="H573" s="163">
        <v>0.14069873171904165</v>
      </c>
      <c r="I573" s="163">
        <v>259.2217006480513</v>
      </c>
      <c r="J573" s="163">
        <v>4.445740252587548</v>
      </c>
      <c r="K573" s="163">
        <v>3.202478574661811</v>
      </c>
      <c r="L573" s="163">
        <v>34.88679122924805</v>
      </c>
      <c r="M573" s="163">
        <v>35.04798889160156</v>
      </c>
      <c r="N573" s="163">
        <v>34.88679122924805</v>
      </c>
      <c r="O573" s="163">
        <v>1610.1212158203125</v>
      </c>
      <c r="P573" s="163">
        <f t="shared" si="77"/>
        <v>66.32766034</v>
      </c>
      <c r="AM573" s="121"/>
    </row>
    <row r="574" ht="14.25" customHeight="1">
      <c r="A574" s="42" t="s">
        <v>178</v>
      </c>
      <c r="B574" s="42" t="s">
        <v>169</v>
      </c>
      <c r="C574" s="35" t="s">
        <v>32</v>
      </c>
      <c r="D574" s="42">
        <v>6.0</v>
      </c>
      <c r="E574" s="42">
        <v>13.0</v>
      </c>
      <c r="F574" s="269" t="s">
        <v>21</v>
      </c>
      <c r="G574" s="163">
        <v>5.3482548566172134</v>
      </c>
      <c r="H574" s="163">
        <v>0.10746270580281436</v>
      </c>
      <c r="I574" s="163">
        <v>290.55560309348516</v>
      </c>
      <c r="J574" s="163">
        <v>3.64808445412248</v>
      </c>
      <c r="K574" s="163">
        <v>3.402224858208953</v>
      </c>
      <c r="L574" s="163">
        <v>35.2000732421875</v>
      </c>
      <c r="M574" s="163">
        <v>35.18267822265625</v>
      </c>
      <c r="N574" s="163">
        <v>35.2000732421875</v>
      </c>
      <c r="O574" s="163">
        <v>1660.9224853515625</v>
      </c>
      <c r="P574" s="163">
        <f t="shared" si="77"/>
        <v>49.76847379</v>
      </c>
      <c r="AM574" s="121"/>
    </row>
    <row r="575" ht="14.25" customHeight="1">
      <c r="A575" s="42" t="s">
        <v>183</v>
      </c>
      <c r="B575" s="42" t="s">
        <v>169</v>
      </c>
      <c r="C575" s="35" t="s">
        <v>30</v>
      </c>
      <c r="D575" s="42">
        <v>6.0</v>
      </c>
      <c r="E575" s="42">
        <v>14.0</v>
      </c>
      <c r="F575" s="269" t="s">
        <v>21</v>
      </c>
      <c r="G575" s="163">
        <v>6.031129287523595</v>
      </c>
      <c r="H575" s="163">
        <v>0.10095810139847473</v>
      </c>
      <c r="I575" s="163">
        <v>273.6937924202708</v>
      </c>
      <c r="J575" s="163">
        <v>3.479983746287791</v>
      </c>
      <c r="K575" s="163">
        <v>3.447482176776444</v>
      </c>
      <c r="L575" s="163">
        <v>35.21985626220703</v>
      </c>
      <c r="M575" s="163">
        <v>35.331573486328125</v>
      </c>
      <c r="N575" s="163">
        <v>35.21985626220703</v>
      </c>
      <c r="O575" s="163">
        <v>1648.75146484375</v>
      </c>
      <c r="P575" s="163">
        <f t="shared" si="77"/>
        <v>59.73893332</v>
      </c>
      <c r="AM575" s="121"/>
    </row>
    <row r="576" ht="14.25" customHeight="1">
      <c r="A576" s="42" t="s">
        <v>178</v>
      </c>
      <c r="B576" s="42" t="s">
        <v>176</v>
      </c>
      <c r="C576" s="35" t="s">
        <v>29</v>
      </c>
      <c r="D576" s="42">
        <v>6.0</v>
      </c>
      <c r="E576" s="42">
        <v>15.0</v>
      </c>
      <c r="F576" s="269" t="s">
        <v>21</v>
      </c>
      <c r="G576" s="163">
        <v>5.6914596796506585</v>
      </c>
      <c r="H576" s="163">
        <v>0.16582874119861193</v>
      </c>
      <c r="I576" s="163">
        <v>313.9083772512787</v>
      </c>
      <c r="J576" s="163">
        <v>5.340918638617594</v>
      </c>
      <c r="K576" s="163">
        <v>3.2879349618529288</v>
      </c>
      <c r="L576" s="163">
        <v>35.357662200927734</v>
      </c>
      <c r="M576" s="163">
        <v>35.49509811401367</v>
      </c>
      <c r="N576" s="163">
        <v>35.357662200927734</v>
      </c>
      <c r="O576" s="163">
        <v>1649.5205078125</v>
      </c>
      <c r="P576" s="163">
        <f t="shared" si="77"/>
        <v>34.32131028</v>
      </c>
      <c r="AM576" s="121"/>
    </row>
    <row r="577" ht="14.25" customHeight="1">
      <c r="A577" s="42" t="s">
        <v>175</v>
      </c>
      <c r="B577" s="42" t="s">
        <v>173</v>
      </c>
      <c r="C577" s="33" t="s">
        <v>28</v>
      </c>
      <c r="D577" s="42">
        <v>6.0</v>
      </c>
      <c r="E577" s="42">
        <v>16.0</v>
      </c>
      <c r="F577" s="269" t="s">
        <v>21</v>
      </c>
      <c r="G577" s="163">
        <v>10.117149601428482</v>
      </c>
      <c r="H577" s="163">
        <v>0.1687963321856809</v>
      </c>
      <c r="I577" s="163">
        <v>266.765256663857</v>
      </c>
      <c r="J577" s="163">
        <v>5.442621820726846</v>
      </c>
      <c r="K577" s="163">
        <v>3.2947249855337954</v>
      </c>
      <c r="L577" s="163">
        <v>35.38391876220703</v>
      </c>
      <c r="M577" s="163">
        <v>35.52641296386719</v>
      </c>
      <c r="N577" s="163">
        <v>35.38391876220703</v>
      </c>
      <c r="O577" s="163">
        <v>1623.8848876953125</v>
      </c>
      <c r="P577" s="163">
        <f t="shared" si="77"/>
        <v>59.93702274</v>
      </c>
      <c r="AM577" s="121"/>
    </row>
    <row r="578" ht="14.25" customHeight="1">
      <c r="A578" s="42" t="s">
        <v>168</v>
      </c>
      <c r="B578" s="42" t="s">
        <v>169</v>
      </c>
      <c r="C578" s="35" t="s">
        <v>46</v>
      </c>
      <c r="D578" s="42">
        <v>1.0</v>
      </c>
      <c r="E578" s="42">
        <v>1.0</v>
      </c>
      <c r="F578" s="270" t="s">
        <v>22</v>
      </c>
      <c r="G578" s="163">
        <v>9.540085345318765</v>
      </c>
      <c r="H578" s="163">
        <v>0.16823230751465276</v>
      </c>
      <c r="I578" s="163">
        <v>272.87373505777043</v>
      </c>
      <c r="J578" s="163">
        <v>5.308555412567383</v>
      </c>
      <c r="K578" s="163">
        <v>3.2146898804670623</v>
      </c>
      <c r="L578" s="163">
        <v>35.61851501464844</v>
      </c>
      <c r="M578" s="163">
        <v>35.61824417114258</v>
      </c>
      <c r="N578" s="163">
        <v>35.61851501464844</v>
      </c>
      <c r="O578" s="163">
        <v>1376.0716552734375</v>
      </c>
      <c r="P578" s="163">
        <f t="shared" si="77"/>
        <v>56.70780771</v>
      </c>
      <c r="AM578" s="121"/>
    </row>
    <row r="579" ht="14.25" customHeight="1">
      <c r="A579" s="42" t="s">
        <v>168</v>
      </c>
      <c r="B579" s="42" t="s">
        <v>173</v>
      </c>
      <c r="C579" s="35" t="s">
        <v>45</v>
      </c>
      <c r="D579" s="42">
        <v>1.0</v>
      </c>
      <c r="E579" s="42">
        <v>2.0</v>
      </c>
      <c r="F579" s="270" t="s">
        <v>22</v>
      </c>
      <c r="G579" s="163">
        <v>12.716745984400674</v>
      </c>
      <c r="H579" s="163">
        <v>0.23466774041694036</v>
      </c>
      <c r="I579" s="163">
        <v>272.3003536075742</v>
      </c>
      <c r="J579" s="163">
        <v>6.855569110490738</v>
      </c>
      <c r="K579" s="163">
        <v>3.039406701593425</v>
      </c>
      <c r="L579" s="163">
        <v>35.585208892822266</v>
      </c>
      <c r="M579" s="163">
        <v>35.56285095214844</v>
      </c>
      <c r="N579" s="163">
        <v>35.585208892822266</v>
      </c>
      <c r="O579" s="163">
        <v>1426.744384765625</v>
      </c>
      <c r="P579" s="163">
        <f t="shared" si="77"/>
        <v>54.19043095</v>
      </c>
      <c r="AM579" s="121"/>
    </row>
    <row r="580" ht="14.25" customHeight="1">
      <c r="A580" s="42" t="s">
        <v>175</v>
      </c>
      <c r="B580" s="42" t="s">
        <v>176</v>
      </c>
      <c r="C580" s="35" t="s">
        <v>44</v>
      </c>
      <c r="D580" s="42">
        <v>1.0</v>
      </c>
      <c r="E580" s="42">
        <v>3.0</v>
      </c>
      <c r="F580" s="270" t="s">
        <v>22</v>
      </c>
      <c r="G580" s="163">
        <v>10.56951677655553</v>
      </c>
      <c r="H580" s="163">
        <v>0.1965814573230952</v>
      </c>
      <c r="I580" s="163">
        <v>275.9101089279634</v>
      </c>
      <c r="J580" s="163">
        <v>6.05221537909078</v>
      </c>
      <c r="K580" s="163">
        <v>3.1639673020635697</v>
      </c>
      <c r="L580" s="163">
        <v>35.72621536254883</v>
      </c>
      <c r="M580" s="163">
        <v>35.51779556274414</v>
      </c>
      <c r="N580" s="163">
        <v>35.72621536254883</v>
      </c>
      <c r="O580" s="163">
        <v>1232.3668212890625</v>
      </c>
      <c r="P580" s="163">
        <f t="shared" si="77"/>
        <v>53.76660098</v>
      </c>
      <c r="AM580" s="121"/>
    </row>
    <row r="581" ht="14.25" customHeight="1">
      <c r="A581" s="42" t="s">
        <v>178</v>
      </c>
      <c r="B581" s="42" t="s">
        <v>179</v>
      </c>
      <c r="C581" s="35" t="s">
        <v>43</v>
      </c>
      <c r="D581" s="42">
        <v>1.0</v>
      </c>
      <c r="E581" s="42">
        <v>4.0</v>
      </c>
      <c r="F581" s="270" t="s">
        <v>22</v>
      </c>
      <c r="G581" s="163">
        <v>4.9110896086852005</v>
      </c>
      <c r="H581" s="163">
        <v>0.08897863654219576</v>
      </c>
      <c r="I581" s="163">
        <v>282.6181940209306</v>
      </c>
      <c r="J581" s="163">
        <v>3.094716586868816</v>
      </c>
      <c r="K581" s="163">
        <v>3.454984168040232</v>
      </c>
      <c r="L581" s="163">
        <v>35.53401184082031</v>
      </c>
      <c r="M581" s="163">
        <v>35.59028244018555</v>
      </c>
      <c r="N581" s="163">
        <v>35.53401184082031</v>
      </c>
      <c r="O581" s="163">
        <v>1415.7490234375</v>
      </c>
      <c r="P581" s="163">
        <f t="shared" si="77"/>
        <v>55.19403083</v>
      </c>
      <c r="AM581" s="121"/>
    </row>
    <row r="582" ht="14.25" customHeight="1">
      <c r="A582" s="42" t="s">
        <v>183</v>
      </c>
      <c r="B582" s="42" t="s">
        <v>176</v>
      </c>
      <c r="C582" s="35" t="s">
        <v>42</v>
      </c>
      <c r="D582" s="42">
        <v>1.0</v>
      </c>
      <c r="E582" s="42">
        <v>5.0</v>
      </c>
      <c r="F582" s="270" t="s">
        <v>22</v>
      </c>
      <c r="G582" s="163">
        <v>12.973702419575863</v>
      </c>
      <c r="H582" s="163">
        <v>0.25192876184970553</v>
      </c>
      <c r="I582" s="163">
        <v>276.45499802784957</v>
      </c>
      <c r="J582" s="163">
        <v>7.198466436926218</v>
      </c>
      <c r="K582" s="163">
        <v>2.988833217835971</v>
      </c>
      <c r="L582" s="163">
        <v>35.547183990478516</v>
      </c>
      <c r="M582" s="163">
        <v>35.62063217163086</v>
      </c>
      <c r="N582" s="163">
        <v>35.547183990478516</v>
      </c>
      <c r="O582" s="163">
        <v>1432.1573486328125</v>
      </c>
      <c r="P582" s="163">
        <f t="shared" si="77"/>
        <v>51.49750399</v>
      </c>
      <c r="AM582" s="121"/>
    </row>
    <row r="583" ht="14.25" customHeight="1">
      <c r="A583" s="42" t="s">
        <v>168</v>
      </c>
      <c r="B583" s="42" t="s">
        <v>179</v>
      </c>
      <c r="C583" s="35" t="s">
        <v>41</v>
      </c>
      <c r="D583" s="42">
        <v>1.0</v>
      </c>
      <c r="E583" s="42">
        <v>6.0</v>
      </c>
      <c r="F583" s="270" t="s">
        <v>22</v>
      </c>
      <c r="G583" s="163">
        <v>8.125731290668957</v>
      </c>
      <c r="H583" s="163">
        <v>0.14124674175666063</v>
      </c>
      <c r="I583" s="163">
        <v>273.3752905493147</v>
      </c>
      <c r="J583" s="163">
        <v>4.759935606215619</v>
      </c>
      <c r="K583" s="163">
        <v>3.401747224042371</v>
      </c>
      <c r="L583" s="163">
        <v>35.925086975097656</v>
      </c>
      <c r="M583" s="163">
        <v>35.5395393371582</v>
      </c>
      <c r="N583" s="163">
        <v>35.925086975097656</v>
      </c>
      <c r="O583" s="163">
        <v>1443.9677734375</v>
      </c>
      <c r="P583" s="163">
        <f t="shared" si="77"/>
        <v>57.5286282</v>
      </c>
      <c r="AM583" s="121"/>
    </row>
    <row r="584" ht="14.25" customHeight="1">
      <c r="A584" s="42" t="s">
        <v>183</v>
      </c>
      <c r="B584" s="42" t="s">
        <v>173</v>
      </c>
      <c r="C584" s="35" t="s">
        <v>40</v>
      </c>
      <c r="D584" s="42">
        <v>1.0</v>
      </c>
      <c r="E584" s="42">
        <v>7.0</v>
      </c>
      <c r="F584" s="270" t="s">
        <v>22</v>
      </c>
      <c r="G584" s="163">
        <v>13.993661978949193</v>
      </c>
      <c r="H584" s="163">
        <v>0.27698551939834487</v>
      </c>
      <c r="I584" s="163">
        <v>273.84288899747946</v>
      </c>
      <c r="J584" s="163">
        <v>8.614781684960242</v>
      </c>
      <c r="K584" s="163">
        <v>3.2695645310010493</v>
      </c>
      <c r="L584" s="163">
        <v>36.84749221801758</v>
      </c>
      <c r="M584" s="163">
        <v>35.686824798583984</v>
      </c>
      <c r="N584" s="163">
        <v>36.84749221801758</v>
      </c>
      <c r="O584" s="163">
        <v>1329.458984375</v>
      </c>
      <c r="P584" s="163">
        <f t="shared" si="77"/>
        <v>50.52127638</v>
      </c>
      <c r="AM584" s="121"/>
    </row>
    <row r="585" ht="14.25" customHeight="1">
      <c r="A585" s="42" t="s">
        <v>175</v>
      </c>
      <c r="B585" s="42" t="s">
        <v>179</v>
      </c>
      <c r="C585" s="35" t="s">
        <v>39</v>
      </c>
      <c r="D585" s="42">
        <v>1.0</v>
      </c>
      <c r="E585" s="42">
        <v>8.0</v>
      </c>
      <c r="F585" s="270" t="s">
        <v>22</v>
      </c>
      <c r="G585" s="163">
        <v>10.538702521075024</v>
      </c>
      <c r="H585" s="163">
        <v>0.19797377333458688</v>
      </c>
      <c r="I585" s="163">
        <v>277.158818342943</v>
      </c>
      <c r="J585" s="163">
        <v>6.065735517092769</v>
      </c>
      <c r="K585" s="163">
        <v>3.1510528319261644</v>
      </c>
      <c r="L585" s="163">
        <v>35.58067321777344</v>
      </c>
      <c r="M585" s="163">
        <v>35.629661560058594</v>
      </c>
      <c r="N585" s="163">
        <v>35.58067321777344</v>
      </c>
      <c r="O585" s="163">
        <v>1436.6497802734375</v>
      </c>
      <c r="P585" s="163">
        <f t="shared" si="77"/>
        <v>53.23282142</v>
      </c>
      <c r="AM585" s="121"/>
    </row>
    <row r="586" ht="14.25" customHeight="1">
      <c r="A586" s="42" t="s">
        <v>168</v>
      </c>
      <c r="B586" s="42" t="s">
        <v>176</v>
      </c>
      <c r="C586" s="35" t="s">
        <v>38</v>
      </c>
      <c r="D586" s="42">
        <v>1.0</v>
      </c>
      <c r="E586" s="42">
        <v>9.0</v>
      </c>
      <c r="F586" s="270" t="s">
        <v>22</v>
      </c>
      <c r="G586" s="163">
        <v>8.215031763801521</v>
      </c>
      <c r="H586" s="163">
        <v>0.1709309209528697</v>
      </c>
      <c r="I586" s="163">
        <v>288.2778584930146</v>
      </c>
      <c r="J586" s="163">
        <v>5.439838927456007</v>
      </c>
      <c r="K586" s="163">
        <v>3.2446258237539833</v>
      </c>
      <c r="L586" s="163">
        <v>35.6447868347168</v>
      </c>
      <c r="M586" s="163">
        <v>35.71977996826172</v>
      </c>
      <c r="N586" s="163">
        <v>35.6447868347168</v>
      </c>
      <c r="O586" s="163">
        <v>1475.9794921875</v>
      </c>
      <c r="P586" s="163">
        <f t="shared" si="77"/>
        <v>48.06053649</v>
      </c>
      <c r="AM586" s="121"/>
    </row>
    <row r="587" ht="14.25" customHeight="1">
      <c r="A587" s="42" t="s">
        <v>183</v>
      </c>
      <c r="B587" s="42" t="s">
        <v>179</v>
      </c>
      <c r="C587" s="35" t="s">
        <v>37</v>
      </c>
      <c r="D587" s="42">
        <v>1.0</v>
      </c>
      <c r="E587" s="42">
        <v>10.0</v>
      </c>
      <c r="F587" s="270" t="s">
        <v>22</v>
      </c>
      <c r="G587" s="163">
        <v>11.549224786252582</v>
      </c>
      <c r="H587" s="163">
        <v>0.21840496306848026</v>
      </c>
      <c r="I587" s="163">
        <v>276.1541784973869</v>
      </c>
      <c r="J587" s="163">
        <v>6.636790010287512</v>
      </c>
      <c r="K587" s="163">
        <v>3.1439133196443243</v>
      </c>
      <c r="L587" s="163">
        <v>35.765037536621094</v>
      </c>
      <c r="M587" s="163">
        <v>35.775840759277344</v>
      </c>
      <c r="N587" s="163">
        <v>35.765037536621094</v>
      </c>
      <c r="O587" s="163">
        <v>1387.0989990234375</v>
      </c>
      <c r="P587" s="163">
        <f t="shared" si="77"/>
        <v>52.87986419</v>
      </c>
      <c r="AM587" s="121"/>
    </row>
    <row r="588" ht="14.25" customHeight="1">
      <c r="A588" s="42" t="s">
        <v>178</v>
      </c>
      <c r="B588" s="42" t="s">
        <v>173</v>
      </c>
      <c r="C588" s="35" t="s">
        <v>36</v>
      </c>
      <c r="D588" s="42">
        <v>1.0</v>
      </c>
      <c r="E588" s="42">
        <v>11.0</v>
      </c>
      <c r="F588" s="270" t="s">
        <v>22</v>
      </c>
      <c r="G588" s="163">
        <v>9.868980393870762</v>
      </c>
      <c r="H588" s="163">
        <v>0.10807544224260206</v>
      </c>
      <c r="I588" s="163">
        <v>202.732039571204</v>
      </c>
      <c r="J588" s="163">
        <v>6.9639406966165165</v>
      </c>
      <c r="K588" s="163">
        <v>6.31746632219281</v>
      </c>
      <c r="L588" s="163">
        <v>43.89371871948242</v>
      </c>
      <c r="M588" s="163">
        <v>35.90453338623047</v>
      </c>
      <c r="N588" s="163">
        <v>43.89371871948242</v>
      </c>
      <c r="O588" s="163">
        <v>1503.0487060546875</v>
      </c>
      <c r="P588" s="163">
        <f t="shared" si="77"/>
        <v>91.31566052</v>
      </c>
      <c r="AM588" s="121"/>
    </row>
    <row r="589" ht="14.25" customHeight="1">
      <c r="A589" s="42" t="s">
        <v>175</v>
      </c>
      <c r="B589" s="42" t="s">
        <v>169</v>
      </c>
      <c r="C589" s="35" t="s">
        <v>34</v>
      </c>
      <c r="D589" s="42">
        <v>1.0</v>
      </c>
      <c r="E589" s="42">
        <v>12.0</v>
      </c>
      <c r="F589" s="270" t="s">
        <v>22</v>
      </c>
      <c r="G589" s="163">
        <v>13.700627452651752</v>
      </c>
      <c r="H589" s="163">
        <v>0.2604922758662313</v>
      </c>
      <c r="I589" s="163">
        <v>272.55513702523376</v>
      </c>
      <c r="J589" s="163">
        <v>7.637219844692802</v>
      </c>
      <c r="K589" s="163">
        <v>3.072641138007149</v>
      </c>
      <c r="L589" s="163">
        <v>35.88703918457031</v>
      </c>
      <c r="M589" s="163">
        <v>35.913761138916016</v>
      </c>
      <c r="N589" s="163">
        <v>35.88703918457031</v>
      </c>
      <c r="O589" s="163">
        <v>1487.634521484375</v>
      </c>
      <c r="P589" s="163">
        <f t="shared" si="77"/>
        <v>52.59513898</v>
      </c>
      <c r="AM589" s="121"/>
    </row>
    <row r="590" ht="14.25" customHeight="1">
      <c r="A590" s="42" t="s">
        <v>178</v>
      </c>
      <c r="B590" s="42" t="s">
        <v>169</v>
      </c>
      <c r="C590" s="35" t="s">
        <v>32</v>
      </c>
      <c r="D590" s="42">
        <v>1.0</v>
      </c>
      <c r="E590" s="42">
        <v>13.0</v>
      </c>
      <c r="F590" s="270" t="s">
        <v>22</v>
      </c>
      <c r="G590" s="163">
        <v>7.150880629634452</v>
      </c>
      <c r="H590" s="163">
        <v>0.12342625174006945</v>
      </c>
      <c r="I590" s="163">
        <v>273.9389162972887</v>
      </c>
      <c r="J590" s="163">
        <v>4.287788918107866</v>
      </c>
      <c r="K590" s="163">
        <v>3.486574992620577</v>
      </c>
      <c r="L590" s="163">
        <v>35.94900894165039</v>
      </c>
      <c r="M590" s="163">
        <v>36.009376525878906</v>
      </c>
      <c r="N590" s="163">
        <v>35.94900894165039</v>
      </c>
      <c r="O590" s="163">
        <v>1381.49169921875</v>
      </c>
      <c r="P590" s="163">
        <f t="shared" si="77"/>
        <v>57.93646432</v>
      </c>
      <c r="AM590" s="121"/>
    </row>
    <row r="591" ht="14.25" customHeight="1">
      <c r="A591" s="42" t="s">
        <v>183</v>
      </c>
      <c r="B591" s="42" t="s">
        <v>169</v>
      </c>
      <c r="C591" s="35" t="s">
        <v>30</v>
      </c>
      <c r="D591" s="42">
        <v>1.0</v>
      </c>
      <c r="E591" s="42">
        <v>14.0</v>
      </c>
      <c r="F591" s="270" t="s">
        <v>22</v>
      </c>
      <c r="G591" s="163">
        <v>11.653699107194946</v>
      </c>
      <c r="H591" s="163">
        <v>0.22317882949545326</v>
      </c>
      <c r="I591" s="163">
        <v>276.5523584828118</v>
      </c>
      <c r="J591" s="163">
        <v>6.850649366447657</v>
      </c>
      <c r="K591" s="163">
        <v>3.1795701244145946</v>
      </c>
      <c r="L591" s="163">
        <v>35.9229621887207</v>
      </c>
      <c r="M591" s="163">
        <v>36.04365539550781</v>
      </c>
      <c r="N591" s="163">
        <v>35.9229621887207</v>
      </c>
      <c r="O591" s="163">
        <v>1490.228271484375</v>
      </c>
      <c r="P591" s="163">
        <f t="shared" si="77"/>
        <v>52.21686633</v>
      </c>
      <c r="AM591" s="121"/>
    </row>
    <row r="592" ht="14.25" customHeight="1">
      <c r="A592" s="42" t="s">
        <v>178</v>
      </c>
      <c r="B592" s="42" t="s">
        <v>176</v>
      </c>
      <c r="C592" s="35" t="s">
        <v>29</v>
      </c>
      <c r="D592" s="42">
        <v>1.0</v>
      </c>
      <c r="E592" s="42">
        <v>15.0</v>
      </c>
      <c r="F592" s="270" t="s">
        <v>22</v>
      </c>
      <c r="G592" s="163">
        <v>8.021907128374977</v>
      </c>
      <c r="H592" s="163">
        <v>0.16487837136238714</v>
      </c>
      <c r="I592" s="163">
        <v>287.084457363072</v>
      </c>
      <c r="J592" s="163">
        <v>5.465740032513037</v>
      </c>
      <c r="K592" s="163">
        <v>3.370527722814243</v>
      </c>
      <c r="L592" s="163">
        <v>36.03152847290039</v>
      </c>
      <c r="M592" s="163">
        <v>36.000770568847656</v>
      </c>
      <c r="N592" s="163">
        <v>36.03152847290039</v>
      </c>
      <c r="O592" s="163">
        <v>1544.846923828125</v>
      </c>
      <c r="P592" s="163">
        <f t="shared" si="77"/>
        <v>48.65348355</v>
      </c>
      <c r="AM592" s="121"/>
    </row>
    <row r="593" ht="14.25" customHeight="1">
      <c r="A593" s="42" t="s">
        <v>175</v>
      </c>
      <c r="B593" s="42" t="s">
        <v>173</v>
      </c>
      <c r="C593" s="33" t="s">
        <v>28</v>
      </c>
      <c r="D593" s="42">
        <v>1.0</v>
      </c>
      <c r="E593" s="42">
        <v>16.0</v>
      </c>
      <c r="F593" s="270" t="s">
        <v>22</v>
      </c>
      <c r="G593" s="163">
        <v>14.105712956742295</v>
      </c>
      <c r="H593" s="163">
        <v>0.28375535188489104</v>
      </c>
      <c r="I593" s="163">
        <v>276.94951869201077</v>
      </c>
      <c r="J593" s="163">
        <v>8.102350377342109</v>
      </c>
      <c r="K593" s="163">
        <v>3.013769378219969</v>
      </c>
      <c r="L593" s="163">
        <v>35.902957916259766</v>
      </c>
      <c r="M593" s="163">
        <v>35.95848083496094</v>
      </c>
      <c r="N593" s="163">
        <v>35.902957916259766</v>
      </c>
      <c r="O593" s="163">
        <v>1411.4127197265625</v>
      </c>
      <c r="P593" s="163">
        <f t="shared" si="77"/>
        <v>49.71082611</v>
      </c>
      <c r="AM593" s="121"/>
    </row>
    <row r="594" ht="14.25" customHeight="1">
      <c r="A594" s="42" t="s">
        <v>168</v>
      </c>
      <c r="B594" s="42" t="s">
        <v>169</v>
      </c>
      <c r="C594" s="35" t="s">
        <v>46</v>
      </c>
      <c r="D594" s="42">
        <v>3.0</v>
      </c>
      <c r="E594" s="42">
        <v>1.0</v>
      </c>
      <c r="F594" s="270" t="s">
        <v>22</v>
      </c>
      <c r="G594" s="163">
        <v>8.903367421925358</v>
      </c>
      <c r="H594" s="163">
        <v>0.21277591936552262</v>
      </c>
      <c r="I594" s="163">
        <v>288.93426002216955</v>
      </c>
      <c r="J594" s="163">
        <v>6.529165391105892</v>
      </c>
      <c r="K594" s="163">
        <v>3.1668661790367425</v>
      </c>
      <c r="L594" s="163">
        <v>35.980289459228516</v>
      </c>
      <c r="M594" s="163">
        <v>36.08369445800781</v>
      </c>
      <c r="N594" s="163">
        <v>35.980289459228516</v>
      </c>
      <c r="O594" s="163">
        <v>1376.0716552734375</v>
      </c>
      <c r="P594" s="163">
        <f t="shared" si="77"/>
        <v>41.84386771</v>
      </c>
      <c r="AM594" s="121"/>
    </row>
    <row r="595" ht="14.25" customHeight="1">
      <c r="A595" s="42" t="s">
        <v>168</v>
      </c>
      <c r="B595" s="42" t="s">
        <v>173</v>
      </c>
      <c r="C595" s="35" t="s">
        <v>45</v>
      </c>
      <c r="D595" s="42">
        <v>3.0</v>
      </c>
      <c r="E595" s="42">
        <v>2.0</v>
      </c>
      <c r="F595" s="270" t="s">
        <v>22</v>
      </c>
      <c r="G595" s="163">
        <v>4.014344066850493</v>
      </c>
      <c r="H595" s="163">
        <v>0.13410845168848057</v>
      </c>
      <c r="I595" s="163">
        <v>301.21011475850446</v>
      </c>
      <c r="J595" s="163">
        <v>4.780973479269151</v>
      </c>
      <c r="K595" s="163">
        <v>3.5828401309142253</v>
      </c>
      <c r="L595" s="163">
        <v>36.74424743652344</v>
      </c>
      <c r="M595" s="163">
        <v>35.917579650878906</v>
      </c>
      <c r="N595" s="163">
        <v>36.74424743652344</v>
      </c>
      <c r="O595" s="163">
        <v>1426.744384765625</v>
      </c>
      <c r="P595" s="163">
        <f t="shared" si="77"/>
        <v>29.93356508</v>
      </c>
      <c r="AM595" s="121"/>
    </row>
    <row r="596" ht="14.25" customHeight="1">
      <c r="A596" s="42" t="s">
        <v>175</v>
      </c>
      <c r="B596" s="42" t="s">
        <v>176</v>
      </c>
      <c r="C596" s="35" t="s">
        <v>44</v>
      </c>
      <c r="D596" s="42">
        <v>3.0</v>
      </c>
      <c r="E596" s="42">
        <v>3.0</v>
      </c>
      <c r="F596" s="270" t="s">
        <v>22</v>
      </c>
      <c r="G596" s="163">
        <v>4.405648217251051</v>
      </c>
      <c r="H596" s="163">
        <v>0.19095095285247313</v>
      </c>
      <c r="I596" s="163">
        <v>298.81559227908576</v>
      </c>
      <c r="J596" s="163">
        <v>5.762958910823759</v>
      </c>
      <c r="K596" s="163">
        <v>3.094239111172332</v>
      </c>
      <c r="L596" s="163">
        <v>35.717384338378906</v>
      </c>
      <c r="M596" s="163">
        <v>35.81562805175781</v>
      </c>
      <c r="N596" s="163">
        <v>35.717384338378906</v>
      </c>
      <c r="O596" s="163">
        <v>1232.3668212890625</v>
      </c>
      <c r="P596" s="163">
        <f t="shared" si="77"/>
        <v>23.07214576</v>
      </c>
      <c r="AM596" s="121"/>
    </row>
    <row r="597" ht="14.25" customHeight="1">
      <c r="A597" s="42" t="s">
        <v>178</v>
      </c>
      <c r="B597" s="42" t="s">
        <v>179</v>
      </c>
      <c r="C597" s="35" t="s">
        <v>43</v>
      </c>
      <c r="D597" s="42">
        <v>3.0</v>
      </c>
      <c r="E597" s="42">
        <v>4.0</v>
      </c>
      <c r="F597" s="270" t="s">
        <v>22</v>
      </c>
      <c r="G597" s="163">
        <v>11.324816199171718</v>
      </c>
      <c r="H597" s="163">
        <v>0.2531371337566593</v>
      </c>
      <c r="I597" s="163">
        <v>289.34815809978693</v>
      </c>
      <c r="J597" s="163">
        <v>7.33588026681639</v>
      </c>
      <c r="K597" s="163">
        <v>3.0226679773704364</v>
      </c>
      <c r="L597" s="163">
        <v>36.51753616333008</v>
      </c>
      <c r="M597" s="163">
        <v>36.57073974609375</v>
      </c>
      <c r="N597" s="163">
        <v>36.51753616333008</v>
      </c>
      <c r="O597" s="163">
        <v>1415.7490234375</v>
      </c>
      <c r="P597" s="163">
        <f t="shared" si="77"/>
        <v>44.73787007</v>
      </c>
      <c r="AM597" s="121"/>
    </row>
    <row r="598" ht="14.25" customHeight="1">
      <c r="A598" s="42" t="s">
        <v>183</v>
      </c>
      <c r="B598" s="42" t="s">
        <v>176</v>
      </c>
      <c r="C598" s="35" t="s">
        <v>42</v>
      </c>
      <c r="D598" s="42">
        <v>3.0</v>
      </c>
      <c r="E598" s="42">
        <v>5.0</v>
      </c>
      <c r="F598" s="270" t="s">
        <v>22</v>
      </c>
      <c r="G598" s="163">
        <v>11.341767069765025</v>
      </c>
      <c r="H598" s="163">
        <v>0.27262321663483724</v>
      </c>
      <c r="I598" s="163">
        <v>293.80495969250205</v>
      </c>
      <c r="J598" s="163">
        <v>7.833805169535931</v>
      </c>
      <c r="K598" s="163">
        <v>3.0145839966069254</v>
      </c>
      <c r="L598" s="163">
        <v>36.64279556274414</v>
      </c>
      <c r="M598" s="163">
        <v>36.670082092285156</v>
      </c>
      <c r="N598" s="163">
        <v>36.64279556274414</v>
      </c>
      <c r="O598" s="163">
        <v>1432.1573486328125</v>
      </c>
      <c r="P598" s="163">
        <f t="shared" si="77"/>
        <v>41.60235218</v>
      </c>
      <c r="AM598" s="121"/>
    </row>
    <row r="599" ht="14.25" customHeight="1">
      <c r="A599" s="42" t="s">
        <v>168</v>
      </c>
      <c r="B599" s="42" t="s">
        <v>179</v>
      </c>
      <c r="C599" s="35" t="s">
        <v>41</v>
      </c>
      <c r="D599" s="42">
        <v>3.0</v>
      </c>
      <c r="E599" s="42">
        <v>6.0</v>
      </c>
      <c r="F599" s="270" t="s">
        <v>22</v>
      </c>
      <c r="G599" s="163">
        <v>12.609605291676845</v>
      </c>
      <c r="H599" s="163">
        <v>0.28939947101660546</v>
      </c>
      <c r="I599" s="163">
        <v>289.00585853103655</v>
      </c>
      <c r="J599" s="163">
        <v>8.231828340996058</v>
      </c>
      <c r="K599" s="163">
        <v>2.999372567774104</v>
      </c>
      <c r="L599" s="163">
        <v>36.70098876953125</v>
      </c>
      <c r="M599" s="163">
        <v>36.723655700683594</v>
      </c>
      <c r="N599" s="163">
        <v>36.70098876953125</v>
      </c>
      <c r="O599" s="163">
        <v>1443.9677734375</v>
      </c>
      <c r="P599" s="163">
        <f t="shared" si="77"/>
        <v>43.57162523</v>
      </c>
      <c r="AM599" s="121"/>
    </row>
    <row r="600" ht="14.25" customHeight="1">
      <c r="A600" s="42" t="s">
        <v>183</v>
      </c>
      <c r="B600" s="42" t="s">
        <v>173</v>
      </c>
      <c r="C600" s="35" t="s">
        <v>40</v>
      </c>
      <c r="D600" s="42">
        <v>3.0</v>
      </c>
      <c r="E600" s="42">
        <v>7.0</v>
      </c>
      <c r="F600" s="270" t="s">
        <v>22</v>
      </c>
      <c r="G600" s="163">
        <v>12.226332125025035</v>
      </c>
      <c r="H600" s="163">
        <v>0.208789491301358</v>
      </c>
      <c r="I600" s="163">
        <v>265.446403239912</v>
      </c>
      <c r="J600" s="163">
        <v>6.525087037694323</v>
      </c>
      <c r="K600" s="163">
        <v>3.213664700160992</v>
      </c>
      <c r="L600" s="163">
        <v>36.73822784423828</v>
      </c>
      <c r="M600" s="163">
        <v>36.818016052246094</v>
      </c>
      <c r="N600" s="163">
        <v>36.73822784423828</v>
      </c>
      <c r="O600" s="163">
        <v>1329.458984375</v>
      </c>
      <c r="P600" s="163">
        <f t="shared" si="77"/>
        <v>58.55817766</v>
      </c>
      <c r="AM600" s="121"/>
    </row>
    <row r="601" ht="14.25" customHeight="1">
      <c r="A601" s="42" t="s">
        <v>175</v>
      </c>
      <c r="B601" s="42" t="s">
        <v>179</v>
      </c>
      <c r="C601" s="35" t="s">
        <v>39</v>
      </c>
      <c r="D601" s="42">
        <v>3.0</v>
      </c>
      <c r="E601" s="42">
        <v>8.0</v>
      </c>
      <c r="F601" s="270" t="s">
        <v>22</v>
      </c>
      <c r="G601" s="163">
        <v>9.023035568538301</v>
      </c>
      <c r="H601" s="163">
        <v>0.1555464920078827</v>
      </c>
      <c r="I601" s="163">
        <v>271.5188545589431</v>
      </c>
      <c r="J601" s="163">
        <v>5.1190809688401195</v>
      </c>
      <c r="K601" s="163">
        <v>3.328858233881704</v>
      </c>
      <c r="L601" s="163">
        <v>36.58473205566406</v>
      </c>
      <c r="M601" s="163">
        <v>36.67964553833008</v>
      </c>
      <c r="N601" s="163">
        <v>36.58473205566406</v>
      </c>
      <c r="O601" s="163">
        <v>1475.9794921875</v>
      </c>
      <c r="P601" s="163">
        <f t="shared" si="77"/>
        <v>58.00860856</v>
      </c>
      <c r="AM601" s="121"/>
    </row>
    <row r="602" ht="14.25" customHeight="1">
      <c r="A602" s="42" t="s">
        <v>168</v>
      </c>
      <c r="B602" s="42" t="s">
        <v>176</v>
      </c>
      <c r="C602" s="35" t="s">
        <v>38</v>
      </c>
      <c r="D602" s="42">
        <v>3.0</v>
      </c>
      <c r="E602" s="42">
        <v>9.0</v>
      </c>
      <c r="F602" s="270" t="s">
        <v>22</v>
      </c>
      <c r="G602" s="163">
        <v>7.154740744666335</v>
      </c>
      <c r="H602" s="163">
        <v>0.14755284922187198</v>
      </c>
      <c r="I602" s="163">
        <v>288.8545886439124</v>
      </c>
      <c r="J602" s="163">
        <v>4.958220542858418</v>
      </c>
      <c r="K602" s="163">
        <v>3.3894340056063545</v>
      </c>
      <c r="L602" s="163">
        <v>36.7099609375</v>
      </c>
      <c r="M602" s="163">
        <v>36.82439041137695</v>
      </c>
      <c r="N602" s="163">
        <v>36.7099609375</v>
      </c>
      <c r="O602" s="163">
        <v>1436.6497802734375</v>
      </c>
      <c r="P602" s="163">
        <f t="shared" si="77"/>
        <v>48.48934319</v>
      </c>
      <c r="AM602" s="121"/>
    </row>
    <row r="603" ht="14.25" customHeight="1">
      <c r="A603" s="42" t="s">
        <v>183</v>
      </c>
      <c r="B603" s="42" t="s">
        <v>179</v>
      </c>
      <c r="C603" s="35" t="s">
        <v>37</v>
      </c>
      <c r="D603" s="42">
        <v>3.0</v>
      </c>
      <c r="E603" s="42">
        <v>10.0</v>
      </c>
      <c r="F603" s="270" t="s">
        <v>22</v>
      </c>
      <c r="G603" s="163">
        <v>8.915072248769778</v>
      </c>
      <c r="H603" s="163">
        <v>0.19480408352655812</v>
      </c>
      <c r="I603" s="163">
        <v>291.5122476249602</v>
      </c>
      <c r="J603" s="163">
        <v>5.869961184620997</v>
      </c>
      <c r="K603" s="163">
        <v>3.088925867316271</v>
      </c>
      <c r="L603" s="163">
        <v>36.14374923706055</v>
      </c>
      <c r="M603" s="163">
        <v>36.243370056152344</v>
      </c>
      <c r="N603" s="163">
        <v>36.14374923706055</v>
      </c>
      <c r="O603" s="163">
        <v>1503.0487060546875</v>
      </c>
      <c r="P603" s="163">
        <f t="shared" si="77"/>
        <v>45.76429861</v>
      </c>
      <c r="AM603" s="121"/>
    </row>
    <row r="604" ht="14.25" customHeight="1">
      <c r="A604" s="42" t="s">
        <v>178</v>
      </c>
      <c r="B604" s="42" t="s">
        <v>173</v>
      </c>
      <c r="C604" s="35" t="s">
        <v>36</v>
      </c>
      <c r="D604" s="42">
        <v>3.0</v>
      </c>
      <c r="E604" s="42">
        <v>11.0</v>
      </c>
      <c r="F604" s="270" t="s">
        <v>22</v>
      </c>
      <c r="G604" s="163">
        <v>7.584946132794213</v>
      </c>
      <c r="H604" s="163">
        <v>0.16720207915180363</v>
      </c>
      <c r="I604" s="163">
        <v>293.76460252191777</v>
      </c>
      <c r="J604" s="163">
        <v>5.310892704665234</v>
      </c>
      <c r="K604" s="163">
        <v>3.2263173218134984</v>
      </c>
      <c r="L604" s="163">
        <v>36.354732513427734</v>
      </c>
      <c r="M604" s="163">
        <v>36.508583068847656</v>
      </c>
      <c r="N604" s="163">
        <v>36.354732513427734</v>
      </c>
      <c r="O604" s="163">
        <v>1387.0989990234375</v>
      </c>
      <c r="P604" s="163">
        <f t="shared" si="77"/>
        <v>45.36394626</v>
      </c>
      <c r="AM604" s="121"/>
    </row>
    <row r="605" ht="14.25" customHeight="1">
      <c r="A605" s="42" t="s">
        <v>175</v>
      </c>
      <c r="B605" s="42" t="s">
        <v>169</v>
      </c>
      <c r="C605" s="35" t="s">
        <v>34</v>
      </c>
      <c r="D605" s="42">
        <v>3.0</v>
      </c>
      <c r="E605" s="42">
        <v>12.0</v>
      </c>
      <c r="F605" s="270" t="s">
        <v>22</v>
      </c>
      <c r="G605" s="163">
        <v>7.28929138472729</v>
      </c>
      <c r="H605" s="163">
        <v>0.19364125280161987</v>
      </c>
      <c r="I605" s="163">
        <v>306.75674377752773</v>
      </c>
      <c r="J605" s="163">
        <v>5.841582114914827</v>
      </c>
      <c r="K605" s="163">
        <v>3.0910812956149254</v>
      </c>
      <c r="L605" s="163">
        <v>36.15797805786133</v>
      </c>
      <c r="M605" s="163">
        <v>36.16029357910156</v>
      </c>
      <c r="N605" s="163">
        <v>36.15797805786133</v>
      </c>
      <c r="O605" s="163">
        <v>1487.634521484375</v>
      </c>
      <c r="P605" s="163">
        <f t="shared" si="77"/>
        <v>37.64327735</v>
      </c>
      <c r="AM605" s="121"/>
    </row>
    <row r="606" ht="14.25" customHeight="1">
      <c r="A606" s="42" t="s">
        <v>178</v>
      </c>
      <c r="B606" s="42" t="s">
        <v>169</v>
      </c>
      <c r="C606" s="35" t="s">
        <v>32</v>
      </c>
      <c r="D606" s="42">
        <v>3.0</v>
      </c>
      <c r="E606" s="42">
        <v>13.0</v>
      </c>
      <c r="F606" s="270" t="s">
        <v>22</v>
      </c>
      <c r="G606" s="163">
        <v>9.3776543</v>
      </c>
      <c r="H606" s="163">
        <v>0.2563587</v>
      </c>
      <c r="I606" s="163">
        <v>302.3456789</v>
      </c>
      <c r="J606" s="163">
        <v>6.36946464</v>
      </c>
      <c r="K606" s="163">
        <v>2.887675</v>
      </c>
      <c r="L606" s="163">
        <v>35.9898676</v>
      </c>
      <c r="M606" s="163">
        <v>35.9174285888672</v>
      </c>
      <c r="N606" s="163">
        <v>35.9634239196777</v>
      </c>
      <c r="O606" s="163">
        <v>1381.49169921875</v>
      </c>
      <c r="P606" s="163">
        <f t="shared" si="77"/>
        <v>36.58020695</v>
      </c>
      <c r="AM606" s="121"/>
    </row>
    <row r="607" ht="14.25" customHeight="1">
      <c r="A607" s="42" t="s">
        <v>183</v>
      </c>
      <c r="B607" s="42" t="s">
        <v>169</v>
      </c>
      <c r="C607" s="35" t="s">
        <v>30</v>
      </c>
      <c r="D607" s="42">
        <v>3.0</v>
      </c>
      <c r="E607" s="42">
        <v>14.0</v>
      </c>
      <c r="F607" s="270" t="s">
        <v>22</v>
      </c>
      <c r="G607" s="163">
        <v>10.129189337085432</v>
      </c>
      <c r="H607" s="163">
        <v>0.2812331152490386</v>
      </c>
      <c r="I607" s="163">
        <v>305.93865617852583</v>
      </c>
      <c r="J607" s="163">
        <v>7.4063504629489225</v>
      </c>
      <c r="K607" s="163">
        <v>2.7755154062098253</v>
      </c>
      <c r="L607" s="163">
        <v>35.76094436645508</v>
      </c>
      <c r="M607" s="163">
        <v>35.81467056274414</v>
      </c>
      <c r="N607" s="163">
        <v>35.76094436645508</v>
      </c>
      <c r="O607" s="163">
        <v>1490.228271484375</v>
      </c>
      <c r="P607" s="163">
        <f t="shared" si="77"/>
        <v>36.01705769</v>
      </c>
      <c r="AM607" s="121"/>
    </row>
    <row r="608" ht="14.25" customHeight="1">
      <c r="A608" s="42" t="s">
        <v>178</v>
      </c>
      <c r="B608" s="42" t="s">
        <v>176</v>
      </c>
      <c r="C608" s="35" t="s">
        <v>29</v>
      </c>
      <c r="D608" s="42">
        <v>3.0</v>
      </c>
      <c r="E608" s="42">
        <v>15.0</v>
      </c>
      <c r="F608" s="270" t="s">
        <v>22</v>
      </c>
      <c r="G608" s="163">
        <v>12.241750816883286</v>
      </c>
      <c r="H608" s="163">
        <v>0.2883624849736232</v>
      </c>
      <c r="I608" s="163">
        <v>292.89577742229136</v>
      </c>
      <c r="J608" s="163">
        <v>7.385807260759111</v>
      </c>
      <c r="K608" s="163">
        <v>2.7066268900313752</v>
      </c>
      <c r="L608" s="163">
        <v>35.53715133666992</v>
      </c>
      <c r="M608" s="163">
        <v>35.56290054321289</v>
      </c>
      <c r="N608" s="163">
        <v>35.53715133666992</v>
      </c>
      <c r="O608" s="163">
        <v>1544.846923828125</v>
      </c>
      <c r="P608" s="163">
        <f t="shared" si="77"/>
        <v>42.45264712</v>
      </c>
      <c r="AM608" s="121"/>
    </row>
    <row r="609" ht="14.25" customHeight="1">
      <c r="A609" s="42" t="s">
        <v>175</v>
      </c>
      <c r="B609" s="42" t="s">
        <v>173</v>
      </c>
      <c r="C609" s="33" t="s">
        <v>28</v>
      </c>
      <c r="D609" s="42">
        <v>3.0</v>
      </c>
      <c r="E609" s="42">
        <v>16.0</v>
      </c>
      <c r="F609" s="270" t="s">
        <v>22</v>
      </c>
      <c r="G609" s="163">
        <v>12.058735596912918</v>
      </c>
      <c r="H609" s="163">
        <v>0.2938955694482627</v>
      </c>
      <c r="I609" s="163">
        <v>294.7903052887096</v>
      </c>
      <c r="J609" s="163">
        <v>7.729491833458056</v>
      </c>
      <c r="K609" s="163">
        <v>2.782022608927848</v>
      </c>
      <c r="L609" s="163">
        <v>35.881587982177734</v>
      </c>
      <c r="M609" s="163">
        <v>35.37254333496094</v>
      </c>
      <c r="N609" s="163">
        <v>35.881587982177734</v>
      </c>
      <c r="O609" s="163">
        <v>1411.4127197265625</v>
      </c>
      <c r="P609" s="163">
        <f t="shared" si="77"/>
        <v>41.03068182</v>
      </c>
      <c r="AM609" s="121"/>
    </row>
    <row r="610" ht="14.25" customHeight="1">
      <c r="A610" s="42" t="s">
        <v>168</v>
      </c>
      <c r="B610" s="42" t="s">
        <v>169</v>
      </c>
      <c r="C610" s="35" t="s">
        <v>46</v>
      </c>
      <c r="D610" s="42">
        <v>5.0</v>
      </c>
      <c r="E610" s="42">
        <v>1.0</v>
      </c>
      <c r="F610" s="270" t="s">
        <v>22</v>
      </c>
      <c r="G610" s="163">
        <v>11.266670433344196</v>
      </c>
      <c r="H610" s="163">
        <v>0.2841919546016047</v>
      </c>
      <c r="I610" s="163">
        <v>300.0086158431268</v>
      </c>
      <c r="J610" s="163">
        <v>7.057355990558546</v>
      </c>
      <c r="K610" s="163">
        <v>2.6233301988922517</v>
      </c>
      <c r="L610" s="163">
        <v>35.12092208862305</v>
      </c>
      <c r="M610" s="163">
        <v>35.077056884765625</v>
      </c>
      <c r="N610" s="163">
        <v>35.12092208862305</v>
      </c>
      <c r="O610" s="163">
        <v>1488.458984375</v>
      </c>
      <c r="P610" s="163">
        <f t="shared" si="77"/>
        <v>39.64457913</v>
      </c>
      <c r="AM610" s="121"/>
    </row>
    <row r="611" ht="14.25" customHeight="1">
      <c r="A611" s="42" t="s">
        <v>168</v>
      </c>
      <c r="B611" s="42" t="s">
        <v>173</v>
      </c>
      <c r="C611" s="35" t="s">
        <v>45</v>
      </c>
      <c r="D611" s="42">
        <v>5.0</v>
      </c>
      <c r="E611" s="42">
        <v>2.0</v>
      </c>
      <c r="F611" s="270" t="s">
        <v>22</v>
      </c>
      <c r="G611" s="163">
        <v>8.034778065811693</v>
      </c>
      <c r="H611" s="163">
        <v>0.16511264335041104</v>
      </c>
      <c r="I611" s="163">
        <v>289.1393506747143</v>
      </c>
      <c r="J611" s="163">
        <v>5.037555287707478</v>
      </c>
      <c r="K611" s="163">
        <v>3.1001914959657872</v>
      </c>
      <c r="L611" s="163">
        <v>35.873165130615234</v>
      </c>
      <c r="M611" s="163">
        <v>34.862083435058594</v>
      </c>
      <c r="N611" s="163">
        <v>35.873165130615234</v>
      </c>
      <c r="O611" s="163">
        <v>1448.1744384765625</v>
      </c>
      <c r="P611" s="163">
        <f t="shared" si="77"/>
        <v>48.66240345</v>
      </c>
      <c r="AM611" s="121"/>
    </row>
    <row r="612" ht="14.25" customHeight="1">
      <c r="A612" s="42" t="s">
        <v>175</v>
      </c>
      <c r="B612" s="42" t="s">
        <v>176</v>
      </c>
      <c r="C612" s="35" t="s">
        <v>44</v>
      </c>
      <c r="D612" s="42">
        <v>5.0</v>
      </c>
      <c r="E612" s="42">
        <v>3.0</v>
      </c>
      <c r="F612" s="270" t="s">
        <v>22</v>
      </c>
      <c r="G612" s="163">
        <v>13.537291987654873</v>
      </c>
      <c r="H612" s="163">
        <v>0.15961980345031576</v>
      </c>
      <c r="I612" s="163">
        <v>213.71191826417922</v>
      </c>
      <c r="J612" s="163">
        <v>7.768498618499793</v>
      </c>
      <c r="K612" s="163">
        <v>4.874612896933018</v>
      </c>
      <c r="L612" s="163">
        <v>41.471405029296875</v>
      </c>
      <c r="M612" s="163">
        <v>34.91230010986328</v>
      </c>
      <c r="N612" s="163">
        <v>41.471405029296875</v>
      </c>
      <c r="O612" s="163">
        <v>1525.5477294921875</v>
      </c>
      <c r="P612" s="163">
        <f t="shared" si="77"/>
        <v>84.80960191</v>
      </c>
      <c r="AM612" s="121"/>
    </row>
    <row r="613" ht="14.25" customHeight="1">
      <c r="A613" s="42" t="s">
        <v>178</v>
      </c>
      <c r="B613" s="42" t="s">
        <v>179</v>
      </c>
      <c r="C613" s="35" t="s">
        <v>43</v>
      </c>
      <c r="D613" s="42">
        <v>5.0</v>
      </c>
      <c r="E613" s="42">
        <v>4.0</v>
      </c>
      <c r="F613" s="270" t="s">
        <v>22</v>
      </c>
      <c r="G613" s="163">
        <v>7.13464687740961</v>
      </c>
      <c r="H613" s="163">
        <v>0.1812809496668009</v>
      </c>
      <c r="I613" s="163">
        <v>306.5305026651833</v>
      </c>
      <c r="J613" s="163">
        <v>4.984131957375512</v>
      </c>
      <c r="K613" s="163">
        <v>2.813412393112626</v>
      </c>
      <c r="L613" s="163">
        <v>34.944759368896484</v>
      </c>
      <c r="M613" s="163">
        <v>34.842708587646484</v>
      </c>
      <c r="N613" s="163">
        <v>34.944759368896484</v>
      </c>
      <c r="O613" s="163">
        <v>1461.1502685546875</v>
      </c>
      <c r="P613" s="163">
        <f t="shared" si="77"/>
        <v>39.35684853</v>
      </c>
      <c r="AM613" s="121"/>
    </row>
    <row r="614" ht="14.25" customHeight="1">
      <c r="A614" s="42" t="s">
        <v>183</v>
      </c>
      <c r="B614" s="42" t="s">
        <v>176</v>
      </c>
      <c r="C614" s="35" t="s">
        <v>42</v>
      </c>
      <c r="D614" s="42">
        <v>5.0</v>
      </c>
      <c r="E614" s="42">
        <v>5.0</v>
      </c>
      <c r="F614" s="270" t="s">
        <v>22</v>
      </c>
      <c r="G614" s="163">
        <v>6.758679193831933</v>
      </c>
      <c r="H614" s="163">
        <v>0.1881121261430683</v>
      </c>
      <c r="I614" s="163">
        <v>312.8025841772861</v>
      </c>
      <c r="J614" s="163">
        <v>5.079991898427591</v>
      </c>
      <c r="K614" s="163">
        <v>2.769765833374419</v>
      </c>
      <c r="L614" s="163">
        <v>34.8497314453125</v>
      </c>
      <c r="M614" s="163">
        <v>34.834598541259766</v>
      </c>
      <c r="N614" s="163">
        <v>34.8497314453125</v>
      </c>
      <c r="O614" s="163">
        <v>1621.4766845703125</v>
      </c>
      <c r="P614" s="163">
        <f t="shared" si="77"/>
        <v>35.92899263</v>
      </c>
      <c r="AM614" s="121"/>
    </row>
    <row r="615" ht="14.25" customHeight="1">
      <c r="A615" s="42" t="s">
        <v>168</v>
      </c>
      <c r="B615" s="42" t="s">
        <v>179</v>
      </c>
      <c r="C615" s="35" t="s">
        <v>41</v>
      </c>
      <c r="D615" s="42">
        <v>5.0</v>
      </c>
      <c r="E615" s="42">
        <v>6.0</v>
      </c>
      <c r="F615" s="270" t="s">
        <v>22</v>
      </c>
      <c r="G615" s="163">
        <v>5.141029159330718</v>
      </c>
      <c r="H615" s="163">
        <v>0.13201890082643536</v>
      </c>
      <c r="I615" s="163">
        <v>310.23800166651864</v>
      </c>
      <c r="J615" s="163">
        <v>3.7986020106724414</v>
      </c>
      <c r="K615" s="163">
        <v>2.8987940499965332</v>
      </c>
      <c r="L615" s="163">
        <v>34.81032943725586</v>
      </c>
      <c r="M615" s="163">
        <v>34.87378692626953</v>
      </c>
      <c r="N615" s="163">
        <v>34.81032943725586</v>
      </c>
      <c r="O615" s="163">
        <v>1564.5682373046875</v>
      </c>
      <c r="P615" s="163">
        <f t="shared" si="77"/>
        <v>38.94161463</v>
      </c>
      <c r="AM615" s="121"/>
    </row>
    <row r="616" ht="14.25" customHeight="1">
      <c r="A616" s="42" t="s">
        <v>183</v>
      </c>
      <c r="B616" s="42" t="s">
        <v>173</v>
      </c>
      <c r="C616" s="35" t="s">
        <v>40</v>
      </c>
      <c r="D616" s="42">
        <v>5.0</v>
      </c>
      <c r="E616" s="42">
        <v>7.0</v>
      </c>
      <c r="F616" s="270" t="s">
        <v>22</v>
      </c>
      <c r="G616" s="163">
        <v>11.283952296636873</v>
      </c>
      <c r="H616" s="163">
        <v>0.2756627255897222</v>
      </c>
      <c r="I616" s="163">
        <v>295.66602169755794</v>
      </c>
      <c r="J616" s="163">
        <v>7.667603212035273</v>
      </c>
      <c r="K616" s="163">
        <v>2.9235989200646557</v>
      </c>
      <c r="L616" s="163">
        <v>36.291404724121094</v>
      </c>
      <c r="M616" s="163">
        <v>34.90464782714844</v>
      </c>
      <c r="N616" s="163">
        <v>36.291404724121094</v>
      </c>
      <c r="O616" s="163">
        <v>1556.258544921875</v>
      </c>
      <c r="P616" s="163">
        <f t="shared" si="77"/>
        <v>40.93390672</v>
      </c>
      <c r="AM616" s="121"/>
    </row>
    <row r="617" ht="14.25" customHeight="1">
      <c r="A617" s="42" t="s">
        <v>175</v>
      </c>
      <c r="B617" s="42" t="s">
        <v>179</v>
      </c>
      <c r="C617" s="35" t="s">
        <v>39</v>
      </c>
      <c r="D617" s="42">
        <v>5.0</v>
      </c>
      <c r="E617" s="42">
        <v>8.0</v>
      </c>
      <c r="F617" s="270" t="s">
        <v>22</v>
      </c>
      <c r="G617" s="163">
        <v>9.637502692842395</v>
      </c>
      <c r="H617" s="163">
        <v>0.26118253839497463</v>
      </c>
      <c r="I617" s="163">
        <v>306.6642098370534</v>
      </c>
      <c r="J617" s="163">
        <v>6.539865536603491</v>
      </c>
      <c r="K617" s="163">
        <v>2.627338595705855</v>
      </c>
      <c r="L617" s="163">
        <v>34.94527053833008</v>
      </c>
      <c r="M617" s="163">
        <v>35.11546325683594</v>
      </c>
      <c r="N617" s="163">
        <v>34.94527053833008</v>
      </c>
      <c r="O617" s="163">
        <v>1618.0821533203125</v>
      </c>
      <c r="P617" s="163">
        <f t="shared" si="77"/>
        <v>36.89949088</v>
      </c>
      <c r="AM617" s="121"/>
    </row>
    <row r="618" ht="14.25" customHeight="1">
      <c r="A618" s="42" t="s">
        <v>168</v>
      </c>
      <c r="B618" s="42" t="s">
        <v>176</v>
      </c>
      <c r="C618" s="35" t="s">
        <v>38</v>
      </c>
      <c r="D618" s="42">
        <v>5.0</v>
      </c>
      <c r="E618" s="42">
        <v>9.0</v>
      </c>
      <c r="F618" s="270" t="s">
        <v>22</v>
      </c>
      <c r="G618" s="163">
        <v>5.844061048301988</v>
      </c>
      <c r="H618" s="163">
        <v>0.14580683442871412</v>
      </c>
      <c r="I618" s="163">
        <v>306.85374112196087</v>
      </c>
      <c r="J618" s="163">
        <v>4.256599211917219</v>
      </c>
      <c r="K618" s="163">
        <v>2.95257616279221</v>
      </c>
      <c r="L618" s="163">
        <v>35.11666488647461</v>
      </c>
      <c r="M618" s="163">
        <v>35.19230651855469</v>
      </c>
      <c r="N618" s="163">
        <v>35.11666488647461</v>
      </c>
      <c r="O618" s="163">
        <v>1622.58544921875</v>
      </c>
      <c r="P618" s="163">
        <f t="shared" si="77"/>
        <v>40.08084444</v>
      </c>
      <c r="AM618" s="121"/>
    </row>
    <row r="619" ht="14.25" customHeight="1">
      <c r="A619" s="42" t="s">
        <v>183</v>
      </c>
      <c r="B619" s="42" t="s">
        <v>179</v>
      </c>
      <c r="C619" s="35" t="s">
        <v>37</v>
      </c>
      <c r="D619" s="42">
        <v>5.0</v>
      </c>
      <c r="E619" s="42">
        <v>10.0</v>
      </c>
      <c r="F619" s="270" t="s">
        <v>22</v>
      </c>
      <c r="G619" s="163">
        <v>8.328043515559505</v>
      </c>
      <c r="H619" s="163">
        <v>0.20225253087197634</v>
      </c>
      <c r="I619" s="163">
        <v>301.6916015606002</v>
      </c>
      <c r="J619" s="163">
        <v>5.486298184828059</v>
      </c>
      <c r="K619" s="163">
        <v>2.7937361306866837</v>
      </c>
      <c r="L619" s="163">
        <v>35.043113708496094</v>
      </c>
      <c r="M619" s="163">
        <v>35.17109680175781</v>
      </c>
      <c r="N619" s="163">
        <v>35.043113708496094</v>
      </c>
      <c r="O619" s="163">
        <v>1561.0399169921875</v>
      </c>
      <c r="P619" s="163">
        <f t="shared" si="77"/>
        <v>41.17646133</v>
      </c>
      <c r="AM619" s="121"/>
    </row>
    <row r="620" ht="14.25" customHeight="1">
      <c r="A620" s="42" t="s">
        <v>178</v>
      </c>
      <c r="B620" s="42" t="s">
        <v>173</v>
      </c>
      <c r="C620" s="35" t="s">
        <v>36</v>
      </c>
      <c r="D620" s="42">
        <v>5.0</v>
      </c>
      <c r="E620" s="42">
        <v>11.0</v>
      </c>
      <c r="F620" s="270" t="s">
        <v>22</v>
      </c>
      <c r="G620" s="163">
        <v>6.732572286213205</v>
      </c>
      <c r="H620" s="163">
        <v>0.15420031923171082</v>
      </c>
      <c r="I620" s="163">
        <v>299.72978279072055</v>
      </c>
      <c r="J620" s="163">
        <v>4.525451292717057</v>
      </c>
      <c r="K620" s="163">
        <v>2.975623094605892</v>
      </c>
      <c r="L620" s="163">
        <v>35.24948501586914</v>
      </c>
      <c r="M620" s="163">
        <v>35.17677307128906</v>
      </c>
      <c r="N620" s="163">
        <v>35.24948501586914</v>
      </c>
      <c r="O620" s="163">
        <v>1530.03564453125</v>
      </c>
      <c r="P620" s="163">
        <f t="shared" si="77"/>
        <v>43.66120848</v>
      </c>
      <c r="AM620" s="121"/>
    </row>
    <row r="621" ht="14.25" customHeight="1">
      <c r="A621" s="42" t="s">
        <v>175</v>
      </c>
      <c r="B621" s="42" t="s">
        <v>169</v>
      </c>
      <c r="C621" s="35" t="s">
        <v>34</v>
      </c>
      <c r="D621" s="42">
        <v>5.0</v>
      </c>
      <c r="E621" s="42">
        <v>12.0</v>
      </c>
      <c r="F621" s="270" t="s">
        <v>22</v>
      </c>
      <c r="G621" s="163">
        <v>11.82620400174547</v>
      </c>
      <c r="H621" s="163">
        <v>0.29347739930407046</v>
      </c>
      <c r="I621" s="163">
        <v>297.7783423394119</v>
      </c>
      <c r="J621" s="163">
        <v>7.230789086307729</v>
      </c>
      <c r="K621" s="163">
        <v>2.6106896116941476</v>
      </c>
      <c r="L621" s="163">
        <v>35.08763885498047</v>
      </c>
      <c r="M621" s="163">
        <v>35.167633056640625</v>
      </c>
      <c r="N621" s="163">
        <v>35.08763885498047</v>
      </c>
      <c r="O621" s="163">
        <v>1642.87451171875</v>
      </c>
      <c r="P621" s="163">
        <f t="shared" si="77"/>
        <v>40.29681342</v>
      </c>
      <c r="AM621" s="121"/>
    </row>
    <row r="622" ht="14.25" customHeight="1">
      <c r="A622" s="42" t="s">
        <v>178</v>
      </c>
      <c r="B622" s="42" t="s">
        <v>169</v>
      </c>
      <c r="C622" s="35" t="s">
        <v>32</v>
      </c>
      <c r="D622" s="42">
        <v>5.0</v>
      </c>
      <c r="E622" s="42">
        <v>13.0</v>
      </c>
      <c r="F622" s="270" t="s">
        <v>22</v>
      </c>
      <c r="G622" s="163">
        <v>7.065341153380765</v>
      </c>
      <c r="H622" s="163">
        <v>0.17050628961036565</v>
      </c>
      <c r="I622" s="163">
        <v>302.76974522858694</v>
      </c>
      <c r="J622" s="163">
        <v>4.96810553836346</v>
      </c>
      <c r="K622" s="163">
        <v>2.968974768442893</v>
      </c>
      <c r="L622" s="163">
        <v>35.36946487426758</v>
      </c>
      <c r="M622" s="163">
        <v>35.206260681152344</v>
      </c>
      <c r="N622" s="163">
        <v>35.36946487426758</v>
      </c>
      <c r="O622" s="163">
        <v>1579.263671875</v>
      </c>
      <c r="P622" s="163">
        <f t="shared" si="77"/>
        <v>41.43742245</v>
      </c>
      <c r="AM622" s="121"/>
    </row>
    <row r="623" ht="14.25" customHeight="1">
      <c r="A623" s="42" t="s">
        <v>183</v>
      </c>
      <c r="B623" s="42" t="s">
        <v>169</v>
      </c>
      <c r="C623" s="35" t="s">
        <v>30</v>
      </c>
      <c r="D623" s="42">
        <v>5.0</v>
      </c>
      <c r="E623" s="42">
        <v>14.0</v>
      </c>
      <c r="F623" s="270" t="s">
        <v>22</v>
      </c>
      <c r="G623" s="163">
        <v>6.303909502777996</v>
      </c>
      <c r="H623" s="163">
        <v>0.17385596236053358</v>
      </c>
      <c r="I623" s="163">
        <v>312.29946541619273</v>
      </c>
      <c r="J623" s="163">
        <v>4.905238814845059</v>
      </c>
      <c r="K623" s="163">
        <v>2.8793900919441113</v>
      </c>
      <c r="L623" s="163">
        <v>35.078041076660156</v>
      </c>
      <c r="M623" s="163">
        <v>35.21747970581055</v>
      </c>
      <c r="N623" s="163">
        <v>35.078041076660156</v>
      </c>
      <c r="O623" s="163">
        <v>1634.9659423828125</v>
      </c>
      <c r="P623" s="163">
        <f t="shared" si="77"/>
        <v>36.25938057</v>
      </c>
      <c r="AM623" s="121"/>
    </row>
    <row r="624" ht="14.25" customHeight="1">
      <c r="A624" s="42" t="s">
        <v>178</v>
      </c>
      <c r="B624" s="42" t="s">
        <v>176</v>
      </c>
      <c r="C624" s="35" t="s">
        <v>29</v>
      </c>
      <c r="D624" s="42">
        <v>5.0</v>
      </c>
      <c r="E624" s="42">
        <v>15.0</v>
      </c>
      <c r="F624" s="270" t="s">
        <v>22</v>
      </c>
      <c r="G624" s="163">
        <v>6.886013232838976</v>
      </c>
      <c r="H624" s="163">
        <v>0.19574866745217614</v>
      </c>
      <c r="I624" s="163">
        <v>312.97643461523364</v>
      </c>
      <c r="J624" s="163">
        <v>5.450558488483266</v>
      </c>
      <c r="K624" s="163">
        <v>2.860505694219682</v>
      </c>
      <c r="L624" s="163">
        <v>35.229671478271484</v>
      </c>
      <c r="M624" s="163">
        <v>35.194114685058594</v>
      </c>
      <c r="N624" s="163">
        <v>35.229671478271484</v>
      </c>
      <c r="O624" s="163">
        <v>1586.9002685546875</v>
      </c>
      <c r="P624" s="163">
        <f t="shared" si="77"/>
        <v>35.17782942</v>
      </c>
      <c r="AM624" s="121"/>
    </row>
    <row r="625" ht="14.25" customHeight="1">
      <c r="A625" s="42" t="s">
        <v>175</v>
      </c>
      <c r="B625" s="42" t="s">
        <v>173</v>
      </c>
      <c r="C625" s="33" t="s">
        <v>28</v>
      </c>
      <c r="D625" s="42">
        <v>5.0</v>
      </c>
      <c r="E625" s="42">
        <v>16.0</v>
      </c>
      <c r="F625" s="270" t="s">
        <v>22</v>
      </c>
      <c r="G625" s="163">
        <v>11.124088614270287</v>
      </c>
      <c r="H625" s="163">
        <v>0.26955851422744986</v>
      </c>
      <c r="I625" s="163">
        <v>295.1841321113058</v>
      </c>
      <c r="J625" s="163">
        <v>7.602062420519683</v>
      </c>
      <c r="K625" s="163">
        <v>2.9584546832896685</v>
      </c>
      <c r="L625" s="163">
        <v>36.294185638427734</v>
      </c>
      <c r="M625" s="163">
        <v>35.287681579589844</v>
      </c>
      <c r="N625" s="163">
        <v>36.294185638427734</v>
      </c>
      <c r="O625" s="163">
        <v>1537.126708984375</v>
      </c>
      <c r="P625" s="163">
        <f t="shared" si="77"/>
        <v>41.26780653</v>
      </c>
      <c r="AM625" s="121"/>
    </row>
    <row r="626" ht="14.25" customHeight="1">
      <c r="A626" s="42" t="s">
        <v>168</v>
      </c>
      <c r="B626" s="42" t="s">
        <v>169</v>
      </c>
      <c r="C626" s="35" t="s">
        <v>46</v>
      </c>
      <c r="D626" s="42">
        <v>2.0</v>
      </c>
      <c r="E626" s="42">
        <v>1.0</v>
      </c>
      <c r="F626" s="270" t="s">
        <v>22</v>
      </c>
      <c r="G626" s="163">
        <v>11.470930082311819</v>
      </c>
      <c r="H626" s="163">
        <v>0.19906114328729066</v>
      </c>
      <c r="I626" s="163">
        <v>273.9424441575367</v>
      </c>
      <c r="J626" s="163">
        <v>4.4947034495377975</v>
      </c>
      <c r="K626" s="163">
        <v>2.3484681822858695</v>
      </c>
      <c r="L626" s="163">
        <v>30.94240379333496</v>
      </c>
      <c r="M626" s="163">
        <v>31.017322540283203</v>
      </c>
      <c r="N626" s="163">
        <v>30.94240379333496</v>
      </c>
      <c r="O626" s="163">
        <v>1396.005859375</v>
      </c>
      <c r="P626" s="163">
        <f t="shared" si="77"/>
        <v>57.62515925</v>
      </c>
      <c r="AM626" s="121"/>
    </row>
    <row r="627" ht="14.25" customHeight="1">
      <c r="A627" s="42" t="s">
        <v>168</v>
      </c>
      <c r="B627" s="42" t="s">
        <v>173</v>
      </c>
      <c r="C627" s="35" t="s">
        <v>45</v>
      </c>
      <c r="D627" s="42">
        <v>2.0</v>
      </c>
      <c r="E627" s="42">
        <v>2.0</v>
      </c>
      <c r="F627" s="270" t="s">
        <v>22</v>
      </c>
      <c r="G627" s="163">
        <v>8.746626411893635</v>
      </c>
      <c r="H627" s="163">
        <v>0.16419042626302366</v>
      </c>
      <c r="I627" s="163">
        <v>284.5067938222599</v>
      </c>
      <c r="J627" s="163">
        <v>4.0704649555899755</v>
      </c>
      <c r="K627" s="163">
        <v>2.5467000766001804</v>
      </c>
      <c r="L627" s="163">
        <v>31.642675399780273</v>
      </c>
      <c r="M627" s="163">
        <v>31.57054901123047</v>
      </c>
      <c r="N627" s="163">
        <v>31.642675399780273</v>
      </c>
      <c r="O627" s="163">
        <v>1412.34912109375</v>
      </c>
      <c r="P627" s="163">
        <f t="shared" si="77"/>
        <v>53.27123274</v>
      </c>
      <c r="AM627" s="121"/>
    </row>
    <row r="628" ht="14.25" customHeight="1">
      <c r="A628" s="42" t="s">
        <v>175</v>
      </c>
      <c r="B628" s="42" t="s">
        <v>176</v>
      </c>
      <c r="C628" s="35" t="s">
        <v>44</v>
      </c>
      <c r="D628" s="42">
        <v>2.0</v>
      </c>
      <c r="E628" s="42">
        <v>3.0</v>
      </c>
      <c r="F628" s="270" t="s">
        <v>22</v>
      </c>
      <c r="G628" s="163">
        <v>12.47285178756152</v>
      </c>
      <c r="H628" s="163">
        <v>0.19957412457106719</v>
      </c>
      <c r="I628" s="163">
        <v>263.75664703221145</v>
      </c>
      <c r="J628" s="163">
        <v>4.749000435393261</v>
      </c>
      <c r="K628" s="163">
        <v>2.471775342315785</v>
      </c>
      <c r="L628" s="163">
        <v>31.713626861572266</v>
      </c>
      <c r="M628" s="163">
        <v>31.79119873046875</v>
      </c>
      <c r="N628" s="163">
        <v>31.713626861572266</v>
      </c>
      <c r="O628" s="163">
        <v>1493.04136657714</v>
      </c>
      <c r="P628" s="163">
        <f t="shared" si="77"/>
        <v>62.49733934</v>
      </c>
      <c r="AM628" s="121"/>
    </row>
    <row r="629" ht="14.25" customHeight="1">
      <c r="A629" s="42" t="s">
        <v>178</v>
      </c>
      <c r="B629" s="42" t="s">
        <v>179</v>
      </c>
      <c r="C629" s="35" t="s">
        <v>43</v>
      </c>
      <c r="D629" s="42">
        <v>2.0</v>
      </c>
      <c r="E629" s="42">
        <v>4.0</v>
      </c>
      <c r="F629" s="270" t="s">
        <v>22</v>
      </c>
      <c r="G629" s="163">
        <v>10.491899004431323</v>
      </c>
      <c r="H629" s="163">
        <v>0.21319400365390412</v>
      </c>
      <c r="I629" s="163">
        <v>287.42346682789133</v>
      </c>
      <c r="J629" s="163">
        <v>5.158748061709228</v>
      </c>
      <c r="K629" s="163">
        <v>2.522225036184211</v>
      </c>
      <c r="L629" s="163">
        <v>32.157196044921875</v>
      </c>
      <c r="M629" s="163">
        <v>32.220008850097656</v>
      </c>
      <c r="N629" s="163">
        <v>32.157196044921875</v>
      </c>
      <c r="O629" s="163">
        <v>1414.818603515625</v>
      </c>
      <c r="P629" s="163">
        <f t="shared" si="77"/>
        <v>49.21291793</v>
      </c>
      <c r="AM629" s="121"/>
    </row>
    <row r="630" ht="14.25" customHeight="1">
      <c r="A630" s="42" t="s">
        <v>183</v>
      </c>
      <c r="B630" s="42" t="s">
        <v>176</v>
      </c>
      <c r="C630" s="35" t="s">
        <v>42</v>
      </c>
      <c r="D630" s="42">
        <v>2.0</v>
      </c>
      <c r="E630" s="42">
        <v>5.0</v>
      </c>
      <c r="F630" s="270" t="s">
        <v>22</v>
      </c>
      <c r="G630" s="163">
        <v>10.047370250486429</v>
      </c>
      <c r="H630" s="163">
        <v>0.17493776341352377</v>
      </c>
      <c r="I630" s="163">
        <v>274.7612615941437</v>
      </c>
      <c r="J630" s="163">
        <v>4.534568045474989</v>
      </c>
      <c r="K630" s="163">
        <v>2.6677804113813393</v>
      </c>
      <c r="L630" s="163">
        <v>32.45664978027344</v>
      </c>
      <c r="M630" s="163">
        <v>32.48435974121094</v>
      </c>
      <c r="N630" s="163">
        <v>32.45664978027344</v>
      </c>
      <c r="O630" s="163">
        <v>1396.33422851562</v>
      </c>
      <c r="P630" s="163">
        <f t="shared" si="77"/>
        <v>57.43396997</v>
      </c>
      <c r="AM630" s="121"/>
    </row>
    <row r="631" ht="14.25" customHeight="1">
      <c r="A631" s="42" t="s">
        <v>168</v>
      </c>
      <c r="B631" s="42" t="s">
        <v>179</v>
      </c>
      <c r="C631" s="35" t="s">
        <v>41</v>
      </c>
      <c r="D631" s="42">
        <v>2.0</v>
      </c>
      <c r="E631" s="42">
        <v>6.0</v>
      </c>
      <c r="F631" s="270" t="s">
        <v>22</v>
      </c>
      <c r="G631" s="163">
        <v>10.643818159698919</v>
      </c>
      <c r="H631" s="163">
        <v>0.21637596365706363</v>
      </c>
      <c r="I631" s="163">
        <v>285.98153483205755</v>
      </c>
      <c r="J631" s="163">
        <v>5.567424598400195</v>
      </c>
      <c r="K631" s="163">
        <v>2.6804693141693074</v>
      </c>
      <c r="L631" s="163">
        <v>33.00138854980469</v>
      </c>
      <c r="M631" s="163">
        <v>33.082603454589844</v>
      </c>
      <c r="N631" s="163">
        <v>33.00138854980469</v>
      </c>
      <c r="O631" s="163">
        <v>1407.09533691406</v>
      </c>
      <c r="P631" s="163">
        <f t="shared" si="77"/>
        <v>49.19131488</v>
      </c>
      <c r="AM631" s="121"/>
    </row>
    <row r="632" ht="14.25" customHeight="1">
      <c r="A632" s="42" t="s">
        <v>183</v>
      </c>
      <c r="B632" s="42" t="s">
        <v>173</v>
      </c>
      <c r="C632" s="35" t="s">
        <v>40</v>
      </c>
      <c r="D632" s="42">
        <v>2.0</v>
      </c>
      <c r="E632" s="42">
        <v>7.0</v>
      </c>
      <c r="F632" s="270" t="s">
        <v>22</v>
      </c>
      <c r="G632" s="163">
        <v>13.96688489358008</v>
      </c>
      <c r="H632" s="163">
        <v>0.23699402428803565</v>
      </c>
      <c r="I632" s="163">
        <v>265.44506027479724</v>
      </c>
      <c r="J632" s="163">
        <v>6.028536302036294</v>
      </c>
      <c r="K632" s="163">
        <v>2.6665115256441974</v>
      </c>
      <c r="L632" s="163">
        <v>33.16336441040039</v>
      </c>
      <c r="M632" s="163">
        <v>33.298587799072266</v>
      </c>
      <c r="N632" s="163">
        <v>33.16336441040039</v>
      </c>
      <c r="O632" s="163">
        <v>1416.408447265625</v>
      </c>
      <c r="P632" s="163">
        <f t="shared" si="77"/>
        <v>58.93348972</v>
      </c>
      <c r="AM632" s="121"/>
    </row>
    <row r="633" ht="14.25" customHeight="1">
      <c r="A633" s="42" t="s">
        <v>175</v>
      </c>
      <c r="B633" s="42" t="s">
        <v>179</v>
      </c>
      <c r="C633" s="35" t="s">
        <v>39</v>
      </c>
      <c r="D633" s="42">
        <v>2.0</v>
      </c>
      <c r="E633" s="42">
        <v>8.0</v>
      </c>
      <c r="F633" s="270" t="s">
        <v>22</v>
      </c>
      <c r="G633" s="163">
        <v>10.536438518920773</v>
      </c>
      <c r="H633" s="163">
        <v>0.19994404547408906</v>
      </c>
      <c r="I633" s="163">
        <v>280.1473638525171</v>
      </c>
      <c r="J633" s="163">
        <v>5.401817645011054</v>
      </c>
      <c r="K633" s="163">
        <v>2.7978760479933653</v>
      </c>
      <c r="L633" s="163">
        <v>33.394927978515625</v>
      </c>
      <c r="M633" s="163">
        <v>33.511329650878906</v>
      </c>
      <c r="N633" s="163">
        <v>33.394927978515625</v>
      </c>
      <c r="O633" s="163">
        <v>1422.70166015625</v>
      </c>
      <c r="P633" s="163">
        <f t="shared" si="77"/>
        <v>52.69693575</v>
      </c>
      <c r="AM633" s="121"/>
    </row>
    <row r="634" ht="14.25" customHeight="1">
      <c r="A634" s="42" t="s">
        <v>168</v>
      </c>
      <c r="B634" s="42" t="s">
        <v>176</v>
      </c>
      <c r="C634" s="35" t="s">
        <v>38</v>
      </c>
      <c r="D634" s="42">
        <v>2.0</v>
      </c>
      <c r="E634" s="42">
        <v>9.0</v>
      </c>
      <c r="F634" s="270" t="s">
        <v>22</v>
      </c>
      <c r="G634" s="163">
        <v>14.559956360953322</v>
      </c>
      <c r="H634" s="163">
        <v>0.2643827331123186</v>
      </c>
      <c r="I634" s="163">
        <v>269.8821525608207</v>
      </c>
      <c r="J634" s="163">
        <v>6.77452456029768</v>
      </c>
      <c r="K634" s="163">
        <v>2.7065206561742063</v>
      </c>
      <c r="L634" s="163">
        <v>33.65098571777344</v>
      </c>
      <c r="M634" s="163">
        <v>33.79745864868164</v>
      </c>
      <c r="N634" s="163">
        <v>33.65098571777344</v>
      </c>
      <c r="O634" s="163">
        <v>1452.157958984375</v>
      </c>
      <c r="P634" s="163">
        <f t="shared" si="77"/>
        <v>55.07151012</v>
      </c>
      <c r="AM634" s="121"/>
    </row>
    <row r="635" ht="14.25" customHeight="1">
      <c r="A635" s="42" t="s">
        <v>183</v>
      </c>
      <c r="B635" s="42" t="s">
        <v>179</v>
      </c>
      <c r="C635" s="35" t="s">
        <v>37</v>
      </c>
      <c r="D635" s="42">
        <v>2.0</v>
      </c>
      <c r="E635" s="42">
        <v>10.0</v>
      </c>
      <c r="F635" s="270" t="s">
        <v>22</v>
      </c>
      <c r="G635" s="163">
        <v>15.090965060747104</v>
      </c>
      <c r="H635" s="163">
        <v>0.27718362009944486</v>
      </c>
      <c r="I635" s="163">
        <v>269.6896289487147</v>
      </c>
      <c r="J635" s="163">
        <v>7.12670686485068</v>
      </c>
      <c r="K635" s="163">
        <v>2.7254236298024264</v>
      </c>
      <c r="L635" s="163">
        <v>33.8678092956543</v>
      </c>
      <c r="M635" s="163">
        <v>34.017513275146484</v>
      </c>
      <c r="N635" s="163">
        <v>33.8678092956543</v>
      </c>
      <c r="O635" s="163">
        <v>1359.4871826171875</v>
      </c>
      <c r="P635" s="163">
        <f t="shared" si="77"/>
        <v>54.44392802</v>
      </c>
      <c r="AM635" s="121"/>
    </row>
    <row r="636" ht="14.25" customHeight="1">
      <c r="A636" s="42" t="s">
        <v>178</v>
      </c>
      <c r="B636" s="42" t="s">
        <v>173</v>
      </c>
      <c r="C636" s="35" t="s">
        <v>36</v>
      </c>
      <c r="D636" s="42">
        <v>2.0</v>
      </c>
      <c r="E636" s="42">
        <v>11.0</v>
      </c>
      <c r="F636" s="270" t="s">
        <v>22</v>
      </c>
      <c r="G636" s="163">
        <v>5.175601423568124</v>
      </c>
      <c r="H636" s="163">
        <v>0.07036965375040548</v>
      </c>
      <c r="I636" s="163">
        <v>253.37483972568683</v>
      </c>
      <c r="J636" s="163">
        <v>2.5666725195535327</v>
      </c>
      <c r="K636" s="163">
        <v>3.6130387400421995</v>
      </c>
      <c r="L636" s="163">
        <v>35.04206466674805</v>
      </c>
      <c r="M636" s="163">
        <v>34.30780792236328</v>
      </c>
      <c r="N636" s="163">
        <v>35.04206466674805</v>
      </c>
      <c r="O636" s="163">
        <v>1482.31805419921</v>
      </c>
      <c r="P636" s="163">
        <f t="shared" si="77"/>
        <v>73.54876922</v>
      </c>
      <c r="AM636" s="121"/>
    </row>
    <row r="637" ht="14.25" customHeight="1">
      <c r="A637" s="42" t="s">
        <v>175</v>
      </c>
      <c r="B637" s="42" t="s">
        <v>169</v>
      </c>
      <c r="C637" s="35" t="s">
        <v>34</v>
      </c>
      <c r="D637" s="42">
        <v>2.0</v>
      </c>
      <c r="E637" s="42">
        <v>12.0</v>
      </c>
      <c r="F637" s="270" t="s">
        <v>22</v>
      </c>
      <c r="G637" s="163">
        <v>14.50870830847333</v>
      </c>
      <c r="H637" s="163">
        <v>0.2593184101949352</v>
      </c>
      <c r="I637" s="163">
        <v>267.6293011980521</v>
      </c>
      <c r="J637" s="163">
        <v>7.063354096394817</v>
      </c>
      <c r="K637" s="163">
        <v>2.8685998896688085</v>
      </c>
      <c r="L637" s="163">
        <v>34.35048294067383</v>
      </c>
      <c r="M637" s="163">
        <v>34.546119689941406</v>
      </c>
      <c r="N637" s="163">
        <v>34.35048294067383</v>
      </c>
      <c r="O637" s="163">
        <v>1401.2626953125</v>
      </c>
      <c r="P637" s="163">
        <f t="shared" si="77"/>
        <v>55.94939556</v>
      </c>
      <c r="AM637" s="121"/>
    </row>
    <row r="638" ht="14.25" customHeight="1">
      <c r="A638" s="42" t="s">
        <v>178</v>
      </c>
      <c r="B638" s="42" t="s">
        <v>169</v>
      </c>
      <c r="C638" s="35" t="s">
        <v>32</v>
      </c>
      <c r="D638" s="42">
        <v>2.0</v>
      </c>
      <c r="E638" s="42">
        <v>13.0</v>
      </c>
      <c r="F638" s="270" t="s">
        <v>22</v>
      </c>
      <c r="G638" s="163">
        <v>14.714174952958398</v>
      </c>
      <c r="H638" s="163">
        <v>0.22138228081111105</v>
      </c>
      <c r="I638" s="163">
        <v>250.17196598240452</v>
      </c>
      <c r="J638" s="163">
        <v>6.481892322858355</v>
      </c>
      <c r="K638" s="163">
        <v>3.0450012941468825</v>
      </c>
      <c r="L638" s="163">
        <v>34.720428466796875</v>
      </c>
      <c r="M638" s="163">
        <v>34.79460144042969</v>
      </c>
      <c r="N638" s="163">
        <v>34.720428466796875</v>
      </c>
      <c r="O638" s="163">
        <v>1434.8316650390625</v>
      </c>
      <c r="P638" s="163">
        <f t="shared" si="77"/>
        <v>66.46500749</v>
      </c>
      <c r="AM638" s="121"/>
    </row>
    <row r="639" ht="14.25" customHeight="1">
      <c r="A639" s="42" t="s">
        <v>183</v>
      </c>
      <c r="B639" s="42" t="s">
        <v>169</v>
      </c>
      <c r="C639" s="35" t="s">
        <v>30</v>
      </c>
      <c r="D639" s="42">
        <v>2.0</v>
      </c>
      <c r="E639" s="42">
        <v>14.0</v>
      </c>
      <c r="F639" s="270" t="s">
        <v>22</v>
      </c>
      <c r="G639" s="163">
        <v>12.50742335484069</v>
      </c>
      <c r="H639" s="163">
        <v>0.17935013224671223</v>
      </c>
      <c r="I639" s="163">
        <v>248.375775454134</v>
      </c>
      <c r="J639" s="163">
        <v>5.549518035521935</v>
      </c>
      <c r="K639" s="163">
        <v>3.175133155268308</v>
      </c>
      <c r="L639" s="163">
        <v>34.799842834472656</v>
      </c>
      <c r="M639" s="163">
        <v>34.91594314575195</v>
      </c>
      <c r="N639" s="163">
        <v>34.799842834472656</v>
      </c>
      <c r="O639" s="163">
        <v>1338.91845703125</v>
      </c>
      <c r="P639" s="163">
        <f t="shared" si="77"/>
        <v>69.7374638</v>
      </c>
      <c r="AM639" s="121"/>
    </row>
    <row r="640" ht="14.25" customHeight="1">
      <c r="A640" s="42" t="s">
        <v>178</v>
      </c>
      <c r="B640" s="42" t="s">
        <v>176</v>
      </c>
      <c r="C640" s="35" t="s">
        <v>29</v>
      </c>
      <c r="D640" s="42">
        <v>2.0</v>
      </c>
      <c r="E640" s="42">
        <v>15.0</v>
      </c>
      <c r="F640" s="270" t="s">
        <v>22</v>
      </c>
      <c r="G640" s="163">
        <v>12.42531614472374</v>
      </c>
      <c r="H640" s="163">
        <v>0.19525095014140345</v>
      </c>
      <c r="I640" s="163">
        <v>257.84657626847326</v>
      </c>
      <c r="J640" s="163">
        <v>6.014926157870003</v>
      </c>
      <c r="K640" s="163">
        <v>3.175870782805689</v>
      </c>
      <c r="L640" s="163">
        <v>34.98844909667969</v>
      </c>
      <c r="M640" s="163">
        <v>35.134979248046875</v>
      </c>
      <c r="N640" s="163">
        <v>34.98844909667969</v>
      </c>
      <c r="O640" s="163">
        <v>1309.23828125</v>
      </c>
      <c r="P640" s="163">
        <f t="shared" si="77"/>
        <v>63.63767314</v>
      </c>
      <c r="AM640" s="121"/>
    </row>
    <row r="641" ht="14.25" customHeight="1">
      <c r="A641" s="42" t="s">
        <v>175</v>
      </c>
      <c r="B641" s="42" t="s">
        <v>173</v>
      </c>
      <c r="C641" s="33" t="s">
        <v>28</v>
      </c>
      <c r="D641" s="42">
        <v>2.0</v>
      </c>
      <c r="E641" s="42">
        <v>16.0</v>
      </c>
      <c r="F641" s="270" t="s">
        <v>22</v>
      </c>
      <c r="G641" s="163">
        <v>19.9544824712751</v>
      </c>
      <c r="H641" s="163">
        <v>0.3609874598009875</v>
      </c>
      <c r="I641" s="163">
        <v>259.10643785529646</v>
      </c>
      <c r="J641" s="163">
        <v>9.468294606876288</v>
      </c>
      <c r="K641" s="163">
        <v>2.844552773212368</v>
      </c>
      <c r="L641" s="163">
        <v>35.2264518737793</v>
      </c>
      <c r="M641" s="163">
        <v>35.29509353637695</v>
      </c>
      <c r="N641" s="163">
        <v>35.2264518737793</v>
      </c>
      <c r="O641" s="163">
        <v>1451.793701171875</v>
      </c>
      <c r="P641" s="163">
        <f t="shared" si="77"/>
        <v>55.27749491</v>
      </c>
      <c r="AM641" s="121"/>
    </row>
    <row r="642" ht="14.25" customHeight="1">
      <c r="A642" s="42" t="s">
        <v>168</v>
      </c>
      <c r="B642" s="42" t="s">
        <v>169</v>
      </c>
      <c r="C642" s="35" t="s">
        <v>46</v>
      </c>
      <c r="D642" s="42">
        <v>4.0</v>
      </c>
      <c r="E642" s="42">
        <v>1.0</v>
      </c>
      <c r="F642" s="270" t="s">
        <v>22</v>
      </c>
      <c r="G642" s="163">
        <v>17.19745362796697</v>
      </c>
      <c r="H642" s="163">
        <v>0.2601255849899851</v>
      </c>
      <c r="I642" s="163">
        <v>246.5946766175627</v>
      </c>
      <c r="J642" s="163">
        <v>7.562142291790404</v>
      </c>
      <c r="K642" s="163">
        <v>3.056903281450312</v>
      </c>
      <c r="L642" s="163">
        <v>35.225643157958984</v>
      </c>
      <c r="M642" s="163">
        <v>35.359397888183594</v>
      </c>
      <c r="N642" s="163">
        <v>35.225643157958984</v>
      </c>
      <c r="O642" s="163">
        <v>1496.917236328125</v>
      </c>
      <c r="P642" s="163">
        <f t="shared" si="77"/>
        <v>66.11211899</v>
      </c>
      <c r="AM642" s="121"/>
    </row>
    <row r="643" ht="14.25" customHeight="1">
      <c r="A643" s="42" t="s">
        <v>168</v>
      </c>
      <c r="B643" s="42" t="s">
        <v>173</v>
      </c>
      <c r="C643" s="35" t="s">
        <v>45</v>
      </c>
      <c r="D643" s="42">
        <v>4.0</v>
      </c>
      <c r="E643" s="42">
        <v>2.0</v>
      </c>
      <c r="F643" s="270" t="s">
        <v>22</v>
      </c>
      <c r="G643" s="163">
        <v>14.876536412988292</v>
      </c>
      <c r="H643" s="163">
        <v>0.20971319578281528</v>
      </c>
      <c r="I643" s="163">
        <v>241.91607634661034</v>
      </c>
      <c r="J643" s="163">
        <v>6.523922445752634</v>
      </c>
      <c r="K643" s="163">
        <v>3.219201382943449</v>
      </c>
      <c r="L643" s="163">
        <v>35.36613845825195</v>
      </c>
      <c r="M643" s="163">
        <v>35.423072814941406</v>
      </c>
      <c r="N643" s="163">
        <v>35.36613845825195</v>
      </c>
      <c r="O643" s="163">
        <v>1457.86114501953</v>
      </c>
      <c r="P643" s="163">
        <f t="shared" si="77"/>
        <v>70.93753141</v>
      </c>
      <c r="AM643" s="121"/>
    </row>
    <row r="644" ht="14.25" customHeight="1">
      <c r="A644" s="42" t="s">
        <v>175</v>
      </c>
      <c r="B644" s="42" t="s">
        <v>176</v>
      </c>
      <c r="C644" s="35" t="s">
        <v>44</v>
      </c>
      <c r="D644" s="42">
        <v>4.0</v>
      </c>
      <c r="E644" s="42">
        <v>3.0</v>
      </c>
      <c r="F644" s="270" t="s">
        <v>22</v>
      </c>
      <c r="G644" s="163">
        <v>13.398690013271617</v>
      </c>
      <c r="H644" s="163">
        <v>0.21112709903357574</v>
      </c>
      <c r="I644" s="163">
        <v>255.83770823939204</v>
      </c>
      <c r="J644" s="163">
        <v>6.621649043533816</v>
      </c>
      <c r="K644" s="163">
        <v>3.2460662191488288</v>
      </c>
      <c r="L644" s="163">
        <v>35.49925994873047</v>
      </c>
      <c r="M644" s="163">
        <v>35.61050033569336</v>
      </c>
      <c r="N644" s="163">
        <v>35.49925994873047</v>
      </c>
      <c r="O644" s="163">
        <v>1469.107421875</v>
      </c>
      <c r="P644" s="163">
        <f t="shared" si="77"/>
        <v>63.46267284</v>
      </c>
      <c r="AM644" s="121"/>
    </row>
    <row r="645" ht="14.25" customHeight="1">
      <c r="A645" s="42" t="s">
        <v>178</v>
      </c>
      <c r="B645" s="42" t="s">
        <v>179</v>
      </c>
      <c r="C645" s="35" t="s">
        <v>43</v>
      </c>
      <c r="D645" s="42">
        <v>4.0</v>
      </c>
      <c r="E645" s="42">
        <v>4.0</v>
      </c>
      <c r="F645" s="270" t="s">
        <v>22</v>
      </c>
      <c r="G645" s="163">
        <v>12.604429182781944</v>
      </c>
      <c r="H645" s="163">
        <v>0.1633297115114609</v>
      </c>
      <c r="I645" s="163">
        <v>235.67125465425065</v>
      </c>
      <c r="J645" s="163">
        <v>5.44267877047061</v>
      </c>
      <c r="K645" s="163">
        <v>3.397012115190318</v>
      </c>
      <c r="L645" s="163">
        <v>35.550132751464844</v>
      </c>
      <c r="M645" s="163">
        <v>35.67581558227539</v>
      </c>
      <c r="N645" s="163">
        <v>35.550132751464844</v>
      </c>
      <c r="O645" s="163">
        <v>1508.173095703125</v>
      </c>
      <c r="P645" s="163">
        <f t="shared" si="77"/>
        <v>77.17168583</v>
      </c>
      <c r="AM645" s="121"/>
    </row>
    <row r="646" ht="14.25" customHeight="1">
      <c r="A646" s="42" t="s">
        <v>183</v>
      </c>
      <c r="B646" s="42" t="s">
        <v>176</v>
      </c>
      <c r="C646" s="35" t="s">
        <v>42</v>
      </c>
      <c r="D646" s="42">
        <v>4.0</v>
      </c>
      <c r="E646" s="42">
        <v>5.0</v>
      </c>
      <c r="F646" s="270" t="s">
        <v>22</v>
      </c>
      <c r="G646" s="163">
        <v>14.149918275904424</v>
      </c>
      <c r="H646" s="163">
        <v>0.22024708044600047</v>
      </c>
      <c r="I646" s="163">
        <v>253.16786608114754</v>
      </c>
      <c r="J646" s="163">
        <v>6.907829743782726</v>
      </c>
      <c r="K646" s="163">
        <v>3.254348150572919</v>
      </c>
      <c r="L646" s="163">
        <v>35.64562225341797</v>
      </c>
      <c r="M646" s="163">
        <v>35.788475036621094</v>
      </c>
      <c r="N646" s="163">
        <v>35.64562225341797</v>
      </c>
      <c r="O646" s="163">
        <v>1408.100341796875</v>
      </c>
      <c r="P646" s="163">
        <f t="shared" si="77"/>
        <v>64.2456565</v>
      </c>
      <c r="AM646" s="121"/>
    </row>
    <row r="647" ht="14.25" customHeight="1">
      <c r="A647" s="42" t="s">
        <v>168</v>
      </c>
      <c r="B647" s="42" t="s">
        <v>179</v>
      </c>
      <c r="C647" s="35" t="s">
        <v>41</v>
      </c>
      <c r="D647" s="42">
        <v>4.0</v>
      </c>
      <c r="E647" s="42">
        <v>6.0</v>
      </c>
      <c r="F647" s="270" t="s">
        <v>22</v>
      </c>
      <c r="G647" s="163">
        <v>12.412497094524324</v>
      </c>
      <c r="H647" s="163">
        <v>0.17932499446022282</v>
      </c>
      <c r="I647" s="163">
        <v>248.0202725615138</v>
      </c>
      <c r="J647" s="163">
        <v>5.949603670212194</v>
      </c>
      <c r="K647" s="163">
        <v>3.3978043829670646</v>
      </c>
      <c r="L647" s="163">
        <v>35.752384185791016</v>
      </c>
      <c r="M647" s="163">
        <v>35.822853088378906</v>
      </c>
      <c r="N647" s="163">
        <v>35.752384185791016</v>
      </c>
      <c r="O647" s="163">
        <v>1368.99267578125</v>
      </c>
      <c r="P647" s="163">
        <f t="shared" si="77"/>
        <v>69.2178864</v>
      </c>
      <c r="AM647" s="121"/>
    </row>
    <row r="648" ht="14.25" customHeight="1">
      <c r="A648" s="42" t="s">
        <v>183</v>
      </c>
      <c r="B648" s="42" t="s">
        <v>173</v>
      </c>
      <c r="C648" s="35" t="s">
        <v>40</v>
      </c>
      <c r="D648" s="42">
        <v>4.0</v>
      </c>
      <c r="E648" s="42">
        <v>7.0</v>
      </c>
      <c r="F648" s="270" t="s">
        <v>22</v>
      </c>
      <c r="G648" s="163">
        <v>15.492926723520702</v>
      </c>
      <c r="H648" s="163">
        <v>0.3031036770980298</v>
      </c>
      <c r="I648" s="163">
        <v>271.70429861850215</v>
      </c>
      <c r="J648" s="163">
        <v>8.780044855949576</v>
      </c>
      <c r="K648" s="163">
        <v>3.0824989850597952</v>
      </c>
      <c r="L648" s="163">
        <v>35.81414794921875</v>
      </c>
      <c r="M648" s="163">
        <v>35.93336486816406</v>
      </c>
      <c r="N648" s="163">
        <v>35.81414794921875</v>
      </c>
      <c r="O648" s="163">
        <v>1515.8372802734375</v>
      </c>
      <c r="P648" s="163">
        <f t="shared" si="77"/>
        <v>51.11428166</v>
      </c>
      <c r="AM648" s="121"/>
    </row>
    <row r="649" ht="14.25" customHeight="1">
      <c r="A649" s="42" t="s">
        <v>175</v>
      </c>
      <c r="B649" s="42" t="s">
        <v>179</v>
      </c>
      <c r="C649" s="35" t="s">
        <v>39</v>
      </c>
      <c r="D649" s="42">
        <v>4.0</v>
      </c>
      <c r="E649" s="42">
        <v>8.0</v>
      </c>
      <c r="F649" s="270" t="s">
        <v>22</v>
      </c>
      <c r="G649" s="163">
        <v>18.17165299519476</v>
      </c>
      <c r="H649" s="163">
        <v>0.32390788614000626</v>
      </c>
      <c r="I649" s="163">
        <v>259.8590762930549</v>
      </c>
      <c r="J649" s="163">
        <v>9.05088375611928</v>
      </c>
      <c r="K649" s="163">
        <v>2.993284719377398</v>
      </c>
      <c r="L649" s="163">
        <v>35.6688232421875</v>
      </c>
      <c r="M649" s="163">
        <v>35.947959899902344</v>
      </c>
      <c r="N649" s="163">
        <v>35.6688232421875</v>
      </c>
      <c r="O649" s="163">
        <v>1517.3084716796875</v>
      </c>
      <c r="P649" s="163">
        <f t="shared" si="77"/>
        <v>56.10129846</v>
      </c>
      <c r="AM649" s="121"/>
    </row>
    <row r="650" ht="14.25" customHeight="1">
      <c r="A650" s="42" t="s">
        <v>168</v>
      </c>
      <c r="B650" s="42" t="s">
        <v>176</v>
      </c>
      <c r="C650" s="35" t="s">
        <v>38</v>
      </c>
      <c r="D650" s="42">
        <v>4.0</v>
      </c>
      <c r="E650" s="42">
        <v>9.0</v>
      </c>
      <c r="F650" s="270" t="s">
        <v>22</v>
      </c>
      <c r="G650" s="163">
        <v>16.823046321458058</v>
      </c>
      <c r="H650" s="163">
        <v>0.31316867447491836</v>
      </c>
      <c r="I650" s="163">
        <v>265.42618441369774</v>
      </c>
      <c r="J650" s="163">
        <v>8.993369597081333</v>
      </c>
      <c r="K650" s="163">
        <v>3.0650104078223084</v>
      </c>
      <c r="L650" s="163">
        <v>35.85405349731445</v>
      </c>
      <c r="M650" s="163">
        <v>35.943634033203125</v>
      </c>
      <c r="N650" s="163">
        <v>35.85405349731445</v>
      </c>
      <c r="O650" s="163">
        <v>1454.4691619873</v>
      </c>
      <c r="P650" s="163">
        <f t="shared" si="77"/>
        <v>53.71880297</v>
      </c>
      <c r="AM650" s="121"/>
    </row>
    <row r="651" ht="14.25" customHeight="1">
      <c r="A651" s="42" t="s">
        <v>183</v>
      </c>
      <c r="B651" s="42" t="s">
        <v>179</v>
      </c>
      <c r="C651" s="35" t="s">
        <v>37</v>
      </c>
      <c r="D651" s="42">
        <v>4.0</v>
      </c>
      <c r="E651" s="42">
        <v>10.0</v>
      </c>
      <c r="F651" s="270" t="s">
        <v>22</v>
      </c>
      <c r="G651" s="163">
        <v>15.38939759378284</v>
      </c>
      <c r="H651" s="163">
        <v>0.24889233177762554</v>
      </c>
      <c r="I651" s="163">
        <v>254.8435406102016</v>
      </c>
      <c r="J651" s="163">
        <v>7.733168790583714</v>
      </c>
      <c r="K651" s="163">
        <v>3.2497560829011602</v>
      </c>
      <c r="L651" s="163">
        <v>36.03216552734375</v>
      </c>
      <c r="M651" s="163">
        <v>36.121402740478516</v>
      </c>
      <c r="N651" s="163">
        <v>36.03216552734375</v>
      </c>
      <c r="O651" s="163">
        <v>1505.6279296875</v>
      </c>
      <c r="P651" s="163">
        <f t="shared" si="77"/>
        <v>61.83154573</v>
      </c>
      <c r="AM651" s="121"/>
    </row>
    <row r="652" ht="14.25" customHeight="1">
      <c r="A652" s="42" t="s">
        <v>178</v>
      </c>
      <c r="B652" s="42" t="s">
        <v>173</v>
      </c>
      <c r="C652" s="35" t="s">
        <v>36</v>
      </c>
      <c r="D652" s="42">
        <v>4.0</v>
      </c>
      <c r="E652" s="42">
        <v>11.0</v>
      </c>
      <c r="F652" s="270" t="s">
        <v>22</v>
      </c>
      <c r="G652" s="163">
        <v>13.167992829174784</v>
      </c>
      <c r="H652" s="163">
        <v>0.24697724788187833</v>
      </c>
      <c r="I652" s="163">
        <v>271.71219409898106</v>
      </c>
      <c r="J652" s="163">
        <v>7.7535369217014365</v>
      </c>
      <c r="K652" s="163">
        <v>3.2811376599403443</v>
      </c>
      <c r="L652" s="163">
        <v>36.10990905761719</v>
      </c>
      <c r="M652" s="163">
        <v>36.041786193847656</v>
      </c>
      <c r="N652" s="163">
        <v>36.10990905761719</v>
      </c>
      <c r="O652" s="163">
        <v>1527.119873046875</v>
      </c>
      <c r="P652" s="163">
        <f t="shared" si="77"/>
        <v>53.31662306</v>
      </c>
      <c r="AM652" s="121"/>
    </row>
    <row r="653" ht="14.25" customHeight="1">
      <c r="A653" s="42" t="s">
        <v>175</v>
      </c>
      <c r="B653" s="42" t="s">
        <v>169</v>
      </c>
      <c r="C653" s="35" t="s">
        <v>34</v>
      </c>
      <c r="D653" s="42">
        <v>4.0</v>
      </c>
      <c r="E653" s="42">
        <v>12.0</v>
      </c>
      <c r="F653" s="270" t="s">
        <v>22</v>
      </c>
      <c r="G653" s="163">
        <v>11.082750341351492</v>
      </c>
      <c r="H653" s="163">
        <v>0.1404598695450431</v>
      </c>
      <c r="I653" s="163">
        <v>234.25059671384216</v>
      </c>
      <c r="J653" s="163">
        <v>4.998479343316343</v>
      </c>
      <c r="K653" s="163">
        <v>3.59669502323742</v>
      </c>
      <c r="L653" s="163">
        <v>36.135616302490234</v>
      </c>
      <c r="M653" s="163">
        <v>36.23579406738281</v>
      </c>
      <c r="N653" s="163">
        <v>36.135616302490234</v>
      </c>
      <c r="O653" s="163">
        <v>1487.846435546875</v>
      </c>
      <c r="P653" s="163">
        <f t="shared" si="77"/>
        <v>78.90332219</v>
      </c>
      <c r="AM653" s="121"/>
    </row>
    <row r="654" ht="14.25" customHeight="1">
      <c r="A654" s="42" t="s">
        <v>178</v>
      </c>
      <c r="B654" s="42" t="s">
        <v>169</v>
      </c>
      <c r="C654" s="35" t="s">
        <v>32</v>
      </c>
      <c r="D654" s="42">
        <v>4.0</v>
      </c>
      <c r="E654" s="42">
        <v>13.0</v>
      </c>
      <c r="F654" s="270" t="s">
        <v>22</v>
      </c>
      <c r="G654" s="163">
        <v>13.06894705711283</v>
      </c>
      <c r="H654" s="163">
        <v>0.1831573470624875</v>
      </c>
      <c r="I654" s="163">
        <v>243.17256933177552</v>
      </c>
      <c r="J654" s="163">
        <v>6.212567021104783</v>
      </c>
      <c r="K654" s="163">
        <v>3.4741482293587755</v>
      </c>
      <c r="L654" s="163">
        <v>36.217987060546875</v>
      </c>
      <c r="M654" s="163">
        <v>36.32659912109375</v>
      </c>
      <c r="N654" s="163">
        <v>36.217987060546875</v>
      </c>
      <c r="O654" s="163">
        <v>1516.8778076171875</v>
      </c>
      <c r="P654" s="163">
        <f t="shared" si="77"/>
        <v>71.35365994</v>
      </c>
      <c r="AM654" s="121"/>
    </row>
    <row r="655" ht="14.25" customHeight="1">
      <c r="A655" s="42" t="s">
        <v>183</v>
      </c>
      <c r="B655" s="42" t="s">
        <v>169</v>
      </c>
      <c r="C655" s="35" t="s">
        <v>30</v>
      </c>
      <c r="D655" s="42">
        <v>4.0</v>
      </c>
      <c r="E655" s="42">
        <v>14.0</v>
      </c>
      <c r="F655" s="270" t="s">
        <v>22</v>
      </c>
      <c r="G655" s="163">
        <v>15.210104201688537</v>
      </c>
      <c r="H655" s="163">
        <v>0.2096462267326123</v>
      </c>
      <c r="I655" s="163">
        <v>237.96484338744614</v>
      </c>
      <c r="J655" s="163">
        <v>6.896883215343912</v>
      </c>
      <c r="K655" s="163">
        <v>3.3972898704054533</v>
      </c>
      <c r="L655" s="163">
        <v>36.253562927246094</v>
      </c>
      <c r="M655" s="163">
        <v>36.37229919433594</v>
      </c>
      <c r="N655" s="163">
        <v>36.253562927246094</v>
      </c>
      <c r="O655" s="163">
        <v>1459.73681640625</v>
      </c>
      <c r="P655" s="163">
        <f t="shared" si="77"/>
        <v>72.55129004</v>
      </c>
      <c r="AM655" s="121"/>
    </row>
    <row r="656" ht="14.25" customHeight="1">
      <c r="A656" s="42" t="s">
        <v>178</v>
      </c>
      <c r="B656" s="42" t="s">
        <v>176</v>
      </c>
      <c r="C656" s="35" t="s">
        <v>29</v>
      </c>
      <c r="D656" s="42">
        <v>4.0</v>
      </c>
      <c r="E656" s="42">
        <v>15.0</v>
      </c>
      <c r="F656" s="270" t="s">
        <v>22</v>
      </c>
      <c r="G656" s="163">
        <v>11.373868458808657</v>
      </c>
      <c r="H656" s="163">
        <v>0.1182408595343874</v>
      </c>
      <c r="I656" s="163">
        <v>206.8076304779869</v>
      </c>
      <c r="J656" s="163">
        <v>4.389873261698349</v>
      </c>
      <c r="K656" s="163">
        <v>3.7237972040632745</v>
      </c>
      <c r="L656" s="163">
        <v>36.37724304199219</v>
      </c>
      <c r="M656" s="163">
        <v>36.46831130981445</v>
      </c>
      <c r="N656" s="163">
        <v>36.37724304199219</v>
      </c>
      <c r="O656" s="163">
        <v>1487.7440185546875</v>
      </c>
      <c r="P656" s="163">
        <f t="shared" si="77"/>
        <v>96.19236957</v>
      </c>
      <c r="AM656" s="121"/>
    </row>
    <row r="657" ht="14.25" customHeight="1">
      <c r="A657" s="42" t="s">
        <v>175</v>
      </c>
      <c r="B657" s="42" t="s">
        <v>173</v>
      </c>
      <c r="C657" s="33" t="s">
        <v>28</v>
      </c>
      <c r="D657" s="42">
        <v>4.0</v>
      </c>
      <c r="E657" s="42">
        <v>16.0</v>
      </c>
      <c r="F657" s="270" t="s">
        <v>22</v>
      </c>
      <c r="G657" s="163">
        <v>16.415810840747685</v>
      </c>
      <c r="H657" s="163">
        <v>0.24847075647763694</v>
      </c>
      <c r="I657" s="163">
        <v>245.86800983880147</v>
      </c>
      <c r="J657" s="163">
        <v>7.930628722090554</v>
      </c>
      <c r="K657" s="163">
        <v>3.3344272809849307</v>
      </c>
      <c r="L657" s="163">
        <v>36.46781921386719</v>
      </c>
      <c r="M657" s="163">
        <v>36.5476188659668</v>
      </c>
      <c r="N657" s="163">
        <v>36.46781921386719</v>
      </c>
      <c r="O657" s="163">
        <v>1495.318115234375</v>
      </c>
      <c r="P657" s="163">
        <f t="shared" si="77"/>
        <v>66.06737579</v>
      </c>
      <c r="AM657" s="121"/>
    </row>
    <row r="658" ht="14.25" customHeight="1">
      <c r="A658" s="42" t="s">
        <v>168</v>
      </c>
      <c r="B658" s="42" t="s">
        <v>169</v>
      </c>
      <c r="C658" s="35" t="s">
        <v>46</v>
      </c>
      <c r="D658" s="42">
        <v>6.0</v>
      </c>
      <c r="E658" s="42">
        <v>1.0</v>
      </c>
      <c r="F658" s="270" t="s">
        <v>22</v>
      </c>
      <c r="G658" s="163">
        <v>12.453858985482125</v>
      </c>
      <c r="H658" s="163">
        <v>0.2695081440660544</v>
      </c>
      <c r="I658" s="163">
        <v>282.92138865378354</v>
      </c>
      <c r="J658" s="163">
        <v>8.591712054304061</v>
      </c>
      <c r="K658" s="163">
        <v>3.3494225605956025</v>
      </c>
      <c r="L658" s="163">
        <v>36.79055404663086</v>
      </c>
      <c r="M658" s="163">
        <v>36.573909759521484</v>
      </c>
      <c r="N658" s="163">
        <v>36.79055404663086</v>
      </c>
      <c r="O658" s="163">
        <v>1547.9840087890625</v>
      </c>
      <c r="P658" s="163">
        <f t="shared" si="77"/>
        <v>46.20958312</v>
      </c>
      <c r="AM658" s="121"/>
    </row>
    <row r="659" ht="14.25" customHeight="1">
      <c r="A659" s="42" t="s">
        <v>168</v>
      </c>
      <c r="B659" s="42" t="s">
        <v>173</v>
      </c>
      <c r="C659" s="35" t="s">
        <v>45</v>
      </c>
      <c r="D659" s="42">
        <v>6.0</v>
      </c>
      <c r="E659" s="42">
        <v>2.0</v>
      </c>
      <c r="F659" s="270" t="s">
        <v>22</v>
      </c>
      <c r="G659" s="163">
        <v>9.374147931931851</v>
      </c>
      <c r="H659" s="163">
        <v>0.2174774033162869</v>
      </c>
      <c r="I659" s="163">
        <v>292.5607038418702</v>
      </c>
      <c r="J659" s="163">
        <v>7.239376031614809</v>
      </c>
      <c r="K659" s="163">
        <v>3.4425397082696088</v>
      </c>
      <c r="L659" s="163">
        <v>36.63472366333008</v>
      </c>
      <c r="M659" s="163">
        <v>36.690284729003906</v>
      </c>
      <c r="N659" s="163">
        <v>36.63472366333008</v>
      </c>
      <c r="O659" s="163">
        <v>1476.554931640625</v>
      </c>
      <c r="P659" s="163">
        <f t="shared" si="77"/>
        <v>43.10400892</v>
      </c>
      <c r="AM659" s="121"/>
    </row>
    <row r="660" ht="14.25" customHeight="1">
      <c r="A660" s="42" t="s">
        <v>175</v>
      </c>
      <c r="B660" s="42" t="s">
        <v>176</v>
      </c>
      <c r="C660" s="35" t="s">
        <v>44</v>
      </c>
      <c r="D660" s="42">
        <v>6.0</v>
      </c>
      <c r="E660" s="42">
        <v>3.0</v>
      </c>
      <c r="F660" s="270" t="s">
        <v>22</v>
      </c>
      <c r="G660" s="163">
        <v>10.981429477041424</v>
      </c>
      <c r="H660" s="163">
        <v>0.22893750386209205</v>
      </c>
      <c r="I660" s="163">
        <v>282.50898288305643</v>
      </c>
      <c r="J660" s="163">
        <v>7.460853170799915</v>
      </c>
      <c r="K660" s="163">
        <v>3.382948355648634</v>
      </c>
      <c r="L660" s="163">
        <v>36.5451774597168</v>
      </c>
      <c r="M660" s="163">
        <v>36.680213928222656</v>
      </c>
      <c r="N660" s="163">
        <v>36.5451774597168</v>
      </c>
      <c r="O660" s="163">
        <v>1491.26953125</v>
      </c>
      <c r="P660" s="163">
        <f t="shared" si="77"/>
        <v>47.96693111</v>
      </c>
      <c r="AM660" s="121"/>
    </row>
    <row r="661" ht="14.25" customHeight="1">
      <c r="A661" s="42" t="s">
        <v>178</v>
      </c>
      <c r="B661" s="42" t="s">
        <v>179</v>
      </c>
      <c r="C661" s="35" t="s">
        <v>43</v>
      </c>
      <c r="D661" s="42">
        <v>6.0</v>
      </c>
      <c r="E661" s="42">
        <v>4.0</v>
      </c>
      <c r="F661" s="270" t="s">
        <v>22</v>
      </c>
      <c r="G661" s="163">
        <v>11.05611968932654</v>
      </c>
      <c r="H661" s="163">
        <v>0.2329452903248434</v>
      </c>
      <c r="I661" s="163">
        <v>283.2418082764377</v>
      </c>
      <c r="J661" s="163">
        <v>7.619712264099536</v>
      </c>
      <c r="K661" s="163">
        <v>3.398976437540971</v>
      </c>
      <c r="L661" s="163">
        <v>36.65298843383789</v>
      </c>
      <c r="M661" s="163">
        <v>36.722564697265625</v>
      </c>
      <c r="N661" s="163">
        <v>36.65298843383789</v>
      </c>
      <c r="O661" s="163">
        <v>1533.709228515625</v>
      </c>
      <c r="P661" s="163">
        <f t="shared" si="77"/>
        <v>47.46230187</v>
      </c>
      <c r="AM661" s="121"/>
    </row>
    <row r="662" ht="14.25" customHeight="1">
      <c r="A662" s="42" t="s">
        <v>183</v>
      </c>
      <c r="B662" s="42" t="s">
        <v>176</v>
      </c>
      <c r="C662" s="35" t="s">
        <v>42</v>
      </c>
      <c r="D662" s="42">
        <v>6.0</v>
      </c>
      <c r="E662" s="42">
        <v>5.0</v>
      </c>
      <c r="F662" s="270" t="s">
        <v>22</v>
      </c>
      <c r="G662" s="163">
        <v>15.246956316547339</v>
      </c>
      <c r="H662" s="163">
        <v>0.3163103095974335</v>
      </c>
      <c r="I662" s="163">
        <v>275.63184278761094</v>
      </c>
      <c r="J662" s="163">
        <v>9.479609380563355</v>
      </c>
      <c r="K662" s="163">
        <v>3.1947563129656658</v>
      </c>
      <c r="L662" s="163">
        <v>36.691307067871094</v>
      </c>
      <c r="M662" s="163">
        <v>36.79745864868164</v>
      </c>
      <c r="N662" s="163">
        <v>36.691307067871094</v>
      </c>
      <c r="O662" s="163">
        <v>1499.5357666015625</v>
      </c>
      <c r="P662" s="163">
        <f t="shared" si="77"/>
        <v>48.20252725</v>
      </c>
      <c r="AM662" s="121"/>
    </row>
    <row r="663" ht="14.25" customHeight="1">
      <c r="A663" s="42" t="s">
        <v>168</v>
      </c>
      <c r="B663" s="42" t="s">
        <v>179</v>
      </c>
      <c r="C663" s="35" t="s">
        <v>41</v>
      </c>
      <c r="D663" s="42">
        <v>6.0</v>
      </c>
      <c r="E663" s="42">
        <v>6.0</v>
      </c>
      <c r="F663" s="270" t="s">
        <v>22</v>
      </c>
      <c r="G663" s="163">
        <v>10.028798524813194</v>
      </c>
      <c r="H663" s="163">
        <v>0.1854021161470814</v>
      </c>
      <c r="I663" s="163">
        <v>274.00798309462533</v>
      </c>
      <c r="J663" s="163">
        <v>6.46952805540559</v>
      </c>
      <c r="K663" s="163">
        <v>3.5714876759653422</v>
      </c>
      <c r="L663" s="163">
        <v>36.77433395385742</v>
      </c>
      <c r="M663" s="163">
        <v>36.870506286621094</v>
      </c>
      <c r="N663" s="163">
        <v>36.77433395385742</v>
      </c>
      <c r="O663" s="163">
        <v>1543.2506103515625</v>
      </c>
      <c r="P663" s="163">
        <f t="shared" si="77"/>
        <v>54.09214702</v>
      </c>
      <c r="AM663" s="121"/>
    </row>
    <row r="664" ht="14.25" customHeight="1">
      <c r="A664" s="42" t="s">
        <v>183</v>
      </c>
      <c r="B664" s="42" t="s">
        <v>173</v>
      </c>
      <c r="C664" s="35" t="s">
        <v>40</v>
      </c>
      <c r="D664" s="42">
        <v>6.0</v>
      </c>
      <c r="E664" s="42">
        <v>7.0</v>
      </c>
      <c r="F664" s="270" t="s">
        <v>22</v>
      </c>
      <c r="G664" s="163">
        <v>8.148693450162064</v>
      </c>
      <c r="H664" s="163">
        <v>0.1594150100352003</v>
      </c>
      <c r="I664" s="163">
        <v>281.547806558213</v>
      </c>
      <c r="J664" s="163">
        <v>5.751842685729146</v>
      </c>
      <c r="K664" s="163">
        <v>3.6625907569135063</v>
      </c>
      <c r="L664" s="163">
        <v>36.79697036743164</v>
      </c>
      <c r="M664" s="163">
        <v>36.93968200683594</v>
      </c>
      <c r="N664" s="163">
        <v>36.79697036743164</v>
      </c>
      <c r="O664" s="163">
        <v>1476.8367919921875</v>
      </c>
      <c r="P664" s="163">
        <f t="shared" si="77"/>
        <v>51.11622455</v>
      </c>
      <c r="AM664" s="121"/>
    </row>
    <row r="665" ht="14.25" customHeight="1">
      <c r="A665" s="42" t="s">
        <v>175</v>
      </c>
      <c r="B665" s="42" t="s">
        <v>179</v>
      </c>
      <c r="C665" s="35" t="s">
        <v>39</v>
      </c>
      <c r="D665" s="42">
        <v>6.0</v>
      </c>
      <c r="E665" s="42">
        <v>8.0</v>
      </c>
      <c r="F665" s="270" t="s">
        <v>22</v>
      </c>
      <c r="G665" s="163">
        <v>12.61157896223398</v>
      </c>
      <c r="H665" s="163">
        <v>0.22831369157636597</v>
      </c>
      <c r="I665" s="163">
        <v>267.1647816754617</v>
      </c>
      <c r="J665" s="163">
        <v>7.962981587640602</v>
      </c>
      <c r="K665" s="163">
        <v>3.6128527311782754</v>
      </c>
      <c r="L665" s="163">
        <v>37.40104293823242</v>
      </c>
      <c r="M665" s="163">
        <v>36.990535736083984</v>
      </c>
      <c r="N665" s="163">
        <v>37.40104293823242</v>
      </c>
      <c r="O665" s="163">
        <v>1501.7413330078125</v>
      </c>
      <c r="P665" s="163">
        <f t="shared" si="77"/>
        <v>55.23794423</v>
      </c>
      <c r="AM665" s="121"/>
    </row>
    <row r="666" ht="14.25" customHeight="1">
      <c r="A666" s="42" t="s">
        <v>168</v>
      </c>
      <c r="B666" s="42" t="s">
        <v>176</v>
      </c>
      <c r="C666" s="35" t="s">
        <v>38</v>
      </c>
      <c r="D666" s="42">
        <v>6.0</v>
      </c>
      <c r="E666" s="42">
        <v>9.0</v>
      </c>
      <c r="F666" s="270" t="s">
        <v>22</v>
      </c>
      <c r="G666" s="163">
        <v>8.497532688714267</v>
      </c>
      <c r="H666" s="163">
        <v>0.14792029954168034</v>
      </c>
      <c r="I666" s="163">
        <v>270.9896968000087</v>
      </c>
      <c r="J666" s="163">
        <v>5.464568059030386</v>
      </c>
      <c r="K666" s="163">
        <v>3.735358410039745</v>
      </c>
      <c r="L666" s="163">
        <v>36.92107009887695</v>
      </c>
      <c r="M666" s="163">
        <v>37.046791076660156</v>
      </c>
      <c r="N666" s="163">
        <v>36.92107009887695</v>
      </c>
      <c r="O666" s="163">
        <v>1516.28607177734</v>
      </c>
      <c r="P666" s="163">
        <f t="shared" si="77"/>
        <v>57.44669741</v>
      </c>
      <c r="AM666" s="121"/>
    </row>
    <row r="667" ht="14.25" customHeight="1">
      <c r="A667" s="42" t="s">
        <v>183</v>
      </c>
      <c r="B667" s="42" t="s">
        <v>179</v>
      </c>
      <c r="C667" s="35" t="s">
        <v>37</v>
      </c>
      <c r="D667" s="42">
        <v>6.0</v>
      </c>
      <c r="E667" s="42">
        <v>10.0</v>
      </c>
      <c r="F667" s="270" t="s">
        <v>22</v>
      </c>
      <c r="G667" s="163">
        <v>12.116819921576033</v>
      </c>
      <c r="H667" s="163">
        <v>0.24000854200018948</v>
      </c>
      <c r="I667" s="163">
        <v>276.8292439120208</v>
      </c>
      <c r="J667" s="163">
        <v>7.950095848922567</v>
      </c>
      <c r="K667" s="163">
        <v>3.4471733915799625</v>
      </c>
      <c r="L667" s="163">
        <v>36.930870056152344</v>
      </c>
      <c r="M667" s="163">
        <v>37.041046142578125</v>
      </c>
      <c r="N667" s="163">
        <v>36.930870056152344</v>
      </c>
      <c r="O667" s="163">
        <v>1431.9622802734375</v>
      </c>
      <c r="P667" s="163">
        <f t="shared" si="77"/>
        <v>50.48495283</v>
      </c>
      <c r="AM667" s="121"/>
    </row>
    <row r="668" ht="14.25" customHeight="1">
      <c r="A668" s="42" t="s">
        <v>178</v>
      </c>
      <c r="B668" s="42" t="s">
        <v>173</v>
      </c>
      <c r="C668" s="35" t="s">
        <v>36</v>
      </c>
      <c r="D668" s="42">
        <v>6.0</v>
      </c>
      <c r="E668" s="42">
        <v>11.0</v>
      </c>
      <c r="F668" s="270" t="s">
        <v>22</v>
      </c>
      <c r="G668" s="163">
        <v>9.84689023488485</v>
      </c>
      <c r="H668" s="163">
        <v>0.19095217656316557</v>
      </c>
      <c r="I668" s="163">
        <v>278.4485642019819</v>
      </c>
      <c r="J668" s="163">
        <v>6.553147625277891</v>
      </c>
      <c r="K668" s="163">
        <v>3.519111819041605</v>
      </c>
      <c r="L668" s="163">
        <v>36.67268753051758</v>
      </c>
      <c r="M668" s="163">
        <v>36.79084396362305</v>
      </c>
      <c r="N668" s="163">
        <v>36.67268753051758</v>
      </c>
      <c r="O668" s="163">
        <v>1456.929443359375</v>
      </c>
      <c r="P668" s="163">
        <f t="shared" si="77"/>
        <v>51.56731079</v>
      </c>
      <c r="AM668" s="121"/>
    </row>
    <row r="669" ht="14.25" customHeight="1">
      <c r="A669" s="42" t="s">
        <v>175</v>
      </c>
      <c r="B669" s="42" t="s">
        <v>169</v>
      </c>
      <c r="C669" s="35" t="s">
        <v>34</v>
      </c>
      <c r="D669" s="42">
        <v>6.0</v>
      </c>
      <c r="E669" s="42">
        <v>12.0</v>
      </c>
      <c r="F669" s="270" t="s">
        <v>22</v>
      </c>
      <c r="G669" s="163">
        <v>11.663771698172894</v>
      </c>
      <c r="H669" s="163">
        <v>0.20686962117262697</v>
      </c>
      <c r="I669" s="163">
        <v>268.70031180998546</v>
      </c>
      <c r="J669" s="163">
        <v>6.896747095338362</v>
      </c>
      <c r="K669" s="163">
        <v>3.4366338076409932</v>
      </c>
      <c r="L669" s="163">
        <v>36.54775619506836</v>
      </c>
      <c r="M669" s="163">
        <v>36.67561340332031</v>
      </c>
      <c r="N669" s="163">
        <v>36.54775619506836</v>
      </c>
      <c r="O669" s="163">
        <v>1568.0003662109375</v>
      </c>
      <c r="P669" s="163">
        <f t="shared" si="77"/>
        <v>56.3822355</v>
      </c>
      <c r="AM669" s="121"/>
    </row>
    <row r="670" ht="14.25" customHeight="1">
      <c r="A670" s="42" t="s">
        <v>178</v>
      </c>
      <c r="B670" s="42" t="s">
        <v>169</v>
      </c>
      <c r="C670" s="35" t="s">
        <v>32</v>
      </c>
      <c r="D670" s="42">
        <v>6.0</v>
      </c>
      <c r="E670" s="42">
        <v>13.0</v>
      </c>
      <c r="F670" s="270" t="s">
        <v>22</v>
      </c>
      <c r="G670" s="163">
        <v>7.69044221412654</v>
      </c>
      <c r="H670" s="163">
        <v>0.14729650591191823</v>
      </c>
      <c r="I670" s="163">
        <v>281.08879280778586</v>
      </c>
      <c r="J670" s="163">
        <v>5.29043084096085</v>
      </c>
      <c r="K670" s="163">
        <v>3.6332993705050045</v>
      </c>
      <c r="L670" s="163">
        <v>36.565372467041016</v>
      </c>
      <c r="M670" s="163">
        <v>36.721534729003906</v>
      </c>
      <c r="N670" s="163">
        <v>36.565372467041016</v>
      </c>
      <c r="O670" s="163">
        <v>1542.9642333984375</v>
      </c>
      <c r="P670" s="163">
        <f t="shared" si="77"/>
        <v>52.21062215</v>
      </c>
      <c r="AM670" s="121"/>
    </row>
    <row r="671" ht="14.25" customHeight="1">
      <c r="A671" s="42" t="s">
        <v>183</v>
      </c>
      <c r="B671" s="42" t="s">
        <v>169</v>
      </c>
      <c r="C671" s="35" t="s">
        <v>30</v>
      </c>
      <c r="D671" s="42">
        <v>6.0</v>
      </c>
      <c r="E671" s="42">
        <v>14.0</v>
      </c>
      <c r="F671" s="270" t="s">
        <v>22</v>
      </c>
      <c r="G671" s="163">
        <v>12.911926755147036</v>
      </c>
      <c r="H671" s="163">
        <v>0.25517933848815805</v>
      </c>
      <c r="I671" s="163">
        <v>275.57104565220936</v>
      </c>
      <c r="J671" s="163">
        <v>8.12555180678123</v>
      </c>
      <c r="K671" s="163">
        <v>3.331265806104525</v>
      </c>
      <c r="L671" s="163">
        <v>36.65073013305664</v>
      </c>
      <c r="M671" s="163">
        <v>36.78778076171875</v>
      </c>
      <c r="N671" s="163">
        <v>36.65073013305664</v>
      </c>
      <c r="O671" s="163">
        <v>1544.791259765625</v>
      </c>
      <c r="P671" s="163">
        <f t="shared" si="77"/>
        <v>50.59942091</v>
      </c>
      <c r="AM671" s="121"/>
    </row>
    <row r="672" ht="14.25" customHeight="1">
      <c r="A672" s="42" t="s">
        <v>178</v>
      </c>
      <c r="B672" s="42" t="s">
        <v>176</v>
      </c>
      <c r="C672" s="35" t="s">
        <v>29</v>
      </c>
      <c r="D672" s="42">
        <v>6.0</v>
      </c>
      <c r="E672" s="42">
        <v>15.0</v>
      </c>
      <c r="F672" s="270" t="s">
        <v>22</v>
      </c>
      <c r="G672" s="163">
        <v>6.643914958411224</v>
      </c>
      <c r="H672" s="163">
        <v>0.12493915138289242</v>
      </c>
      <c r="I672" s="163">
        <v>280.9098644159307</v>
      </c>
      <c r="J672" s="163">
        <v>4.647500521108553</v>
      </c>
      <c r="K672" s="163">
        <v>3.735586060803593</v>
      </c>
      <c r="L672" s="163">
        <v>36.65169906616211</v>
      </c>
      <c r="M672" s="163">
        <v>36.8295783996582</v>
      </c>
      <c r="N672" s="163">
        <v>36.65169906616211</v>
      </c>
      <c r="O672" s="163">
        <v>1493.5352783203125</v>
      </c>
      <c r="P672" s="163">
        <f t="shared" si="77"/>
        <v>53.17720574</v>
      </c>
      <c r="AM672" s="121"/>
    </row>
    <row r="673" ht="14.25" customHeight="1">
      <c r="A673" s="42" t="s">
        <v>175</v>
      </c>
      <c r="B673" s="42" t="s">
        <v>173</v>
      </c>
      <c r="C673" s="33" t="s">
        <v>28</v>
      </c>
      <c r="D673" s="42">
        <v>6.0</v>
      </c>
      <c r="E673" s="42">
        <v>16.0</v>
      </c>
      <c r="F673" s="270" t="s">
        <v>22</v>
      </c>
      <c r="G673" s="163">
        <v>9.457914008574168</v>
      </c>
      <c r="H673" s="163">
        <v>0.1638966123490147</v>
      </c>
      <c r="I673" s="163">
        <v>269.44202948330155</v>
      </c>
      <c r="J673" s="163">
        <v>5.842912234000375</v>
      </c>
      <c r="K673" s="163">
        <v>3.6239613446906964</v>
      </c>
      <c r="L673" s="163">
        <v>36.73580551147461</v>
      </c>
      <c r="M673" s="163">
        <v>36.83633041381836</v>
      </c>
      <c r="N673" s="163">
        <v>36.73580551147461</v>
      </c>
      <c r="O673" s="163">
        <v>1315.1048583984375</v>
      </c>
      <c r="P673" s="163">
        <f t="shared" si="77"/>
        <v>57.70658632</v>
      </c>
      <c r="AM673" s="121"/>
    </row>
  </sheetData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5 G27 G29:G73 G75 G77:G121 G123 G125:G169 G171 G173:G217 G219 G221:G265 G267 G269:G313 G315 G317:G361 G363 G365:G38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:G28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0:G38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6:G48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1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6:G409 G411 G413:G43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2:G57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8:G67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5 H27 H29:H73 H75 H77:H121 H123 H125:H169 H171 H173:H217 H219 H221:H265 H267 H269:H313 H315 H317:H361 H363 H365:H38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6:H48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6:H409 H411 H413:H43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82:H57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8:H67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T1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8:T4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5:T4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6:T5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7:T5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3:T6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0:Z3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1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8:U4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5:U4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6:U59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3:U66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V18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8:V4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5:V48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6:V59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3:V6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:W1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8:W41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5:W48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6:W59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3:W66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X18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8:X41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5:X4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6:X59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3:X6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Y18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8:Y41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5:Y48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6:Y59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3:Y6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Z18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8:Z4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5:Z48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6:Z59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63:Z66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:AD18 AD20:AJ35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D18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8:AD40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8:AD41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5:AD48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6:AD59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3:AD66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0:AJ3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:AE18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8:AE40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8:AE41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5:AE48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6:AE59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63:AE66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:AF18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8:AF40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8:AF41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5:AF48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6:AF59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3:AF66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:AG18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8:AG40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8:AG41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5:AG48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6:AG59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3:AG66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:AH18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8:AH40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8:AH41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5:AH48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6:AH59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63:AH66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18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8:AI40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8:AI41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5:AI48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6:AI59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3:AI66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18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8:AJ4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8:AJ41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5:AJ48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56:AJ59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63:AJ66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3:AN18 AN20:AT35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:AN18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:AN18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8:AN40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8:AN41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5:AN48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56:AN59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63:AN66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0:AT35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O18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8:AO40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8:AO41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45:AO48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56:AO59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63:AO66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3:AP18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38:AP40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38:AP41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5:AP48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56:AP59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63:AP66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3:AQ18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38:AQ40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38:AQ41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45:AQ48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56:AQ59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63:AQ66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3:AR18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8:AR40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8:AR41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5:AR48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6:AR59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63:AR66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3:AS18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8:AS40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8:AS41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5:AS48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56:AS59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63:AS66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3:AT18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8:AT40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8:AT41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5:AT48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56:AT59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63:AT66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:AY18 AY20:BE35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3:AY18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3:AY18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38:AY40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38:AY41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45:AY48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56:AY59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63:AY66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0:BE35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3:AZ18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38:AZ40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38:AZ41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45:AZ48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56:AZ59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63:AZ66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3:BA18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38:BA40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38:BA41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45:BA48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56:BA59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63:BA66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3:BB18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38:BB40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38:BB41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45:BB48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56:BB59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63:BB66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3:BC18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38:BC40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38:BC41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45:BC48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56:BC59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63:BC66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:BD18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38:BD40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38:BD41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45:BD48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56:BD59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63:BD66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:BE18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38:BE40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38:BE41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5:BE48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56:BE59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63:BE66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13"/>
    <col customWidth="1" min="2" max="3" width="8.75"/>
    <col customWidth="1" min="4" max="5" width="13.5"/>
    <col customWidth="1" min="6" max="6" width="8.75"/>
    <col customWidth="1" min="7" max="8" width="13.5"/>
    <col customWidth="1" min="9" max="9" width="11.25"/>
    <col customWidth="1" min="10" max="13" width="13.5"/>
    <col customWidth="1" min="14" max="26" width="8.75"/>
  </cols>
  <sheetData>
    <row r="1" ht="14.25" customHeight="1">
      <c r="A1" s="19"/>
      <c r="B1" s="19"/>
      <c r="C1" s="19"/>
      <c r="D1" s="20" t="s">
        <v>25</v>
      </c>
      <c r="E1" s="21"/>
      <c r="F1" s="21"/>
      <c r="G1" s="21"/>
      <c r="H1" s="21"/>
      <c r="I1" s="21"/>
      <c r="J1" s="21"/>
      <c r="K1" s="21"/>
      <c r="L1" s="22"/>
      <c r="M1" s="23"/>
    </row>
    <row r="2" ht="14.25" customHeight="1">
      <c r="A2" s="24" t="s">
        <v>26</v>
      </c>
      <c r="B2" s="25"/>
      <c r="C2" s="26" t="s">
        <v>27</v>
      </c>
      <c r="D2" s="27">
        <v>6.0</v>
      </c>
      <c r="E2" s="27">
        <v>5.0</v>
      </c>
      <c r="F2" s="27"/>
      <c r="G2" s="27">
        <v>4.0</v>
      </c>
      <c r="H2" s="27">
        <v>3.0</v>
      </c>
      <c r="I2" s="28"/>
      <c r="J2" s="27">
        <v>2.0</v>
      </c>
      <c r="K2" s="29">
        <v>1.0</v>
      </c>
      <c r="M2" s="30"/>
    </row>
    <row r="3" ht="14.25" customHeight="1">
      <c r="A3" s="31"/>
      <c r="C3" s="32">
        <v>16.0</v>
      </c>
      <c r="D3" s="33" t="s">
        <v>28</v>
      </c>
      <c r="E3" s="33" t="s">
        <v>28</v>
      </c>
      <c r="G3" s="33" t="s">
        <v>28</v>
      </c>
      <c r="H3" s="33" t="s">
        <v>28</v>
      </c>
      <c r="J3" s="33" t="s">
        <v>28</v>
      </c>
      <c r="K3" s="34" t="s">
        <v>28</v>
      </c>
      <c r="M3" s="30"/>
    </row>
    <row r="4" ht="14.25" customHeight="1">
      <c r="A4" s="31"/>
      <c r="C4" s="32">
        <v>15.0</v>
      </c>
      <c r="D4" s="35" t="s">
        <v>29</v>
      </c>
      <c r="E4" s="35" t="s">
        <v>29</v>
      </c>
      <c r="G4" s="35" t="s">
        <v>29</v>
      </c>
      <c r="H4" s="35" t="s">
        <v>29</v>
      </c>
      <c r="J4" s="35" t="s">
        <v>29</v>
      </c>
      <c r="K4" s="36" t="s">
        <v>29</v>
      </c>
      <c r="M4" s="30"/>
    </row>
    <row r="5" ht="14.25" customHeight="1">
      <c r="A5" s="31"/>
      <c r="C5" s="32">
        <v>14.0</v>
      </c>
      <c r="D5" s="35" t="s">
        <v>30</v>
      </c>
      <c r="E5" s="35" t="s">
        <v>30</v>
      </c>
      <c r="G5" s="35" t="s">
        <v>30</v>
      </c>
      <c r="H5" s="35" t="s">
        <v>30</v>
      </c>
      <c r="J5" s="35" t="s">
        <v>30</v>
      </c>
      <c r="K5" s="36" t="s">
        <v>30</v>
      </c>
      <c r="M5" s="30"/>
    </row>
    <row r="6" ht="14.25" customHeight="1">
      <c r="A6" s="24" t="s">
        <v>31</v>
      </c>
      <c r="C6" s="32">
        <v>13.0</v>
      </c>
      <c r="D6" s="35" t="s">
        <v>32</v>
      </c>
      <c r="E6" s="35" t="s">
        <v>32</v>
      </c>
      <c r="G6" s="35" t="s">
        <v>32</v>
      </c>
      <c r="H6" s="35" t="s">
        <v>32</v>
      </c>
      <c r="J6" s="35" t="s">
        <v>32</v>
      </c>
      <c r="K6" s="36" t="s">
        <v>32</v>
      </c>
      <c r="M6" s="37" t="s">
        <v>33</v>
      </c>
    </row>
    <row r="7" ht="14.25" customHeight="1">
      <c r="A7" s="31"/>
      <c r="C7" s="32">
        <v>12.0</v>
      </c>
      <c r="D7" s="35" t="s">
        <v>34</v>
      </c>
      <c r="E7" s="35" t="s">
        <v>34</v>
      </c>
      <c r="G7" s="35" t="s">
        <v>34</v>
      </c>
      <c r="H7" s="35" t="s">
        <v>34</v>
      </c>
      <c r="J7" s="35" t="s">
        <v>34</v>
      </c>
      <c r="K7" s="36" t="s">
        <v>34</v>
      </c>
      <c r="M7" s="37" t="s">
        <v>35</v>
      </c>
    </row>
    <row r="8" ht="14.25" customHeight="1">
      <c r="A8" s="31"/>
      <c r="C8" s="32">
        <v>11.0</v>
      </c>
      <c r="D8" s="35" t="s">
        <v>36</v>
      </c>
      <c r="E8" s="35" t="s">
        <v>36</v>
      </c>
      <c r="G8" s="35" t="s">
        <v>36</v>
      </c>
      <c r="H8" s="35" t="s">
        <v>36</v>
      </c>
      <c r="J8" s="35" t="s">
        <v>36</v>
      </c>
      <c r="K8" s="36" t="s">
        <v>36</v>
      </c>
      <c r="M8" s="30"/>
    </row>
    <row r="9" ht="14.25" customHeight="1">
      <c r="A9" s="31"/>
      <c r="C9" s="32">
        <v>10.0</v>
      </c>
      <c r="D9" s="35" t="s">
        <v>37</v>
      </c>
      <c r="E9" s="35" t="s">
        <v>37</v>
      </c>
      <c r="G9" s="35" t="s">
        <v>37</v>
      </c>
      <c r="H9" s="35" t="s">
        <v>37</v>
      </c>
      <c r="J9" s="35" t="s">
        <v>37</v>
      </c>
      <c r="K9" s="36" t="s">
        <v>37</v>
      </c>
      <c r="M9" s="30"/>
    </row>
    <row r="10" ht="14.25" customHeight="1">
      <c r="A10" s="31"/>
      <c r="C10" s="32">
        <v>9.0</v>
      </c>
      <c r="D10" s="35" t="s">
        <v>38</v>
      </c>
      <c r="E10" s="35" t="s">
        <v>38</v>
      </c>
      <c r="G10" s="35" t="s">
        <v>38</v>
      </c>
      <c r="H10" s="35" t="s">
        <v>38</v>
      </c>
      <c r="J10" s="35" t="s">
        <v>38</v>
      </c>
      <c r="K10" s="36" t="s">
        <v>38</v>
      </c>
      <c r="M10" s="30"/>
    </row>
    <row r="11" ht="14.25" customHeight="1">
      <c r="A11" s="31"/>
      <c r="C11" s="32">
        <v>8.0</v>
      </c>
      <c r="D11" s="35" t="s">
        <v>39</v>
      </c>
      <c r="E11" s="35" t="s">
        <v>39</v>
      </c>
      <c r="G11" s="35" t="s">
        <v>39</v>
      </c>
      <c r="H11" s="35" t="s">
        <v>39</v>
      </c>
      <c r="J11" s="35" t="s">
        <v>39</v>
      </c>
      <c r="K11" s="36" t="s">
        <v>39</v>
      </c>
      <c r="M11" s="30"/>
    </row>
    <row r="12" ht="14.25" customHeight="1">
      <c r="A12" s="31"/>
      <c r="C12" s="32">
        <v>7.0</v>
      </c>
      <c r="D12" s="35" t="s">
        <v>40</v>
      </c>
      <c r="E12" s="35" t="s">
        <v>40</v>
      </c>
      <c r="G12" s="35" t="s">
        <v>40</v>
      </c>
      <c r="H12" s="35" t="s">
        <v>40</v>
      </c>
      <c r="J12" s="35" t="s">
        <v>40</v>
      </c>
      <c r="K12" s="36" t="s">
        <v>40</v>
      </c>
      <c r="M12" s="30"/>
    </row>
    <row r="13" ht="14.25" customHeight="1">
      <c r="A13" s="31"/>
      <c r="C13" s="32">
        <v>6.0</v>
      </c>
      <c r="D13" s="35" t="s">
        <v>41</v>
      </c>
      <c r="E13" s="35" t="s">
        <v>41</v>
      </c>
      <c r="G13" s="35" t="s">
        <v>41</v>
      </c>
      <c r="H13" s="35" t="s">
        <v>41</v>
      </c>
      <c r="J13" s="35" t="s">
        <v>41</v>
      </c>
      <c r="K13" s="36" t="s">
        <v>41</v>
      </c>
      <c r="M13" s="30"/>
    </row>
    <row r="14" ht="14.25" customHeight="1">
      <c r="A14" s="31"/>
      <c r="C14" s="32">
        <v>5.0</v>
      </c>
      <c r="D14" s="35" t="s">
        <v>42</v>
      </c>
      <c r="E14" s="35" t="s">
        <v>42</v>
      </c>
      <c r="G14" s="35" t="s">
        <v>42</v>
      </c>
      <c r="H14" s="35" t="s">
        <v>42</v>
      </c>
      <c r="J14" s="35" t="s">
        <v>42</v>
      </c>
      <c r="K14" s="36" t="s">
        <v>42</v>
      </c>
      <c r="M14" s="30"/>
    </row>
    <row r="15" ht="14.25" customHeight="1">
      <c r="A15" s="31"/>
      <c r="C15" s="32">
        <v>4.0</v>
      </c>
      <c r="D15" s="35" t="s">
        <v>43</v>
      </c>
      <c r="E15" s="35" t="s">
        <v>43</v>
      </c>
      <c r="G15" s="35" t="s">
        <v>43</v>
      </c>
      <c r="H15" s="35" t="s">
        <v>43</v>
      </c>
      <c r="J15" s="35" t="s">
        <v>43</v>
      </c>
      <c r="K15" s="36" t="s">
        <v>43</v>
      </c>
      <c r="M15" s="30"/>
    </row>
    <row r="16" ht="14.25" customHeight="1">
      <c r="A16" s="31"/>
      <c r="C16" s="32">
        <v>3.0</v>
      </c>
      <c r="D16" s="35" t="s">
        <v>44</v>
      </c>
      <c r="E16" s="35" t="s">
        <v>44</v>
      </c>
      <c r="G16" s="35" t="s">
        <v>44</v>
      </c>
      <c r="H16" s="35" t="s">
        <v>44</v>
      </c>
      <c r="J16" s="35" t="s">
        <v>44</v>
      </c>
      <c r="K16" s="36" t="s">
        <v>44</v>
      </c>
      <c r="M16" s="30"/>
    </row>
    <row r="17" ht="14.25" customHeight="1">
      <c r="A17" s="31"/>
      <c r="C17" s="32">
        <v>2.0</v>
      </c>
      <c r="D17" s="35" t="s">
        <v>45</v>
      </c>
      <c r="E17" s="35" t="s">
        <v>45</v>
      </c>
      <c r="G17" s="35" t="s">
        <v>45</v>
      </c>
      <c r="H17" s="35" t="s">
        <v>45</v>
      </c>
      <c r="J17" s="35" t="s">
        <v>45</v>
      </c>
      <c r="K17" s="36" t="s">
        <v>45</v>
      </c>
      <c r="M17" s="30"/>
    </row>
    <row r="18" ht="14.25" customHeight="1">
      <c r="A18" s="31"/>
      <c r="C18" s="38">
        <v>1.0</v>
      </c>
      <c r="D18" s="39" t="s">
        <v>46</v>
      </c>
      <c r="E18" s="39" t="s">
        <v>46</v>
      </c>
      <c r="F18" s="40"/>
      <c r="G18" s="39" t="s">
        <v>46</v>
      </c>
      <c r="H18" s="39" t="s">
        <v>46</v>
      </c>
      <c r="I18" s="40"/>
      <c r="J18" s="39" t="s">
        <v>46</v>
      </c>
      <c r="K18" s="41" t="s">
        <v>46</v>
      </c>
      <c r="M18" s="30"/>
    </row>
    <row r="19" ht="14.25" customHeight="1"/>
    <row r="20" ht="14.25" customHeight="1"/>
    <row r="21" ht="14.25" customHeight="1">
      <c r="A21" s="42" t="s">
        <v>47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D1:L1"/>
  </mergeCells>
  <printOptions/>
  <pageMargins bottom="0.75" footer="0.0" header="0.0" left="0.7" right="0.7" top="0.75"/>
  <pageSetup paperSize="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0"/>
    <col customWidth="1" min="2" max="2" width="10.38"/>
    <col customWidth="1" min="3" max="3" width="12.13"/>
    <col customWidth="1" min="4" max="4" width="8.75"/>
    <col customWidth="1" min="5" max="5" width="12.13"/>
    <col customWidth="1" min="6" max="6" width="11.88"/>
    <col customWidth="1" min="7" max="26" width="8.75"/>
  </cols>
  <sheetData>
    <row r="1" ht="14.25" customHeight="1">
      <c r="A1" s="42" t="s">
        <v>148</v>
      </c>
      <c r="B1" s="42" t="s">
        <v>149</v>
      </c>
      <c r="C1" s="42" t="s">
        <v>87</v>
      </c>
      <c r="D1" s="25" t="s">
        <v>150</v>
      </c>
      <c r="E1" s="25" t="s">
        <v>151</v>
      </c>
      <c r="F1" s="42" t="s">
        <v>507</v>
      </c>
      <c r="G1" s="42" t="s">
        <v>508</v>
      </c>
      <c r="H1" s="42" t="s">
        <v>509</v>
      </c>
      <c r="I1" s="293" t="s">
        <v>510</v>
      </c>
      <c r="J1" s="42" t="s">
        <v>511</v>
      </c>
      <c r="K1" s="42" t="s">
        <v>512</v>
      </c>
      <c r="L1" s="42" t="s">
        <v>513</v>
      </c>
    </row>
    <row r="2" ht="14.25" customHeight="1">
      <c r="A2" s="42" t="s">
        <v>168</v>
      </c>
      <c r="B2" s="42" t="s">
        <v>169</v>
      </c>
      <c r="C2" s="35" t="s">
        <v>46</v>
      </c>
      <c r="D2" s="42">
        <v>1.0</v>
      </c>
      <c r="E2" s="42">
        <v>1.0</v>
      </c>
      <c r="F2" s="42">
        <v>40.8</v>
      </c>
      <c r="G2" s="42">
        <v>48.9</v>
      </c>
      <c r="H2" s="42">
        <v>12.1</v>
      </c>
      <c r="I2" s="42">
        <v>15.1</v>
      </c>
      <c r="J2" s="42">
        <v>10.0</v>
      </c>
      <c r="K2" s="42">
        <v>36.0</v>
      </c>
      <c r="L2" s="42">
        <v>28.1</v>
      </c>
    </row>
    <row r="3" ht="14.25" customHeight="1">
      <c r="A3" s="42" t="s">
        <v>168</v>
      </c>
      <c r="B3" s="42" t="s">
        <v>173</v>
      </c>
      <c r="C3" s="35" t="s">
        <v>45</v>
      </c>
      <c r="D3" s="42">
        <v>1.0</v>
      </c>
      <c r="E3" s="42">
        <v>2.0</v>
      </c>
      <c r="F3" s="42">
        <v>49.9</v>
      </c>
      <c r="G3" s="42">
        <v>56.2</v>
      </c>
      <c r="H3" s="42">
        <v>11.7</v>
      </c>
      <c r="I3" s="42">
        <v>6.7</v>
      </c>
      <c r="J3" s="42">
        <v>4.9</v>
      </c>
      <c r="K3" s="42">
        <v>27.1</v>
      </c>
      <c r="L3" s="42">
        <v>29.3</v>
      </c>
    </row>
    <row r="4" ht="14.25" customHeight="1">
      <c r="A4" s="42" t="s">
        <v>175</v>
      </c>
      <c r="B4" s="42" t="s">
        <v>176</v>
      </c>
      <c r="C4" s="35" t="s">
        <v>44</v>
      </c>
      <c r="D4" s="42">
        <v>1.0</v>
      </c>
      <c r="E4" s="42">
        <v>3.0</v>
      </c>
      <c r="F4" s="42">
        <v>57.1</v>
      </c>
      <c r="G4" s="42">
        <v>56.3</v>
      </c>
      <c r="H4" s="42">
        <v>19.0</v>
      </c>
      <c r="I4" s="42">
        <v>14.8</v>
      </c>
      <c r="J4" s="42">
        <v>9.9</v>
      </c>
      <c r="K4" s="42">
        <v>38.4</v>
      </c>
      <c r="L4" s="42">
        <v>35.8</v>
      </c>
    </row>
    <row r="5" ht="14.25" customHeight="1">
      <c r="A5" s="42" t="s">
        <v>178</v>
      </c>
      <c r="B5" s="42" t="s">
        <v>179</v>
      </c>
      <c r="C5" s="35" t="s">
        <v>43</v>
      </c>
      <c r="D5" s="42">
        <v>1.0</v>
      </c>
      <c r="E5" s="42">
        <v>4.0</v>
      </c>
      <c r="F5" s="42">
        <v>54.2</v>
      </c>
      <c r="G5" s="42">
        <v>51.1</v>
      </c>
      <c r="H5" s="42">
        <v>22.7</v>
      </c>
      <c r="I5" s="42">
        <v>10.6</v>
      </c>
      <c r="J5" s="42">
        <v>11.0</v>
      </c>
      <c r="K5" s="42">
        <v>31.9</v>
      </c>
      <c r="L5" s="42">
        <v>33.4</v>
      </c>
    </row>
    <row r="6" ht="14.25" customHeight="1">
      <c r="A6" s="42" t="s">
        <v>183</v>
      </c>
      <c r="B6" s="42" t="s">
        <v>176</v>
      </c>
      <c r="C6" s="35" t="s">
        <v>42</v>
      </c>
      <c r="D6" s="42">
        <v>1.0</v>
      </c>
      <c r="E6" s="42">
        <v>5.0</v>
      </c>
      <c r="F6" s="42">
        <v>41.0</v>
      </c>
      <c r="G6" s="42">
        <v>50.0</v>
      </c>
      <c r="H6" s="42">
        <v>20.4</v>
      </c>
      <c r="I6" s="42">
        <v>21.3</v>
      </c>
      <c r="J6" s="42">
        <v>8.8</v>
      </c>
      <c r="K6" s="42">
        <v>35.6</v>
      </c>
      <c r="L6" s="42">
        <v>22.0</v>
      </c>
    </row>
    <row r="7" ht="14.25" customHeight="1">
      <c r="A7" s="42" t="s">
        <v>168</v>
      </c>
      <c r="B7" s="42" t="s">
        <v>179</v>
      </c>
      <c r="C7" s="35" t="s">
        <v>41</v>
      </c>
      <c r="D7" s="42">
        <v>1.0</v>
      </c>
      <c r="E7" s="42">
        <v>6.0</v>
      </c>
      <c r="F7" s="42">
        <v>49.3</v>
      </c>
      <c r="G7" s="42">
        <v>52.2</v>
      </c>
      <c r="H7" s="42">
        <v>20.5</v>
      </c>
      <c r="I7" s="42">
        <v>12.9</v>
      </c>
      <c r="J7" s="42">
        <v>12.0</v>
      </c>
      <c r="K7" s="42">
        <v>42.6</v>
      </c>
      <c r="L7" s="42">
        <v>34.5</v>
      </c>
    </row>
    <row r="8" ht="14.25" customHeight="1">
      <c r="A8" s="42" t="s">
        <v>183</v>
      </c>
      <c r="B8" s="42" t="s">
        <v>173</v>
      </c>
      <c r="C8" s="35" t="s">
        <v>40</v>
      </c>
      <c r="D8" s="42">
        <v>1.0</v>
      </c>
      <c r="E8" s="42">
        <v>7.0</v>
      </c>
      <c r="F8" s="42">
        <v>63.5</v>
      </c>
      <c r="G8" s="42">
        <v>56.3</v>
      </c>
      <c r="H8" s="42">
        <v>33.0</v>
      </c>
      <c r="I8" s="42">
        <v>27.6</v>
      </c>
      <c r="J8" s="42">
        <v>8.4</v>
      </c>
      <c r="K8" s="42">
        <v>39.8</v>
      </c>
      <c r="L8" s="42">
        <v>43.9</v>
      </c>
    </row>
    <row r="9" ht="14.25" customHeight="1">
      <c r="A9" s="42" t="s">
        <v>175</v>
      </c>
      <c r="B9" s="42" t="s">
        <v>179</v>
      </c>
      <c r="C9" s="35" t="s">
        <v>39</v>
      </c>
      <c r="D9" s="42">
        <v>1.0</v>
      </c>
      <c r="E9" s="42">
        <v>8.0</v>
      </c>
      <c r="F9" s="42">
        <v>44.0</v>
      </c>
      <c r="G9" s="42">
        <v>50.3</v>
      </c>
      <c r="H9" s="42">
        <v>20.0</v>
      </c>
      <c r="I9" s="42">
        <v>7.8</v>
      </c>
      <c r="J9" s="42">
        <v>4.2</v>
      </c>
      <c r="K9" s="42">
        <v>31.2</v>
      </c>
      <c r="L9" s="42">
        <v>32.7</v>
      </c>
    </row>
    <row r="10" ht="14.25" customHeight="1">
      <c r="A10" s="42" t="s">
        <v>168</v>
      </c>
      <c r="B10" s="42" t="s">
        <v>176</v>
      </c>
      <c r="C10" s="35" t="s">
        <v>38</v>
      </c>
      <c r="D10" s="42">
        <v>1.0</v>
      </c>
      <c r="E10" s="42">
        <v>9.0</v>
      </c>
      <c r="F10" s="42">
        <v>55.2</v>
      </c>
      <c r="G10" s="42">
        <v>55.3</v>
      </c>
      <c r="H10" s="42">
        <v>20.4</v>
      </c>
      <c r="I10" s="42">
        <v>8.9</v>
      </c>
      <c r="J10" s="42">
        <v>8.3</v>
      </c>
      <c r="K10" s="42">
        <v>36.4</v>
      </c>
      <c r="L10" s="42">
        <v>35.4</v>
      </c>
    </row>
    <row r="11" ht="14.25" customHeight="1">
      <c r="A11" s="42" t="s">
        <v>183</v>
      </c>
      <c r="B11" s="42" t="s">
        <v>179</v>
      </c>
      <c r="C11" s="35" t="s">
        <v>37</v>
      </c>
      <c r="D11" s="42">
        <v>1.0</v>
      </c>
      <c r="E11" s="42">
        <v>10.0</v>
      </c>
      <c r="F11" s="42">
        <v>62.2</v>
      </c>
      <c r="G11" s="42">
        <v>47.7</v>
      </c>
      <c r="H11" s="42">
        <v>17.7</v>
      </c>
      <c r="I11" s="42">
        <v>15.9</v>
      </c>
      <c r="J11" s="42">
        <v>5.4</v>
      </c>
      <c r="K11" s="42">
        <v>33.6</v>
      </c>
      <c r="L11" s="42">
        <v>32.8</v>
      </c>
    </row>
    <row r="12" ht="14.25" customHeight="1">
      <c r="A12" s="42" t="s">
        <v>178</v>
      </c>
      <c r="B12" s="42" t="s">
        <v>173</v>
      </c>
      <c r="C12" s="35" t="s">
        <v>36</v>
      </c>
      <c r="D12" s="42">
        <v>1.0</v>
      </c>
      <c r="E12" s="42">
        <v>11.0</v>
      </c>
      <c r="F12" s="42">
        <v>50.6</v>
      </c>
      <c r="G12" s="42">
        <v>54.2</v>
      </c>
      <c r="H12" s="42">
        <v>15.0</v>
      </c>
      <c r="I12" s="42">
        <v>7.8</v>
      </c>
      <c r="J12" s="42">
        <v>9.6</v>
      </c>
      <c r="K12" s="42">
        <v>37.4</v>
      </c>
      <c r="L12" s="42">
        <v>32.7</v>
      </c>
    </row>
    <row r="13" ht="14.25" customHeight="1">
      <c r="A13" s="42" t="s">
        <v>175</v>
      </c>
      <c r="B13" s="42" t="s">
        <v>169</v>
      </c>
      <c r="C13" s="35" t="s">
        <v>34</v>
      </c>
      <c r="D13" s="42">
        <v>1.0</v>
      </c>
      <c r="E13" s="42">
        <v>12.0</v>
      </c>
      <c r="F13" s="42">
        <v>55.3</v>
      </c>
      <c r="G13" s="42">
        <v>58.2</v>
      </c>
      <c r="H13" s="42">
        <v>26.0</v>
      </c>
      <c r="I13" s="42">
        <v>11.6</v>
      </c>
      <c r="J13" s="42">
        <v>7.0</v>
      </c>
      <c r="K13" s="42">
        <v>31.6</v>
      </c>
      <c r="L13" s="42">
        <v>42.5</v>
      </c>
    </row>
    <row r="14" ht="14.25" customHeight="1">
      <c r="A14" s="42" t="s">
        <v>178</v>
      </c>
      <c r="B14" s="42" t="s">
        <v>169</v>
      </c>
      <c r="C14" s="35" t="s">
        <v>32</v>
      </c>
      <c r="D14" s="42">
        <v>1.0</v>
      </c>
      <c r="E14" s="42">
        <v>13.0</v>
      </c>
      <c r="F14" s="42">
        <v>48.5</v>
      </c>
      <c r="G14" s="42">
        <v>51.7</v>
      </c>
      <c r="H14" s="42">
        <v>17.2</v>
      </c>
      <c r="I14" s="42">
        <v>8.6</v>
      </c>
      <c r="J14" s="42">
        <v>8.3</v>
      </c>
      <c r="K14" s="42">
        <v>33.6</v>
      </c>
      <c r="L14" s="42">
        <v>35.8</v>
      </c>
    </row>
    <row r="15" ht="14.25" customHeight="1">
      <c r="A15" s="42" t="s">
        <v>183</v>
      </c>
      <c r="B15" s="42" t="s">
        <v>169</v>
      </c>
      <c r="C15" s="35" t="s">
        <v>30</v>
      </c>
      <c r="D15" s="42">
        <v>1.0</v>
      </c>
      <c r="E15" s="42">
        <v>14.0</v>
      </c>
      <c r="F15" s="42">
        <v>43.5</v>
      </c>
      <c r="G15" s="42">
        <v>42.9</v>
      </c>
      <c r="H15" s="42">
        <v>20.5</v>
      </c>
      <c r="I15" s="42">
        <v>11.7</v>
      </c>
      <c r="J15" s="42">
        <v>10.0</v>
      </c>
      <c r="K15" s="42">
        <v>33.3</v>
      </c>
      <c r="L15" s="42">
        <v>33.6</v>
      </c>
    </row>
    <row r="16" ht="14.25" customHeight="1">
      <c r="A16" s="42" t="s">
        <v>178</v>
      </c>
      <c r="B16" s="42" t="s">
        <v>176</v>
      </c>
      <c r="C16" s="35" t="s">
        <v>29</v>
      </c>
      <c r="D16" s="42">
        <v>1.0</v>
      </c>
      <c r="E16" s="42">
        <v>15.0</v>
      </c>
      <c r="F16" s="42">
        <v>52.4</v>
      </c>
      <c r="G16" s="42">
        <v>60.1</v>
      </c>
      <c r="H16" s="42">
        <v>20.7</v>
      </c>
      <c r="I16" s="42">
        <v>10.2</v>
      </c>
      <c r="J16" s="42">
        <v>8.8</v>
      </c>
      <c r="K16" s="42">
        <v>32.1</v>
      </c>
      <c r="L16" s="42">
        <v>39.2</v>
      </c>
    </row>
    <row r="17" ht="14.25" customHeight="1">
      <c r="A17" s="42" t="s">
        <v>175</v>
      </c>
      <c r="B17" s="42" t="s">
        <v>173</v>
      </c>
      <c r="C17" s="33" t="s">
        <v>28</v>
      </c>
      <c r="D17" s="42">
        <v>1.0</v>
      </c>
      <c r="E17" s="42">
        <v>16.0</v>
      </c>
      <c r="F17" s="42">
        <v>40.7</v>
      </c>
      <c r="G17" s="42">
        <v>51.0</v>
      </c>
      <c r="H17" s="42">
        <v>12.4</v>
      </c>
      <c r="I17" s="42">
        <v>6.7</v>
      </c>
      <c r="J17" s="42">
        <v>6.8</v>
      </c>
      <c r="K17" s="42">
        <v>31.8</v>
      </c>
      <c r="L17" s="42">
        <v>25.3</v>
      </c>
    </row>
    <row r="18" ht="14.25" customHeight="1">
      <c r="A18" s="42" t="s">
        <v>168</v>
      </c>
      <c r="B18" s="42" t="s">
        <v>169</v>
      </c>
      <c r="C18" s="35" t="s">
        <v>46</v>
      </c>
      <c r="D18" s="42">
        <v>2.0</v>
      </c>
      <c r="E18" s="42">
        <v>1.0</v>
      </c>
      <c r="F18" s="42">
        <v>48.4</v>
      </c>
      <c r="G18" s="42">
        <v>61.0</v>
      </c>
      <c r="H18" s="42">
        <v>16.1</v>
      </c>
      <c r="I18" s="42">
        <v>13.5</v>
      </c>
      <c r="J18" s="42">
        <v>4.0</v>
      </c>
      <c r="K18" s="42">
        <v>29.2</v>
      </c>
      <c r="L18" s="42">
        <v>30.2</v>
      </c>
    </row>
    <row r="19" ht="14.25" customHeight="1">
      <c r="A19" s="42" t="s">
        <v>168</v>
      </c>
      <c r="B19" s="42" t="s">
        <v>173</v>
      </c>
      <c r="C19" s="35" t="s">
        <v>45</v>
      </c>
      <c r="D19" s="42">
        <v>2.0</v>
      </c>
      <c r="E19" s="42">
        <v>2.0</v>
      </c>
      <c r="F19" s="42">
        <v>55.2</v>
      </c>
      <c r="G19" s="42">
        <v>62.7</v>
      </c>
      <c r="H19" s="42">
        <v>17.3</v>
      </c>
      <c r="I19" s="42">
        <v>18.5</v>
      </c>
      <c r="J19" s="42">
        <v>9.1</v>
      </c>
      <c r="K19" s="42">
        <v>20.7</v>
      </c>
      <c r="L19" s="42">
        <v>33.1</v>
      </c>
    </row>
    <row r="20" ht="14.25" customHeight="1">
      <c r="A20" s="42" t="s">
        <v>175</v>
      </c>
      <c r="B20" s="42" t="s">
        <v>176</v>
      </c>
      <c r="C20" s="35" t="s">
        <v>44</v>
      </c>
      <c r="D20" s="42">
        <v>2.0</v>
      </c>
      <c r="E20" s="42">
        <v>3.0</v>
      </c>
      <c r="F20" s="42">
        <v>55.8</v>
      </c>
      <c r="G20" s="42">
        <v>50.6</v>
      </c>
      <c r="H20" s="42">
        <v>20.6</v>
      </c>
      <c r="I20" s="42">
        <v>17.9</v>
      </c>
      <c r="J20" s="42">
        <v>9.2</v>
      </c>
      <c r="K20" s="42">
        <v>26.5</v>
      </c>
      <c r="L20" s="42">
        <v>34.0</v>
      </c>
    </row>
    <row r="21" ht="14.25" customHeight="1">
      <c r="A21" s="42" t="s">
        <v>178</v>
      </c>
      <c r="B21" s="42" t="s">
        <v>179</v>
      </c>
      <c r="C21" s="35" t="s">
        <v>43</v>
      </c>
      <c r="D21" s="42">
        <v>2.0</v>
      </c>
      <c r="E21" s="42">
        <v>4.0</v>
      </c>
      <c r="F21" s="42">
        <v>51.7</v>
      </c>
      <c r="G21" s="42">
        <v>57.1</v>
      </c>
      <c r="H21" s="42">
        <v>18.5</v>
      </c>
      <c r="I21" s="42">
        <v>17.1</v>
      </c>
      <c r="J21" s="42">
        <v>9.3</v>
      </c>
      <c r="K21" s="42">
        <v>36.2</v>
      </c>
      <c r="L21" s="42">
        <v>41.0</v>
      </c>
    </row>
    <row r="22" ht="14.25" customHeight="1">
      <c r="A22" s="42" t="s">
        <v>183</v>
      </c>
      <c r="B22" s="42" t="s">
        <v>176</v>
      </c>
      <c r="C22" s="35" t="s">
        <v>42</v>
      </c>
      <c r="D22" s="42">
        <v>2.0</v>
      </c>
      <c r="E22" s="42">
        <v>5.0</v>
      </c>
      <c r="F22" s="42">
        <v>47.9</v>
      </c>
      <c r="G22" s="42">
        <v>54.5</v>
      </c>
      <c r="H22" s="42">
        <v>9.5</v>
      </c>
      <c r="I22" s="42">
        <v>9.4</v>
      </c>
      <c r="J22" s="42">
        <v>6.8</v>
      </c>
      <c r="K22" s="42">
        <v>25.8</v>
      </c>
      <c r="L22" s="42">
        <v>32.4</v>
      </c>
    </row>
    <row r="23" ht="14.25" customHeight="1">
      <c r="A23" s="42" t="s">
        <v>168</v>
      </c>
      <c r="B23" s="42" t="s">
        <v>179</v>
      </c>
      <c r="C23" s="35" t="s">
        <v>41</v>
      </c>
      <c r="D23" s="42">
        <v>2.0</v>
      </c>
      <c r="E23" s="42">
        <v>6.0</v>
      </c>
      <c r="F23" s="42">
        <v>46.8</v>
      </c>
      <c r="G23" s="42">
        <v>51.9</v>
      </c>
      <c r="H23" s="42">
        <v>14.5</v>
      </c>
      <c r="I23" s="42">
        <v>14.1</v>
      </c>
      <c r="J23" s="42">
        <v>9.0</v>
      </c>
      <c r="K23" s="42">
        <v>29.2</v>
      </c>
      <c r="L23" s="42">
        <v>36.2</v>
      </c>
    </row>
    <row r="24" ht="14.25" customHeight="1">
      <c r="A24" s="42" t="s">
        <v>183</v>
      </c>
      <c r="B24" s="42" t="s">
        <v>173</v>
      </c>
      <c r="C24" s="35" t="s">
        <v>40</v>
      </c>
      <c r="D24" s="42">
        <v>2.0</v>
      </c>
      <c r="E24" s="42">
        <v>7.0</v>
      </c>
      <c r="F24" s="42">
        <v>47.0</v>
      </c>
      <c r="G24" s="42">
        <v>56.4</v>
      </c>
      <c r="H24" s="42">
        <v>19.3</v>
      </c>
      <c r="I24" s="42">
        <v>13.9</v>
      </c>
      <c r="J24" s="42">
        <v>7.9</v>
      </c>
      <c r="K24" s="42">
        <v>32.5</v>
      </c>
      <c r="L24" s="42">
        <v>32.8</v>
      </c>
    </row>
    <row r="25" ht="14.25" customHeight="1">
      <c r="A25" s="42" t="s">
        <v>175</v>
      </c>
      <c r="B25" s="42" t="s">
        <v>179</v>
      </c>
      <c r="C25" s="35" t="s">
        <v>39</v>
      </c>
      <c r="D25" s="42">
        <v>2.0</v>
      </c>
      <c r="E25" s="42">
        <v>8.0</v>
      </c>
      <c r="F25" s="42">
        <v>43.1</v>
      </c>
      <c r="G25" s="42">
        <v>54.3</v>
      </c>
      <c r="H25" s="42">
        <v>14.8</v>
      </c>
      <c r="I25" s="42">
        <v>16.0</v>
      </c>
      <c r="J25" s="42">
        <v>8.6</v>
      </c>
      <c r="K25" s="42">
        <v>34.0</v>
      </c>
      <c r="L25" s="42">
        <v>33.6</v>
      </c>
    </row>
    <row r="26" ht="14.25" customHeight="1">
      <c r="A26" s="42" t="s">
        <v>168</v>
      </c>
      <c r="B26" s="42" t="s">
        <v>176</v>
      </c>
      <c r="C26" s="35" t="s">
        <v>38</v>
      </c>
      <c r="D26" s="42">
        <v>2.0</v>
      </c>
      <c r="E26" s="42">
        <v>9.0</v>
      </c>
      <c r="F26" s="42">
        <v>44.8</v>
      </c>
      <c r="G26" s="42">
        <v>50.1</v>
      </c>
      <c r="H26" s="42">
        <v>15.9</v>
      </c>
      <c r="I26" s="42">
        <v>16.8</v>
      </c>
      <c r="J26" s="42">
        <v>10.7</v>
      </c>
      <c r="K26" s="42">
        <v>28.5</v>
      </c>
      <c r="L26" s="42">
        <v>33.2</v>
      </c>
    </row>
    <row r="27" ht="14.25" customHeight="1">
      <c r="A27" s="42" t="s">
        <v>183</v>
      </c>
      <c r="B27" s="42" t="s">
        <v>179</v>
      </c>
      <c r="C27" s="35" t="s">
        <v>37</v>
      </c>
      <c r="D27" s="42">
        <v>2.0</v>
      </c>
      <c r="E27" s="42">
        <v>10.0</v>
      </c>
      <c r="F27" s="42">
        <v>53.1</v>
      </c>
      <c r="G27" s="42">
        <v>56.2</v>
      </c>
      <c r="H27" s="42">
        <v>14.5</v>
      </c>
      <c r="I27" s="42">
        <v>11.1</v>
      </c>
      <c r="J27" s="42">
        <v>6.4</v>
      </c>
      <c r="K27" s="42">
        <v>32.1</v>
      </c>
      <c r="L27" s="42">
        <v>32.7</v>
      </c>
    </row>
    <row r="28" ht="14.25" customHeight="1">
      <c r="A28" s="42" t="s">
        <v>178</v>
      </c>
      <c r="B28" s="42" t="s">
        <v>173</v>
      </c>
      <c r="C28" s="35" t="s">
        <v>36</v>
      </c>
      <c r="D28" s="42">
        <v>2.0</v>
      </c>
      <c r="E28" s="42">
        <v>11.0</v>
      </c>
      <c r="F28" s="42">
        <v>53.1</v>
      </c>
      <c r="G28" s="42">
        <v>54.6</v>
      </c>
      <c r="H28" s="42">
        <v>28.0</v>
      </c>
      <c r="I28" s="42">
        <v>17.5</v>
      </c>
      <c r="J28" s="42">
        <v>10.3</v>
      </c>
      <c r="K28" s="42">
        <v>37.4</v>
      </c>
      <c r="L28" s="42">
        <v>38.1</v>
      </c>
    </row>
    <row r="29" ht="14.25" customHeight="1">
      <c r="A29" s="42" t="s">
        <v>175</v>
      </c>
      <c r="B29" s="42" t="s">
        <v>169</v>
      </c>
      <c r="C29" s="35" t="s">
        <v>34</v>
      </c>
      <c r="D29" s="42">
        <v>2.0</v>
      </c>
      <c r="E29" s="42">
        <v>12.0</v>
      </c>
      <c r="F29" s="42">
        <v>62.2</v>
      </c>
      <c r="G29" s="42">
        <v>61.1</v>
      </c>
      <c r="H29" s="42">
        <v>37.0</v>
      </c>
      <c r="I29" s="42">
        <v>31.9</v>
      </c>
      <c r="J29" s="42">
        <v>27.5</v>
      </c>
      <c r="K29" s="42">
        <v>49.9</v>
      </c>
      <c r="L29" s="42">
        <v>49.5</v>
      </c>
    </row>
    <row r="30" ht="14.25" customHeight="1">
      <c r="A30" s="42" t="s">
        <v>178</v>
      </c>
      <c r="B30" s="42" t="s">
        <v>169</v>
      </c>
      <c r="C30" s="35" t="s">
        <v>32</v>
      </c>
      <c r="D30" s="42">
        <v>2.0</v>
      </c>
      <c r="E30" s="42">
        <v>13.0</v>
      </c>
      <c r="F30" s="42">
        <v>51.5</v>
      </c>
      <c r="G30" s="42">
        <v>60.8</v>
      </c>
      <c r="H30" s="42">
        <v>17.2</v>
      </c>
      <c r="I30" s="42">
        <v>11.1</v>
      </c>
      <c r="J30" s="42">
        <v>5.7</v>
      </c>
      <c r="K30" s="42">
        <v>24.3</v>
      </c>
      <c r="L30" s="42">
        <v>33.0</v>
      </c>
    </row>
    <row r="31" ht="14.25" customHeight="1">
      <c r="A31" s="42" t="s">
        <v>183</v>
      </c>
      <c r="B31" s="42" t="s">
        <v>169</v>
      </c>
      <c r="C31" s="35" t="s">
        <v>30</v>
      </c>
      <c r="D31" s="42">
        <v>2.0</v>
      </c>
      <c r="E31" s="42">
        <v>14.0</v>
      </c>
      <c r="F31" s="42">
        <v>44.8</v>
      </c>
      <c r="G31" s="42">
        <v>54.2</v>
      </c>
      <c r="H31" s="42">
        <v>10.8</v>
      </c>
      <c r="I31" s="42">
        <v>7.8</v>
      </c>
      <c r="J31" s="42">
        <v>4.6</v>
      </c>
      <c r="K31" s="42">
        <v>20.6</v>
      </c>
      <c r="L31" s="42">
        <v>29.7</v>
      </c>
    </row>
    <row r="32" ht="14.25" customHeight="1">
      <c r="A32" s="42" t="s">
        <v>178</v>
      </c>
      <c r="B32" s="42" t="s">
        <v>176</v>
      </c>
      <c r="C32" s="35" t="s">
        <v>29</v>
      </c>
      <c r="D32" s="42">
        <v>2.0</v>
      </c>
      <c r="E32" s="42">
        <v>15.0</v>
      </c>
      <c r="F32" s="42">
        <v>54.2</v>
      </c>
      <c r="G32" s="42">
        <v>60.1</v>
      </c>
      <c r="H32" s="42">
        <v>17.8</v>
      </c>
      <c r="I32" s="42">
        <v>7.4</v>
      </c>
      <c r="J32" s="42">
        <v>5.6</v>
      </c>
      <c r="K32" s="42">
        <v>28.7</v>
      </c>
      <c r="L32" s="42">
        <v>36.6</v>
      </c>
    </row>
    <row r="33" ht="14.25" customHeight="1">
      <c r="A33" s="42" t="s">
        <v>175</v>
      </c>
      <c r="B33" s="42" t="s">
        <v>173</v>
      </c>
      <c r="C33" s="33" t="s">
        <v>28</v>
      </c>
      <c r="D33" s="42">
        <v>2.0</v>
      </c>
      <c r="E33" s="42">
        <v>16.0</v>
      </c>
      <c r="F33" s="42">
        <v>40.9</v>
      </c>
      <c r="G33" s="42">
        <v>50.1</v>
      </c>
      <c r="H33" s="42">
        <v>12.1</v>
      </c>
      <c r="I33" s="42">
        <v>14.2</v>
      </c>
      <c r="J33" s="42">
        <v>8.2</v>
      </c>
      <c r="K33" s="42">
        <v>28.9</v>
      </c>
      <c r="L33" s="42">
        <v>28.0</v>
      </c>
    </row>
    <row r="34" ht="14.25" customHeight="1">
      <c r="A34" s="42" t="s">
        <v>168</v>
      </c>
      <c r="B34" s="42" t="s">
        <v>169</v>
      </c>
      <c r="C34" s="35" t="s">
        <v>46</v>
      </c>
      <c r="D34" s="42">
        <v>3.0</v>
      </c>
      <c r="E34" s="42">
        <v>1.0</v>
      </c>
      <c r="F34" s="42">
        <v>40.0</v>
      </c>
      <c r="G34" s="42">
        <v>38.5</v>
      </c>
      <c r="H34" s="42">
        <v>15.8</v>
      </c>
      <c r="I34" s="42">
        <v>7.8</v>
      </c>
      <c r="J34" s="42">
        <v>8.2</v>
      </c>
      <c r="K34" s="42">
        <v>35.5</v>
      </c>
      <c r="L34" s="42">
        <v>32.3</v>
      </c>
    </row>
    <row r="35" ht="14.25" customHeight="1">
      <c r="A35" s="42" t="s">
        <v>168</v>
      </c>
      <c r="B35" s="42" t="s">
        <v>173</v>
      </c>
      <c r="C35" s="35" t="s">
        <v>45</v>
      </c>
      <c r="D35" s="42">
        <v>3.0</v>
      </c>
      <c r="E35" s="42">
        <v>2.0</v>
      </c>
      <c r="F35" s="42">
        <v>43.0</v>
      </c>
      <c r="G35" s="42">
        <v>40.2</v>
      </c>
      <c r="H35" s="42">
        <v>20.5</v>
      </c>
      <c r="I35" s="42">
        <v>11.7</v>
      </c>
      <c r="J35" s="42">
        <v>8.5</v>
      </c>
      <c r="K35" s="42">
        <v>35.1</v>
      </c>
      <c r="L35" s="42">
        <v>39.6</v>
      </c>
    </row>
    <row r="36" ht="14.25" customHeight="1">
      <c r="A36" s="42" t="s">
        <v>175</v>
      </c>
      <c r="B36" s="42" t="s">
        <v>176</v>
      </c>
      <c r="C36" s="35" t="s">
        <v>44</v>
      </c>
      <c r="D36" s="42">
        <v>3.0</v>
      </c>
      <c r="E36" s="42">
        <v>3.0</v>
      </c>
      <c r="F36" s="42">
        <v>44.0</v>
      </c>
      <c r="G36" s="42">
        <v>52.2</v>
      </c>
      <c r="H36" s="42">
        <v>19.0</v>
      </c>
      <c r="I36" s="42">
        <v>18.7</v>
      </c>
      <c r="J36" s="42">
        <v>8.2</v>
      </c>
      <c r="K36" s="42">
        <v>34.9</v>
      </c>
      <c r="L36" s="42">
        <v>33.9</v>
      </c>
    </row>
    <row r="37" ht="14.25" customHeight="1">
      <c r="A37" s="42" t="s">
        <v>178</v>
      </c>
      <c r="B37" s="42" t="s">
        <v>179</v>
      </c>
      <c r="C37" s="35" t="s">
        <v>43</v>
      </c>
      <c r="D37" s="42">
        <v>3.0</v>
      </c>
      <c r="E37" s="42">
        <v>4.0</v>
      </c>
      <c r="F37" s="42">
        <v>44.4</v>
      </c>
      <c r="G37" s="42">
        <v>44.1</v>
      </c>
      <c r="H37" s="42">
        <v>25.4</v>
      </c>
      <c r="I37" s="42">
        <v>28.6</v>
      </c>
      <c r="J37" s="42">
        <v>17.0</v>
      </c>
      <c r="K37" s="42">
        <v>38.4</v>
      </c>
      <c r="L37" s="42">
        <v>34.7</v>
      </c>
    </row>
    <row r="38" ht="14.25" customHeight="1">
      <c r="A38" s="42" t="s">
        <v>183</v>
      </c>
      <c r="B38" s="42" t="s">
        <v>176</v>
      </c>
      <c r="C38" s="35" t="s">
        <v>42</v>
      </c>
      <c r="D38" s="42">
        <v>3.0</v>
      </c>
      <c r="E38" s="42">
        <v>5.0</v>
      </c>
      <c r="F38" s="42">
        <v>46.1</v>
      </c>
      <c r="G38" s="42">
        <v>50.9</v>
      </c>
      <c r="H38" s="42">
        <v>15.0</v>
      </c>
      <c r="I38" s="42">
        <v>9.6</v>
      </c>
      <c r="J38" s="42">
        <v>7.2</v>
      </c>
      <c r="K38" s="42">
        <v>40.6</v>
      </c>
      <c r="L38" s="42">
        <v>36.4</v>
      </c>
    </row>
    <row r="39" ht="14.25" customHeight="1">
      <c r="A39" s="42" t="s">
        <v>168</v>
      </c>
      <c r="B39" s="42" t="s">
        <v>179</v>
      </c>
      <c r="C39" s="35" t="s">
        <v>41</v>
      </c>
      <c r="D39" s="42">
        <v>3.0</v>
      </c>
      <c r="E39" s="42">
        <v>6.0</v>
      </c>
      <c r="F39" s="42">
        <v>44.2</v>
      </c>
      <c r="G39" s="42">
        <v>45.0</v>
      </c>
      <c r="H39" s="42">
        <v>17.5</v>
      </c>
      <c r="I39" s="42">
        <v>11.5</v>
      </c>
      <c r="J39" s="42">
        <v>12.0</v>
      </c>
      <c r="K39" s="42">
        <v>36.3</v>
      </c>
      <c r="L39" s="42">
        <v>31.9</v>
      </c>
    </row>
    <row r="40" ht="14.25" customHeight="1">
      <c r="A40" s="42" t="s">
        <v>183</v>
      </c>
      <c r="B40" s="42" t="s">
        <v>173</v>
      </c>
      <c r="C40" s="35" t="s">
        <v>40</v>
      </c>
      <c r="D40" s="42">
        <v>3.0</v>
      </c>
      <c r="E40" s="42">
        <v>7.0</v>
      </c>
      <c r="F40" s="42">
        <v>45.9</v>
      </c>
      <c r="G40" s="42">
        <v>42.5</v>
      </c>
      <c r="H40" s="42">
        <v>15.4</v>
      </c>
      <c r="I40" s="42">
        <v>5.9</v>
      </c>
      <c r="J40" s="42">
        <v>5.3</v>
      </c>
      <c r="K40" s="42">
        <v>36.3</v>
      </c>
      <c r="L40" s="42">
        <v>31.5</v>
      </c>
    </row>
    <row r="41" ht="14.25" customHeight="1">
      <c r="A41" s="42" t="s">
        <v>175</v>
      </c>
      <c r="B41" s="42" t="s">
        <v>179</v>
      </c>
      <c r="C41" s="35" t="s">
        <v>39</v>
      </c>
      <c r="D41" s="42">
        <v>3.0</v>
      </c>
      <c r="E41" s="42">
        <v>8.0</v>
      </c>
      <c r="F41" s="42">
        <v>52.5</v>
      </c>
      <c r="G41" s="42">
        <v>47.9</v>
      </c>
      <c r="H41" s="42">
        <v>15.6</v>
      </c>
      <c r="I41" s="42">
        <v>11.1</v>
      </c>
      <c r="J41" s="42">
        <v>7.4</v>
      </c>
      <c r="K41" s="42">
        <v>36.4</v>
      </c>
      <c r="L41" s="42">
        <v>33.8</v>
      </c>
    </row>
    <row r="42" ht="14.25" customHeight="1">
      <c r="A42" s="42" t="s">
        <v>168</v>
      </c>
      <c r="B42" s="42" t="s">
        <v>176</v>
      </c>
      <c r="C42" s="35" t="s">
        <v>38</v>
      </c>
      <c r="D42" s="42">
        <v>3.0</v>
      </c>
      <c r="E42" s="42">
        <v>9.0</v>
      </c>
      <c r="F42" s="42">
        <v>42.9</v>
      </c>
      <c r="G42" s="42">
        <v>42.9</v>
      </c>
      <c r="H42" s="42">
        <v>20.3</v>
      </c>
      <c r="I42" s="42">
        <v>22.2</v>
      </c>
      <c r="J42" s="42">
        <v>9.4</v>
      </c>
      <c r="K42" s="42">
        <v>35.6</v>
      </c>
      <c r="L42" s="42">
        <v>35.2</v>
      </c>
    </row>
    <row r="43" ht="14.25" customHeight="1">
      <c r="A43" s="42" t="s">
        <v>183</v>
      </c>
      <c r="B43" s="42" t="s">
        <v>179</v>
      </c>
      <c r="C43" s="35" t="s">
        <v>37</v>
      </c>
      <c r="D43" s="42">
        <v>3.0</v>
      </c>
      <c r="E43" s="42">
        <v>10.0</v>
      </c>
      <c r="F43" s="42">
        <v>46.9</v>
      </c>
      <c r="G43" s="42">
        <v>48.0</v>
      </c>
      <c r="H43" s="42">
        <v>23.6</v>
      </c>
      <c r="I43" s="42">
        <v>16.6</v>
      </c>
      <c r="J43" s="42">
        <v>16.0</v>
      </c>
      <c r="K43" s="42">
        <v>43.2</v>
      </c>
      <c r="L43" s="42">
        <v>34.5</v>
      </c>
    </row>
    <row r="44" ht="14.25" customHeight="1">
      <c r="A44" s="42" t="s">
        <v>178</v>
      </c>
      <c r="B44" s="42" t="s">
        <v>173</v>
      </c>
      <c r="C44" s="35" t="s">
        <v>36</v>
      </c>
      <c r="D44" s="42">
        <v>3.0</v>
      </c>
      <c r="E44" s="42">
        <v>11.0</v>
      </c>
      <c r="F44" s="42">
        <v>40.0</v>
      </c>
      <c r="G44" s="42">
        <v>44.6</v>
      </c>
      <c r="H44" s="42">
        <v>14.9</v>
      </c>
      <c r="I44" s="42">
        <v>28.6</v>
      </c>
      <c r="J44" s="42">
        <v>9.4</v>
      </c>
      <c r="K44" s="42">
        <v>37.6</v>
      </c>
      <c r="L44" s="42">
        <v>37.3</v>
      </c>
    </row>
    <row r="45" ht="14.25" customHeight="1">
      <c r="A45" s="42" t="s">
        <v>175</v>
      </c>
      <c r="B45" s="42" t="s">
        <v>169</v>
      </c>
      <c r="C45" s="35" t="s">
        <v>34</v>
      </c>
      <c r="D45" s="42">
        <v>3.0</v>
      </c>
      <c r="E45" s="42">
        <v>12.0</v>
      </c>
      <c r="F45" s="42">
        <v>41.7</v>
      </c>
      <c r="G45" s="42">
        <v>42.5</v>
      </c>
      <c r="H45" s="42">
        <v>19.3</v>
      </c>
      <c r="I45" s="42">
        <v>9.2</v>
      </c>
      <c r="J45" s="42">
        <v>8.0</v>
      </c>
      <c r="K45" s="42">
        <v>35.1</v>
      </c>
      <c r="L45" s="42">
        <v>31.7</v>
      </c>
    </row>
    <row r="46" ht="14.25" customHeight="1">
      <c r="A46" s="42" t="s">
        <v>178</v>
      </c>
      <c r="B46" s="42" t="s">
        <v>169</v>
      </c>
      <c r="C46" s="35" t="s">
        <v>32</v>
      </c>
      <c r="D46" s="42">
        <v>3.0</v>
      </c>
      <c r="E46" s="42">
        <v>13.0</v>
      </c>
      <c r="F46" s="42">
        <v>47.0</v>
      </c>
      <c r="G46" s="42">
        <v>44.2</v>
      </c>
      <c r="H46" s="42">
        <v>15.8</v>
      </c>
      <c r="I46" s="42">
        <v>15.4</v>
      </c>
      <c r="J46" s="42">
        <v>8.2</v>
      </c>
      <c r="K46" s="42">
        <v>38.4</v>
      </c>
      <c r="L46" s="42">
        <v>35.5</v>
      </c>
    </row>
    <row r="47" ht="14.25" customHeight="1">
      <c r="A47" s="42" t="s">
        <v>183</v>
      </c>
      <c r="B47" s="42" t="s">
        <v>169</v>
      </c>
      <c r="C47" s="35" t="s">
        <v>30</v>
      </c>
      <c r="D47" s="42">
        <v>3.0</v>
      </c>
      <c r="E47" s="42">
        <v>14.0</v>
      </c>
      <c r="F47" s="42">
        <v>42.7</v>
      </c>
      <c r="G47" s="42">
        <v>37.7</v>
      </c>
      <c r="H47" s="42">
        <v>14.4</v>
      </c>
      <c r="I47" s="42">
        <v>9.4</v>
      </c>
      <c r="J47" s="42">
        <v>8.5</v>
      </c>
      <c r="K47" s="42">
        <v>35.5</v>
      </c>
      <c r="L47" s="42">
        <v>36.0</v>
      </c>
    </row>
    <row r="48" ht="14.25" customHeight="1">
      <c r="A48" s="42" t="s">
        <v>178</v>
      </c>
      <c r="B48" s="42" t="s">
        <v>176</v>
      </c>
      <c r="C48" s="35" t="s">
        <v>29</v>
      </c>
      <c r="D48" s="42">
        <v>3.0</v>
      </c>
      <c r="E48" s="42">
        <v>15.0</v>
      </c>
      <c r="F48" s="42">
        <v>42.9</v>
      </c>
      <c r="G48" s="42">
        <v>46.4</v>
      </c>
      <c r="H48" s="42">
        <v>20.3</v>
      </c>
      <c r="I48" s="42">
        <v>6.9</v>
      </c>
      <c r="J48" s="42">
        <v>5.9</v>
      </c>
      <c r="K48" s="42">
        <v>38.3</v>
      </c>
      <c r="L48" s="42">
        <v>35.3</v>
      </c>
    </row>
    <row r="49" ht="14.25" customHeight="1">
      <c r="A49" s="42" t="s">
        <v>175</v>
      </c>
      <c r="B49" s="42" t="s">
        <v>173</v>
      </c>
      <c r="C49" s="33" t="s">
        <v>28</v>
      </c>
      <c r="D49" s="42">
        <v>3.0</v>
      </c>
      <c r="E49" s="42">
        <v>16.0</v>
      </c>
      <c r="F49" s="42">
        <v>33.3</v>
      </c>
      <c r="G49" s="42">
        <v>41.9</v>
      </c>
      <c r="H49" s="42">
        <v>11.4</v>
      </c>
      <c r="I49" s="42">
        <v>6.8</v>
      </c>
      <c r="J49" s="42">
        <v>8.0</v>
      </c>
      <c r="K49" s="42">
        <v>35.5</v>
      </c>
      <c r="L49" s="42">
        <v>34.2</v>
      </c>
    </row>
    <row r="50" ht="14.25" customHeight="1">
      <c r="A50" s="42" t="s">
        <v>168</v>
      </c>
      <c r="B50" s="42" t="s">
        <v>169</v>
      </c>
      <c r="C50" s="35" t="s">
        <v>46</v>
      </c>
      <c r="D50" s="42">
        <v>4.0</v>
      </c>
      <c r="E50" s="42">
        <v>1.0</v>
      </c>
      <c r="F50" s="42">
        <v>50.3</v>
      </c>
      <c r="G50" s="42">
        <v>44.8</v>
      </c>
      <c r="H50" s="42">
        <v>23.2</v>
      </c>
      <c r="I50" s="42">
        <v>9.4</v>
      </c>
      <c r="J50" s="42">
        <v>9.9</v>
      </c>
      <c r="K50" s="42">
        <v>34.2</v>
      </c>
      <c r="L50" s="42">
        <v>33.4</v>
      </c>
    </row>
    <row r="51" ht="14.25" customHeight="1">
      <c r="A51" s="42" t="s">
        <v>168</v>
      </c>
      <c r="B51" s="42" t="s">
        <v>173</v>
      </c>
      <c r="C51" s="35" t="s">
        <v>45</v>
      </c>
      <c r="D51" s="42">
        <v>4.0</v>
      </c>
      <c r="E51" s="42">
        <v>2.0</v>
      </c>
      <c r="F51" s="42">
        <v>43.7</v>
      </c>
      <c r="G51" s="42">
        <v>47.7</v>
      </c>
      <c r="H51" s="42">
        <v>16.4</v>
      </c>
      <c r="I51" s="42">
        <v>17.7</v>
      </c>
      <c r="J51" s="42">
        <v>3.2</v>
      </c>
      <c r="K51" s="42">
        <v>36.3</v>
      </c>
      <c r="L51" s="42">
        <v>34.5</v>
      </c>
    </row>
    <row r="52" ht="14.25" customHeight="1">
      <c r="A52" s="42" t="s">
        <v>175</v>
      </c>
      <c r="B52" s="42" t="s">
        <v>176</v>
      </c>
      <c r="C52" s="35" t="s">
        <v>44</v>
      </c>
      <c r="D52" s="42">
        <v>4.0</v>
      </c>
      <c r="E52" s="42">
        <v>3.0</v>
      </c>
      <c r="F52" s="42">
        <v>37.9</v>
      </c>
      <c r="G52" s="42">
        <v>40.2</v>
      </c>
      <c r="H52" s="42">
        <v>14.5</v>
      </c>
      <c r="I52" s="42">
        <v>5.8</v>
      </c>
      <c r="J52" s="42">
        <v>3.8</v>
      </c>
      <c r="K52" s="42">
        <v>24.1</v>
      </c>
      <c r="L52" s="42">
        <v>31.2</v>
      </c>
    </row>
    <row r="53" ht="14.25" customHeight="1">
      <c r="A53" s="42" t="s">
        <v>178</v>
      </c>
      <c r="B53" s="42" t="s">
        <v>179</v>
      </c>
      <c r="C53" s="35" t="s">
        <v>43</v>
      </c>
      <c r="D53" s="42">
        <v>4.0</v>
      </c>
      <c r="E53" s="42">
        <v>4.0</v>
      </c>
      <c r="F53" s="42">
        <v>44.9</v>
      </c>
      <c r="G53" s="42">
        <v>41.6</v>
      </c>
      <c r="H53" s="42">
        <v>22.5</v>
      </c>
      <c r="I53" s="42">
        <v>12.0</v>
      </c>
      <c r="J53" s="42">
        <v>16.0</v>
      </c>
      <c r="K53" s="42">
        <v>36.5</v>
      </c>
      <c r="L53" s="42">
        <v>38.0</v>
      </c>
    </row>
    <row r="54" ht="14.25" customHeight="1">
      <c r="A54" s="42" t="s">
        <v>183</v>
      </c>
      <c r="B54" s="42" t="s">
        <v>176</v>
      </c>
      <c r="C54" s="35" t="s">
        <v>42</v>
      </c>
      <c r="D54" s="42">
        <v>4.0</v>
      </c>
      <c r="E54" s="42">
        <v>5.0</v>
      </c>
      <c r="F54" s="42">
        <v>45.6</v>
      </c>
      <c r="G54" s="42">
        <v>46.1</v>
      </c>
      <c r="H54" s="42">
        <v>18.7</v>
      </c>
      <c r="I54" s="42">
        <v>7.9</v>
      </c>
      <c r="J54" s="42">
        <v>5.9</v>
      </c>
      <c r="K54" s="42">
        <v>33.9</v>
      </c>
      <c r="L54" s="42">
        <v>32.7</v>
      </c>
    </row>
    <row r="55" ht="14.25" customHeight="1">
      <c r="A55" s="42" t="s">
        <v>168</v>
      </c>
      <c r="B55" s="42" t="s">
        <v>179</v>
      </c>
      <c r="C55" s="35" t="s">
        <v>41</v>
      </c>
      <c r="D55" s="42">
        <v>4.0</v>
      </c>
      <c r="E55" s="42">
        <v>6.0</v>
      </c>
      <c r="F55" s="42">
        <v>46.9</v>
      </c>
      <c r="G55" s="42">
        <v>46.5</v>
      </c>
      <c r="H55" s="42">
        <v>19.2</v>
      </c>
      <c r="I55" s="42">
        <v>15.9</v>
      </c>
      <c r="J55" s="42">
        <v>13.0</v>
      </c>
      <c r="K55" s="42">
        <v>39.5</v>
      </c>
      <c r="L55" s="42">
        <v>37.9</v>
      </c>
    </row>
    <row r="56" ht="14.25" customHeight="1">
      <c r="A56" s="42" t="s">
        <v>183</v>
      </c>
      <c r="B56" s="42" t="s">
        <v>173</v>
      </c>
      <c r="C56" s="35" t="s">
        <v>40</v>
      </c>
      <c r="D56" s="42">
        <v>4.0</v>
      </c>
      <c r="E56" s="42">
        <v>7.0</v>
      </c>
      <c r="F56" s="42">
        <v>45.8</v>
      </c>
      <c r="G56" s="42">
        <v>45.0</v>
      </c>
      <c r="H56" s="42">
        <v>13.4</v>
      </c>
      <c r="I56" s="42">
        <v>6.9</v>
      </c>
      <c r="J56" s="42">
        <v>7.0</v>
      </c>
      <c r="K56" s="42">
        <v>27.8</v>
      </c>
      <c r="L56" s="42">
        <v>36.0</v>
      </c>
    </row>
    <row r="57" ht="14.25" customHeight="1">
      <c r="A57" s="42" t="s">
        <v>175</v>
      </c>
      <c r="B57" s="42" t="s">
        <v>179</v>
      </c>
      <c r="C57" s="35" t="s">
        <v>39</v>
      </c>
      <c r="D57" s="42">
        <v>4.0</v>
      </c>
      <c r="E57" s="42">
        <v>8.0</v>
      </c>
      <c r="F57" s="42">
        <v>42.8</v>
      </c>
      <c r="G57" s="42">
        <v>48.1</v>
      </c>
      <c r="H57" s="42">
        <v>21.8</v>
      </c>
      <c r="I57" s="42">
        <v>12.7</v>
      </c>
      <c r="J57" s="42">
        <v>12.0</v>
      </c>
      <c r="K57" s="42">
        <v>38.7</v>
      </c>
      <c r="L57" s="42">
        <v>37.3</v>
      </c>
    </row>
    <row r="58" ht="14.25" customHeight="1">
      <c r="A58" s="42" t="s">
        <v>168</v>
      </c>
      <c r="B58" s="42" t="s">
        <v>176</v>
      </c>
      <c r="C58" s="35" t="s">
        <v>38</v>
      </c>
      <c r="D58" s="42">
        <v>4.0</v>
      </c>
      <c r="E58" s="42">
        <v>9.0</v>
      </c>
      <c r="F58" s="42">
        <v>47.5</v>
      </c>
      <c r="G58" s="42">
        <v>44.4</v>
      </c>
      <c r="H58" s="42">
        <v>21.0</v>
      </c>
      <c r="I58" s="42">
        <v>10.7</v>
      </c>
      <c r="J58" s="42">
        <v>9.1</v>
      </c>
      <c r="K58" s="42">
        <v>3.5</v>
      </c>
      <c r="L58" s="42">
        <v>36.2</v>
      </c>
    </row>
    <row r="59" ht="14.25" customHeight="1">
      <c r="A59" s="42" t="s">
        <v>183</v>
      </c>
      <c r="B59" s="42" t="s">
        <v>179</v>
      </c>
      <c r="C59" s="35" t="s">
        <v>37</v>
      </c>
      <c r="D59" s="42">
        <v>4.0</v>
      </c>
      <c r="E59" s="42">
        <v>10.0</v>
      </c>
      <c r="F59" s="42">
        <v>44.4</v>
      </c>
      <c r="G59" s="42">
        <v>45.1</v>
      </c>
      <c r="H59" s="42">
        <v>21.7</v>
      </c>
      <c r="I59" s="42">
        <v>15.8</v>
      </c>
      <c r="J59" s="42">
        <v>17.0</v>
      </c>
      <c r="K59" s="42">
        <v>38.3</v>
      </c>
      <c r="L59" s="42">
        <v>40.3</v>
      </c>
    </row>
    <row r="60" ht="14.25" customHeight="1">
      <c r="A60" s="42" t="s">
        <v>178</v>
      </c>
      <c r="B60" s="42" t="s">
        <v>173</v>
      </c>
      <c r="C60" s="35" t="s">
        <v>36</v>
      </c>
      <c r="D60" s="42">
        <v>4.0</v>
      </c>
      <c r="E60" s="42">
        <v>11.0</v>
      </c>
      <c r="F60" s="42">
        <v>43.9</v>
      </c>
      <c r="G60" s="42">
        <v>41.0</v>
      </c>
      <c r="H60" s="42">
        <v>22.9</v>
      </c>
      <c r="I60" s="42">
        <v>9.4</v>
      </c>
      <c r="J60" s="42">
        <v>14.0</v>
      </c>
      <c r="K60" s="42">
        <v>37.3</v>
      </c>
      <c r="L60" s="42">
        <v>39.9</v>
      </c>
    </row>
    <row r="61" ht="14.25" customHeight="1">
      <c r="A61" s="42" t="s">
        <v>175</v>
      </c>
      <c r="B61" s="42" t="s">
        <v>169</v>
      </c>
      <c r="C61" s="35" t="s">
        <v>34</v>
      </c>
      <c r="D61" s="42">
        <v>4.0</v>
      </c>
      <c r="E61" s="42">
        <v>12.0</v>
      </c>
      <c r="F61" s="42">
        <v>40.1</v>
      </c>
      <c r="G61" s="42">
        <v>41.2</v>
      </c>
      <c r="H61" s="42">
        <v>14.1</v>
      </c>
      <c r="I61" s="42">
        <v>6.4</v>
      </c>
      <c r="J61" s="42">
        <v>5.0</v>
      </c>
      <c r="K61" s="42">
        <v>33.5</v>
      </c>
      <c r="L61" s="42">
        <v>35.5</v>
      </c>
    </row>
    <row r="62" ht="14.25" customHeight="1">
      <c r="A62" s="42" t="s">
        <v>178</v>
      </c>
      <c r="B62" s="42" t="s">
        <v>169</v>
      </c>
      <c r="C62" s="35" t="s">
        <v>32</v>
      </c>
      <c r="D62" s="42">
        <v>4.0</v>
      </c>
      <c r="E62" s="42">
        <v>13.0</v>
      </c>
      <c r="F62" s="42">
        <v>46.4</v>
      </c>
      <c r="G62" s="42">
        <v>45.4</v>
      </c>
      <c r="H62" s="42">
        <v>20.1</v>
      </c>
      <c r="I62" s="42">
        <v>9.2</v>
      </c>
      <c r="J62" s="42">
        <v>7.1</v>
      </c>
      <c r="K62" s="42">
        <v>35.9</v>
      </c>
      <c r="L62" s="42">
        <v>38.8</v>
      </c>
    </row>
    <row r="63" ht="14.25" customHeight="1">
      <c r="A63" s="42" t="s">
        <v>183</v>
      </c>
      <c r="B63" s="42" t="s">
        <v>169</v>
      </c>
      <c r="C63" s="35" t="s">
        <v>30</v>
      </c>
      <c r="D63" s="42">
        <v>4.0</v>
      </c>
      <c r="E63" s="42">
        <v>14.0</v>
      </c>
      <c r="F63" s="42">
        <v>39.0</v>
      </c>
      <c r="G63" s="42">
        <v>38.4</v>
      </c>
      <c r="H63" s="42">
        <v>16.1</v>
      </c>
      <c r="I63" s="42">
        <v>7.2</v>
      </c>
      <c r="J63" s="42">
        <v>7.5</v>
      </c>
      <c r="K63" s="42">
        <v>30.5</v>
      </c>
      <c r="L63" s="42">
        <v>32.9</v>
      </c>
    </row>
    <row r="64" ht="14.25" customHeight="1">
      <c r="A64" s="42" t="s">
        <v>178</v>
      </c>
      <c r="B64" s="42" t="s">
        <v>176</v>
      </c>
      <c r="C64" s="35" t="s">
        <v>29</v>
      </c>
      <c r="D64" s="42">
        <v>4.0</v>
      </c>
      <c r="E64" s="42">
        <v>15.0</v>
      </c>
      <c r="F64" s="42">
        <v>38.6</v>
      </c>
      <c r="G64" s="42">
        <v>36.5</v>
      </c>
      <c r="H64" s="42">
        <v>16.7</v>
      </c>
      <c r="I64" s="42">
        <v>9.8</v>
      </c>
      <c r="J64" s="42">
        <v>9.7</v>
      </c>
      <c r="K64" s="42">
        <v>32.0</v>
      </c>
      <c r="L64" s="42">
        <v>34.9</v>
      </c>
    </row>
    <row r="65" ht="14.25" customHeight="1">
      <c r="A65" s="42" t="s">
        <v>175</v>
      </c>
      <c r="B65" s="42" t="s">
        <v>173</v>
      </c>
      <c r="C65" s="33" t="s">
        <v>28</v>
      </c>
      <c r="D65" s="42">
        <v>4.0</v>
      </c>
      <c r="E65" s="42">
        <v>16.0</v>
      </c>
      <c r="F65" s="42">
        <v>41.6</v>
      </c>
      <c r="G65" s="42">
        <v>34.2</v>
      </c>
      <c r="H65" s="42">
        <v>14.2</v>
      </c>
      <c r="I65" s="42">
        <v>10.6</v>
      </c>
      <c r="J65" s="42">
        <v>7.7</v>
      </c>
      <c r="K65" s="42">
        <v>28.0</v>
      </c>
      <c r="L65" s="42">
        <v>27.4</v>
      </c>
    </row>
    <row r="66" ht="14.25" customHeight="1">
      <c r="A66" s="42" t="s">
        <v>168</v>
      </c>
      <c r="B66" s="42" t="s">
        <v>169</v>
      </c>
      <c r="C66" s="35" t="s">
        <v>46</v>
      </c>
      <c r="D66" s="42">
        <v>5.0</v>
      </c>
      <c r="E66" s="42">
        <v>1.0</v>
      </c>
      <c r="F66" s="42">
        <v>39.3</v>
      </c>
      <c r="G66" s="42">
        <v>43.4</v>
      </c>
      <c r="H66" s="42">
        <v>13.4</v>
      </c>
      <c r="I66" s="42">
        <v>7.8</v>
      </c>
      <c r="J66" s="42">
        <v>1.8</v>
      </c>
      <c r="K66" s="42">
        <v>37.8</v>
      </c>
      <c r="L66" s="42">
        <v>40.4</v>
      </c>
    </row>
    <row r="67" ht="14.25" customHeight="1">
      <c r="A67" s="42" t="s">
        <v>168</v>
      </c>
      <c r="B67" s="42" t="s">
        <v>173</v>
      </c>
      <c r="C67" s="35" t="s">
        <v>45</v>
      </c>
      <c r="D67" s="42">
        <v>5.0</v>
      </c>
      <c r="E67" s="42">
        <v>2.0</v>
      </c>
      <c r="F67" s="42">
        <v>46.0</v>
      </c>
      <c r="G67" s="42">
        <v>46.6</v>
      </c>
      <c r="H67" s="42">
        <v>11.8</v>
      </c>
      <c r="I67" s="42">
        <v>16.5</v>
      </c>
      <c r="J67" s="42">
        <v>9.9</v>
      </c>
      <c r="K67" s="42">
        <v>42.1</v>
      </c>
      <c r="L67" s="42">
        <v>42.6</v>
      </c>
    </row>
    <row r="68" ht="14.25" customHeight="1">
      <c r="A68" s="42" t="s">
        <v>175</v>
      </c>
      <c r="B68" s="42" t="s">
        <v>176</v>
      </c>
      <c r="C68" s="35" t="s">
        <v>44</v>
      </c>
      <c r="D68" s="42">
        <v>5.0</v>
      </c>
      <c r="E68" s="42">
        <v>3.0</v>
      </c>
      <c r="F68" s="42">
        <v>44.3</v>
      </c>
      <c r="G68" s="42">
        <v>46.3</v>
      </c>
      <c r="H68" s="42">
        <v>12.6</v>
      </c>
      <c r="I68" s="42">
        <v>6.9</v>
      </c>
      <c r="J68" s="42">
        <v>3.8</v>
      </c>
      <c r="K68" s="42">
        <v>34.1</v>
      </c>
      <c r="L68" s="42">
        <v>36.6</v>
      </c>
    </row>
    <row r="69" ht="14.25" customHeight="1">
      <c r="A69" s="42" t="s">
        <v>178</v>
      </c>
      <c r="B69" s="42" t="s">
        <v>179</v>
      </c>
      <c r="C69" s="35" t="s">
        <v>43</v>
      </c>
      <c r="D69" s="42">
        <v>5.0</v>
      </c>
      <c r="E69" s="42">
        <v>4.0</v>
      </c>
      <c r="F69" s="42">
        <v>46.7</v>
      </c>
      <c r="G69" s="42">
        <v>46.9</v>
      </c>
      <c r="H69" s="42">
        <v>20.8</v>
      </c>
      <c r="I69" s="42">
        <v>18.8</v>
      </c>
      <c r="J69" s="42">
        <v>11.0</v>
      </c>
      <c r="K69" s="42">
        <v>42.9</v>
      </c>
      <c r="L69" s="42">
        <v>44.5</v>
      </c>
    </row>
    <row r="70" ht="14.25" customHeight="1">
      <c r="A70" s="42" t="s">
        <v>183</v>
      </c>
      <c r="B70" s="42" t="s">
        <v>176</v>
      </c>
      <c r="C70" s="35" t="s">
        <v>42</v>
      </c>
      <c r="D70" s="42">
        <v>5.0</v>
      </c>
      <c r="E70" s="42">
        <v>5.0</v>
      </c>
      <c r="F70" s="42">
        <v>44.6</v>
      </c>
      <c r="G70" s="42">
        <v>42.3</v>
      </c>
      <c r="H70" s="42">
        <v>17.3</v>
      </c>
      <c r="I70" s="42">
        <v>19.0</v>
      </c>
      <c r="J70" s="42">
        <v>7.1</v>
      </c>
      <c r="K70" s="42">
        <v>40.7</v>
      </c>
      <c r="L70" s="42">
        <v>37.8</v>
      </c>
    </row>
    <row r="71" ht="14.25" customHeight="1">
      <c r="A71" s="42" t="s">
        <v>168</v>
      </c>
      <c r="B71" s="42" t="s">
        <v>179</v>
      </c>
      <c r="C71" s="35" t="s">
        <v>41</v>
      </c>
      <c r="D71" s="42">
        <v>5.0</v>
      </c>
      <c r="E71" s="42">
        <v>6.0</v>
      </c>
      <c r="F71" s="42">
        <v>50.0</v>
      </c>
      <c r="G71" s="42">
        <v>48.0</v>
      </c>
      <c r="H71" s="42">
        <v>15.5</v>
      </c>
      <c r="I71" s="42">
        <v>15.6</v>
      </c>
      <c r="J71" s="42">
        <v>5.9</v>
      </c>
      <c r="K71" s="42">
        <v>43.1</v>
      </c>
      <c r="L71" s="42">
        <v>41.4</v>
      </c>
    </row>
    <row r="72" ht="14.25" customHeight="1">
      <c r="A72" s="42" t="s">
        <v>183</v>
      </c>
      <c r="B72" s="42" t="s">
        <v>173</v>
      </c>
      <c r="C72" s="35" t="s">
        <v>40</v>
      </c>
      <c r="D72" s="42">
        <v>5.0</v>
      </c>
      <c r="E72" s="42">
        <v>7.0</v>
      </c>
      <c r="F72" s="42">
        <v>45.3</v>
      </c>
      <c r="G72" s="42">
        <v>39.9</v>
      </c>
      <c r="H72" s="42">
        <v>20.6</v>
      </c>
      <c r="I72" s="42">
        <v>17.4</v>
      </c>
      <c r="J72" s="42">
        <v>7.7</v>
      </c>
      <c r="K72" s="42">
        <v>34.1</v>
      </c>
      <c r="L72" s="42">
        <v>38.5</v>
      </c>
    </row>
    <row r="73" ht="14.25" customHeight="1">
      <c r="A73" s="42" t="s">
        <v>175</v>
      </c>
      <c r="B73" s="42" t="s">
        <v>179</v>
      </c>
      <c r="C73" s="35" t="s">
        <v>39</v>
      </c>
      <c r="D73" s="42">
        <v>5.0</v>
      </c>
      <c r="E73" s="42">
        <v>8.0</v>
      </c>
      <c r="F73" s="42">
        <v>46.2</v>
      </c>
      <c r="G73" s="42">
        <v>39.4</v>
      </c>
      <c r="H73" s="42">
        <v>21.3</v>
      </c>
      <c r="I73" s="42">
        <v>25.0</v>
      </c>
      <c r="J73" s="42">
        <v>12.0</v>
      </c>
      <c r="K73" s="42">
        <v>44.6</v>
      </c>
      <c r="L73" s="42">
        <v>42.5</v>
      </c>
    </row>
    <row r="74" ht="14.25" customHeight="1">
      <c r="A74" s="42" t="s">
        <v>168</v>
      </c>
      <c r="B74" s="42" t="s">
        <v>176</v>
      </c>
      <c r="C74" s="35" t="s">
        <v>38</v>
      </c>
      <c r="D74" s="42">
        <v>5.0</v>
      </c>
      <c r="E74" s="42">
        <v>9.0</v>
      </c>
      <c r="F74" s="42">
        <v>56.7</v>
      </c>
      <c r="G74" s="42">
        <v>50.6</v>
      </c>
      <c r="H74" s="42">
        <v>15.9</v>
      </c>
      <c r="I74" s="42">
        <v>11.4</v>
      </c>
      <c r="J74" s="42">
        <v>8.1</v>
      </c>
      <c r="K74" s="42">
        <v>39.1</v>
      </c>
      <c r="L74" s="42">
        <v>37.2</v>
      </c>
    </row>
    <row r="75" ht="14.25" customHeight="1">
      <c r="A75" s="42" t="s">
        <v>183</v>
      </c>
      <c r="B75" s="42" t="s">
        <v>179</v>
      </c>
      <c r="C75" s="35" t="s">
        <v>37</v>
      </c>
      <c r="D75" s="42">
        <v>5.0</v>
      </c>
      <c r="E75" s="42">
        <v>10.0</v>
      </c>
      <c r="F75" s="42">
        <v>43.4</v>
      </c>
      <c r="G75" s="42">
        <v>45.0</v>
      </c>
      <c r="H75" s="42">
        <v>18.0</v>
      </c>
      <c r="I75" s="42">
        <v>16.1</v>
      </c>
      <c r="J75" s="42">
        <v>9.9</v>
      </c>
      <c r="K75" s="42">
        <v>43.3</v>
      </c>
      <c r="L75" s="42">
        <v>38.7</v>
      </c>
    </row>
    <row r="76" ht="14.25" customHeight="1">
      <c r="A76" s="42" t="s">
        <v>178</v>
      </c>
      <c r="B76" s="42" t="s">
        <v>173</v>
      </c>
      <c r="C76" s="35" t="s">
        <v>36</v>
      </c>
      <c r="D76" s="42">
        <v>5.0</v>
      </c>
      <c r="E76" s="42">
        <v>11.0</v>
      </c>
      <c r="F76" s="42">
        <v>46.6</v>
      </c>
      <c r="G76" s="42">
        <v>38.8</v>
      </c>
      <c r="H76" s="42">
        <v>19.1</v>
      </c>
      <c r="I76" s="42">
        <v>15.3</v>
      </c>
      <c r="J76" s="42">
        <v>6.2</v>
      </c>
      <c r="K76" s="42">
        <v>47.4</v>
      </c>
      <c r="L76" s="42">
        <v>37.3</v>
      </c>
    </row>
    <row r="77" ht="14.25" customHeight="1">
      <c r="A77" s="42" t="s">
        <v>175</v>
      </c>
      <c r="B77" s="42" t="s">
        <v>169</v>
      </c>
      <c r="C77" s="35" t="s">
        <v>34</v>
      </c>
      <c r="D77" s="42">
        <v>5.0</v>
      </c>
      <c r="E77" s="42">
        <v>12.0</v>
      </c>
      <c r="F77" s="42">
        <v>45.8</v>
      </c>
      <c r="G77" s="42">
        <v>46.1</v>
      </c>
      <c r="H77" s="42">
        <v>13.7</v>
      </c>
      <c r="I77" s="42">
        <v>19.6</v>
      </c>
      <c r="J77" s="42">
        <v>6.3</v>
      </c>
      <c r="K77" s="42">
        <v>44.0</v>
      </c>
      <c r="L77" s="42">
        <v>41.8</v>
      </c>
    </row>
    <row r="78" ht="14.25" customHeight="1">
      <c r="A78" s="42" t="s">
        <v>178</v>
      </c>
      <c r="B78" s="42" t="s">
        <v>169</v>
      </c>
      <c r="C78" s="35" t="s">
        <v>32</v>
      </c>
      <c r="D78" s="42">
        <v>5.0</v>
      </c>
      <c r="E78" s="42">
        <v>13.0</v>
      </c>
      <c r="F78" s="42">
        <v>45.3</v>
      </c>
      <c r="G78" s="42">
        <v>44.7</v>
      </c>
      <c r="H78" s="42">
        <v>16.8</v>
      </c>
      <c r="I78" s="42">
        <v>20.9</v>
      </c>
      <c r="J78" s="42">
        <v>8.4</v>
      </c>
      <c r="K78" s="42">
        <v>43.8</v>
      </c>
      <c r="L78" s="42">
        <v>48.8</v>
      </c>
    </row>
    <row r="79" ht="14.25" customHeight="1">
      <c r="A79" s="42" t="s">
        <v>183</v>
      </c>
      <c r="B79" s="42" t="s">
        <v>169</v>
      </c>
      <c r="C79" s="35" t="s">
        <v>30</v>
      </c>
      <c r="D79" s="42">
        <v>5.0</v>
      </c>
      <c r="E79" s="42">
        <v>14.0</v>
      </c>
      <c r="F79" s="42">
        <v>45.8</v>
      </c>
      <c r="G79" s="42">
        <v>43.6</v>
      </c>
      <c r="H79" s="42">
        <v>17.7</v>
      </c>
      <c r="I79" s="42">
        <v>21.2</v>
      </c>
      <c r="J79" s="42">
        <v>6.5</v>
      </c>
      <c r="K79" s="42">
        <v>41.4</v>
      </c>
      <c r="L79" s="42">
        <v>42.3</v>
      </c>
    </row>
    <row r="80" ht="14.25" customHeight="1">
      <c r="A80" s="42" t="s">
        <v>178</v>
      </c>
      <c r="B80" s="42" t="s">
        <v>176</v>
      </c>
      <c r="C80" s="35" t="s">
        <v>29</v>
      </c>
      <c r="D80" s="42">
        <v>5.0</v>
      </c>
      <c r="E80" s="42">
        <v>15.0</v>
      </c>
      <c r="F80" s="42">
        <v>46.5</v>
      </c>
      <c r="G80" s="42">
        <v>42.2</v>
      </c>
      <c r="H80" s="42">
        <v>19.0</v>
      </c>
      <c r="I80" s="42">
        <v>14.9</v>
      </c>
      <c r="J80" s="42">
        <v>9.1</v>
      </c>
      <c r="K80" s="42">
        <v>42.0</v>
      </c>
      <c r="L80" s="42">
        <v>40.1</v>
      </c>
    </row>
    <row r="81" ht="14.25" customHeight="1">
      <c r="A81" s="42" t="s">
        <v>175</v>
      </c>
      <c r="B81" s="42" t="s">
        <v>173</v>
      </c>
      <c r="C81" s="33" t="s">
        <v>28</v>
      </c>
      <c r="D81" s="42">
        <v>5.0</v>
      </c>
      <c r="E81" s="42">
        <v>16.0</v>
      </c>
      <c r="F81" s="42">
        <v>49.2</v>
      </c>
      <c r="G81" s="42">
        <v>39.8</v>
      </c>
      <c r="H81" s="42">
        <v>19.2</v>
      </c>
      <c r="I81" s="42">
        <v>20.0</v>
      </c>
      <c r="J81" s="42">
        <v>7.3</v>
      </c>
      <c r="K81" s="42">
        <v>39.3</v>
      </c>
      <c r="L81" s="42">
        <v>37.5</v>
      </c>
    </row>
    <row r="82" ht="14.25" customHeight="1">
      <c r="A82" s="42" t="s">
        <v>168</v>
      </c>
      <c r="B82" s="42" t="s">
        <v>169</v>
      </c>
      <c r="C82" s="35" t="s">
        <v>46</v>
      </c>
      <c r="D82" s="42">
        <v>6.0</v>
      </c>
      <c r="E82" s="42">
        <v>1.0</v>
      </c>
      <c r="F82" s="42">
        <v>42.9</v>
      </c>
      <c r="G82" s="42">
        <v>48.4</v>
      </c>
      <c r="H82" s="42">
        <v>18.2</v>
      </c>
      <c r="I82" s="42">
        <v>22.8</v>
      </c>
      <c r="J82" s="42">
        <v>13.0</v>
      </c>
      <c r="K82" s="42">
        <v>45.1</v>
      </c>
      <c r="L82" s="42">
        <v>44.3</v>
      </c>
    </row>
    <row r="83" ht="14.25" customHeight="1">
      <c r="A83" s="42" t="s">
        <v>168</v>
      </c>
      <c r="B83" s="42" t="s">
        <v>173</v>
      </c>
      <c r="C83" s="35" t="s">
        <v>45</v>
      </c>
      <c r="D83" s="42">
        <v>6.0</v>
      </c>
      <c r="E83" s="42">
        <v>2.0</v>
      </c>
      <c r="F83" s="42">
        <v>47.6</v>
      </c>
      <c r="G83" s="42">
        <v>47.7</v>
      </c>
      <c r="H83" s="42">
        <v>18.2</v>
      </c>
      <c r="I83" s="42">
        <v>12.6</v>
      </c>
      <c r="J83" s="42">
        <v>8.1</v>
      </c>
      <c r="K83" s="42">
        <v>37.5</v>
      </c>
      <c r="L83" s="42">
        <v>40.1</v>
      </c>
    </row>
    <row r="84" ht="14.25" customHeight="1">
      <c r="A84" s="42" t="s">
        <v>175</v>
      </c>
      <c r="B84" s="42" t="s">
        <v>176</v>
      </c>
      <c r="C84" s="35" t="s">
        <v>44</v>
      </c>
      <c r="D84" s="42">
        <v>6.0</v>
      </c>
      <c r="E84" s="42">
        <v>3.0</v>
      </c>
      <c r="F84" s="42">
        <v>47.9</v>
      </c>
      <c r="G84" s="42">
        <v>44.3</v>
      </c>
      <c r="H84" s="42">
        <v>19.0</v>
      </c>
      <c r="I84" s="42">
        <v>13.2</v>
      </c>
      <c r="J84" s="42">
        <v>8.6</v>
      </c>
      <c r="K84" s="42">
        <v>38.2</v>
      </c>
      <c r="L84" s="42">
        <v>43.5</v>
      </c>
    </row>
    <row r="85" ht="14.25" customHeight="1">
      <c r="A85" s="42" t="s">
        <v>178</v>
      </c>
      <c r="B85" s="42" t="s">
        <v>179</v>
      </c>
      <c r="C85" s="35" t="s">
        <v>43</v>
      </c>
      <c r="D85" s="42">
        <v>6.0</v>
      </c>
      <c r="E85" s="42">
        <v>4.0</v>
      </c>
      <c r="F85" s="42">
        <v>44.5</v>
      </c>
      <c r="G85" s="42">
        <v>44.5</v>
      </c>
      <c r="H85" s="42">
        <v>22.6</v>
      </c>
      <c r="I85" s="42">
        <v>25.9</v>
      </c>
      <c r="J85" s="42">
        <v>16.0</v>
      </c>
      <c r="K85" s="42">
        <v>41.4</v>
      </c>
      <c r="L85" s="42">
        <v>44.1</v>
      </c>
    </row>
    <row r="86" ht="14.25" customHeight="1">
      <c r="A86" s="42" t="s">
        <v>183</v>
      </c>
      <c r="B86" s="42" t="s">
        <v>176</v>
      </c>
      <c r="C86" s="35" t="s">
        <v>42</v>
      </c>
      <c r="D86" s="42">
        <v>6.0</v>
      </c>
      <c r="E86" s="42">
        <v>5.0</v>
      </c>
      <c r="F86" s="42">
        <v>45.9</v>
      </c>
      <c r="G86" s="42">
        <v>42.7</v>
      </c>
      <c r="H86" s="42">
        <v>19.6</v>
      </c>
      <c r="I86" s="42">
        <v>21.0</v>
      </c>
      <c r="J86" s="42">
        <v>14.0</v>
      </c>
      <c r="K86" s="42">
        <v>38.4</v>
      </c>
      <c r="L86" s="42">
        <v>41.8</v>
      </c>
    </row>
    <row r="87" ht="14.25" customHeight="1">
      <c r="A87" s="42" t="s">
        <v>168</v>
      </c>
      <c r="B87" s="42" t="s">
        <v>179</v>
      </c>
      <c r="C87" s="35" t="s">
        <v>41</v>
      </c>
      <c r="D87" s="42">
        <v>6.0</v>
      </c>
      <c r="E87" s="42">
        <v>6.0</v>
      </c>
      <c r="F87" s="42">
        <v>45.7</v>
      </c>
      <c r="G87" s="42">
        <v>48.8</v>
      </c>
      <c r="H87" s="42">
        <v>16.5</v>
      </c>
      <c r="I87" s="42">
        <v>14.0</v>
      </c>
      <c r="J87" s="42">
        <v>5.7</v>
      </c>
      <c r="K87" s="42">
        <v>34.6</v>
      </c>
      <c r="L87" s="42">
        <v>40.6</v>
      </c>
    </row>
    <row r="88" ht="14.25" customHeight="1">
      <c r="A88" s="42" t="s">
        <v>183</v>
      </c>
      <c r="B88" s="42" t="s">
        <v>173</v>
      </c>
      <c r="C88" s="35" t="s">
        <v>40</v>
      </c>
      <c r="D88" s="42">
        <v>6.0</v>
      </c>
      <c r="E88" s="42">
        <v>7.0</v>
      </c>
      <c r="F88" s="42">
        <v>47.8</v>
      </c>
      <c r="G88" s="42">
        <v>46.8</v>
      </c>
      <c r="H88" s="42">
        <v>22.0</v>
      </c>
      <c r="I88" s="42">
        <v>11.3</v>
      </c>
      <c r="J88" s="42">
        <v>7.3</v>
      </c>
      <c r="K88" s="42">
        <v>41.8</v>
      </c>
      <c r="L88" s="42">
        <v>44.4</v>
      </c>
    </row>
    <row r="89" ht="14.25" customHeight="1">
      <c r="A89" s="42" t="s">
        <v>175</v>
      </c>
      <c r="B89" s="42" t="s">
        <v>179</v>
      </c>
      <c r="C89" s="35" t="s">
        <v>39</v>
      </c>
      <c r="D89" s="42">
        <v>6.0</v>
      </c>
      <c r="E89" s="42">
        <v>8.0</v>
      </c>
      <c r="F89" s="42">
        <v>47.7</v>
      </c>
      <c r="G89" s="42">
        <v>47.9</v>
      </c>
      <c r="H89" s="42">
        <v>14.0</v>
      </c>
      <c r="I89" s="42">
        <v>12.2</v>
      </c>
      <c r="J89" s="42">
        <v>4.4</v>
      </c>
      <c r="K89" s="42">
        <v>36.5</v>
      </c>
      <c r="L89" s="42">
        <v>41.2</v>
      </c>
    </row>
    <row r="90" ht="14.25" customHeight="1">
      <c r="A90" s="42" t="s">
        <v>168</v>
      </c>
      <c r="B90" s="42" t="s">
        <v>176</v>
      </c>
      <c r="C90" s="35" t="s">
        <v>38</v>
      </c>
      <c r="D90" s="42">
        <v>6.0</v>
      </c>
      <c r="E90" s="42">
        <v>9.0</v>
      </c>
      <c r="F90" s="42">
        <v>45.2</v>
      </c>
      <c r="G90" s="42">
        <v>48.0</v>
      </c>
      <c r="H90" s="42">
        <v>19.6</v>
      </c>
      <c r="I90" s="42">
        <v>20.2</v>
      </c>
      <c r="J90" s="42">
        <v>8.4</v>
      </c>
      <c r="K90" s="42">
        <v>41.0</v>
      </c>
      <c r="L90" s="42">
        <v>46.2</v>
      </c>
    </row>
    <row r="91" ht="14.25" customHeight="1">
      <c r="A91" s="42" t="s">
        <v>183</v>
      </c>
      <c r="B91" s="42" t="s">
        <v>179</v>
      </c>
      <c r="C91" s="35" t="s">
        <v>37</v>
      </c>
      <c r="D91" s="42">
        <v>6.0</v>
      </c>
      <c r="E91" s="42">
        <v>10.0</v>
      </c>
      <c r="F91" s="42">
        <v>47.3</v>
      </c>
      <c r="G91" s="42">
        <v>46.8</v>
      </c>
      <c r="H91" s="42">
        <v>13.0</v>
      </c>
      <c r="I91" s="42">
        <v>19.8</v>
      </c>
      <c r="J91" s="42">
        <v>5.3</v>
      </c>
      <c r="K91" s="42">
        <v>34.2</v>
      </c>
      <c r="L91" s="42">
        <v>39.7</v>
      </c>
    </row>
    <row r="92" ht="14.25" customHeight="1">
      <c r="A92" s="42" t="s">
        <v>178</v>
      </c>
      <c r="B92" s="42" t="s">
        <v>173</v>
      </c>
      <c r="C92" s="35" t="s">
        <v>36</v>
      </c>
      <c r="D92" s="42">
        <v>6.0</v>
      </c>
      <c r="E92" s="42">
        <v>11.0</v>
      </c>
      <c r="F92" s="42">
        <v>50.2</v>
      </c>
      <c r="G92" s="42">
        <v>45.3</v>
      </c>
      <c r="H92" s="42">
        <v>18.4</v>
      </c>
      <c r="I92" s="42">
        <v>9.2</v>
      </c>
      <c r="J92" s="42">
        <v>7.4</v>
      </c>
      <c r="K92" s="42">
        <v>34.4</v>
      </c>
      <c r="L92" s="42">
        <v>40.8</v>
      </c>
    </row>
    <row r="93" ht="14.25" customHeight="1">
      <c r="A93" s="42" t="s">
        <v>175</v>
      </c>
      <c r="B93" s="42" t="s">
        <v>169</v>
      </c>
      <c r="C93" s="35" t="s">
        <v>34</v>
      </c>
      <c r="D93" s="42">
        <v>6.0</v>
      </c>
      <c r="E93" s="42">
        <v>12.0</v>
      </c>
      <c r="F93" s="42">
        <v>47.7</v>
      </c>
      <c r="G93" s="42">
        <v>43.3</v>
      </c>
      <c r="H93" s="42">
        <v>11.0</v>
      </c>
      <c r="I93" s="42">
        <v>17.0</v>
      </c>
      <c r="J93" s="42">
        <v>5.1</v>
      </c>
      <c r="K93" s="42">
        <v>36.5</v>
      </c>
      <c r="L93" s="42">
        <v>40.1</v>
      </c>
    </row>
    <row r="94" ht="14.25" customHeight="1">
      <c r="A94" s="42" t="s">
        <v>178</v>
      </c>
      <c r="B94" s="42" t="s">
        <v>169</v>
      </c>
      <c r="C94" s="35" t="s">
        <v>32</v>
      </c>
      <c r="D94" s="42">
        <v>6.0</v>
      </c>
      <c r="E94" s="42">
        <v>13.0</v>
      </c>
      <c r="F94" s="42">
        <v>48.4</v>
      </c>
      <c r="G94" s="42">
        <v>52.3</v>
      </c>
      <c r="H94" s="42">
        <v>12.9</v>
      </c>
      <c r="I94" s="42">
        <v>19.4</v>
      </c>
      <c r="J94" s="42">
        <v>4.8</v>
      </c>
      <c r="K94" s="42">
        <v>35.6</v>
      </c>
      <c r="L94" s="42">
        <v>38.9</v>
      </c>
    </row>
    <row r="95" ht="14.25" customHeight="1">
      <c r="A95" s="42" t="s">
        <v>183</v>
      </c>
      <c r="B95" s="42" t="s">
        <v>169</v>
      </c>
      <c r="C95" s="35" t="s">
        <v>30</v>
      </c>
      <c r="D95" s="42">
        <v>6.0</v>
      </c>
      <c r="E95" s="42">
        <v>14.0</v>
      </c>
      <c r="F95" s="42">
        <v>48.2</v>
      </c>
      <c r="G95" s="42">
        <v>46.7</v>
      </c>
      <c r="H95" s="42">
        <v>16.5</v>
      </c>
      <c r="I95" s="42">
        <v>6.1</v>
      </c>
      <c r="J95" s="42">
        <v>8.5</v>
      </c>
      <c r="K95" s="42">
        <v>38.3</v>
      </c>
      <c r="L95" s="42">
        <v>43.6</v>
      </c>
    </row>
    <row r="96" ht="14.25" customHeight="1">
      <c r="A96" s="42" t="s">
        <v>178</v>
      </c>
      <c r="B96" s="42" t="s">
        <v>176</v>
      </c>
      <c r="C96" s="35" t="s">
        <v>29</v>
      </c>
      <c r="D96" s="42">
        <v>6.0</v>
      </c>
      <c r="E96" s="42">
        <v>15.0</v>
      </c>
      <c r="F96" s="42">
        <v>46.6</v>
      </c>
      <c r="G96" s="42">
        <v>50.8</v>
      </c>
      <c r="H96" s="42">
        <v>22.0</v>
      </c>
      <c r="I96" s="42">
        <v>18.4</v>
      </c>
      <c r="J96" s="42">
        <v>11.0</v>
      </c>
      <c r="K96" s="42">
        <v>42.2</v>
      </c>
      <c r="L96" s="42">
        <v>39.1</v>
      </c>
    </row>
    <row r="97" ht="14.25" customHeight="1">
      <c r="A97" s="42" t="s">
        <v>175</v>
      </c>
      <c r="B97" s="42" t="s">
        <v>173</v>
      </c>
      <c r="C97" s="33" t="s">
        <v>28</v>
      </c>
      <c r="D97" s="42">
        <v>6.0</v>
      </c>
      <c r="E97" s="42">
        <v>16.0</v>
      </c>
      <c r="F97" s="42">
        <v>51.7</v>
      </c>
      <c r="G97" s="42">
        <v>47.4</v>
      </c>
      <c r="H97" s="42">
        <v>11.0</v>
      </c>
      <c r="I97" s="42">
        <v>9.0</v>
      </c>
      <c r="J97" s="42">
        <v>3.8</v>
      </c>
      <c r="K97" s="42">
        <v>32.9</v>
      </c>
      <c r="L97" s="42">
        <v>41.3</v>
      </c>
    </row>
    <row r="98" ht="14.25" customHeight="1">
      <c r="A98" s="190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0"/>
      <c r="S98" s="190"/>
      <c r="T98" s="190"/>
      <c r="U98" s="190"/>
      <c r="V98" s="190"/>
      <c r="W98" s="190"/>
      <c r="X98" s="190"/>
      <c r="Y98" s="190"/>
      <c r="Z98" s="190"/>
    </row>
    <row r="99" ht="14.25" customHeight="1">
      <c r="C99" s="191" t="s">
        <v>247</v>
      </c>
      <c r="D99" s="25" t="s">
        <v>151</v>
      </c>
      <c r="E99" s="42" t="s">
        <v>87</v>
      </c>
      <c r="F99" s="42" t="s">
        <v>507</v>
      </c>
      <c r="G99" s="42" t="s">
        <v>9</v>
      </c>
      <c r="H99" s="42" t="s">
        <v>12</v>
      </c>
      <c r="I99" s="42" t="s">
        <v>15</v>
      </c>
      <c r="J99" s="42" t="s">
        <v>18</v>
      </c>
      <c r="K99" s="42" t="s">
        <v>21</v>
      </c>
      <c r="L99" s="42" t="s">
        <v>22</v>
      </c>
      <c r="N99" s="191" t="s">
        <v>247</v>
      </c>
      <c r="O99" s="159" t="s">
        <v>253</v>
      </c>
      <c r="P99" s="42" t="s">
        <v>295</v>
      </c>
      <c r="Q99" s="42" t="s">
        <v>9</v>
      </c>
      <c r="R99" s="42" t="s">
        <v>12</v>
      </c>
      <c r="S99" s="42" t="s">
        <v>15</v>
      </c>
      <c r="T99" s="42" t="s">
        <v>18</v>
      </c>
      <c r="U99" s="42" t="s">
        <v>21</v>
      </c>
      <c r="V99" s="42" t="s">
        <v>22</v>
      </c>
    </row>
    <row r="100" ht="14.25" customHeight="1">
      <c r="D100" s="42">
        <v>1.0</v>
      </c>
      <c r="E100" s="35" t="s">
        <v>46</v>
      </c>
      <c r="F100" s="130">
        <f t="shared" ref="F100:L100" si="1">AVERAGE(F2,F18,F34,F50,F66,F82)</f>
        <v>43.61666667</v>
      </c>
      <c r="G100" s="130">
        <f t="shared" si="1"/>
        <v>47.5</v>
      </c>
      <c r="H100" s="130">
        <f t="shared" si="1"/>
        <v>16.46666667</v>
      </c>
      <c r="I100" s="130">
        <f t="shared" si="1"/>
        <v>12.73333333</v>
      </c>
      <c r="J100" s="130">
        <f t="shared" si="1"/>
        <v>7.816666667</v>
      </c>
      <c r="K100" s="130">
        <f t="shared" si="1"/>
        <v>36.3</v>
      </c>
      <c r="L100" s="130">
        <f t="shared" si="1"/>
        <v>34.78333333</v>
      </c>
      <c r="O100" s="42" t="s">
        <v>169</v>
      </c>
      <c r="P100" s="130">
        <f t="shared" ref="P100:T100" si="2">AVERAGE(F2,F13,F14,F15,F18,F29,F31,F30,F34,F45,F47,F46,F50,F61,F62,F63,F66,F77:F79,F82,F93:F95)</f>
        <v>46.06666667</v>
      </c>
      <c r="Q100" s="130">
        <f t="shared" si="2"/>
        <v>47.5</v>
      </c>
      <c r="R100" s="130">
        <f t="shared" si="2"/>
        <v>17.32916667</v>
      </c>
      <c r="S100" s="130">
        <f t="shared" si="2"/>
        <v>13.3375</v>
      </c>
      <c r="T100" s="130">
        <f t="shared" si="2"/>
        <v>8.079166667</v>
      </c>
      <c r="U100" s="130">
        <f>AVERAGE(K2,K13,K14,K15,K18,K29,K31,K30,K34,K46,K45,K47,K49,K60,K61,K62,K65,K76:K78,K81,K92:K94)</f>
        <v>35.59166667</v>
      </c>
      <c r="V100" s="130">
        <f>AVERAGE(L2,L13,L14,L15,L18,L29,L31,L30,L34,L45,L47,L46,L50,L61,L62,L63,L66,L77:L79,L82,L93:L95)</f>
        <v>37.44583333</v>
      </c>
    </row>
    <row r="101" ht="14.25" customHeight="1">
      <c r="D101" s="42">
        <v>2.0</v>
      </c>
      <c r="E101" s="35" t="s">
        <v>45</v>
      </c>
      <c r="F101" s="130">
        <f t="shared" ref="F101:L101" si="3">AVERAGE(F3,F19,F35,F51,F67,F83)</f>
        <v>47.56666667</v>
      </c>
      <c r="G101" s="130">
        <f t="shared" si="3"/>
        <v>50.18333333</v>
      </c>
      <c r="H101" s="130">
        <f t="shared" si="3"/>
        <v>15.98333333</v>
      </c>
      <c r="I101" s="130">
        <f t="shared" si="3"/>
        <v>13.95</v>
      </c>
      <c r="J101" s="130">
        <f t="shared" si="3"/>
        <v>7.283333333</v>
      </c>
      <c r="K101" s="130">
        <f t="shared" si="3"/>
        <v>33.13333333</v>
      </c>
      <c r="L101" s="130">
        <f t="shared" si="3"/>
        <v>36.53333333</v>
      </c>
      <c r="O101" s="42" t="s">
        <v>173</v>
      </c>
      <c r="P101" s="130">
        <f t="shared" ref="P101:T101" si="4">AVERAGE(F3,F8,F12,F17,F24,F28,F33,F35,F40,F44,F49,F51,F56,F60,F65,F67,F72,F76,F81,F83,F88,F92,F97)</f>
        <v>46.40434783</v>
      </c>
      <c r="Q101" s="130">
        <f t="shared" si="4"/>
        <v>46.44347826</v>
      </c>
      <c r="R101" s="130">
        <f t="shared" si="4"/>
        <v>17.43043478</v>
      </c>
      <c r="S101" s="130">
        <f t="shared" si="4"/>
        <v>13.18695652</v>
      </c>
      <c r="T101" s="130">
        <f t="shared" si="4"/>
        <v>7.691304348</v>
      </c>
      <c r="U101" s="130">
        <f>AVERAGE(K3,K8,K12,K17,K24,K28,K33,K35,K41,K45,K48,K50,K55,K59,K64,K66,K71,K75,K80,K82,K87,K91,K96)</f>
        <v>36.78695652</v>
      </c>
      <c r="V101" s="130">
        <f>AVERAGE(L3,L8,L12,L17,L24,L28,L33,L35,L40,L44,L49,L51,L56,L60,L65,L67,L72,L76,L81,L83,L88,L92,L97)</f>
        <v>36.2173913</v>
      </c>
    </row>
    <row r="102" ht="14.25" customHeight="1">
      <c r="D102" s="42">
        <v>3.0</v>
      </c>
      <c r="E102" s="35" t="s">
        <v>44</v>
      </c>
      <c r="F102" s="130">
        <f t="shared" ref="F102:L102" si="5">AVERAGE(F4,F20,F36,F52,F68,F84)</f>
        <v>47.83333333</v>
      </c>
      <c r="G102" s="130">
        <f t="shared" si="5"/>
        <v>48.31666667</v>
      </c>
      <c r="H102" s="130">
        <f t="shared" si="5"/>
        <v>17.45</v>
      </c>
      <c r="I102" s="130">
        <f t="shared" si="5"/>
        <v>12.88333333</v>
      </c>
      <c r="J102" s="130">
        <f t="shared" si="5"/>
        <v>7.25</v>
      </c>
      <c r="K102" s="130">
        <f t="shared" si="5"/>
        <v>32.7</v>
      </c>
      <c r="L102" s="130">
        <f t="shared" si="5"/>
        <v>35.83333333</v>
      </c>
      <c r="O102" s="42" t="s">
        <v>176</v>
      </c>
      <c r="P102" s="130">
        <f t="shared" ref="P102:V102" si="6">AVERAGE(F4,F6,F10,F16,F20,F22,F26,F32,F36,F38,F42,F48,F52,F54,F58,F64,F68,F70,F74,F80,F84,F86,F90,F96)</f>
        <v>47.15</v>
      </c>
      <c r="Q102" s="130">
        <f t="shared" si="6"/>
        <v>48.49166667</v>
      </c>
      <c r="R102" s="130">
        <f t="shared" si="6"/>
        <v>18.11666667</v>
      </c>
      <c r="S102" s="130">
        <f t="shared" si="6"/>
        <v>13.47083333</v>
      </c>
      <c r="T102" s="130">
        <f t="shared" si="6"/>
        <v>8.225</v>
      </c>
      <c r="U102" s="130">
        <f t="shared" si="6"/>
        <v>33.775</v>
      </c>
      <c r="V102" s="130">
        <f t="shared" si="6"/>
        <v>36.1125</v>
      </c>
    </row>
    <row r="103" ht="14.25" customHeight="1">
      <c r="D103" s="42">
        <v>4.0</v>
      </c>
      <c r="E103" s="35" t="s">
        <v>43</v>
      </c>
      <c r="F103" s="130">
        <f t="shared" ref="F103:L103" si="7">AVERAGE(F5,F21,F37,F53,F69,F85)</f>
        <v>47.73333333</v>
      </c>
      <c r="G103" s="130">
        <f t="shared" si="7"/>
        <v>47.55</v>
      </c>
      <c r="H103" s="130">
        <f t="shared" si="7"/>
        <v>22.08333333</v>
      </c>
      <c r="I103" s="130">
        <f t="shared" si="7"/>
        <v>18.83333333</v>
      </c>
      <c r="J103" s="130">
        <f t="shared" si="7"/>
        <v>13.38333333</v>
      </c>
      <c r="K103" s="130">
        <f t="shared" si="7"/>
        <v>37.88333333</v>
      </c>
      <c r="L103" s="130">
        <f t="shared" si="7"/>
        <v>39.28333333</v>
      </c>
      <c r="O103" s="42" t="s">
        <v>179</v>
      </c>
      <c r="P103" s="130">
        <f t="shared" ref="P103:V103" si="8">AVERAGE(F5,F7,F9,F11,F21,F23,F25,F27,F37,F39,F41,F43,F53,F55,F57,F59,F69,F71,F73,F75,F85,F87,F89,F91)</f>
        <v>47.62083333</v>
      </c>
      <c r="Q103" s="130">
        <f t="shared" si="8"/>
        <v>48.1</v>
      </c>
      <c r="R103" s="130">
        <f t="shared" si="8"/>
        <v>18.84166667</v>
      </c>
      <c r="S103" s="130">
        <f t="shared" si="8"/>
        <v>15.7125</v>
      </c>
      <c r="T103" s="130">
        <f t="shared" si="8"/>
        <v>10.27083333</v>
      </c>
      <c r="U103" s="130">
        <f t="shared" si="8"/>
        <v>37.44583333</v>
      </c>
      <c r="V103" s="130">
        <f t="shared" si="8"/>
        <v>37.41666667</v>
      </c>
    </row>
    <row r="104" ht="14.25" customHeight="1">
      <c r="D104" s="42">
        <v>5.0</v>
      </c>
      <c r="E104" s="35" t="s">
        <v>42</v>
      </c>
      <c r="F104" s="130">
        <f t="shared" ref="F104:L104" si="9">AVERAGE(F6,F22,F38,F54,F70,F86)</f>
        <v>45.18333333</v>
      </c>
      <c r="G104" s="130">
        <f t="shared" si="9"/>
        <v>47.75</v>
      </c>
      <c r="H104" s="130">
        <f t="shared" si="9"/>
        <v>16.75</v>
      </c>
      <c r="I104" s="130">
        <f t="shared" si="9"/>
        <v>14.7</v>
      </c>
      <c r="J104" s="130">
        <f t="shared" si="9"/>
        <v>8.3</v>
      </c>
      <c r="K104" s="130">
        <f t="shared" si="9"/>
        <v>35.83333333</v>
      </c>
      <c r="L104" s="130">
        <f t="shared" si="9"/>
        <v>33.85</v>
      </c>
    </row>
    <row r="105" ht="14.25" customHeight="1">
      <c r="D105" s="42">
        <v>6.0</v>
      </c>
      <c r="E105" s="35" t="s">
        <v>41</v>
      </c>
      <c r="F105" s="130">
        <f t="shared" ref="F105:L105" si="10">AVERAGE(F7,F23,F39,F55,F71,F87)</f>
        <v>47.15</v>
      </c>
      <c r="G105" s="130">
        <f t="shared" si="10"/>
        <v>48.73333333</v>
      </c>
      <c r="H105" s="130">
        <f t="shared" si="10"/>
        <v>17.28333333</v>
      </c>
      <c r="I105" s="130">
        <f t="shared" si="10"/>
        <v>14</v>
      </c>
      <c r="J105" s="130">
        <f t="shared" si="10"/>
        <v>9.6</v>
      </c>
      <c r="K105" s="130">
        <f t="shared" si="10"/>
        <v>37.55</v>
      </c>
      <c r="L105" s="130">
        <f t="shared" si="10"/>
        <v>37.08333333</v>
      </c>
    </row>
    <row r="106" ht="14.25" customHeight="1">
      <c r="D106" s="42">
        <v>7.0</v>
      </c>
      <c r="E106" s="35" t="s">
        <v>40</v>
      </c>
      <c r="F106" s="130">
        <f t="shared" ref="F106:L106" si="11">AVERAGE(F8,F24,F40,F56,F72,F88)</f>
        <v>49.21666667</v>
      </c>
      <c r="G106" s="130">
        <f t="shared" si="11"/>
        <v>47.81666667</v>
      </c>
      <c r="H106" s="130">
        <f t="shared" si="11"/>
        <v>20.61666667</v>
      </c>
      <c r="I106" s="130">
        <f t="shared" si="11"/>
        <v>13.83333333</v>
      </c>
      <c r="J106" s="130">
        <f t="shared" si="11"/>
        <v>7.266666667</v>
      </c>
      <c r="K106" s="130">
        <f t="shared" si="11"/>
        <v>35.38333333</v>
      </c>
      <c r="L106" s="130">
        <f t="shared" si="11"/>
        <v>37.85</v>
      </c>
      <c r="O106" s="159" t="s">
        <v>148</v>
      </c>
      <c r="P106" s="42" t="s">
        <v>514</v>
      </c>
      <c r="Q106" s="42" t="s">
        <v>9</v>
      </c>
      <c r="R106" s="42" t="s">
        <v>12</v>
      </c>
      <c r="S106" s="42" t="s">
        <v>15</v>
      </c>
      <c r="T106" s="42" t="s">
        <v>18</v>
      </c>
      <c r="U106" s="42" t="s">
        <v>21</v>
      </c>
      <c r="V106" s="42" t="s">
        <v>22</v>
      </c>
    </row>
    <row r="107" ht="14.25" customHeight="1">
      <c r="D107" s="42">
        <v>8.0</v>
      </c>
      <c r="E107" s="35" t="s">
        <v>39</v>
      </c>
      <c r="F107" s="130">
        <f t="shared" ref="F107:L107" si="12">AVERAGE(F9,F25,F41,F57,F73,F89)</f>
        <v>46.05</v>
      </c>
      <c r="G107" s="130">
        <f t="shared" si="12"/>
        <v>47.98333333</v>
      </c>
      <c r="H107" s="130">
        <f t="shared" si="12"/>
        <v>17.91666667</v>
      </c>
      <c r="I107" s="130">
        <f t="shared" si="12"/>
        <v>14.13333333</v>
      </c>
      <c r="J107" s="130">
        <f t="shared" si="12"/>
        <v>8.1</v>
      </c>
      <c r="K107" s="130">
        <f t="shared" si="12"/>
        <v>36.9</v>
      </c>
      <c r="L107" s="130">
        <f t="shared" si="12"/>
        <v>36.85</v>
      </c>
      <c r="O107" s="42" t="s">
        <v>168</v>
      </c>
      <c r="P107" s="130">
        <f t="shared" ref="P107:T107" si="13">AVERAGE(F2,F3,F7,F10,F18,F19,F23,F26,F34,F35,F39,F42,F50,F51,F55,F58,F66,F67,F71,F74,F82,F83,F90,F87)</f>
        <v>46.7625</v>
      </c>
      <c r="Q107" s="130">
        <f t="shared" si="13"/>
        <v>48.74166667</v>
      </c>
      <c r="R107" s="130">
        <f t="shared" si="13"/>
        <v>17.14583333</v>
      </c>
      <c r="S107" s="130">
        <f t="shared" si="13"/>
        <v>13.92916667</v>
      </c>
      <c r="T107" s="130">
        <f t="shared" si="13"/>
        <v>8.425</v>
      </c>
      <c r="U107" s="130">
        <f>AVERAGE(K2,K3,K7,K10,K18,K19,K23,K26,K34,K35,K39,K42,K51,K50,K55,K58,K67,K66,K71,K74,K83,K82,K90,K87)</f>
        <v>34.41666667</v>
      </c>
      <c r="V107" s="130">
        <f>AVERAGE(L2,L3,L7,L10,L18,L19,L23,L26,L34,L35,L39,L42,L50,L51,L55,L58,L66,L67,L71,L74,L82,L83,L90,L87)</f>
        <v>36.40833333</v>
      </c>
    </row>
    <row r="108" ht="14.25" customHeight="1">
      <c r="D108" s="42">
        <v>9.0</v>
      </c>
      <c r="E108" s="35" t="s">
        <v>38</v>
      </c>
      <c r="F108" s="130">
        <f t="shared" ref="F108:L108" si="14">AVERAGE(F10,F26,F42,F58,F74,F90)</f>
        <v>48.71666667</v>
      </c>
      <c r="G108" s="130">
        <f t="shared" si="14"/>
        <v>48.55</v>
      </c>
      <c r="H108" s="130">
        <f t="shared" si="14"/>
        <v>18.85</v>
      </c>
      <c r="I108" s="130">
        <f t="shared" si="14"/>
        <v>15.03333333</v>
      </c>
      <c r="J108" s="130">
        <f t="shared" si="14"/>
        <v>9</v>
      </c>
      <c r="K108" s="130">
        <f t="shared" si="14"/>
        <v>30.68333333</v>
      </c>
      <c r="L108" s="130">
        <f t="shared" si="14"/>
        <v>37.23333333</v>
      </c>
      <c r="O108" s="42" t="s">
        <v>178</v>
      </c>
      <c r="P108" s="130">
        <f t="shared" ref="P108:V108" si="15">AVERAGE(F5,F12,F14,F16,F21,F28,F30,F32,F37,F44,F46,F48,F53,F60,F62,F64,F69,F76,F78,F80,F85,F92,F94,F96)</f>
        <v>47.4625</v>
      </c>
      <c r="Q108" s="130">
        <f t="shared" si="15"/>
        <v>48.29166667</v>
      </c>
      <c r="R108" s="130">
        <f t="shared" si="15"/>
        <v>19.47083333</v>
      </c>
      <c r="S108" s="130">
        <f t="shared" si="15"/>
        <v>14.70833333</v>
      </c>
      <c r="T108" s="130">
        <f t="shared" si="15"/>
        <v>9.575</v>
      </c>
      <c r="U108" s="130">
        <f t="shared" si="15"/>
        <v>36.90416667</v>
      </c>
      <c r="V108" s="130">
        <f t="shared" si="15"/>
        <v>38.24166667</v>
      </c>
    </row>
    <row r="109" ht="14.25" customHeight="1">
      <c r="D109" s="42">
        <v>10.0</v>
      </c>
      <c r="E109" s="35" t="s">
        <v>37</v>
      </c>
      <c r="F109" s="130">
        <f t="shared" ref="F109:L109" si="16">AVERAGE(F11,F27,F43,F59,F75,F91)</f>
        <v>49.55</v>
      </c>
      <c r="G109" s="130">
        <f t="shared" si="16"/>
        <v>48.13333333</v>
      </c>
      <c r="H109" s="130">
        <f t="shared" si="16"/>
        <v>18.08333333</v>
      </c>
      <c r="I109" s="130">
        <f t="shared" si="16"/>
        <v>15.88333333</v>
      </c>
      <c r="J109" s="130">
        <f t="shared" si="16"/>
        <v>10</v>
      </c>
      <c r="K109" s="130">
        <f t="shared" si="16"/>
        <v>37.45</v>
      </c>
      <c r="L109" s="130">
        <f t="shared" si="16"/>
        <v>36.45</v>
      </c>
      <c r="O109" s="42" t="s">
        <v>183</v>
      </c>
      <c r="P109" s="130">
        <f t="shared" ref="P109:T109" si="17">AVERAGE(F6,F8,F11,F15,F22,F24,F27,F31,F38,F40,F43,F47,F54,F56,F59,F63,F70,F72,F75,F79,F86,F88,F91,F95)</f>
        <v>46.9875</v>
      </c>
      <c r="Q109" s="130">
        <f t="shared" si="17"/>
        <v>46.90416667</v>
      </c>
      <c r="R109" s="130">
        <f t="shared" si="17"/>
        <v>17.8625</v>
      </c>
      <c r="S109" s="130">
        <f t="shared" si="17"/>
        <v>13.74583333</v>
      </c>
      <c r="T109" s="130">
        <f t="shared" si="17"/>
        <v>8.291666667</v>
      </c>
      <c r="U109" s="130">
        <f>AVERAGE(K6,K8,K11,K15,K22,K24,K27,K31,K40,K43,K47,K38,K54,K56,K59,K63,K70,K72,K75,K79,K86,K88,K91,K95)</f>
        <v>35.48333333</v>
      </c>
      <c r="V109" s="130">
        <f>AVERAGE(L6,L8,L11,L15,L22,L24,L27,L31,L38,L40,L43,L47,L54,L56,L59,L63,L70,L72,L75,L79,L86,L88,L91,L95)</f>
        <v>36.125</v>
      </c>
    </row>
    <row r="110" ht="14.25" customHeight="1">
      <c r="D110" s="42">
        <v>11.0</v>
      </c>
      <c r="E110" s="35" t="s">
        <v>36</v>
      </c>
      <c r="F110" s="130">
        <f t="shared" ref="F110:L110" si="18">AVERAGE(F12,F28,F44,F60,F76,F92)</f>
        <v>47.4</v>
      </c>
      <c r="G110" s="130">
        <f t="shared" si="18"/>
        <v>46.41666667</v>
      </c>
      <c r="H110" s="130">
        <f t="shared" si="18"/>
        <v>19.71666667</v>
      </c>
      <c r="I110" s="130">
        <f t="shared" si="18"/>
        <v>14.63333333</v>
      </c>
      <c r="J110" s="130">
        <f t="shared" si="18"/>
        <v>9.483333333</v>
      </c>
      <c r="K110" s="130">
        <f t="shared" si="18"/>
        <v>38.58333333</v>
      </c>
      <c r="L110" s="130">
        <f t="shared" si="18"/>
        <v>37.68333333</v>
      </c>
      <c r="O110" s="42" t="s">
        <v>175</v>
      </c>
      <c r="P110" s="130">
        <f t="shared" ref="P110:T110" si="19">AVERAGE(F4,F9,F13,F17,F20,F25,F29,F33,F36,F41,F45,F49,F52,F57,F61,F65,F68,F73,F77,F81,F84,F89,F93,F97)</f>
        <v>46.39583333</v>
      </c>
      <c r="Q110" s="130">
        <f t="shared" si="19"/>
        <v>47.275</v>
      </c>
      <c r="R110" s="130">
        <f t="shared" si="19"/>
        <v>17.23333333</v>
      </c>
      <c r="S110" s="130">
        <f t="shared" si="19"/>
        <v>13.54583333</v>
      </c>
      <c r="T110" s="130">
        <f t="shared" si="19"/>
        <v>8.033333333</v>
      </c>
      <c r="U110" s="130">
        <f>AVERAGE(K4,K9,K13,K17,K20,K25,K29,K33,K36,K42,K46,K48,K51,K56,K60,K64,K67,K72,K76,K80,K83,K88,K92,K96)</f>
        <v>36.43333333</v>
      </c>
      <c r="V110" s="130">
        <f>AVERAGE(L4,L9,L13,L17,L20,L25,L29,L33,L36,L41,L45,L49,L52,L57,L61,L65,L68,L73,L77,L81,L84,L89,L93,L97)</f>
        <v>36.2875</v>
      </c>
    </row>
    <row r="111" ht="14.25" customHeight="1">
      <c r="D111" s="42">
        <v>12.0</v>
      </c>
      <c r="E111" s="35" t="s">
        <v>34</v>
      </c>
      <c r="F111" s="130">
        <f t="shared" ref="F111:L111" si="20">AVERAGE(F13,F29,F45,F61,F77,F93)</f>
        <v>48.8</v>
      </c>
      <c r="G111" s="130">
        <f t="shared" si="20"/>
        <v>48.73333333</v>
      </c>
      <c r="H111" s="130">
        <f t="shared" si="20"/>
        <v>20.18333333</v>
      </c>
      <c r="I111" s="130">
        <f t="shared" si="20"/>
        <v>15.95</v>
      </c>
      <c r="J111" s="130">
        <f t="shared" si="20"/>
        <v>9.816666667</v>
      </c>
      <c r="K111" s="130">
        <f t="shared" si="20"/>
        <v>38.43333333</v>
      </c>
      <c r="L111" s="130">
        <f t="shared" si="20"/>
        <v>40.18333333</v>
      </c>
    </row>
    <row r="112" ht="14.25" customHeight="1">
      <c r="D112" s="42">
        <v>13.0</v>
      </c>
      <c r="E112" s="35" t="s">
        <v>32</v>
      </c>
      <c r="F112" s="130">
        <f t="shared" ref="F112:L112" si="21">AVERAGE(F14,F30,F46,F62,F78,F94)</f>
        <v>47.85</v>
      </c>
      <c r="G112" s="130">
        <f t="shared" si="21"/>
        <v>49.85</v>
      </c>
      <c r="H112" s="130">
        <f t="shared" si="21"/>
        <v>16.66666667</v>
      </c>
      <c r="I112" s="130">
        <f t="shared" si="21"/>
        <v>14.1</v>
      </c>
      <c r="J112" s="130">
        <f t="shared" si="21"/>
        <v>7.083333333</v>
      </c>
      <c r="K112" s="130">
        <f t="shared" si="21"/>
        <v>35.26666667</v>
      </c>
      <c r="L112" s="130">
        <f t="shared" si="21"/>
        <v>38.46666667</v>
      </c>
    </row>
    <row r="113" ht="14.25" customHeight="1">
      <c r="D113" s="42">
        <v>14.0</v>
      </c>
      <c r="E113" s="35" t="s">
        <v>30</v>
      </c>
      <c r="F113" s="130">
        <f t="shared" ref="F113:L113" si="22">AVERAGE(F15,F31,F47,F63,F79,F95)</f>
        <v>44</v>
      </c>
      <c r="G113" s="130">
        <f t="shared" si="22"/>
        <v>43.91666667</v>
      </c>
      <c r="H113" s="130">
        <f t="shared" si="22"/>
        <v>16</v>
      </c>
      <c r="I113" s="130">
        <f t="shared" si="22"/>
        <v>10.56666667</v>
      </c>
      <c r="J113" s="130">
        <f t="shared" si="22"/>
        <v>7.6</v>
      </c>
      <c r="K113" s="130">
        <f t="shared" si="22"/>
        <v>33.26666667</v>
      </c>
      <c r="L113" s="130">
        <f t="shared" si="22"/>
        <v>36.35</v>
      </c>
    </row>
    <row r="114" ht="14.25" customHeight="1">
      <c r="D114" s="42">
        <v>15.0</v>
      </c>
      <c r="E114" s="35" t="s">
        <v>29</v>
      </c>
      <c r="F114" s="130">
        <f t="shared" ref="F114:L114" si="23">AVERAGE(F16,F32,F48,F64,F80,F96)</f>
        <v>46.86666667</v>
      </c>
      <c r="G114" s="130">
        <f t="shared" si="23"/>
        <v>49.35</v>
      </c>
      <c r="H114" s="130">
        <f t="shared" si="23"/>
        <v>19.41666667</v>
      </c>
      <c r="I114" s="130">
        <f t="shared" si="23"/>
        <v>11.26666667</v>
      </c>
      <c r="J114" s="130">
        <f t="shared" si="23"/>
        <v>8.35</v>
      </c>
      <c r="K114" s="130">
        <f t="shared" si="23"/>
        <v>35.88333333</v>
      </c>
      <c r="L114" s="130">
        <f t="shared" si="23"/>
        <v>37.53333333</v>
      </c>
    </row>
    <row r="115" ht="14.25" customHeight="1">
      <c r="D115" s="42">
        <v>16.0</v>
      </c>
      <c r="E115" s="33" t="s">
        <v>28</v>
      </c>
      <c r="F115" s="130">
        <f t="shared" ref="F115:L115" si="24">AVERAGE(F17,F33,F49,F65,F81,F97)</f>
        <v>42.9</v>
      </c>
      <c r="G115" s="130">
        <f t="shared" si="24"/>
        <v>44.06666667</v>
      </c>
      <c r="H115" s="130">
        <f t="shared" si="24"/>
        <v>13.38333333</v>
      </c>
      <c r="I115" s="130">
        <f t="shared" si="24"/>
        <v>11.21666667</v>
      </c>
      <c r="J115" s="130">
        <f t="shared" si="24"/>
        <v>6.966666667</v>
      </c>
      <c r="K115" s="130">
        <f t="shared" si="24"/>
        <v>32.73333333</v>
      </c>
      <c r="L115" s="130">
        <f t="shared" si="24"/>
        <v>32.28333333</v>
      </c>
    </row>
    <row r="116" ht="14.25" customHeight="1"/>
    <row r="117" ht="14.25" customHeight="1">
      <c r="C117" s="191" t="s">
        <v>254</v>
      </c>
      <c r="D117" s="25" t="s">
        <v>151</v>
      </c>
      <c r="E117" s="42" t="s">
        <v>87</v>
      </c>
      <c r="F117" s="42" t="s">
        <v>507</v>
      </c>
      <c r="G117" s="42" t="s">
        <v>9</v>
      </c>
      <c r="H117" s="42" t="s">
        <v>12</v>
      </c>
      <c r="I117" s="42" t="s">
        <v>15</v>
      </c>
      <c r="J117" s="42" t="s">
        <v>18</v>
      </c>
      <c r="K117" s="42" t="s">
        <v>21</v>
      </c>
      <c r="L117" s="42" t="s">
        <v>22</v>
      </c>
      <c r="N117" s="191" t="s">
        <v>254</v>
      </c>
      <c r="O117" s="159" t="s">
        <v>253</v>
      </c>
      <c r="P117" s="42" t="s">
        <v>515</v>
      </c>
      <c r="Q117" s="42" t="s">
        <v>9</v>
      </c>
      <c r="R117" s="42" t="s">
        <v>12</v>
      </c>
      <c r="S117" s="42" t="s">
        <v>15</v>
      </c>
      <c r="T117" s="42" t="s">
        <v>18</v>
      </c>
      <c r="U117" s="42" t="s">
        <v>21</v>
      </c>
      <c r="V117" s="42" t="s">
        <v>22</v>
      </c>
    </row>
    <row r="118" ht="14.25" customHeight="1">
      <c r="D118" s="42">
        <v>1.0</v>
      </c>
      <c r="E118" s="35" t="s">
        <v>46</v>
      </c>
      <c r="F118" s="130">
        <f t="shared" ref="F118:L118" si="25">STDEV(F2,F18,F34,F50,F66,F82)/SQRT(COUNT(F2,F18,F34,F50,F66,F82))</f>
        <v>1.894802833</v>
      </c>
      <c r="G118" s="130">
        <f t="shared" si="25"/>
        <v>3.109769552</v>
      </c>
      <c r="H118" s="130">
        <f t="shared" si="25"/>
        <v>1.606168664</v>
      </c>
      <c r="I118" s="130">
        <f t="shared" si="25"/>
        <v>2.361590801</v>
      </c>
      <c r="J118" s="130">
        <f t="shared" si="25"/>
        <v>1.701845404</v>
      </c>
      <c r="K118" s="130">
        <f t="shared" si="25"/>
        <v>2.123205124</v>
      </c>
      <c r="L118" s="130">
        <f t="shared" si="25"/>
        <v>2.555179924</v>
      </c>
      <c r="O118" s="42" t="s">
        <v>169</v>
      </c>
      <c r="P118" s="130">
        <f t="shared" ref="P118:T118" si="26">STDEV(F2,F13,F14,F15,F18,F29,F31,F30,F34,F45,F47,F46,F50,F61,F62,F63,F66,F77:F79,F82,F93:F95)/SQRT(COUNT(F2,F13,F14,F15,F18,F29,F31,F30,F34,F45,F47,F46,F50,F61,F62,F63,F66,F77:F79,F82,F93:F95))</f>
        <v>1.096117434</v>
      </c>
      <c r="Q118" s="130">
        <f t="shared" si="26"/>
        <v>1.459178844</v>
      </c>
      <c r="R118" s="130">
        <f t="shared" si="26"/>
        <v>1.130176964</v>
      </c>
      <c r="S118" s="130">
        <f t="shared" si="26"/>
        <v>1.331377358</v>
      </c>
      <c r="T118" s="130">
        <f t="shared" si="26"/>
        <v>0.9740097008</v>
      </c>
      <c r="U118" s="130" t="str">
        <f>STDEV(K2,K13,K14,K15,K18,K29,K31,K30,K34,K46,#REF!,K47,K49,K60,K61,K62,K65,K76:K78,K81,K92:K94)/SQRT(COUNT(K2,K13,K14,K15,K18,K29,K31,K30,K34,K46,#REF!,K47,K49,K60,K61,K62,K65,K76:K78,K81,K92:K94))</f>
        <v>#REF!</v>
      </c>
      <c r="V118" s="130">
        <f>STDEV(L2,L13,L14,L15,L18,L29,L31,L30,L34,L45,L47,L46,L50,L61,L62,L63,L66,L77:L79,L82,L93:L95)/SQRT(COUNT(L2,L13,L14,L15,L18,L29,L31,L30,L34,L45,L47,L46,L50,L61,L62,L63,L66,L77:L79,L82,L93:L95))</f>
        <v>1.196431578</v>
      </c>
    </row>
    <row r="119" ht="14.25" customHeight="1">
      <c r="D119" s="42">
        <v>2.0</v>
      </c>
      <c r="E119" s="35" t="s">
        <v>45</v>
      </c>
      <c r="F119" s="130">
        <f t="shared" ref="F119:L119" si="27">STDEV(F3,F19,F35,F51,F67,F83)/SQRT(COUNT(F3,F19,F35,F51,F67,F83))</f>
        <v>1.843667842</v>
      </c>
      <c r="G119" s="130">
        <f t="shared" si="27"/>
        <v>3.254270698</v>
      </c>
      <c r="H119" s="130">
        <f t="shared" si="27"/>
        <v>1.44992337</v>
      </c>
      <c r="I119" s="130">
        <f t="shared" si="27"/>
        <v>1.83225726</v>
      </c>
      <c r="J119" s="130">
        <f t="shared" si="27"/>
        <v>1.074683416</v>
      </c>
      <c r="K119" s="130">
        <f t="shared" si="27"/>
        <v>3.185139104</v>
      </c>
      <c r="L119" s="130">
        <f t="shared" si="27"/>
        <v>2.058910176</v>
      </c>
      <c r="O119" s="42" t="s">
        <v>173</v>
      </c>
      <c r="P119" s="130">
        <f t="shared" ref="P119:T119" si="28">STDEV(F3,F8,F12,F17,F24,F28,F33,F35,F40,F44,F49,F51,F56,F60,F65,F67,F72,F76,F81,F83,F88,F92,F97)/SQRT(COUNT(F3,F8,F12,F17,F24,F28,F33,F35,F40,F44,F49,F51,F56,F60,F65,F67,F72,F76,F81,F83,F88,F92,F97))</f>
        <v>1.214853368</v>
      </c>
      <c r="Q119" s="130">
        <f t="shared" si="28"/>
        <v>1.306260784</v>
      </c>
      <c r="R119" s="130">
        <f t="shared" si="28"/>
        <v>1.155403781</v>
      </c>
      <c r="S119" s="130">
        <f t="shared" si="28"/>
        <v>1.313193981</v>
      </c>
      <c r="T119" s="130">
        <f t="shared" si="28"/>
        <v>0.4714754003</v>
      </c>
      <c r="U119" s="130">
        <f>STDEV(K3,K8,K12,K17,K24,K28,K33,K35,K41,K45,K48,K50,K55,K59,K64,K66,K71,K75,K80,K82,K87,K91,K96)/SQRT(COUNT(K3,K8,K12,K17,K24,K28,K33,K35,K41,K45,K48,K50,K55,K59,K64,K66,K71,K75,K80,K82,K87,K91,K96))</f>
        <v>0.970784784</v>
      </c>
      <c r="V119" s="130">
        <f>STDEV(L3,L8,L12,L17,L24,L28,L33,L35,L40,L44,L49,L51,L56,L60,L65,L67,L72,L76,L81,L83,L88,L92,L97)/SQRT(COUNT(L3,L8,L12,L17,L24,L28,L33,L35,L40,L44,L49,L51,L56,L60,L65,L67,L72,L76,L81,L83,L88,L92,L97))</f>
        <v>1.117638889</v>
      </c>
    </row>
    <row r="120" ht="14.25" customHeight="1">
      <c r="D120" s="42">
        <v>3.0</v>
      </c>
      <c r="E120" s="35" t="s">
        <v>44</v>
      </c>
      <c r="F120" s="130">
        <f t="shared" ref="F120:L120" si="29">STDEV(F4,F20,F36,F52,F68,F84)/SQRT(COUNT(F4,F20,F36,F52,F68,F84))</f>
        <v>3.028714432</v>
      </c>
      <c r="G120" s="130">
        <f t="shared" si="29"/>
        <v>2.381234507</v>
      </c>
      <c r="H120" s="130">
        <f t="shared" si="29"/>
        <v>1.282640506</v>
      </c>
      <c r="I120" s="130">
        <f t="shared" si="29"/>
        <v>2.226719061</v>
      </c>
      <c r="J120" s="130">
        <f t="shared" si="29"/>
        <v>1.115870363</v>
      </c>
      <c r="K120" s="130">
        <f t="shared" si="29"/>
        <v>2.462654394</v>
      </c>
      <c r="L120" s="130">
        <f t="shared" si="29"/>
        <v>1.712048805</v>
      </c>
      <c r="O120" s="42" t="s">
        <v>176</v>
      </c>
      <c r="P120" s="130">
        <f t="shared" ref="P120:T120" si="30">STDEV(F4,F6,F10,F16,F20,F22,F26,F32,F36,F38,F42,F48,F52,F54,F58,F64,F68,F70,F74,F80,F84,F86,F90,F96)/SQRT(COUNT(F4,F6,F10,F16,F20,F22,F26,F32,F36,F38,F42,F48,F52,F54,F58,F64,F68,F70,F74,F80,F84,F86,F90,F96))</f>
        <v>1.110408594</v>
      </c>
      <c r="Q120" s="130">
        <f t="shared" si="30"/>
        <v>1.245497931</v>
      </c>
      <c r="R120" s="130">
        <f t="shared" si="30"/>
        <v>0.6081173927</v>
      </c>
      <c r="S120" s="130">
        <f t="shared" si="30"/>
        <v>1.091742378</v>
      </c>
      <c r="T120" s="130">
        <f t="shared" si="30"/>
        <v>0.4625171364</v>
      </c>
      <c r="U120" s="130" t="str">
        <f>STDEV(K4,K6,K10,K16,K20,K22,K26,K32,K36,K38,K43,#REF!,K51,K53,K57,K63,K67,K69,K73,K79,K83,K85,K89,K95)/SQRT(COUNT(K4,K6,K10,K16,K20,K22,K26,K32,K36,K38,K43,#REF!,K51,K53,K57,K63,K67,K69,K73,K79,K83,K85,K89,K95))</f>
        <v>#REF!</v>
      </c>
      <c r="V120" s="130">
        <f>STDEV(L4,L6,L10,L16,L20,L22,L26,L32,L36,L38,L42,L48,L52,L54,L58,L64,L68,L70,L74,L80,L84,L86,L90,L96)/SQRT(COUNT(L4,L6,L10,L16,L20,L22,L26,L32,L36,L38,L42,L48,L52,L54,L58,L64,L68,L70,L74,L80,L84,L86,L90,L96))</f>
        <v>0.9496054196</v>
      </c>
    </row>
    <row r="121" ht="14.25" customHeight="1">
      <c r="D121" s="42">
        <v>4.0</v>
      </c>
      <c r="E121" s="35" t="s">
        <v>43</v>
      </c>
      <c r="F121" s="130">
        <f t="shared" ref="F121:L121" si="31">STDEV(F5,F21,F37,F53,F69,F85)/SQRT(COUNT(F5,F21,F37,F53,F69,F85))</f>
        <v>1.714772418</v>
      </c>
      <c r="G121" s="130">
        <f t="shared" si="31"/>
        <v>2.315419328</v>
      </c>
      <c r="H121" s="130">
        <f t="shared" si="31"/>
        <v>0.9364531192</v>
      </c>
      <c r="I121" s="130">
        <f t="shared" si="31"/>
        <v>2.959804798</v>
      </c>
      <c r="J121" s="130">
        <f t="shared" si="31"/>
        <v>1.351645088</v>
      </c>
      <c r="K121" s="130">
        <f t="shared" si="31"/>
        <v>1.616047992</v>
      </c>
      <c r="L121" s="130">
        <f t="shared" si="31"/>
        <v>1.920315368</v>
      </c>
      <c r="O121" s="42" t="s">
        <v>179</v>
      </c>
      <c r="P121" s="130">
        <f t="shared" ref="P121:T121" si="32">STDEV(F5,F7,F9,F11,F21,F23,F25,F27,F37,F39,F41,F43,F53,F55,F57,F59,F69,F71,F73,F75,F85,F87,F89,F91)/SQRT(COUNT(F5,F7,F9,F11,F21,F23,F25,F27,F37,F39,F41,F43,F53,F55,F57,F59,F69,F71,F73,F75,F85,F87,F89,F91))</f>
        <v>0.920144506</v>
      </c>
      <c r="Q121" s="130">
        <f t="shared" si="32"/>
        <v>0.8636164272</v>
      </c>
      <c r="R121" s="130">
        <f t="shared" si="32"/>
        <v>0.7144450737</v>
      </c>
      <c r="S121" s="130">
        <f t="shared" si="32"/>
        <v>1.027772188</v>
      </c>
      <c r="T121" s="130">
        <f t="shared" si="32"/>
        <v>0.8490932753</v>
      </c>
      <c r="U121" s="130">
        <f>STDEV(K5,K7,K9,K11,K21,K23,K25,K27,K37,K39,K42,K44,K52,K54,K56,K58,K68,K70,K72,K74,K84,K86,K88,K90)/SQRT(COUNT(K5,K7,K9,K11,K21,K23,K25,K27,K37,K39,K42,K44,K52,K54,K56,K58,K68,K70,K72,K74,K84,K86,K88,K90))</f>
        <v>1.616538729</v>
      </c>
      <c r="V121" s="130">
        <f>STDEV(L5,L7,L9,L11,L21,L23,L25,L27,L37,L39,L41,L43,L53,L55,L57,L59,L69,L71,L73,L75,L85,L87,L89,L91)/SQRT(COUNT(L5,L7,L9,L11,L21,L23,L25,L27,L37,L39,L41,L43,L53,L55,L57,L59,L69,L71,L73,L75,L85,L87,L89,L91))</f>
        <v>0.8025021258</v>
      </c>
    </row>
    <row r="122" ht="14.25" customHeight="1">
      <c r="D122" s="42">
        <v>5.0</v>
      </c>
      <c r="E122" s="35" t="s">
        <v>42</v>
      </c>
      <c r="F122" s="130">
        <f t="shared" ref="F122:L122" si="33">STDEV(F6,F22,F38,F54,F70,F86)/SQRT(COUNT(F6,F22,F38,F54,F70,F86))</f>
        <v>0.9442516143</v>
      </c>
      <c r="G122" s="130">
        <f t="shared" si="33"/>
        <v>1.987251033</v>
      </c>
      <c r="H122" s="130">
        <f t="shared" si="33"/>
        <v>1.644941742</v>
      </c>
      <c r="I122" s="130">
        <f t="shared" si="33"/>
        <v>2.595380512</v>
      </c>
      <c r="J122" s="130">
        <f t="shared" si="33"/>
        <v>1.20277457</v>
      </c>
      <c r="K122" s="130">
        <f t="shared" si="33"/>
        <v>2.290948372</v>
      </c>
      <c r="L122" s="130">
        <f t="shared" si="33"/>
        <v>2.763783638</v>
      </c>
    </row>
    <row r="123" ht="14.25" customHeight="1">
      <c r="D123" s="42">
        <v>6.0</v>
      </c>
      <c r="E123" s="35" t="s">
        <v>41</v>
      </c>
      <c r="F123" s="130">
        <f t="shared" ref="F123:L123" si="34">STDEV(F7,F23,F39,F55,F71,F87)/SQRT(COUNT(F7,F23,F39,F55,F71,F87))</f>
        <v>0.8894755009</v>
      </c>
      <c r="G123" s="130">
        <f t="shared" si="34"/>
        <v>1.176340843</v>
      </c>
      <c r="H123" s="130">
        <f t="shared" si="34"/>
        <v>0.9239107701</v>
      </c>
      <c r="I123" s="130">
        <f t="shared" si="34"/>
        <v>0.6742897498</v>
      </c>
      <c r="J123" s="130">
        <f t="shared" si="34"/>
        <v>1.320858307</v>
      </c>
      <c r="K123" s="130">
        <f t="shared" si="34"/>
        <v>2.160979716</v>
      </c>
      <c r="L123" s="130">
        <f t="shared" si="34"/>
        <v>1.483108597</v>
      </c>
    </row>
    <row r="124" ht="14.25" customHeight="1">
      <c r="D124" s="42">
        <v>7.0</v>
      </c>
      <c r="E124" s="35" t="s">
        <v>40</v>
      </c>
      <c r="F124" s="130">
        <f t="shared" ref="F124:J124" si="35">STDEV(F8,F24,F40,F56,F72,F88)/SQRT(COUNT(F8,F24,F40,F56,F72,F88))</f>
        <v>2.880673147</v>
      </c>
      <c r="G124" s="130">
        <f t="shared" si="35"/>
        <v>2.860934191</v>
      </c>
      <c r="H124" s="130">
        <f t="shared" si="35"/>
        <v>2.806470698</v>
      </c>
      <c r="I124" s="130">
        <f t="shared" si="35"/>
        <v>3.264318884</v>
      </c>
      <c r="J124" s="130">
        <f t="shared" si="35"/>
        <v>0.4402019738</v>
      </c>
      <c r="K124" s="130">
        <f>STDEV(K8,K24,K41,K55,K71,K87)/SQRT(COUNT(K8,K24,K41,K55,K71,K87))</f>
        <v>1.582561215</v>
      </c>
      <c r="L124" s="130">
        <f t="shared" ref="L124:L127" si="37">STDEV(L8,L24,L40,L56,L72,L88)/SQRT(COUNT(L8,L24,L40,L56,L72,L88))</f>
        <v>2.229910312</v>
      </c>
      <c r="O124" s="159" t="s">
        <v>148</v>
      </c>
      <c r="P124" s="42" t="s">
        <v>516</v>
      </c>
      <c r="Q124" s="42" t="s">
        <v>9</v>
      </c>
      <c r="R124" s="42" t="s">
        <v>12</v>
      </c>
      <c r="S124" s="42" t="s">
        <v>15</v>
      </c>
      <c r="T124" s="42" t="s">
        <v>18</v>
      </c>
      <c r="U124" s="42" t="s">
        <v>21</v>
      </c>
      <c r="V124" s="42" t="s">
        <v>22</v>
      </c>
    </row>
    <row r="125" ht="14.25" customHeight="1">
      <c r="D125" s="42">
        <v>8.0</v>
      </c>
      <c r="E125" s="35" t="s">
        <v>39</v>
      </c>
      <c r="F125" s="130">
        <f t="shared" ref="F125:J125" si="36">STDEV(F9,F25,F41,F57,F73,F89)/SQRT(COUNT(F9,F25,F41,F57,F73,F89))</f>
        <v>1.503495926</v>
      </c>
      <c r="G125" s="130">
        <f t="shared" si="36"/>
        <v>1.99138422</v>
      </c>
      <c r="H125" s="130">
        <f t="shared" si="36"/>
        <v>1.429316076</v>
      </c>
      <c r="I125" s="130">
        <f t="shared" si="36"/>
        <v>2.426749083</v>
      </c>
      <c r="J125" s="130">
        <f t="shared" si="36"/>
        <v>1.414920492</v>
      </c>
      <c r="K125" s="130">
        <f>STDEV(K8,K24,K40,K56,K72,K88)/SQRT(COUNT(K8,K24,K40,K56,K72,K88))</f>
        <v>2.073550364</v>
      </c>
      <c r="L125" s="130">
        <f t="shared" si="37"/>
        <v>1.714010891</v>
      </c>
      <c r="O125" s="42" t="s">
        <v>168</v>
      </c>
      <c r="P125" s="130">
        <f t="shared" ref="P125:T125" si="38">STDEV(F2,F3,F7,F10,F18,F19,F23,F26,F34,F35,F39,F42,F50,F51,F55,F58,F66,F67,F71,F74,F82,F83,F90,F87)/SQRT(COUNT(F2,F3,F7,F10,F18,F19,F23,F26,F34,F35,F39,F42,F50,F51,F55,F58,F66,F67,F71,F74,F82,F83,F90,F87))</f>
        <v>0.9414722609</v>
      </c>
      <c r="Q125" s="130">
        <f t="shared" si="38"/>
        <v>1.183291232</v>
      </c>
      <c r="R125" s="130">
        <f t="shared" si="38"/>
        <v>0.6335710605</v>
      </c>
      <c r="S125" s="130">
        <f t="shared" si="38"/>
        <v>0.9012567547</v>
      </c>
      <c r="T125" s="130">
        <f t="shared" si="38"/>
        <v>0.6002792225</v>
      </c>
      <c r="U125" s="130">
        <f>STDEV(K2,K3,K7,K10,K18,K19,K23,K26,K34,K35,K39,K43,K49,K50,K54,K57,K65,K66,K70,K73,K81,K82,K89,K86)/SQRT(COUNT(K2,K3,K7,K10,K18,K19,K23,K26,K34,K35,K39,K43,K49,K50,K54,K57,K65,K66,K70,K73,K81,K82,K89,K86))</f>
        <v>1.227271322</v>
      </c>
      <c r="V125" s="130">
        <f>STDEV(L2,L3,L7,L10,L18,L19,L23,L26,L34,L35,L39,L42,L50,L51,L55,L58,L66,L67,L71,L74,L82,L83,L90,L87)/SQRT(COUNT(L2,L3,L7,L10,L18,L19,L23,L26,L34,L35,L39,L42,L50,L51,L55,L58,L66,L67,L71,L74,L82,L83,L90,L87))</f>
        <v>0.9677951309</v>
      </c>
    </row>
    <row r="126" ht="14.25" customHeight="1">
      <c r="D126" s="42">
        <v>9.0</v>
      </c>
      <c r="E126" s="35" t="s">
        <v>38</v>
      </c>
      <c r="F126" s="130">
        <f t="shared" ref="F126:J126" si="39">STDEV(F10,F26,F42,F58,F74,F90)/SQRT(COUNT(F10,F26,F42,F58,F74,F90))</f>
        <v>2.371977609</v>
      </c>
      <c r="G126" s="130">
        <f t="shared" si="39"/>
        <v>1.840425675</v>
      </c>
      <c r="H126" s="130">
        <f t="shared" si="39"/>
        <v>0.9503508124</v>
      </c>
      <c r="I126" s="130">
        <f t="shared" si="39"/>
        <v>2.241824654</v>
      </c>
      <c r="J126" s="130">
        <f t="shared" si="39"/>
        <v>0.3966526608</v>
      </c>
      <c r="K126" s="130">
        <f>STDEV(K10,K26,K43,K57,K73,K89)/SQRT(COUNT(K10,K26,K43,K57,K73,K89))</f>
        <v>2.35335458</v>
      </c>
      <c r="L126" s="130">
        <f t="shared" si="37"/>
        <v>1.872906238</v>
      </c>
      <c r="O126" s="42" t="s">
        <v>178</v>
      </c>
      <c r="P126" s="130">
        <f t="shared" ref="P126:T126" si="40">STDEV(F5,F12,F14,F16,F21,F28,F30,F32,F37,F44,F46,F48,F53,F60,F62,F64,F69,F76,F78,F80,F85,F92,F94,F96)/SQRT(COUNT(F5,F12,F14,F16,F21,F28,F30,F32,F37,F44,F46,F48,F53,F60,F62,F64,F69,F76,F78,F80,F85,F92,F94,F96))</f>
        <v>0.8533568094</v>
      </c>
      <c r="Q126" s="130">
        <f t="shared" si="40"/>
        <v>1.406325213</v>
      </c>
      <c r="R126" s="130">
        <f t="shared" si="40"/>
        <v>0.7219508386</v>
      </c>
      <c r="S126" s="130">
        <f t="shared" si="40"/>
        <v>1.336661381</v>
      </c>
      <c r="T126" s="130">
        <f t="shared" si="40"/>
        <v>0.6851227014</v>
      </c>
      <c r="U126" s="130" t="str">
        <f>STDEV(K5,K12,K14,K16,K21,K28,K30,K32,K37,K45,K47,#REF!,K52,K59,K61,K63,K68,K75,K77,K79,K84,K91,K93,K95)/SQRT(COUNT(K5,K12,K14,K16,K21,K28,K30,K32,K37,K45,K47,#REF!,K52,K59,K61,K63,K68,K75,K77,K79,K84,K91,K93,K95))</f>
        <v>#REF!</v>
      </c>
      <c r="V126" s="130">
        <f>STDEV(L5,L12,L14,L16,L21,L28,L30,L32,L37,L44,L46,L48,L53,L60,L62,L64,L69,L76,L78,L80,L85,L92,L94,L96)/SQRT(COUNT(L5,L12,L14,L16,L21,L28,L30,L32,L37,L44,L46,L48,L53,L60,L62,L64,L69,L76,L78,L80,L85,L92,L94,L96))</f>
        <v>0.7845176831</v>
      </c>
    </row>
    <row r="127" ht="14.25" customHeight="1">
      <c r="D127" s="42">
        <v>10.0</v>
      </c>
      <c r="E127" s="35" t="s">
        <v>37</v>
      </c>
      <c r="F127" s="130">
        <f t="shared" ref="F127:J127" si="41">STDEV(F11,F27,F43,F59,F75,F91)/SQRT(COUNT(F11,F27,F43,F59,F75,F91))</f>
        <v>2.88129022</v>
      </c>
      <c r="G127" s="130">
        <f t="shared" si="41"/>
        <v>1.693845067</v>
      </c>
      <c r="H127" s="130">
        <f t="shared" si="41"/>
        <v>1.656787387</v>
      </c>
      <c r="I127" s="130">
        <f t="shared" si="41"/>
        <v>1.13707715</v>
      </c>
      <c r="J127" s="130">
        <f t="shared" si="41"/>
        <v>2.169638987</v>
      </c>
      <c r="K127" s="130">
        <f>STDEV(K10,K26,K42,K58,K74,K90)/SQRT(COUNT(K10,K26,K42,K58,K74,K90))</f>
        <v>5.709139846</v>
      </c>
      <c r="L127" s="130">
        <f t="shared" si="37"/>
        <v>1.433352713</v>
      </c>
      <c r="O127" s="42" t="s">
        <v>183</v>
      </c>
      <c r="P127" s="130">
        <f t="shared" ref="P127:T127" si="42">STDEV(F6,F8,F11,F15,F22,F24,F27,F31,F38,F40,F43,F47,F54,F56,F59,F63,F70,F72,F75,F79,F86,F88,F91,F95)/SQRT(COUNT(F6,F8,F11,F15,F22,F24,F27,F31,F38,F40,F43,F47,F54,F56,F59,F63,F70,F72,F75,F79,F86,F88,F91,F95))</f>
        <v>1.138510858</v>
      </c>
      <c r="Q127" s="130">
        <f t="shared" si="42"/>
        <v>1.130689785</v>
      </c>
      <c r="R127" s="130">
        <f t="shared" si="42"/>
        <v>0.9769594302</v>
      </c>
      <c r="S127" s="130">
        <f t="shared" si="42"/>
        <v>1.210431399</v>
      </c>
      <c r="T127" s="130">
        <f t="shared" si="42"/>
        <v>0.6520846356</v>
      </c>
      <c r="U127" s="130" t="str">
        <f>STDEV(K6,K8,K11,K15,K22,K24,K27,K31,K38,K41,K44,#REF!,K53,K55,K58,K62,K69,K71,K74,K78,K85,K87,K90,K94)/SQRT(COUNT(K6,K8,K11,K15,K22,K24,K27,K31,K38,K41,K44,#REF!,K53,K55,K58,K62,K69,K71,K74,K78,K85,K87,K90,K94))</f>
        <v>#REF!</v>
      </c>
      <c r="V127" s="130">
        <f>STDEV(L6,L8,L11,L15,L22,L24,L27,L31,L38,L40,L43,L47,L54,L56,L59,L63,L70,L72,L75,L79,L86,L88,L91,L95)/SQRT(COUNT(L6,L8,L11,L15,L22,L24,L27,L31,L38,L40,L43,L47,L54,L56,L59,L63,L70,L72,L75,L79,L86,L88,L91,L95))</f>
        <v>1.078096316</v>
      </c>
    </row>
    <row r="128" ht="14.25" customHeight="1">
      <c r="D128" s="42">
        <v>11.0</v>
      </c>
      <c r="E128" s="35" t="s">
        <v>36</v>
      </c>
      <c r="F128" s="130">
        <f t="shared" ref="F128:L128" si="43">STDEV(F12,F28,F44,F60,F76,F92)/SQRT(COUNT(F12,F28,F44,F60,F76,F92))</f>
        <v>1.985111248</v>
      </c>
      <c r="G128" s="130">
        <f t="shared" si="43"/>
        <v>2.704615397</v>
      </c>
      <c r="H128" s="130">
        <f t="shared" si="43"/>
        <v>2.051896142</v>
      </c>
      <c r="I128" s="130">
        <f t="shared" si="43"/>
        <v>3.200694369</v>
      </c>
      <c r="J128" s="130">
        <f t="shared" si="43"/>
        <v>1.098610233</v>
      </c>
      <c r="K128" s="130">
        <f t="shared" si="43"/>
        <v>1.831650743</v>
      </c>
      <c r="L128" s="130">
        <f t="shared" si="43"/>
        <v>1.153665655</v>
      </c>
      <c r="O128" s="42" t="s">
        <v>175</v>
      </c>
      <c r="P128" s="130">
        <f t="shared" ref="P128:T128" si="44">STDEV(F4,F9,F13,F17,F20,F25,F29,F33,F36,F41,F45,F49,F52,F57,F61,F65,F68,F73,F77,F81,F84,F89,F93,F97)/SQRT(COUNT(F4,F9,F13,F17,F20,F25,F29,F33,F36,F41,F45,F49,F52,F57,F61,F65,F68,F73,F77,F81,F84,F89,F93,F97))</f>
        <v>1.373974969</v>
      </c>
      <c r="Q128" s="130">
        <f t="shared" si="44"/>
        <v>1.321207315</v>
      </c>
      <c r="R128" s="130">
        <f t="shared" si="44"/>
        <v>1.190537369</v>
      </c>
      <c r="S128" s="130">
        <f t="shared" si="44"/>
        <v>1.314026602</v>
      </c>
      <c r="T128" s="130">
        <f t="shared" si="44"/>
        <v>0.9725147938</v>
      </c>
      <c r="U128" s="130">
        <f>STDEV(K4,K9,K13,K17,K20,K25,K29,K33,K36,K42,K46,K48,K51,K56,K60,K64,K67,K72,K76,K80,K83,K88,K92,K96)/SQRT(COUNT(K4,K9,K13,K17,K20,K25,K29,K33,K36,K42,K46,K48,K51,K56,K60,K64,K67,K72,K76,K80,K83,K88,K92,K96))</f>
        <v>1.188923314</v>
      </c>
      <c r="V128" s="130">
        <f>STDEV(L4,L9,L13,L17,L20,L25,L29,L33,L36,L41,L45,L49,L52,L57,L61,L65,L68,L73,L77,L81,L84,L89,L93,L97)/SQRT(COUNT(L4,L9,L13,L17,L20,L25,L29,L33,L36,L41,L45,L49,L52,L57,L61,L65,L68,L73,L77,L81,L84,L89,L93,L97))</f>
        <v>1.172067919</v>
      </c>
    </row>
    <row r="129" ht="14.25" customHeight="1">
      <c r="D129" s="42">
        <v>12.0</v>
      </c>
      <c r="E129" s="35" t="s">
        <v>34</v>
      </c>
      <c r="F129" s="130">
        <f t="shared" ref="F129:L129" si="45">STDEV(F13,F29,F45,F61,F77,F93)/SQRT(COUNT(F13,F29,F45,F61,F77,F93))</f>
        <v>3.455044621</v>
      </c>
      <c r="G129" s="130">
        <f t="shared" si="45"/>
        <v>3.533710672</v>
      </c>
      <c r="H129" s="130">
        <f t="shared" si="45"/>
        <v>4.003283375</v>
      </c>
      <c r="I129" s="130">
        <f t="shared" si="45"/>
        <v>3.761715034</v>
      </c>
      <c r="J129" s="130">
        <f t="shared" si="45"/>
        <v>3.567204009</v>
      </c>
      <c r="K129" s="130">
        <f t="shared" si="45"/>
        <v>2.877228605</v>
      </c>
      <c r="L129" s="130">
        <f t="shared" si="45"/>
        <v>2.50790971</v>
      </c>
    </row>
    <row r="130" ht="14.25" customHeight="1">
      <c r="D130" s="42">
        <v>13.0</v>
      </c>
      <c r="E130" s="35" t="s">
        <v>32</v>
      </c>
      <c r="F130" s="130">
        <f t="shared" ref="F130:L130" si="46">STDEV(F14,F30,F46,F62,F78,F94)/SQRT(COUNT(F14,F30,F46,F62,F78,F94))</f>
        <v>0.8827041785</v>
      </c>
      <c r="G130" s="130">
        <f t="shared" si="46"/>
        <v>2.63043089</v>
      </c>
      <c r="H130" s="130">
        <f t="shared" si="46"/>
        <v>0.9541721252</v>
      </c>
      <c r="I130" s="130">
        <f t="shared" si="46"/>
        <v>2.154684818</v>
      </c>
      <c r="J130" s="130">
        <f t="shared" si="46"/>
        <v>0.6215124921</v>
      </c>
      <c r="K130" s="130">
        <f t="shared" si="46"/>
        <v>2.621661899</v>
      </c>
      <c r="L130" s="130">
        <f t="shared" si="46"/>
        <v>2.257382949</v>
      </c>
    </row>
    <row r="131" ht="14.25" customHeight="1">
      <c r="D131" s="42">
        <v>14.0</v>
      </c>
      <c r="E131" s="35" t="s">
        <v>30</v>
      </c>
      <c r="F131" s="130">
        <f t="shared" ref="F131:L131" si="47">STDEV(F15,F31,F47,F63,F79,F95)/SQRT(COUNT(F15,F31,F47,F63,F79,F95))</f>
        <v>1.270957644</v>
      </c>
      <c r="G131" s="130">
        <f t="shared" si="47"/>
        <v>2.47459312</v>
      </c>
      <c r="H131" s="130">
        <f t="shared" si="47"/>
        <v>1.329160136</v>
      </c>
      <c r="I131" s="130">
        <f t="shared" si="47"/>
        <v>2.270486977</v>
      </c>
      <c r="J131" s="130">
        <f t="shared" si="47"/>
        <v>0.7659416862</v>
      </c>
      <c r="K131" s="130">
        <f t="shared" si="47"/>
        <v>2.969698825</v>
      </c>
      <c r="L131" s="130">
        <f t="shared" si="47"/>
        <v>2.249259137</v>
      </c>
    </row>
    <row r="132" ht="14.25" customHeight="1">
      <c r="D132" s="42">
        <v>15.0</v>
      </c>
      <c r="E132" s="35" t="s">
        <v>29</v>
      </c>
      <c r="F132" s="130">
        <f t="shared" ref="F132:L132" si="48">STDEV(F16,F32,F48,F64,F80,F96)/SQRT(COUNT(F16,F32,F48,F64,F80,F96))</f>
        <v>2.371169426</v>
      </c>
      <c r="G132" s="130">
        <f t="shared" si="48"/>
        <v>3.908004606</v>
      </c>
      <c r="H132" s="130">
        <f t="shared" si="48"/>
        <v>0.8014223467</v>
      </c>
      <c r="I132" s="130">
        <f t="shared" si="48"/>
        <v>1.838417194</v>
      </c>
      <c r="J132" s="130">
        <f t="shared" si="48"/>
        <v>0.8789197916</v>
      </c>
      <c r="K132" s="130">
        <f t="shared" si="48"/>
        <v>2.339147518</v>
      </c>
      <c r="L132" s="130">
        <f t="shared" si="48"/>
        <v>0.905783884</v>
      </c>
    </row>
    <row r="133" ht="14.25" customHeight="1">
      <c r="D133" s="42">
        <v>16.0</v>
      </c>
      <c r="E133" s="33" t="s">
        <v>28</v>
      </c>
      <c r="F133" s="130">
        <f t="shared" ref="F133:L133" si="49">STDEV(F17,F33,F49,F65,F81,F97)/SQRT(COUNT(F17,F33,F49,F65,F81,F97))</f>
        <v>2.706904751</v>
      </c>
      <c r="G133" s="130">
        <f t="shared" si="49"/>
        <v>2.682246157</v>
      </c>
      <c r="H133" s="130">
        <f t="shared" si="49"/>
        <v>1.248042912</v>
      </c>
      <c r="I133" s="130">
        <f t="shared" si="49"/>
        <v>2.091636786</v>
      </c>
      <c r="J133" s="130">
        <f t="shared" si="49"/>
        <v>0.6656659155</v>
      </c>
      <c r="K133" s="130">
        <f t="shared" si="49"/>
        <v>1.720206706</v>
      </c>
      <c r="L133" s="130">
        <f t="shared" si="49"/>
        <v>2.602231948</v>
      </c>
    </row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F100:F1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8:F1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0:G1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:G1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0:H1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0:I1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0:J1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0:K1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0:L1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0"/>
    <col customWidth="1" min="2" max="2" width="10.38"/>
    <col customWidth="1" min="3" max="3" width="12.13"/>
    <col customWidth="1" min="4" max="4" width="8.75"/>
    <col customWidth="1" min="5" max="5" width="12.13"/>
    <col customWidth="1" min="6" max="6" width="11.88"/>
    <col customWidth="1" min="7" max="29" width="8.75"/>
  </cols>
  <sheetData>
    <row r="1" ht="14.25" customHeight="1">
      <c r="A1" s="42" t="s">
        <v>148</v>
      </c>
      <c r="B1" s="42" t="s">
        <v>149</v>
      </c>
      <c r="C1" s="42" t="s">
        <v>87</v>
      </c>
      <c r="D1" s="25" t="s">
        <v>150</v>
      </c>
      <c r="E1" s="25" t="s">
        <v>151</v>
      </c>
      <c r="F1" s="42" t="s">
        <v>517</v>
      </c>
      <c r="G1" s="42" t="s">
        <v>518</v>
      </c>
      <c r="H1" s="190" t="s">
        <v>519</v>
      </c>
      <c r="I1" s="42" t="s">
        <v>520</v>
      </c>
      <c r="J1" s="42" t="s">
        <v>521</v>
      </c>
      <c r="K1" s="190" t="s">
        <v>522</v>
      </c>
      <c r="L1" s="42" t="s">
        <v>523</v>
      </c>
      <c r="M1" s="42" t="s">
        <v>524</v>
      </c>
      <c r="N1" s="190" t="s">
        <v>525</v>
      </c>
      <c r="O1" s="42" t="s">
        <v>526</v>
      </c>
      <c r="P1" s="42" t="s">
        <v>527</v>
      </c>
      <c r="Q1" s="190" t="s">
        <v>528</v>
      </c>
      <c r="R1" s="42" t="s">
        <v>529</v>
      </c>
      <c r="S1" s="42" t="s">
        <v>530</v>
      </c>
      <c r="T1" s="190" t="s">
        <v>531</v>
      </c>
      <c r="U1" s="42" t="s">
        <v>532</v>
      </c>
      <c r="V1" s="42" t="s">
        <v>533</v>
      </c>
      <c r="W1" s="190" t="s">
        <v>534</v>
      </c>
    </row>
    <row r="2" ht="14.25" customHeight="1">
      <c r="A2" s="42" t="s">
        <v>168</v>
      </c>
      <c r="B2" s="42" t="s">
        <v>169</v>
      </c>
      <c r="C2" s="35" t="s">
        <v>46</v>
      </c>
      <c r="D2" s="42">
        <v>1.0</v>
      </c>
      <c r="E2" s="42">
        <v>1.0</v>
      </c>
      <c r="F2" s="42">
        <v>0.1429</v>
      </c>
      <c r="G2" s="42">
        <v>0.1499</v>
      </c>
      <c r="H2" s="42">
        <f t="shared" ref="H2:H97" si="1">(G2-F2)*100</f>
        <v>0.7</v>
      </c>
      <c r="I2" s="42">
        <v>0.1482</v>
      </c>
      <c r="J2" s="42">
        <v>0.1589</v>
      </c>
      <c r="K2" s="42">
        <f t="shared" ref="K2:K97" si="2">(J2-I2)*100</f>
        <v>1.07</v>
      </c>
      <c r="L2" s="42">
        <v>0.152</v>
      </c>
      <c r="M2" s="42">
        <v>0.1648</v>
      </c>
      <c r="N2" s="42">
        <f t="shared" ref="N2:N97" si="3">(M2-L2)*100</f>
        <v>1.28</v>
      </c>
      <c r="O2" s="42">
        <v>0.155</v>
      </c>
      <c r="P2" s="42">
        <v>0.1628</v>
      </c>
      <c r="Q2" s="42">
        <f t="shared" ref="Q2:Q97" si="4">(P2-O2)*100</f>
        <v>0.78</v>
      </c>
      <c r="R2" s="42">
        <v>0.1343</v>
      </c>
      <c r="S2" s="42">
        <v>0.1554</v>
      </c>
      <c r="T2" s="42">
        <f t="shared" ref="T2:T97" si="5">(S2-R2)*100</f>
        <v>2.11</v>
      </c>
      <c r="U2" s="42">
        <v>0.1653</v>
      </c>
      <c r="V2" s="42">
        <v>0.1809</v>
      </c>
      <c r="W2" s="42">
        <f t="shared" ref="W2:W97" si="6">(V2/U2)</f>
        <v>1.094373866</v>
      </c>
    </row>
    <row r="3" ht="14.25" customHeight="1">
      <c r="A3" s="42" t="s">
        <v>168</v>
      </c>
      <c r="B3" s="42" t="s">
        <v>173</v>
      </c>
      <c r="C3" s="35" t="s">
        <v>45</v>
      </c>
      <c r="D3" s="42">
        <v>1.0</v>
      </c>
      <c r="E3" s="42">
        <v>2.0</v>
      </c>
      <c r="F3" s="42">
        <v>0.1386</v>
      </c>
      <c r="G3" s="42">
        <v>0.1529</v>
      </c>
      <c r="H3" s="42">
        <f t="shared" si="1"/>
        <v>1.43</v>
      </c>
      <c r="I3" s="42">
        <v>0.1472</v>
      </c>
      <c r="J3" s="42">
        <v>0.1677</v>
      </c>
      <c r="K3" s="42">
        <f t="shared" si="2"/>
        <v>2.05</v>
      </c>
      <c r="L3" s="42">
        <v>0.1541</v>
      </c>
      <c r="M3" s="42">
        <v>0.1705</v>
      </c>
      <c r="N3" s="42">
        <f t="shared" si="3"/>
        <v>1.64</v>
      </c>
      <c r="O3" s="42">
        <v>0.1361</v>
      </c>
      <c r="P3" s="42">
        <v>0.1447</v>
      </c>
      <c r="Q3" s="42">
        <f t="shared" si="4"/>
        <v>0.86</v>
      </c>
      <c r="R3" s="42">
        <v>0.1712</v>
      </c>
      <c r="S3" s="42">
        <v>0.2113</v>
      </c>
      <c r="T3" s="42">
        <f t="shared" si="5"/>
        <v>4.01</v>
      </c>
      <c r="U3" s="42">
        <v>0.1743</v>
      </c>
      <c r="V3" s="42">
        <v>0.184</v>
      </c>
      <c r="W3" s="42">
        <f t="shared" si="6"/>
        <v>1.055651176</v>
      </c>
    </row>
    <row r="4" ht="14.25" customHeight="1">
      <c r="A4" s="42" t="s">
        <v>175</v>
      </c>
      <c r="B4" s="42" t="s">
        <v>176</v>
      </c>
      <c r="C4" s="35" t="s">
        <v>44</v>
      </c>
      <c r="D4" s="42">
        <v>1.0</v>
      </c>
      <c r="E4" s="42">
        <v>3.0</v>
      </c>
      <c r="F4" s="42">
        <v>0.1579</v>
      </c>
      <c r="G4" s="42">
        <v>0.1687</v>
      </c>
      <c r="H4" s="42">
        <f t="shared" si="1"/>
        <v>1.08</v>
      </c>
      <c r="I4" s="42">
        <v>0.1471</v>
      </c>
      <c r="J4" s="42">
        <v>0.1599</v>
      </c>
      <c r="K4" s="42">
        <f t="shared" si="2"/>
        <v>1.28</v>
      </c>
      <c r="L4" s="42">
        <v>0.1354</v>
      </c>
      <c r="M4" s="42">
        <v>0.152</v>
      </c>
      <c r="N4" s="42">
        <f t="shared" si="3"/>
        <v>1.66</v>
      </c>
      <c r="O4" s="42">
        <v>0.1597</v>
      </c>
      <c r="P4" s="42">
        <v>0.1684</v>
      </c>
      <c r="Q4" s="42">
        <f t="shared" si="4"/>
        <v>0.87</v>
      </c>
      <c r="R4" s="42">
        <v>0.1591</v>
      </c>
      <c r="S4" s="42">
        <v>0.1674</v>
      </c>
      <c r="T4" s="42">
        <f t="shared" si="5"/>
        <v>0.83</v>
      </c>
      <c r="U4" s="42">
        <v>0.1693</v>
      </c>
      <c r="V4" s="42">
        <v>0.1715</v>
      </c>
      <c r="W4" s="42">
        <f t="shared" si="6"/>
        <v>1.012994684</v>
      </c>
    </row>
    <row r="5" ht="14.25" customHeight="1">
      <c r="A5" s="42" t="s">
        <v>178</v>
      </c>
      <c r="B5" s="42" t="s">
        <v>179</v>
      </c>
      <c r="C5" s="35" t="s">
        <v>43</v>
      </c>
      <c r="D5" s="42">
        <v>1.0</v>
      </c>
      <c r="E5" s="42">
        <v>4.0</v>
      </c>
      <c r="F5" s="42">
        <v>0.1328</v>
      </c>
      <c r="G5" s="42">
        <v>0.1435</v>
      </c>
      <c r="H5" s="42">
        <f t="shared" si="1"/>
        <v>1.07</v>
      </c>
      <c r="I5" s="42">
        <v>0.1326</v>
      </c>
      <c r="J5" s="42">
        <v>0.1398</v>
      </c>
      <c r="K5" s="42">
        <f t="shared" si="2"/>
        <v>0.72</v>
      </c>
      <c r="L5" s="42">
        <v>0.1592</v>
      </c>
      <c r="M5" s="42">
        <v>0.1728</v>
      </c>
      <c r="N5" s="42">
        <f t="shared" si="3"/>
        <v>1.36</v>
      </c>
      <c r="O5" s="42">
        <v>0.1423</v>
      </c>
      <c r="P5" s="42">
        <v>0.1488</v>
      </c>
      <c r="Q5" s="42">
        <f t="shared" si="4"/>
        <v>0.65</v>
      </c>
      <c r="R5" s="42">
        <v>0.1436</v>
      </c>
      <c r="S5" s="42">
        <v>0.1578</v>
      </c>
      <c r="T5" s="42">
        <f t="shared" si="5"/>
        <v>1.42</v>
      </c>
      <c r="U5" s="42">
        <v>0.1568</v>
      </c>
      <c r="V5" s="42">
        <v>0.1621</v>
      </c>
      <c r="W5" s="42">
        <f t="shared" si="6"/>
        <v>1.03380102</v>
      </c>
    </row>
    <row r="6" ht="14.25" customHeight="1">
      <c r="A6" s="42" t="s">
        <v>183</v>
      </c>
      <c r="B6" s="42" t="s">
        <v>176</v>
      </c>
      <c r="C6" s="35" t="s">
        <v>42</v>
      </c>
      <c r="D6" s="42">
        <v>1.0</v>
      </c>
      <c r="E6" s="42">
        <v>5.0</v>
      </c>
      <c r="F6" s="42">
        <v>0.1584</v>
      </c>
      <c r="G6" s="42">
        <v>0.1647</v>
      </c>
      <c r="H6" s="42">
        <f t="shared" si="1"/>
        <v>0.63</v>
      </c>
      <c r="I6" s="42">
        <v>0.1806</v>
      </c>
      <c r="J6" s="42">
        <v>0.1938</v>
      </c>
      <c r="K6" s="42">
        <f t="shared" si="2"/>
        <v>1.32</v>
      </c>
      <c r="L6" s="42">
        <v>0.1457</v>
      </c>
      <c r="M6" s="42">
        <v>0.1675</v>
      </c>
      <c r="N6" s="42">
        <f t="shared" si="3"/>
        <v>2.18</v>
      </c>
      <c r="O6" s="42">
        <v>0.1897</v>
      </c>
      <c r="P6" s="42">
        <v>0.2018</v>
      </c>
      <c r="Q6" s="42">
        <f t="shared" si="4"/>
        <v>1.21</v>
      </c>
      <c r="R6" s="42">
        <v>0.1548</v>
      </c>
      <c r="S6" s="42">
        <v>0.1642</v>
      </c>
      <c r="T6" s="42">
        <f t="shared" si="5"/>
        <v>0.94</v>
      </c>
      <c r="U6" s="42">
        <v>0.1597</v>
      </c>
      <c r="V6" s="42">
        <v>0.1652</v>
      </c>
      <c r="W6" s="42">
        <f t="shared" si="6"/>
        <v>1.034439574</v>
      </c>
    </row>
    <row r="7" ht="14.25" customHeight="1">
      <c r="A7" s="42" t="s">
        <v>168</v>
      </c>
      <c r="B7" s="42" t="s">
        <v>179</v>
      </c>
      <c r="C7" s="35" t="s">
        <v>41</v>
      </c>
      <c r="D7" s="42">
        <v>1.0</v>
      </c>
      <c r="E7" s="42">
        <v>6.0</v>
      </c>
      <c r="F7" s="42">
        <v>0.1302</v>
      </c>
      <c r="G7" s="42">
        <v>0.1396</v>
      </c>
      <c r="H7" s="42">
        <f t="shared" si="1"/>
        <v>0.94</v>
      </c>
      <c r="I7" s="42">
        <v>0.1511</v>
      </c>
      <c r="J7" s="42">
        <v>0.1712</v>
      </c>
      <c r="K7" s="42">
        <f t="shared" si="2"/>
        <v>2.01</v>
      </c>
      <c r="L7" s="42">
        <v>0.157</v>
      </c>
      <c r="M7" s="42">
        <v>0.168</v>
      </c>
      <c r="N7" s="42">
        <f t="shared" si="3"/>
        <v>1.1</v>
      </c>
      <c r="O7" s="42">
        <v>0.1455</v>
      </c>
      <c r="P7" s="42">
        <v>0.1558</v>
      </c>
      <c r="Q7" s="42">
        <f t="shared" si="4"/>
        <v>1.03</v>
      </c>
      <c r="R7" s="42">
        <v>0.1544</v>
      </c>
      <c r="S7" s="42">
        <v>0.1776</v>
      </c>
      <c r="T7" s="42">
        <f t="shared" si="5"/>
        <v>2.32</v>
      </c>
      <c r="U7" s="42">
        <v>0.1493</v>
      </c>
      <c r="V7" s="42">
        <v>0.1613</v>
      </c>
      <c r="W7" s="42">
        <f t="shared" si="6"/>
        <v>1.080375084</v>
      </c>
    </row>
    <row r="8" ht="14.25" customHeight="1">
      <c r="A8" s="42" t="s">
        <v>183</v>
      </c>
      <c r="B8" s="42" t="s">
        <v>173</v>
      </c>
      <c r="C8" s="35" t="s">
        <v>40</v>
      </c>
      <c r="D8" s="42">
        <v>1.0</v>
      </c>
      <c r="E8" s="42">
        <v>7.0</v>
      </c>
      <c r="F8" s="42">
        <v>0.1643</v>
      </c>
      <c r="G8" s="42">
        <v>0.1712</v>
      </c>
      <c r="H8" s="42">
        <f t="shared" si="1"/>
        <v>0.69</v>
      </c>
      <c r="I8" s="42">
        <v>0.1691</v>
      </c>
      <c r="J8" s="42">
        <v>0.1781</v>
      </c>
      <c r="K8" s="42">
        <f t="shared" si="2"/>
        <v>0.9</v>
      </c>
      <c r="L8" s="42">
        <v>0.1331</v>
      </c>
      <c r="M8" s="42">
        <v>0.1463</v>
      </c>
      <c r="N8" s="42">
        <f t="shared" si="3"/>
        <v>1.32</v>
      </c>
      <c r="O8" s="42">
        <v>0.1847</v>
      </c>
      <c r="P8" s="42">
        <v>0.2021</v>
      </c>
      <c r="Q8" s="42">
        <f t="shared" si="4"/>
        <v>1.74</v>
      </c>
      <c r="R8" s="42">
        <v>0.2027</v>
      </c>
      <c r="S8" s="42">
        <v>0.2143</v>
      </c>
      <c r="T8" s="42">
        <f t="shared" si="5"/>
        <v>1.16</v>
      </c>
      <c r="U8" s="42">
        <v>0.1604</v>
      </c>
      <c r="V8" s="42">
        <v>0.1619</v>
      </c>
      <c r="W8" s="42">
        <f t="shared" si="6"/>
        <v>1.009351621</v>
      </c>
    </row>
    <row r="9" ht="14.25" customHeight="1">
      <c r="A9" s="42" t="s">
        <v>175</v>
      </c>
      <c r="B9" s="42" t="s">
        <v>179</v>
      </c>
      <c r="C9" s="35" t="s">
        <v>39</v>
      </c>
      <c r="D9" s="42">
        <v>1.0</v>
      </c>
      <c r="E9" s="42">
        <v>8.0</v>
      </c>
      <c r="F9" s="42">
        <v>0.1669</v>
      </c>
      <c r="G9" s="42">
        <v>0.1776</v>
      </c>
      <c r="H9" s="42">
        <f t="shared" si="1"/>
        <v>1.07</v>
      </c>
      <c r="I9" s="42">
        <v>0.1758</v>
      </c>
      <c r="J9" s="42">
        <v>0.1855</v>
      </c>
      <c r="K9" s="42">
        <f t="shared" si="2"/>
        <v>0.97</v>
      </c>
      <c r="L9" s="42">
        <v>0.1587</v>
      </c>
      <c r="M9" s="42">
        <v>0.1753</v>
      </c>
      <c r="N9" s="42">
        <f t="shared" si="3"/>
        <v>1.66</v>
      </c>
      <c r="O9" s="42">
        <v>0.1634</v>
      </c>
      <c r="P9" s="42">
        <v>0.1787</v>
      </c>
      <c r="Q9" s="42">
        <f t="shared" si="4"/>
        <v>1.53</v>
      </c>
      <c r="R9" s="42">
        <v>0.1646</v>
      </c>
      <c r="S9" s="42">
        <v>0.1769</v>
      </c>
      <c r="T9" s="42">
        <f t="shared" si="5"/>
        <v>1.23</v>
      </c>
      <c r="U9" s="42">
        <v>0.1529</v>
      </c>
      <c r="V9" s="42">
        <v>0.1533</v>
      </c>
      <c r="W9" s="42">
        <f t="shared" si="6"/>
        <v>1.002616089</v>
      </c>
    </row>
    <row r="10" ht="14.25" customHeight="1">
      <c r="A10" s="42" t="s">
        <v>168</v>
      </c>
      <c r="B10" s="42" t="s">
        <v>176</v>
      </c>
      <c r="C10" s="35" t="s">
        <v>38</v>
      </c>
      <c r="D10" s="42">
        <v>1.0</v>
      </c>
      <c r="E10" s="42">
        <v>9.0</v>
      </c>
      <c r="F10" s="42">
        <v>0.1389</v>
      </c>
      <c r="G10" s="42">
        <v>0.1499</v>
      </c>
      <c r="H10" s="42">
        <f t="shared" si="1"/>
        <v>1.1</v>
      </c>
      <c r="I10" s="42">
        <v>0.1394</v>
      </c>
      <c r="J10" s="42">
        <v>0.1512</v>
      </c>
      <c r="K10" s="42">
        <f t="shared" si="2"/>
        <v>1.18</v>
      </c>
      <c r="L10" s="42">
        <v>0.157</v>
      </c>
      <c r="M10" s="42">
        <v>0.1682</v>
      </c>
      <c r="N10" s="42">
        <f t="shared" si="3"/>
        <v>1.12</v>
      </c>
      <c r="O10" s="42">
        <v>0.1449</v>
      </c>
      <c r="P10" s="42">
        <v>0.1613</v>
      </c>
      <c r="Q10" s="42">
        <f t="shared" si="4"/>
        <v>1.64</v>
      </c>
      <c r="R10" s="42">
        <v>0.1347</v>
      </c>
      <c r="S10" s="42">
        <v>0.1498</v>
      </c>
      <c r="T10" s="42">
        <f t="shared" si="5"/>
        <v>1.51</v>
      </c>
      <c r="U10" s="42">
        <v>0.1586</v>
      </c>
      <c r="V10" s="42">
        <v>0.1597</v>
      </c>
      <c r="W10" s="42">
        <f t="shared" si="6"/>
        <v>1.006935687</v>
      </c>
    </row>
    <row r="11" ht="14.25" customHeight="1">
      <c r="A11" s="42" t="s">
        <v>183</v>
      </c>
      <c r="B11" s="42" t="s">
        <v>179</v>
      </c>
      <c r="C11" s="35" t="s">
        <v>37</v>
      </c>
      <c r="D11" s="42">
        <v>1.0</v>
      </c>
      <c r="E11" s="42">
        <v>10.0</v>
      </c>
      <c r="F11" s="42">
        <v>0.1686</v>
      </c>
      <c r="G11" s="42">
        <v>0.1785</v>
      </c>
      <c r="H11" s="42">
        <f t="shared" si="1"/>
        <v>0.99</v>
      </c>
      <c r="I11" s="42">
        <v>0.1687</v>
      </c>
      <c r="J11" s="42">
        <v>0.1839</v>
      </c>
      <c r="K11" s="42">
        <f t="shared" si="2"/>
        <v>1.52</v>
      </c>
      <c r="L11" s="42">
        <v>0.1186</v>
      </c>
      <c r="M11" s="42">
        <v>0.1315</v>
      </c>
      <c r="N11" s="42">
        <f t="shared" si="3"/>
        <v>1.29</v>
      </c>
      <c r="O11" s="42">
        <v>0.1858</v>
      </c>
      <c r="P11" s="42">
        <v>0.1966</v>
      </c>
      <c r="Q11" s="42">
        <f t="shared" si="4"/>
        <v>1.08</v>
      </c>
      <c r="R11" s="42">
        <v>0.1656</v>
      </c>
      <c r="S11" s="42">
        <v>0.1774</v>
      </c>
      <c r="T11" s="42">
        <f t="shared" si="5"/>
        <v>1.18</v>
      </c>
      <c r="U11" s="42">
        <v>0.1778</v>
      </c>
      <c r="V11" s="42">
        <v>0.1795</v>
      </c>
      <c r="W11" s="42">
        <f t="shared" si="6"/>
        <v>1.009561305</v>
      </c>
    </row>
    <row r="12" ht="14.25" customHeight="1">
      <c r="A12" s="42" t="s">
        <v>178</v>
      </c>
      <c r="B12" s="42" t="s">
        <v>173</v>
      </c>
      <c r="C12" s="35" t="s">
        <v>36</v>
      </c>
      <c r="D12" s="42">
        <v>1.0</v>
      </c>
      <c r="E12" s="42">
        <v>11.0</v>
      </c>
      <c r="F12" s="42">
        <v>0.1426</v>
      </c>
      <c r="G12" s="42">
        <v>0.1531</v>
      </c>
      <c r="H12" s="42">
        <f t="shared" si="1"/>
        <v>1.05</v>
      </c>
      <c r="I12" s="42">
        <v>0.1429</v>
      </c>
      <c r="J12" s="42">
        <v>0.1545</v>
      </c>
      <c r="K12" s="42">
        <f t="shared" si="2"/>
        <v>1.16</v>
      </c>
      <c r="L12" s="42">
        <v>0.1389</v>
      </c>
      <c r="M12" s="42">
        <v>0.1505</v>
      </c>
      <c r="N12" s="42">
        <f t="shared" si="3"/>
        <v>1.16</v>
      </c>
      <c r="O12" s="42">
        <v>0.1596</v>
      </c>
      <c r="P12" s="42">
        <v>0.1708</v>
      </c>
      <c r="Q12" s="42">
        <f t="shared" si="4"/>
        <v>1.12</v>
      </c>
      <c r="R12" s="42">
        <v>0.1588</v>
      </c>
      <c r="S12" s="42">
        <v>0.1773</v>
      </c>
      <c r="T12" s="42">
        <f t="shared" si="5"/>
        <v>1.85</v>
      </c>
      <c r="U12" s="42">
        <v>0.1523</v>
      </c>
      <c r="V12" s="42">
        <v>0.1536</v>
      </c>
      <c r="W12" s="42">
        <f t="shared" si="6"/>
        <v>1.008535785</v>
      </c>
    </row>
    <row r="13" ht="14.25" customHeight="1">
      <c r="A13" s="42" t="s">
        <v>175</v>
      </c>
      <c r="B13" s="42" t="s">
        <v>169</v>
      </c>
      <c r="C13" s="35" t="s">
        <v>34</v>
      </c>
      <c r="D13" s="42">
        <v>1.0</v>
      </c>
      <c r="E13" s="42">
        <v>12.0</v>
      </c>
      <c r="F13" s="42">
        <v>0.1547</v>
      </c>
      <c r="G13" s="42">
        <v>0.1638</v>
      </c>
      <c r="H13" s="42">
        <f t="shared" si="1"/>
        <v>0.91</v>
      </c>
      <c r="I13" s="42">
        <v>0.1679</v>
      </c>
      <c r="J13" s="42">
        <v>0.1758</v>
      </c>
      <c r="K13" s="42">
        <f t="shared" si="2"/>
        <v>0.79</v>
      </c>
      <c r="L13" s="42">
        <v>0.1292</v>
      </c>
      <c r="M13" s="42">
        <v>0.1439</v>
      </c>
      <c r="N13" s="42">
        <f t="shared" si="3"/>
        <v>1.47</v>
      </c>
      <c r="O13" s="42">
        <v>0.1712</v>
      </c>
      <c r="P13" s="42">
        <v>0.1831</v>
      </c>
      <c r="Q13" s="42">
        <f t="shared" si="4"/>
        <v>1.19</v>
      </c>
      <c r="R13" s="42">
        <v>0.1713</v>
      </c>
      <c r="S13" s="42">
        <v>0.1884</v>
      </c>
      <c r="T13" s="42">
        <f t="shared" si="5"/>
        <v>1.71</v>
      </c>
      <c r="U13" s="42">
        <v>0.1774</v>
      </c>
      <c r="V13" s="42">
        <v>0.1885</v>
      </c>
      <c r="W13" s="42">
        <f t="shared" si="6"/>
        <v>1.062570462</v>
      </c>
    </row>
    <row r="14" ht="14.25" customHeight="1">
      <c r="A14" s="42" t="s">
        <v>178</v>
      </c>
      <c r="B14" s="42" t="s">
        <v>169</v>
      </c>
      <c r="C14" s="35" t="s">
        <v>32</v>
      </c>
      <c r="D14" s="42">
        <v>1.0</v>
      </c>
      <c r="E14" s="42">
        <v>13.0</v>
      </c>
      <c r="F14" s="42">
        <v>0.1308</v>
      </c>
      <c r="G14" s="42">
        <v>0.1378</v>
      </c>
      <c r="H14" s="42">
        <f t="shared" si="1"/>
        <v>0.7</v>
      </c>
      <c r="I14" s="42">
        <v>0.1391</v>
      </c>
      <c r="J14" s="42">
        <v>0.1554</v>
      </c>
      <c r="K14" s="42">
        <f t="shared" si="2"/>
        <v>1.63</v>
      </c>
      <c r="L14" s="42">
        <v>0.1486</v>
      </c>
      <c r="M14" s="42">
        <v>0.1621</v>
      </c>
      <c r="N14" s="42">
        <f t="shared" si="3"/>
        <v>1.35</v>
      </c>
      <c r="O14" s="42">
        <v>0.1405</v>
      </c>
      <c r="P14" s="42">
        <v>0.1508</v>
      </c>
      <c r="Q14" s="42">
        <f t="shared" si="4"/>
        <v>1.03</v>
      </c>
      <c r="R14" s="42">
        <v>0.1466</v>
      </c>
      <c r="S14" s="42">
        <v>0.1676</v>
      </c>
      <c r="T14" s="42">
        <f t="shared" si="5"/>
        <v>2.1</v>
      </c>
      <c r="U14" s="42">
        <v>0.1446</v>
      </c>
      <c r="V14" s="42">
        <v>0.1546</v>
      </c>
      <c r="W14" s="42">
        <f t="shared" si="6"/>
        <v>1.069156293</v>
      </c>
    </row>
    <row r="15" ht="14.25" customHeight="1">
      <c r="A15" s="42" t="s">
        <v>183</v>
      </c>
      <c r="B15" s="42" t="s">
        <v>169</v>
      </c>
      <c r="C15" s="35" t="s">
        <v>30</v>
      </c>
      <c r="D15" s="42">
        <v>1.0</v>
      </c>
      <c r="E15" s="42">
        <v>14.0</v>
      </c>
      <c r="F15" s="42">
        <v>0.1528</v>
      </c>
      <c r="G15" s="42">
        <v>0.1582</v>
      </c>
      <c r="H15" s="42">
        <f t="shared" si="1"/>
        <v>0.54</v>
      </c>
      <c r="I15" s="42">
        <v>0.1522</v>
      </c>
      <c r="J15" s="42">
        <v>0.1551</v>
      </c>
      <c r="K15" s="42">
        <f t="shared" si="2"/>
        <v>0.29</v>
      </c>
      <c r="L15" s="42">
        <v>0.1377</v>
      </c>
      <c r="M15" s="42">
        <v>0.1579</v>
      </c>
      <c r="N15" s="42">
        <f t="shared" si="3"/>
        <v>2.02</v>
      </c>
      <c r="O15" s="42">
        <v>0.1789</v>
      </c>
      <c r="P15" s="42">
        <v>0.1878</v>
      </c>
      <c r="Q15" s="42">
        <f t="shared" si="4"/>
        <v>0.89</v>
      </c>
      <c r="R15" s="42">
        <v>0.1606</v>
      </c>
      <c r="S15" s="42">
        <v>0.1774</v>
      </c>
      <c r="T15" s="42">
        <f t="shared" si="5"/>
        <v>1.68</v>
      </c>
      <c r="U15" s="42">
        <v>0.1582</v>
      </c>
      <c r="V15" s="42">
        <v>0.1595</v>
      </c>
      <c r="W15" s="42">
        <f t="shared" si="6"/>
        <v>1.008217446</v>
      </c>
    </row>
    <row r="16" ht="14.25" customHeight="1">
      <c r="A16" s="42" t="s">
        <v>178</v>
      </c>
      <c r="B16" s="42" t="s">
        <v>176</v>
      </c>
      <c r="C16" s="35" t="s">
        <v>29</v>
      </c>
      <c r="D16" s="42">
        <v>1.0</v>
      </c>
      <c r="E16" s="42">
        <v>15.0</v>
      </c>
      <c r="F16" s="42">
        <v>0.136</v>
      </c>
      <c r="G16" s="42">
        <v>0.1399</v>
      </c>
      <c r="H16" s="42">
        <f t="shared" si="1"/>
        <v>0.39</v>
      </c>
      <c r="I16" s="42">
        <v>0.146</v>
      </c>
      <c r="J16" s="42">
        <v>0.1512</v>
      </c>
      <c r="K16" s="42">
        <f t="shared" si="2"/>
        <v>0.52</v>
      </c>
      <c r="L16" s="42">
        <v>0.1904</v>
      </c>
      <c r="M16" s="42">
        <v>0.2025</v>
      </c>
      <c r="N16" s="42">
        <f t="shared" si="3"/>
        <v>1.21</v>
      </c>
      <c r="O16" s="42">
        <v>0.1421</v>
      </c>
      <c r="P16" s="42">
        <v>0.151</v>
      </c>
      <c r="Q16" s="42">
        <f t="shared" si="4"/>
        <v>0.89</v>
      </c>
      <c r="R16" s="42">
        <v>0.1425</v>
      </c>
      <c r="S16" s="42">
        <v>0.1548</v>
      </c>
      <c r="T16" s="42">
        <f t="shared" si="5"/>
        <v>1.23</v>
      </c>
      <c r="U16" s="42">
        <v>0.1488</v>
      </c>
      <c r="V16" s="42">
        <v>0.1516</v>
      </c>
      <c r="W16" s="42">
        <f t="shared" si="6"/>
        <v>1.018817204</v>
      </c>
    </row>
    <row r="17" ht="14.25" customHeight="1">
      <c r="A17" s="42" t="s">
        <v>175</v>
      </c>
      <c r="B17" s="42" t="s">
        <v>173</v>
      </c>
      <c r="C17" s="33" t="s">
        <v>28</v>
      </c>
      <c r="D17" s="42">
        <v>1.0</v>
      </c>
      <c r="E17" s="42">
        <v>16.0</v>
      </c>
      <c r="F17" s="42">
        <v>0.1428</v>
      </c>
      <c r="G17" s="42">
        <v>0.1505</v>
      </c>
      <c r="H17" s="42">
        <f t="shared" si="1"/>
        <v>0.77</v>
      </c>
      <c r="I17" s="42">
        <v>0.1661</v>
      </c>
      <c r="J17" s="42">
        <v>0.1722</v>
      </c>
      <c r="K17" s="42">
        <f t="shared" si="2"/>
        <v>0.61</v>
      </c>
      <c r="L17" s="42">
        <v>0.1603</v>
      </c>
      <c r="M17" s="42">
        <v>0.1718</v>
      </c>
      <c r="N17" s="42">
        <f t="shared" si="3"/>
        <v>1.15</v>
      </c>
      <c r="O17" s="42">
        <v>0.1673</v>
      </c>
      <c r="P17" s="42">
        <v>0.1781</v>
      </c>
      <c r="Q17" s="42">
        <f t="shared" si="4"/>
        <v>1.08</v>
      </c>
      <c r="R17" s="42">
        <v>0.1517</v>
      </c>
      <c r="S17" s="42">
        <v>0.1637</v>
      </c>
      <c r="T17" s="42">
        <f t="shared" si="5"/>
        <v>1.2</v>
      </c>
      <c r="U17" s="42">
        <v>0.1676</v>
      </c>
      <c r="V17" s="42">
        <v>0.1698</v>
      </c>
      <c r="W17" s="42">
        <f t="shared" si="6"/>
        <v>1.013126492</v>
      </c>
    </row>
    <row r="18" ht="14.25" customHeight="1">
      <c r="A18" s="42" t="s">
        <v>168</v>
      </c>
      <c r="B18" s="42" t="s">
        <v>169</v>
      </c>
      <c r="C18" s="35" t="s">
        <v>46</v>
      </c>
      <c r="D18" s="42">
        <v>2.0</v>
      </c>
      <c r="E18" s="42">
        <v>1.0</v>
      </c>
      <c r="F18" s="42">
        <v>0.124</v>
      </c>
      <c r="G18" s="42">
        <v>0.1578</v>
      </c>
      <c r="H18" s="42">
        <f t="shared" si="1"/>
        <v>3.38</v>
      </c>
      <c r="I18" s="42">
        <v>0.1295</v>
      </c>
      <c r="J18" s="42">
        <v>0.1428</v>
      </c>
      <c r="K18" s="42">
        <f t="shared" si="2"/>
        <v>1.33</v>
      </c>
      <c r="L18" s="42">
        <v>0.149</v>
      </c>
      <c r="M18" s="42">
        <v>0.1647</v>
      </c>
      <c r="N18" s="42">
        <f t="shared" si="3"/>
        <v>1.57</v>
      </c>
      <c r="O18" s="42">
        <v>0.1618</v>
      </c>
      <c r="P18" s="42">
        <v>0.1818</v>
      </c>
      <c r="Q18" s="42">
        <f t="shared" si="4"/>
        <v>2</v>
      </c>
      <c r="R18" s="42">
        <v>0.1694</v>
      </c>
      <c r="S18" s="42">
        <v>0.1984</v>
      </c>
      <c r="T18" s="42">
        <f t="shared" si="5"/>
        <v>2.9</v>
      </c>
      <c r="U18" s="42">
        <v>0.165</v>
      </c>
      <c r="V18" s="42">
        <v>0.1675</v>
      </c>
      <c r="W18" s="42">
        <f t="shared" si="6"/>
        <v>1.015151515</v>
      </c>
    </row>
    <row r="19" ht="14.25" customHeight="1">
      <c r="A19" s="42" t="s">
        <v>168</v>
      </c>
      <c r="B19" s="42" t="s">
        <v>173</v>
      </c>
      <c r="C19" s="35" t="s">
        <v>45</v>
      </c>
      <c r="D19" s="42">
        <v>2.0</v>
      </c>
      <c r="E19" s="42">
        <v>2.0</v>
      </c>
      <c r="F19" s="42">
        <v>0.128</v>
      </c>
      <c r="G19" s="42">
        <v>0.1804</v>
      </c>
      <c r="H19" s="42">
        <f t="shared" si="1"/>
        <v>5.24</v>
      </c>
      <c r="I19" s="42">
        <v>0.1239</v>
      </c>
      <c r="J19" s="42">
        <v>0.142</v>
      </c>
      <c r="K19" s="42">
        <f t="shared" si="2"/>
        <v>1.81</v>
      </c>
      <c r="L19" s="42">
        <v>0.1804</v>
      </c>
      <c r="M19" s="42">
        <v>0.201</v>
      </c>
      <c r="N19" s="42">
        <f t="shared" si="3"/>
        <v>2.06</v>
      </c>
      <c r="O19" s="42">
        <v>0.1824</v>
      </c>
      <c r="P19" s="42">
        <v>0.2031</v>
      </c>
      <c r="Q19" s="42">
        <f t="shared" si="4"/>
        <v>2.07</v>
      </c>
      <c r="R19" s="42">
        <v>0.1658</v>
      </c>
      <c r="S19" s="42">
        <v>0.1942</v>
      </c>
      <c r="T19" s="42">
        <f t="shared" si="5"/>
        <v>2.84</v>
      </c>
      <c r="U19" s="42">
        <v>0.1947</v>
      </c>
      <c r="V19" s="42">
        <v>0.1951</v>
      </c>
      <c r="W19" s="42">
        <f t="shared" si="6"/>
        <v>1.002054443</v>
      </c>
    </row>
    <row r="20" ht="14.25" customHeight="1">
      <c r="A20" s="42" t="s">
        <v>175</v>
      </c>
      <c r="B20" s="42" t="s">
        <v>176</v>
      </c>
      <c r="C20" s="35" t="s">
        <v>44</v>
      </c>
      <c r="D20" s="42">
        <v>2.0</v>
      </c>
      <c r="E20" s="42">
        <v>3.0</v>
      </c>
      <c r="F20" s="42">
        <v>0.1581</v>
      </c>
      <c r="G20" s="42">
        <v>0.1601</v>
      </c>
      <c r="H20" s="42">
        <f t="shared" si="1"/>
        <v>0.2</v>
      </c>
      <c r="I20" s="42">
        <v>0.1659</v>
      </c>
      <c r="J20" s="42">
        <v>0.1778</v>
      </c>
      <c r="K20" s="42">
        <f t="shared" si="2"/>
        <v>1.19</v>
      </c>
      <c r="L20" s="42">
        <v>0.1823</v>
      </c>
      <c r="M20" s="42">
        <v>0.1943</v>
      </c>
      <c r="N20" s="42">
        <f t="shared" si="3"/>
        <v>1.2</v>
      </c>
      <c r="O20" s="42">
        <v>0.1742</v>
      </c>
      <c r="P20" s="42">
        <v>0.1898</v>
      </c>
      <c r="Q20" s="42">
        <f t="shared" si="4"/>
        <v>1.56</v>
      </c>
      <c r="R20" s="42">
        <v>0.1867</v>
      </c>
      <c r="S20" s="42">
        <v>0.1965</v>
      </c>
      <c r="T20" s="42">
        <f t="shared" si="5"/>
        <v>0.98</v>
      </c>
      <c r="U20" s="42">
        <v>0.2005</v>
      </c>
      <c r="V20" s="42">
        <v>0.2062</v>
      </c>
      <c r="W20" s="42">
        <f t="shared" si="6"/>
        <v>1.028428928</v>
      </c>
    </row>
    <row r="21" ht="14.25" customHeight="1">
      <c r="A21" s="42" t="s">
        <v>178</v>
      </c>
      <c r="B21" s="42" t="s">
        <v>179</v>
      </c>
      <c r="C21" s="35" t="s">
        <v>43</v>
      </c>
      <c r="D21" s="42">
        <v>2.0</v>
      </c>
      <c r="E21" s="42">
        <v>4.0</v>
      </c>
      <c r="F21" s="42">
        <v>0.1209</v>
      </c>
      <c r="G21" s="42">
        <v>0.1302</v>
      </c>
      <c r="H21" s="42">
        <f t="shared" si="1"/>
        <v>0.93</v>
      </c>
      <c r="I21" s="42">
        <v>0.1465</v>
      </c>
      <c r="J21" s="42">
        <v>0.1588</v>
      </c>
      <c r="K21" s="42">
        <f t="shared" si="2"/>
        <v>1.23</v>
      </c>
      <c r="L21" s="42">
        <v>0.1627</v>
      </c>
      <c r="M21" s="42">
        <v>0.1753</v>
      </c>
      <c r="N21" s="42">
        <f t="shared" si="3"/>
        <v>1.26</v>
      </c>
      <c r="O21" s="42">
        <v>0.1826</v>
      </c>
      <c r="P21" s="42">
        <v>0.1983</v>
      </c>
      <c r="Q21" s="42">
        <f t="shared" si="4"/>
        <v>1.57</v>
      </c>
      <c r="R21" s="42">
        <v>0.1937</v>
      </c>
      <c r="S21" s="42">
        <v>0.2254</v>
      </c>
      <c r="T21" s="42">
        <f t="shared" si="5"/>
        <v>3.17</v>
      </c>
      <c r="U21" s="42">
        <v>0.1869</v>
      </c>
      <c r="V21" s="42">
        <v>0.1934</v>
      </c>
      <c r="W21" s="42">
        <f t="shared" si="6"/>
        <v>1.034777956</v>
      </c>
    </row>
    <row r="22" ht="14.25" customHeight="1">
      <c r="A22" s="42" t="s">
        <v>183</v>
      </c>
      <c r="B22" s="42" t="s">
        <v>176</v>
      </c>
      <c r="C22" s="35" t="s">
        <v>42</v>
      </c>
      <c r="D22" s="42">
        <v>2.0</v>
      </c>
      <c r="E22" s="42">
        <v>5.0</v>
      </c>
      <c r="F22" s="42">
        <v>0.1672</v>
      </c>
      <c r="G22" s="42">
        <v>0.1754</v>
      </c>
      <c r="H22" s="42">
        <f t="shared" si="1"/>
        <v>0.82</v>
      </c>
      <c r="I22" s="42">
        <v>0.1802</v>
      </c>
      <c r="J22" s="42">
        <v>0.1925</v>
      </c>
      <c r="K22" s="42">
        <f t="shared" si="2"/>
        <v>1.23</v>
      </c>
      <c r="L22" s="42">
        <v>0.1806</v>
      </c>
      <c r="M22" s="42">
        <v>0.1933</v>
      </c>
      <c r="N22" s="42">
        <f t="shared" si="3"/>
        <v>1.27</v>
      </c>
      <c r="O22" s="42">
        <v>0.2055</v>
      </c>
      <c r="P22" s="42">
        <v>0.2265</v>
      </c>
      <c r="Q22" s="42">
        <f t="shared" si="4"/>
        <v>2.1</v>
      </c>
      <c r="R22" s="42">
        <v>0.2121</v>
      </c>
      <c r="S22" s="42">
        <v>0.2366</v>
      </c>
      <c r="T22" s="42">
        <f t="shared" si="5"/>
        <v>2.45</v>
      </c>
      <c r="U22" s="42">
        <v>0.1803</v>
      </c>
      <c r="V22" s="42">
        <v>0.1826</v>
      </c>
      <c r="W22" s="42">
        <f t="shared" si="6"/>
        <v>1.012756517</v>
      </c>
    </row>
    <row r="23" ht="14.25" customHeight="1">
      <c r="A23" s="42" t="s">
        <v>168</v>
      </c>
      <c r="B23" s="42" t="s">
        <v>179</v>
      </c>
      <c r="C23" s="35" t="s">
        <v>41</v>
      </c>
      <c r="D23" s="42">
        <v>2.0</v>
      </c>
      <c r="E23" s="42">
        <v>6.0</v>
      </c>
      <c r="F23" s="42">
        <v>0.1608</v>
      </c>
      <c r="G23" s="42">
        <v>0.1681</v>
      </c>
      <c r="H23" s="42">
        <f t="shared" si="1"/>
        <v>0.73</v>
      </c>
      <c r="I23" s="42">
        <v>0.139</v>
      </c>
      <c r="J23" s="42">
        <v>0.1493</v>
      </c>
      <c r="K23" s="42">
        <f t="shared" si="2"/>
        <v>1.03</v>
      </c>
      <c r="L23" s="42">
        <v>0.1548</v>
      </c>
      <c r="M23" s="42">
        <v>0.1692</v>
      </c>
      <c r="N23" s="42">
        <f t="shared" si="3"/>
        <v>1.44</v>
      </c>
      <c r="O23" s="42">
        <v>0.1584</v>
      </c>
      <c r="P23" s="42">
        <v>0.1707</v>
      </c>
      <c r="Q23" s="42">
        <f t="shared" si="4"/>
        <v>1.23</v>
      </c>
      <c r="R23" s="42">
        <v>0.1778</v>
      </c>
      <c r="S23" s="42">
        <v>0.2017</v>
      </c>
      <c r="T23" s="42">
        <f t="shared" si="5"/>
        <v>2.39</v>
      </c>
      <c r="U23" s="42">
        <v>0.1643</v>
      </c>
      <c r="V23" s="42">
        <v>0.1687</v>
      </c>
      <c r="W23" s="42">
        <f t="shared" si="6"/>
        <v>1.02678028</v>
      </c>
    </row>
    <row r="24" ht="14.25" customHeight="1">
      <c r="A24" s="42" t="s">
        <v>183</v>
      </c>
      <c r="B24" s="42" t="s">
        <v>173</v>
      </c>
      <c r="C24" s="35" t="s">
        <v>40</v>
      </c>
      <c r="D24" s="42">
        <v>2.0</v>
      </c>
      <c r="E24" s="42">
        <v>7.0</v>
      </c>
      <c r="F24" s="42">
        <v>0.171</v>
      </c>
      <c r="G24" s="42">
        <v>0.1772</v>
      </c>
      <c r="H24" s="42">
        <f t="shared" si="1"/>
        <v>0.62</v>
      </c>
      <c r="I24" s="42">
        <v>0.1916</v>
      </c>
      <c r="J24" s="42">
        <v>0.201</v>
      </c>
      <c r="K24" s="42">
        <f t="shared" si="2"/>
        <v>0.94</v>
      </c>
      <c r="L24" s="42">
        <v>0.1739</v>
      </c>
      <c r="M24" s="42">
        <v>0.1887</v>
      </c>
      <c r="N24" s="42">
        <f t="shared" si="3"/>
        <v>1.48</v>
      </c>
      <c r="O24" s="42">
        <v>0.1804</v>
      </c>
      <c r="P24" s="42">
        <v>0.1946</v>
      </c>
      <c r="Q24" s="42">
        <f t="shared" si="4"/>
        <v>1.42</v>
      </c>
      <c r="R24" s="42">
        <v>0.1879</v>
      </c>
      <c r="S24" s="42">
        <v>0.2011</v>
      </c>
      <c r="T24" s="42">
        <f t="shared" si="5"/>
        <v>1.32</v>
      </c>
      <c r="U24" s="42">
        <v>0.1655</v>
      </c>
      <c r="V24" s="42">
        <v>0.1683</v>
      </c>
      <c r="W24" s="42">
        <f t="shared" si="6"/>
        <v>1.016918429</v>
      </c>
    </row>
    <row r="25" ht="14.25" customHeight="1">
      <c r="A25" s="42" t="s">
        <v>175</v>
      </c>
      <c r="B25" s="42" t="s">
        <v>179</v>
      </c>
      <c r="C25" s="35" t="s">
        <v>39</v>
      </c>
      <c r="D25" s="42">
        <v>2.0</v>
      </c>
      <c r="E25" s="42">
        <v>8.0</v>
      </c>
      <c r="F25" s="42">
        <v>0.1451</v>
      </c>
      <c r="G25" s="42">
        <v>0.1496</v>
      </c>
      <c r="H25" s="42">
        <f t="shared" si="1"/>
        <v>0.45</v>
      </c>
      <c r="I25" s="42">
        <v>0.1555</v>
      </c>
      <c r="J25" s="42">
        <v>0.162</v>
      </c>
      <c r="K25" s="42">
        <f t="shared" si="2"/>
        <v>0.65</v>
      </c>
      <c r="L25" s="42">
        <v>0.1925</v>
      </c>
      <c r="M25" s="42">
        <v>0.2064</v>
      </c>
      <c r="N25" s="42">
        <f t="shared" si="3"/>
        <v>1.39</v>
      </c>
      <c r="O25" s="42">
        <v>0.1779</v>
      </c>
      <c r="P25" s="42">
        <v>0.192</v>
      </c>
      <c r="Q25" s="42">
        <f t="shared" si="4"/>
        <v>1.41</v>
      </c>
      <c r="R25" s="42">
        <v>0.1974</v>
      </c>
      <c r="S25" s="42">
        <v>0.2116</v>
      </c>
      <c r="T25" s="42">
        <f t="shared" si="5"/>
        <v>1.42</v>
      </c>
      <c r="U25" s="42">
        <v>0.1822</v>
      </c>
      <c r="V25" s="42">
        <v>0.1836</v>
      </c>
      <c r="W25" s="42">
        <f t="shared" si="6"/>
        <v>1.007683864</v>
      </c>
    </row>
    <row r="26" ht="14.25" customHeight="1">
      <c r="A26" s="42" t="s">
        <v>168</v>
      </c>
      <c r="B26" s="42" t="s">
        <v>176</v>
      </c>
      <c r="C26" s="35" t="s">
        <v>38</v>
      </c>
      <c r="D26" s="42">
        <v>2.0</v>
      </c>
      <c r="E26" s="42">
        <v>9.0</v>
      </c>
      <c r="F26" s="42">
        <v>0.1494</v>
      </c>
      <c r="G26" s="42">
        <v>0.1544</v>
      </c>
      <c r="H26" s="42">
        <f t="shared" si="1"/>
        <v>0.5</v>
      </c>
      <c r="I26" s="42">
        <v>0.1652</v>
      </c>
      <c r="J26" s="42">
        <v>0.1751</v>
      </c>
      <c r="K26" s="42">
        <f t="shared" si="2"/>
        <v>0.99</v>
      </c>
      <c r="L26" s="42">
        <v>0.168</v>
      </c>
      <c r="M26" s="42">
        <v>0.185</v>
      </c>
      <c r="N26" s="42">
        <f t="shared" si="3"/>
        <v>1.7</v>
      </c>
      <c r="O26" s="42">
        <v>0.1406</v>
      </c>
      <c r="P26" s="42">
        <v>0.1546</v>
      </c>
      <c r="Q26" s="42">
        <f t="shared" si="4"/>
        <v>1.4</v>
      </c>
      <c r="R26" s="42">
        <v>0.1896</v>
      </c>
      <c r="S26" s="42">
        <v>0.2053</v>
      </c>
      <c r="T26" s="42">
        <f t="shared" si="5"/>
        <v>1.57</v>
      </c>
      <c r="U26" s="42">
        <v>0.1312</v>
      </c>
      <c r="V26" s="42">
        <v>0.1331</v>
      </c>
      <c r="W26" s="42">
        <f t="shared" si="6"/>
        <v>1.014481707</v>
      </c>
    </row>
    <row r="27" ht="14.25" customHeight="1">
      <c r="A27" s="42" t="s">
        <v>183</v>
      </c>
      <c r="B27" s="42" t="s">
        <v>179</v>
      </c>
      <c r="C27" s="35" t="s">
        <v>37</v>
      </c>
      <c r="D27" s="42">
        <v>2.0</v>
      </c>
      <c r="E27" s="42">
        <v>10.0</v>
      </c>
      <c r="F27" s="42">
        <v>0.1791</v>
      </c>
      <c r="G27" s="42">
        <v>0.1846</v>
      </c>
      <c r="H27" s="42">
        <f t="shared" si="1"/>
        <v>0.55</v>
      </c>
      <c r="I27" s="42">
        <v>0.1866</v>
      </c>
      <c r="J27" s="42">
        <v>0.1951</v>
      </c>
      <c r="K27" s="42">
        <f t="shared" si="2"/>
        <v>0.85</v>
      </c>
      <c r="L27" s="42">
        <v>0.1974</v>
      </c>
      <c r="M27" s="42">
        <v>0.212</v>
      </c>
      <c r="N27" s="42">
        <f t="shared" si="3"/>
        <v>1.46</v>
      </c>
      <c r="O27" s="42">
        <v>0.1939</v>
      </c>
      <c r="P27" s="42">
        <v>0.2144</v>
      </c>
      <c r="Q27" s="42">
        <f t="shared" si="4"/>
        <v>2.05</v>
      </c>
      <c r="R27" s="42">
        <v>0.1834</v>
      </c>
      <c r="S27" s="42">
        <v>0.201</v>
      </c>
      <c r="T27" s="42">
        <f t="shared" si="5"/>
        <v>1.76</v>
      </c>
      <c r="U27" s="42">
        <v>0.1806</v>
      </c>
      <c r="V27" s="42">
        <v>0.1862</v>
      </c>
      <c r="W27" s="42">
        <f t="shared" si="6"/>
        <v>1.031007752</v>
      </c>
    </row>
    <row r="28" ht="14.25" customHeight="1">
      <c r="A28" s="42" t="s">
        <v>178</v>
      </c>
      <c r="B28" s="42" t="s">
        <v>173</v>
      </c>
      <c r="C28" s="35" t="s">
        <v>36</v>
      </c>
      <c r="D28" s="42">
        <v>2.0</v>
      </c>
      <c r="E28" s="42">
        <v>11.0</v>
      </c>
      <c r="F28" s="42">
        <v>0.1258</v>
      </c>
      <c r="G28" s="42">
        <v>0.1355</v>
      </c>
      <c r="H28" s="42">
        <f t="shared" si="1"/>
        <v>0.97</v>
      </c>
      <c r="I28" s="42">
        <v>0.1261</v>
      </c>
      <c r="J28" s="42">
        <v>0.1339</v>
      </c>
      <c r="K28" s="42">
        <f t="shared" si="2"/>
        <v>0.78</v>
      </c>
      <c r="L28" s="42">
        <v>0.1702</v>
      </c>
      <c r="M28" s="42">
        <v>0.1887</v>
      </c>
      <c r="N28" s="42">
        <f t="shared" si="3"/>
        <v>1.85</v>
      </c>
      <c r="O28" s="42">
        <v>0.1449</v>
      </c>
      <c r="P28" s="42">
        <v>0.154</v>
      </c>
      <c r="Q28" s="42">
        <f t="shared" si="4"/>
        <v>0.91</v>
      </c>
      <c r="R28" s="42">
        <v>0.1585</v>
      </c>
      <c r="S28" s="42">
        <v>0.1765</v>
      </c>
      <c r="T28" s="42">
        <f t="shared" si="5"/>
        <v>1.8</v>
      </c>
      <c r="U28" s="42">
        <v>0.1556</v>
      </c>
      <c r="V28" s="42">
        <v>0.1714</v>
      </c>
      <c r="W28" s="42">
        <f t="shared" si="6"/>
        <v>1.101542416</v>
      </c>
    </row>
    <row r="29" ht="14.25" customHeight="1">
      <c r="A29" s="42" t="s">
        <v>175</v>
      </c>
      <c r="B29" s="42" t="s">
        <v>169</v>
      </c>
      <c r="C29" s="35" t="s">
        <v>34</v>
      </c>
      <c r="D29" s="42">
        <v>2.0</v>
      </c>
      <c r="E29" s="42">
        <v>12.0</v>
      </c>
      <c r="F29" s="42">
        <v>0.0728</v>
      </c>
      <c r="G29" s="42">
        <v>0.0757</v>
      </c>
      <c r="H29" s="42">
        <f t="shared" si="1"/>
        <v>0.29</v>
      </c>
      <c r="I29" s="42">
        <v>0.1678</v>
      </c>
      <c r="J29" s="42">
        <v>0.1727</v>
      </c>
      <c r="K29" s="42">
        <f t="shared" si="2"/>
        <v>0.49</v>
      </c>
      <c r="L29" s="42">
        <v>0.1651</v>
      </c>
      <c r="M29" s="42">
        <v>0.1752</v>
      </c>
      <c r="N29" s="42">
        <f t="shared" si="3"/>
        <v>1.01</v>
      </c>
      <c r="O29" s="42">
        <v>0.1733</v>
      </c>
      <c r="P29" s="42">
        <v>0.1796</v>
      </c>
      <c r="Q29" s="42">
        <f t="shared" si="4"/>
        <v>0.63</v>
      </c>
      <c r="R29" s="42">
        <v>0.1448</v>
      </c>
      <c r="S29" s="42">
        <v>0.2116</v>
      </c>
      <c r="T29" s="42">
        <f t="shared" si="5"/>
        <v>6.68</v>
      </c>
      <c r="U29" s="190">
        <v>0.1793</v>
      </c>
      <c r="V29" s="42">
        <v>0.1811</v>
      </c>
      <c r="W29" s="42">
        <f t="shared" si="6"/>
        <v>1.010039041</v>
      </c>
    </row>
    <row r="30" ht="14.25" customHeight="1">
      <c r="A30" s="42" t="s">
        <v>178</v>
      </c>
      <c r="B30" s="42" t="s">
        <v>169</v>
      </c>
      <c r="C30" s="35" t="s">
        <v>32</v>
      </c>
      <c r="D30" s="42">
        <v>2.0</v>
      </c>
      <c r="E30" s="42">
        <v>13.0</v>
      </c>
      <c r="F30" s="42">
        <v>0.1376</v>
      </c>
      <c r="G30" s="42">
        <v>0.1433</v>
      </c>
      <c r="H30" s="42">
        <f t="shared" si="1"/>
        <v>0.57</v>
      </c>
      <c r="I30" s="42">
        <v>0.1582</v>
      </c>
      <c r="J30" s="42">
        <v>0.1688</v>
      </c>
      <c r="K30" s="42">
        <f t="shared" si="2"/>
        <v>1.06</v>
      </c>
      <c r="L30" s="42">
        <v>0.2141</v>
      </c>
      <c r="M30" s="42">
        <v>0.2362</v>
      </c>
      <c r="N30" s="42">
        <f t="shared" si="3"/>
        <v>2.21</v>
      </c>
      <c r="O30" s="42">
        <v>0.1507</v>
      </c>
      <c r="P30" s="42">
        <v>0.1697</v>
      </c>
      <c r="Q30" s="42">
        <f t="shared" si="4"/>
        <v>1.9</v>
      </c>
      <c r="R30" s="42">
        <v>0.1627</v>
      </c>
      <c r="S30" s="42">
        <v>0.1995</v>
      </c>
      <c r="T30" s="42">
        <f t="shared" si="5"/>
        <v>3.68</v>
      </c>
      <c r="U30" s="42">
        <v>0.1893</v>
      </c>
      <c r="V30" s="42">
        <v>0.1992</v>
      </c>
      <c r="W30" s="42">
        <f t="shared" si="6"/>
        <v>1.05229794</v>
      </c>
    </row>
    <row r="31" ht="14.25" customHeight="1">
      <c r="A31" s="42" t="s">
        <v>183</v>
      </c>
      <c r="B31" s="42" t="s">
        <v>169</v>
      </c>
      <c r="C31" s="35" t="s">
        <v>30</v>
      </c>
      <c r="D31" s="42">
        <v>2.0</v>
      </c>
      <c r="E31" s="42">
        <v>14.0</v>
      </c>
      <c r="F31" s="42">
        <v>0.161</v>
      </c>
      <c r="G31" s="42">
        <v>0.168</v>
      </c>
      <c r="H31" s="42">
        <f t="shared" si="1"/>
        <v>0.7</v>
      </c>
      <c r="I31" s="42">
        <v>0.1734</v>
      </c>
      <c r="J31" s="42">
        <v>0.1797</v>
      </c>
      <c r="K31" s="42">
        <f t="shared" si="2"/>
        <v>0.63</v>
      </c>
      <c r="L31" s="42">
        <v>0.194</v>
      </c>
      <c r="M31" s="42">
        <v>0.2069</v>
      </c>
      <c r="N31" s="42">
        <f t="shared" si="3"/>
        <v>1.29</v>
      </c>
      <c r="O31" s="42">
        <v>0.1596</v>
      </c>
      <c r="P31" s="42">
        <v>0.1775</v>
      </c>
      <c r="Q31" s="42">
        <f t="shared" si="4"/>
        <v>1.79</v>
      </c>
      <c r="R31" s="42">
        <v>0.2077</v>
      </c>
      <c r="S31" s="42">
        <v>0.2255</v>
      </c>
      <c r="T31" s="42">
        <f t="shared" si="5"/>
        <v>1.78</v>
      </c>
      <c r="U31" s="42">
        <v>0.1523</v>
      </c>
      <c r="V31" s="42">
        <v>0.1641</v>
      </c>
      <c r="W31" s="42">
        <f t="shared" si="6"/>
        <v>1.077478661</v>
      </c>
    </row>
    <row r="32" ht="14.25" customHeight="1">
      <c r="A32" s="42" t="s">
        <v>178</v>
      </c>
      <c r="B32" s="42" t="s">
        <v>176</v>
      </c>
      <c r="C32" s="35" t="s">
        <v>29</v>
      </c>
      <c r="D32" s="42">
        <v>2.0</v>
      </c>
      <c r="E32" s="42">
        <v>15.0</v>
      </c>
      <c r="F32" s="42">
        <v>0.1504</v>
      </c>
      <c r="G32" s="42">
        <v>0.1594</v>
      </c>
      <c r="H32" s="42">
        <f t="shared" si="1"/>
        <v>0.9</v>
      </c>
      <c r="I32" s="42">
        <v>0.1423</v>
      </c>
      <c r="J32" s="42">
        <v>0.1538</v>
      </c>
      <c r="K32" s="42">
        <f t="shared" si="2"/>
        <v>1.15</v>
      </c>
      <c r="L32" s="42">
        <v>0.1476</v>
      </c>
      <c r="M32" s="42">
        <v>0.1607</v>
      </c>
      <c r="N32" s="42">
        <f t="shared" si="3"/>
        <v>1.31</v>
      </c>
      <c r="O32" s="42">
        <v>0.1374</v>
      </c>
      <c r="P32" s="42">
        <v>0.1522</v>
      </c>
      <c r="Q32" s="42">
        <f t="shared" si="4"/>
        <v>1.48</v>
      </c>
      <c r="R32" s="42">
        <v>0.1732</v>
      </c>
      <c r="S32" s="42">
        <v>0.194</v>
      </c>
      <c r="T32" s="42">
        <f t="shared" si="5"/>
        <v>2.08</v>
      </c>
      <c r="U32" s="42">
        <v>0.181</v>
      </c>
      <c r="V32" s="42">
        <v>0.1907</v>
      </c>
      <c r="W32" s="42">
        <f t="shared" si="6"/>
        <v>1.05359116</v>
      </c>
    </row>
    <row r="33" ht="14.25" customHeight="1">
      <c r="A33" s="42" t="s">
        <v>175</v>
      </c>
      <c r="B33" s="42" t="s">
        <v>173</v>
      </c>
      <c r="C33" s="33" t="s">
        <v>28</v>
      </c>
      <c r="D33" s="42">
        <v>2.0</v>
      </c>
      <c r="E33" s="42">
        <v>16.0</v>
      </c>
      <c r="F33" s="42">
        <v>0.1549</v>
      </c>
      <c r="G33" s="42">
        <v>0.1628</v>
      </c>
      <c r="H33" s="42">
        <f t="shared" si="1"/>
        <v>0.79</v>
      </c>
      <c r="I33" s="42">
        <v>0.1662</v>
      </c>
      <c r="J33" s="42">
        <v>0.1743</v>
      </c>
      <c r="K33" s="42">
        <f t="shared" si="2"/>
        <v>0.81</v>
      </c>
      <c r="L33" s="42">
        <v>0.1527</v>
      </c>
      <c r="M33" s="42">
        <v>0.1681</v>
      </c>
      <c r="N33" s="42">
        <f t="shared" si="3"/>
        <v>1.54</v>
      </c>
      <c r="O33" s="42">
        <v>0.1521</v>
      </c>
      <c r="P33" s="42">
        <v>0.1637</v>
      </c>
      <c r="Q33" s="42">
        <f t="shared" si="4"/>
        <v>1.16</v>
      </c>
      <c r="R33" s="42">
        <v>0.2078</v>
      </c>
      <c r="S33" s="42">
        <v>0.2157</v>
      </c>
      <c r="T33" s="42">
        <f t="shared" si="5"/>
        <v>0.79</v>
      </c>
      <c r="U33" s="42">
        <v>0.1802</v>
      </c>
      <c r="V33" s="42">
        <v>0.1865</v>
      </c>
      <c r="W33" s="42">
        <f t="shared" si="6"/>
        <v>1.034961154</v>
      </c>
    </row>
    <row r="34" ht="14.25" customHeight="1">
      <c r="A34" s="42" t="s">
        <v>168</v>
      </c>
      <c r="B34" s="42" t="s">
        <v>169</v>
      </c>
      <c r="C34" s="35" t="s">
        <v>46</v>
      </c>
      <c r="D34" s="42">
        <v>3.0</v>
      </c>
      <c r="E34" s="42">
        <v>1.0</v>
      </c>
      <c r="F34" s="42">
        <v>0.1264</v>
      </c>
      <c r="G34" s="42">
        <v>0.1348</v>
      </c>
      <c r="H34" s="42">
        <f t="shared" si="1"/>
        <v>0.84</v>
      </c>
      <c r="I34" s="42">
        <v>0.1389</v>
      </c>
      <c r="J34" s="42">
        <v>0.1539</v>
      </c>
      <c r="K34" s="42">
        <f t="shared" si="2"/>
        <v>1.5</v>
      </c>
      <c r="L34" s="42">
        <v>0.1311</v>
      </c>
      <c r="M34" s="42">
        <v>0.1505</v>
      </c>
      <c r="N34" s="42">
        <f t="shared" si="3"/>
        <v>1.94</v>
      </c>
      <c r="O34" s="42">
        <v>0.1177</v>
      </c>
      <c r="P34" s="42">
        <v>0.1255</v>
      </c>
      <c r="Q34" s="42">
        <f t="shared" si="4"/>
        <v>0.78</v>
      </c>
      <c r="R34" s="42">
        <v>0.1496</v>
      </c>
      <c r="S34" s="42">
        <v>0.1806</v>
      </c>
      <c r="T34" s="42">
        <f t="shared" si="5"/>
        <v>3.1</v>
      </c>
      <c r="U34" s="42">
        <v>0.1342</v>
      </c>
      <c r="V34" s="42">
        <v>0.1355</v>
      </c>
      <c r="W34" s="42">
        <f t="shared" si="6"/>
        <v>1.009687034</v>
      </c>
    </row>
    <row r="35" ht="14.25" customHeight="1">
      <c r="A35" s="42" t="s">
        <v>168</v>
      </c>
      <c r="B35" s="42" t="s">
        <v>173</v>
      </c>
      <c r="C35" s="35" t="s">
        <v>45</v>
      </c>
      <c r="D35" s="42">
        <v>3.0</v>
      </c>
      <c r="E35" s="42">
        <v>2.0</v>
      </c>
      <c r="F35" s="42">
        <v>0.1186</v>
      </c>
      <c r="G35" s="42">
        <v>0.1344</v>
      </c>
      <c r="H35" s="42">
        <f t="shared" si="1"/>
        <v>1.58</v>
      </c>
      <c r="I35" s="42">
        <v>0.1107</v>
      </c>
      <c r="J35" s="42">
        <v>0.1189</v>
      </c>
      <c r="K35" s="42">
        <f t="shared" si="2"/>
        <v>0.82</v>
      </c>
      <c r="L35" s="42">
        <v>0.1219</v>
      </c>
      <c r="M35" s="42">
        <v>0.1395</v>
      </c>
      <c r="N35" s="42">
        <f t="shared" si="3"/>
        <v>1.76</v>
      </c>
      <c r="O35" s="42">
        <v>0.1191</v>
      </c>
      <c r="P35" s="42">
        <v>0.1267</v>
      </c>
      <c r="Q35" s="42">
        <f t="shared" si="4"/>
        <v>0.76</v>
      </c>
      <c r="R35" s="42">
        <v>0.1367</v>
      </c>
      <c r="S35" s="42">
        <v>0.1779</v>
      </c>
      <c r="T35" s="42">
        <f t="shared" si="5"/>
        <v>4.12</v>
      </c>
      <c r="U35" s="42">
        <v>0.183</v>
      </c>
      <c r="V35" s="42">
        <v>0.1908</v>
      </c>
      <c r="W35" s="42">
        <f t="shared" si="6"/>
        <v>1.042622951</v>
      </c>
    </row>
    <row r="36" ht="14.25" customHeight="1">
      <c r="A36" s="42" t="s">
        <v>175</v>
      </c>
      <c r="B36" s="42" t="s">
        <v>176</v>
      </c>
      <c r="C36" s="35" t="s">
        <v>44</v>
      </c>
      <c r="D36" s="42">
        <v>3.0</v>
      </c>
      <c r="E36" s="42">
        <v>3.0</v>
      </c>
      <c r="F36" s="42">
        <v>0.1535</v>
      </c>
      <c r="G36" s="42">
        <v>0.1634</v>
      </c>
      <c r="H36" s="42">
        <f t="shared" si="1"/>
        <v>0.99</v>
      </c>
      <c r="I36" s="42">
        <v>0.1701</v>
      </c>
      <c r="J36" s="42">
        <v>0.1807</v>
      </c>
      <c r="K36" s="42">
        <f t="shared" si="2"/>
        <v>1.06</v>
      </c>
      <c r="L36" s="42">
        <v>0.1382</v>
      </c>
      <c r="M36" s="42">
        <v>0.1473</v>
      </c>
      <c r="N36" s="42">
        <f t="shared" si="3"/>
        <v>0.91</v>
      </c>
      <c r="O36" s="42">
        <v>0.1631</v>
      </c>
      <c r="P36" s="42">
        <v>0.1729</v>
      </c>
      <c r="Q36" s="42">
        <f t="shared" si="4"/>
        <v>0.98</v>
      </c>
      <c r="R36" s="42">
        <v>0.1786</v>
      </c>
      <c r="S36" s="42">
        <v>0.1922</v>
      </c>
      <c r="T36" s="42">
        <f t="shared" si="5"/>
        <v>1.36</v>
      </c>
      <c r="U36" s="42">
        <v>0.1505</v>
      </c>
      <c r="V36" s="42">
        <v>0.1514</v>
      </c>
      <c r="W36" s="42">
        <f t="shared" si="6"/>
        <v>1.005980066</v>
      </c>
    </row>
    <row r="37" ht="14.25" customHeight="1">
      <c r="A37" s="42" t="s">
        <v>178</v>
      </c>
      <c r="B37" s="42" t="s">
        <v>179</v>
      </c>
      <c r="C37" s="35" t="s">
        <v>43</v>
      </c>
      <c r="D37" s="42">
        <v>3.0</v>
      </c>
      <c r="E37" s="42">
        <v>4.0</v>
      </c>
      <c r="F37" s="42">
        <v>0.1425</v>
      </c>
      <c r="G37" s="42">
        <v>0.1476</v>
      </c>
      <c r="H37" s="42">
        <f t="shared" si="1"/>
        <v>0.51</v>
      </c>
      <c r="I37" s="42">
        <v>0.1456</v>
      </c>
      <c r="J37" s="42">
        <v>0.1595</v>
      </c>
      <c r="K37" s="42">
        <f t="shared" si="2"/>
        <v>1.39</v>
      </c>
      <c r="L37" s="42">
        <v>0.1372</v>
      </c>
      <c r="M37" s="42">
        <v>0.1541</v>
      </c>
      <c r="N37" s="42">
        <f t="shared" si="3"/>
        <v>1.69</v>
      </c>
      <c r="O37" s="42">
        <v>0.1388</v>
      </c>
      <c r="P37" s="42">
        <v>0.1483</v>
      </c>
      <c r="Q37" s="42">
        <f t="shared" si="4"/>
        <v>0.95</v>
      </c>
      <c r="R37" s="42">
        <v>0.1598</v>
      </c>
      <c r="S37" s="42">
        <v>0.2061</v>
      </c>
      <c r="T37" s="42">
        <f t="shared" si="5"/>
        <v>4.63</v>
      </c>
      <c r="U37" s="42">
        <v>0.1483</v>
      </c>
      <c r="V37" s="42">
        <v>0.1496</v>
      </c>
      <c r="W37" s="42">
        <f t="shared" si="6"/>
        <v>1.008766015</v>
      </c>
    </row>
    <row r="38" ht="14.25" customHeight="1">
      <c r="A38" s="42" t="s">
        <v>183</v>
      </c>
      <c r="B38" s="42" t="s">
        <v>176</v>
      </c>
      <c r="C38" s="35" t="s">
        <v>42</v>
      </c>
      <c r="D38" s="42">
        <v>3.0</v>
      </c>
      <c r="E38" s="42">
        <v>5.0</v>
      </c>
      <c r="F38" s="42">
        <v>0.1568</v>
      </c>
      <c r="G38" s="42">
        <v>0.1593</v>
      </c>
      <c r="H38" s="42">
        <f t="shared" si="1"/>
        <v>0.25</v>
      </c>
      <c r="I38" s="42">
        <v>0.1419</v>
      </c>
      <c r="J38" s="42">
        <v>0.1514</v>
      </c>
      <c r="K38" s="42">
        <f t="shared" si="2"/>
        <v>0.95</v>
      </c>
      <c r="L38" s="42">
        <v>0.1297</v>
      </c>
      <c r="M38" s="42">
        <v>0.1361</v>
      </c>
      <c r="N38" s="42">
        <f t="shared" si="3"/>
        <v>0.64</v>
      </c>
      <c r="O38" s="42">
        <v>0.1637</v>
      </c>
      <c r="P38" s="42">
        <v>0.172</v>
      </c>
      <c r="Q38" s="42">
        <f t="shared" si="4"/>
        <v>0.83</v>
      </c>
      <c r="R38" s="42">
        <v>0.154</v>
      </c>
      <c r="S38" s="42">
        <v>0.1677</v>
      </c>
      <c r="T38" s="42">
        <f t="shared" si="5"/>
        <v>1.37</v>
      </c>
      <c r="U38" s="42">
        <v>0.1623</v>
      </c>
      <c r="V38" s="42">
        <v>0.1652</v>
      </c>
      <c r="W38" s="42">
        <f t="shared" si="6"/>
        <v>1.017868145</v>
      </c>
    </row>
    <row r="39" ht="14.25" customHeight="1">
      <c r="A39" s="42" t="s">
        <v>168</v>
      </c>
      <c r="B39" s="42" t="s">
        <v>179</v>
      </c>
      <c r="C39" s="35" t="s">
        <v>41</v>
      </c>
      <c r="D39" s="42">
        <v>3.0</v>
      </c>
      <c r="E39" s="42">
        <v>6.0</v>
      </c>
      <c r="F39" s="42">
        <v>0.1494</v>
      </c>
      <c r="G39" s="42">
        <v>0.1585</v>
      </c>
      <c r="H39" s="42">
        <f t="shared" si="1"/>
        <v>0.91</v>
      </c>
      <c r="I39" s="42">
        <v>0.13</v>
      </c>
      <c r="J39" s="42">
        <v>0.136</v>
      </c>
      <c r="K39" s="42">
        <f t="shared" si="2"/>
        <v>0.6</v>
      </c>
      <c r="L39" s="42">
        <v>0.1354</v>
      </c>
      <c r="M39" s="42">
        <v>0.1582</v>
      </c>
      <c r="N39" s="42">
        <f t="shared" si="3"/>
        <v>2.28</v>
      </c>
      <c r="O39" s="42">
        <v>0.1425</v>
      </c>
      <c r="P39" s="42">
        <v>0.1574</v>
      </c>
      <c r="Q39" s="42">
        <f t="shared" si="4"/>
        <v>1.49</v>
      </c>
      <c r="R39" s="42">
        <v>0.1523</v>
      </c>
      <c r="S39" s="42">
        <v>0.1758</v>
      </c>
      <c r="T39" s="42">
        <f t="shared" si="5"/>
        <v>2.35</v>
      </c>
      <c r="U39" s="42">
        <v>0.1711</v>
      </c>
      <c r="V39" s="42">
        <v>0.1735</v>
      </c>
      <c r="W39" s="42">
        <f t="shared" si="6"/>
        <v>1.014026885</v>
      </c>
    </row>
    <row r="40" ht="14.25" customHeight="1">
      <c r="A40" s="42" t="s">
        <v>183</v>
      </c>
      <c r="B40" s="42" t="s">
        <v>173</v>
      </c>
      <c r="C40" s="35" t="s">
        <v>40</v>
      </c>
      <c r="D40" s="42">
        <v>3.0</v>
      </c>
      <c r="E40" s="42">
        <v>7.0</v>
      </c>
      <c r="F40" s="42">
        <v>0.1472</v>
      </c>
      <c r="G40" s="42">
        <v>0.1541</v>
      </c>
      <c r="H40" s="42">
        <f t="shared" si="1"/>
        <v>0.69</v>
      </c>
      <c r="I40" s="42">
        <v>0.165</v>
      </c>
      <c r="J40" s="42">
        <v>0.1759</v>
      </c>
      <c r="K40" s="42">
        <f t="shared" si="2"/>
        <v>1.09</v>
      </c>
      <c r="L40" s="42">
        <v>0.1516</v>
      </c>
      <c r="M40" s="42">
        <v>0.1652</v>
      </c>
      <c r="N40" s="42">
        <f t="shared" si="3"/>
        <v>1.36</v>
      </c>
      <c r="O40" s="42">
        <v>0.1698</v>
      </c>
      <c r="P40" s="42">
        <v>0.1796</v>
      </c>
      <c r="Q40" s="42">
        <f t="shared" si="4"/>
        <v>0.98</v>
      </c>
      <c r="R40" s="42">
        <v>0.1774</v>
      </c>
      <c r="S40" s="42">
        <v>0.1929</v>
      </c>
      <c r="T40" s="42">
        <f t="shared" si="5"/>
        <v>1.55</v>
      </c>
      <c r="U40" s="42">
        <v>0.1589</v>
      </c>
      <c r="V40" s="42">
        <v>0.1612</v>
      </c>
      <c r="W40" s="42">
        <f t="shared" si="6"/>
        <v>1.014474512</v>
      </c>
    </row>
    <row r="41" ht="14.25" customHeight="1">
      <c r="A41" s="42" t="s">
        <v>175</v>
      </c>
      <c r="B41" s="42" t="s">
        <v>179</v>
      </c>
      <c r="C41" s="35" t="s">
        <v>39</v>
      </c>
      <c r="D41" s="42">
        <v>3.0</v>
      </c>
      <c r="E41" s="42">
        <v>8.0</v>
      </c>
      <c r="F41" s="42">
        <v>0.1589</v>
      </c>
      <c r="G41" s="42">
        <v>0.1686</v>
      </c>
      <c r="H41" s="42">
        <f t="shared" si="1"/>
        <v>0.97</v>
      </c>
      <c r="I41" s="42">
        <v>0.1618</v>
      </c>
      <c r="J41" s="42">
        <v>0.1722</v>
      </c>
      <c r="K41" s="42">
        <f t="shared" si="2"/>
        <v>1.04</v>
      </c>
      <c r="L41" s="42">
        <v>0.1293</v>
      </c>
      <c r="M41" s="42">
        <v>0.1363</v>
      </c>
      <c r="N41" s="42">
        <f t="shared" si="3"/>
        <v>0.7</v>
      </c>
      <c r="O41" s="42">
        <v>0.1413</v>
      </c>
      <c r="P41" s="42">
        <v>0.1493</v>
      </c>
      <c r="Q41" s="42">
        <f t="shared" si="4"/>
        <v>0.8</v>
      </c>
      <c r="R41" s="42">
        <v>0.165</v>
      </c>
      <c r="S41" s="42">
        <v>0.1812</v>
      </c>
      <c r="T41" s="42">
        <f t="shared" si="5"/>
        <v>1.62</v>
      </c>
      <c r="U41" s="42">
        <v>0.1448</v>
      </c>
      <c r="V41" s="42">
        <v>0.1457</v>
      </c>
      <c r="W41" s="42">
        <f t="shared" si="6"/>
        <v>1.00621547</v>
      </c>
    </row>
    <row r="42" ht="14.25" customHeight="1">
      <c r="A42" s="42" t="s">
        <v>168</v>
      </c>
      <c r="B42" s="42" t="s">
        <v>176</v>
      </c>
      <c r="C42" s="35" t="s">
        <v>38</v>
      </c>
      <c r="D42" s="42">
        <v>3.0</v>
      </c>
      <c r="E42" s="42">
        <v>9.0</v>
      </c>
      <c r="F42" s="42">
        <v>0.1229</v>
      </c>
      <c r="G42" s="42">
        <v>0.1349</v>
      </c>
      <c r="H42" s="42">
        <f t="shared" si="1"/>
        <v>1.2</v>
      </c>
      <c r="I42" s="42">
        <v>0.1504</v>
      </c>
      <c r="J42" s="42">
        <v>0.1563</v>
      </c>
      <c r="K42" s="42">
        <f t="shared" si="2"/>
        <v>0.59</v>
      </c>
      <c r="L42" s="42">
        <v>0.1387</v>
      </c>
      <c r="M42" s="42">
        <v>0.1539</v>
      </c>
      <c r="N42" s="42">
        <f t="shared" si="3"/>
        <v>1.52</v>
      </c>
      <c r="O42" s="42">
        <v>0.1507</v>
      </c>
      <c r="P42" s="42">
        <v>0.1632</v>
      </c>
      <c r="Q42" s="42">
        <f t="shared" si="4"/>
        <v>1.25</v>
      </c>
      <c r="R42" s="42">
        <v>0.142</v>
      </c>
      <c r="S42" s="42">
        <v>0.1858</v>
      </c>
      <c r="T42" s="42">
        <f t="shared" si="5"/>
        <v>4.38</v>
      </c>
      <c r="U42" s="42">
        <v>0.1651</v>
      </c>
      <c r="V42" s="42">
        <v>0.1695</v>
      </c>
      <c r="W42" s="42">
        <f t="shared" si="6"/>
        <v>1.026650515</v>
      </c>
    </row>
    <row r="43" ht="14.25" customHeight="1">
      <c r="A43" s="42" t="s">
        <v>183</v>
      </c>
      <c r="B43" s="42" t="s">
        <v>179</v>
      </c>
      <c r="C43" s="35" t="s">
        <v>37</v>
      </c>
      <c r="D43" s="42">
        <v>3.0</v>
      </c>
      <c r="E43" s="42">
        <v>10.0</v>
      </c>
      <c r="F43" s="42">
        <v>0.1707</v>
      </c>
      <c r="G43" s="42">
        <v>0.1792</v>
      </c>
      <c r="H43" s="42">
        <f t="shared" si="1"/>
        <v>0.85</v>
      </c>
      <c r="I43" s="42">
        <v>0.1726</v>
      </c>
      <c r="J43" s="42">
        <v>0.1846</v>
      </c>
      <c r="K43" s="42">
        <f t="shared" si="2"/>
        <v>1.2</v>
      </c>
      <c r="L43" s="42">
        <v>0.1556</v>
      </c>
      <c r="M43" s="42">
        <v>0.1652</v>
      </c>
      <c r="N43" s="42">
        <f t="shared" si="3"/>
        <v>0.96</v>
      </c>
      <c r="O43" s="42">
        <v>0.1687</v>
      </c>
      <c r="P43" s="42">
        <v>0.181</v>
      </c>
      <c r="Q43" s="42">
        <f t="shared" si="4"/>
        <v>1.23</v>
      </c>
      <c r="R43" s="42">
        <v>0.1358</v>
      </c>
      <c r="S43" s="42">
        <v>0.1649</v>
      </c>
      <c r="T43" s="42">
        <f t="shared" si="5"/>
        <v>2.91</v>
      </c>
      <c r="U43" s="42">
        <v>0.1396</v>
      </c>
      <c r="V43" s="42">
        <v>0.1412</v>
      </c>
      <c r="W43" s="42">
        <f t="shared" si="6"/>
        <v>1.011461318</v>
      </c>
    </row>
    <row r="44" ht="14.25" customHeight="1">
      <c r="A44" s="42" t="s">
        <v>178</v>
      </c>
      <c r="B44" s="42" t="s">
        <v>173</v>
      </c>
      <c r="C44" s="35" t="s">
        <v>36</v>
      </c>
      <c r="D44" s="42">
        <v>3.0</v>
      </c>
      <c r="E44" s="42">
        <v>11.0</v>
      </c>
      <c r="F44" s="42">
        <v>0.1485</v>
      </c>
      <c r="G44" s="42">
        <v>0.1638</v>
      </c>
      <c r="H44" s="42">
        <f t="shared" si="1"/>
        <v>1.53</v>
      </c>
      <c r="I44" s="42">
        <v>0.1454</v>
      </c>
      <c r="J44" s="42">
        <v>0.1543</v>
      </c>
      <c r="K44" s="42">
        <f t="shared" si="2"/>
        <v>0.89</v>
      </c>
      <c r="L44" s="42">
        <v>0.1535</v>
      </c>
      <c r="M44" s="42">
        <v>0.1697</v>
      </c>
      <c r="N44" s="42">
        <f t="shared" si="3"/>
        <v>1.62</v>
      </c>
      <c r="O44" s="42">
        <v>0.1578</v>
      </c>
      <c r="P44" s="42">
        <v>0.1732</v>
      </c>
      <c r="Q44" s="42">
        <f t="shared" si="4"/>
        <v>1.54</v>
      </c>
      <c r="R44" s="42">
        <v>0.1891</v>
      </c>
      <c r="S44" s="42">
        <v>0.208</v>
      </c>
      <c r="T44" s="42">
        <f t="shared" si="5"/>
        <v>1.89</v>
      </c>
      <c r="U44" s="42">
        <v>0.1863</v>
      </c>
      <c r="V44" s="42">
        <v>0.1874</v>
      </c>
      <c r="W44" s="42">
        <f t="shared" si="6"/>
        <v>1.005904455</v>
      </c>
    </row>
    <row r="45" ht="14.25" customHeight="1">
      <c r="A45" s="42" t="s">
        <v>175</v>
      </c>
      <c r="B45" s="42" t="s">
        <v>169</v>
      </c>
      <c r="C45" s="35" t="s">
        <v>34</v>
      </c>
      <c r="D45" s="42">
        <v>3.0</v>
      </c>
      <c r="E45" s="42">
        <v>12.0</v>
      </c>
      <c r="F45" s="42">
        <v>0.1582</v>
      </c>
      <c r="G45" s="42">
        <v>0.1653</v>
      </c>
      <c r="H45" s="42">
        <f t="shared" si="1"/>
        <v>0.71</v>
      </c>
      <c r="I45" s="42">
        <v>0.1662</v>
      </c>
      <c r="J45" s="42">
        <v>0.1745</v>
      </c>
      <c r="K45" s="42">
        <f t="shared" si="2"/>
        <v>0.83</v>
      </c>
      <c r="L45" s="42">
        <v>0.136</v>
      </c>
      <c r="M45" s="42">
        <v>0.1449</v>
      </c>
      <c r="N45" s="42">
        <f t="shared" si="3"/>
        <v>0.89</v>
      </c>
      <c r="O45" s="42">
        <v>0.1423</v>
      </c>
      <c r="P45" s="42">
        <v>0.1573</v>
      </c>
      <c r="Q45" s="42">
        <f t="shared" si="4"/>
        <v>1.5</v>
      </c>
      <c r="R45" s="42">
        <v>0.1672</v>
      </c>
      <c r="S45" s="42">
        <v>0.1826</v>
      </c>
      <c r="T45" s="42">
        <f t="shared" si="5"/>
        <v>1.54</v>
      </c>
      <c r="U45" s="42">
        <v>0.168</v>
      </c>
      <c r="V45" s="42">
        <v>0.1692</v>
      </c>
      <c r="W45" s="42">
        <f t="shared" si="6"/>
        <v>1.007142857</v>
      </c>
    </row>
    <row r="46" ht="14.25" customHeight="1">
      <c r="A46" s="42" t="s">
        <v>178</v>
      </c>
      <c r="B46" s="42" t="s">
        <v>169</v>
      </c>
      <c r="C46" s="35" t="s">
        <v>32</v>
      </c>
      <c r="D46" s="42">
        <v>3.0</v>
      </c>
      <c r="E46" s="42">
        <v>13.0</v>
      </c>
      <c r="F46" s="42">
        <v>0.1478</v>
      </c>
      <c r="G46" s="42">
        <v>0.1567</v>
      </c>
      <c r="H46" s="42">
        <f t="shared" si="1"/>
        <v>0.89</v>
      </c>
      <c r="I46" s="42">
        <v>0.1504</v>
      </c>
      <c r="J46" s="42">
        <v>0.1597</v>
      </c>
      <c r="K46" s="42">
        <f t="shared" si="2"/>
        <v>0.93</v>
      </c>
      <c r="L46" s="42">
        <v>0.1406</v>
      </c>
      <c r="M46" s="42">
        <v>0.1577</v>
      </c>
      <c r="N46" s="42">
        <f t="shared" si="3"/>
        <v>1.71</v>
      </c>
      <c r="O46" s="42">
        <v>0.1694</v>
      </c>
      <c r="P46" s="42">
        <v>0.1782</v>
      </c>
      <c r="Q46" s="42">
        <f t="shared" si="4"/>
        <v>0.88</v>
      </c>
      <c r="R46" s="42">
        <v>0.1755</v>
      </c>
      <c r="S46" s="42">
        <v>0.1839</v>
      </c>
      <c r="T46" s="42">
        <f t="shared" si="5"/>
        <v>0.84</v>
      </c>
      <c r="U46" s="42">
        <v>0.1273</v>
      </c>
      <c r="V46" s="42">
        <v>0.1292</v>
      </c>
      <c r="W46" s="42">
        <f t="shared" si="6"/>
        <v>1.014925373</v>
      </c>
    </row>
    <row r="47" ht="14.25" customHeight="1">
      <c r="A47" s="42" t="s">
        <v>183</v>
      </c>
      <c r="B47" s="42" t="s">
        <v>169</v>
      </c>
      <c r="C47" s="35" t="s">
        <v>30</v>
      </c>
      <c r="D47" s="42">
        <v>3.0</v>
      </c>
      <c r="E47" s="42">
        <v>14.0</v>
      </c>
      <c r="F47" s="42">
        <v>0.1446</v>
      </c>
      <c r="G47" s="42">
        <v>0.156</v>
      </c>
      <c r="H47" s="42">
        <f t="shared" si="1"/>
        <v>1.14</v>
      </c>
      <c r="I47" s="42">
        <v>0.1568</v>
      </c>
      <c r="J47" s="42">
        <v>0.1645</v>
      </c>
      <c r="K47" s="42">
        <f t="shared" si="2"/>
        <v>0.77</v>
      </c>
      <c r="L47" s="42">
        <v>0.1323</v>
      </c>
      <c r="M47" s="42">
        <v>0.1393</v>
      </c>
      <c r="N47" s="42">
        <f t="shared" si="3"/>
        <v>0.7</v>
      </c>
      <c r="O47" s="42">
        <v>0.1715</v>
      </c>
      <c r="P47" s="42">
        <v>0.1795</v>
      </c>
      <c r="Q47" s="42">
        <f t="shared" si="4"/>
        <v>0.8</v>
      </c>
      <c r="R47" s="42">
        <v>0.1439</v>
      </c>
      <c r="S47" s="42">
        <v>0.1677</v>
      </c>
      <c r="T47" s="42">
        <f t="shared" si="5"/>
        <v>2.38</v>
      </c>
      <c r="U47" s="42">
        <v>0.176</v>
      </c>
      <c r="V47" s="42">
        <v>0.1763</v>
      </c>
      <c r="W47" s="42">
        <f t="shared" si="6"/>
        <v>1.001704545</v>
      </c>
    </row>
    <row r="48" ht="14.25" customHeight="1">
      <c r="A48" s="42" t="s">
        <v>178</v>
      </c>
      <c r="B48" s="42" t="s">
        <v>176</v>
      </c>
      <c r="C48" s="35" t="s">
        <v>29</v>
      </c>
      <c r="D48" s="42">
        <v>3.0</v>
      </c>
      <c r="E48" s="42">
        <v>15.0</v>
      </c>
      <c r="F48" s="42">
        <v>0.1243</v>
      </c>
      <c r="G48" s="42">
        <v>0.13</v>
      </c>
      <c r="H48" s="42">
        <f t="shared" si="1"/>
        <v>0.57</v>
      </c>
      <c r="I48" s="42">
        <v>0.1416</v>
      </c>
      <c r="J48" s="42">
        <v>0.1638</v>
      </c>
      <c r="K48" s="42">
        <f t="shared" si="2"/>
        <v>2.22</v>
      </c>
      <c r="L48" s="42">
        <v>0.1367</v>
      </c>
      <c r="M48" s="42">
        <v>0.1498</v>
      </c>
      <c r="N48" s="42">
        <f t="shared" si="3"/>
        <v>1.31</v>
      </c>
      <c r="O48" s="42">
        <v>0.132</v>
      </c>
      <c r="P48" s="42">
        <v>0.1407</v>
      </c>
      <c r="Q48" s="42">
        <f t="shared" si="4"/>
        <v>0.87</v>
      </c>
      <c r="R48" s="42">
        <v>0.137</v>
      </c>
      <c r="S48" s="42">
        <v>0.1576</v>
      </c>
      <c r="T48" s="42">
        <f t="shared" si="5"/>
        <v>2.06</v>
      </c>
      <c r="U48" s="42">
        <v>0.1462</v>
      </c>
      <c r="V48" s="42">
        <v>0.1471</v>
      </c>
      <c r="W48" s="42">
        <f t="shared" si="6"/>
        <v>1.006155951</v>
      </c>
    </row>
    <row r="49" ht="14.25" customHeight="1">
      <c r="A49" s="42" t="s">
        <v>175</v>
      </c>
      <c r="B49" s="42" t="s">
        <v>173</v>
      </c>
      <c r="C49" s="33" t="s">
        <v>28</v>
      </c>
      <c r="D49" s="42">
        <v>3.0</v>
      </c>
      <c r="E49" s="42">
        <v>16.0</v>
      </c>
      <c r="F49" s="42">
        <v>0.1534</v>
      </c>
      <c r="G49" s="42">
        <v>0.1585</v>
      </c>
      <c r="H49" s="42">
        <f t="shared" si="1"/>
        <v>0.51</v>
      </c>
      <c r="I49" s="42">
        <v>0.1588</v>
      </c>
      <c r="J49" s="42">
        <v>0.1625</v>
      </c>
      <c r="K49" s="42">
        <f t="shared" si="2"/>
        <v>0.37</v>
      </c>
      <c r="L49" s="42">
        <v>0.1404</v>
      </c>
      <c r="M49" s="42">
        <v>0.1522</v>
      </c>
      <c r="N49" s="42">
        <f t="shared" si="3"/>
        <v>1.18</v>
      </c>
      <c r="O49" s="42">
        <v>0.1638</v>
      </c>
      <c r="P49" s="42">
        <v>0.1785</v>
      </c>
      <c r="Q49" s="42">
        <f t="shared" si="4"/>
        <v>1.47</v>
      </c>
      <c r="R49" s="42">
        <v>0.1726</v>
      </c>
      <c r="S49" s="42">
        <v>0.1853</v>
      </c>
      <c r="T49" s="42">
        <f t="shared" si="5"/>
        <v>1.27</v>
      </c>
      <c r="U49" s="42">
        <v>0.1735</v>
      </c>
      <c r="V49" s="42">
        <v>0.1754</v>
      </c>
      <c r="W49" s="42">
        <f t="shared" si="6"/>
        <v>1.010951009</v>
      </c>
    </row>
    <row r="50" ht="14.25" customHeight="1">
      <c r="A50" s="42" t="s">
        <v>168</v>
      </c>
      <c r="B50" s="42" t="s">
        <v>169</v>
      </c>
      <c r="C50" s="35" t="s">
        <v>46</v>
      </c>
      <c r="D50" s="42">
        <v>4.0</v>
      </c>
      <c r="E50" s="42">
        <v>1.0</v>
      </c>
      <c r="F50" s="42">
        <v>0.1422</v>
      </c>
      <c r="G50" s="42">
        <v>0.1455</v>
      </c>
      <c r="H50" s="42">
        <f t="shared" si="1"/>
        <v>0.33</v>
      </c>
      <c r="I50" s="42">
        <v>0.1424</v>
      </c>
      <c r="J50" s="42">
        <v>0.1487</v>
      </c>
      <c r="K50" s="42">
        <f t="shared" si="2"/>
        <v>0.63</v>
      </c>
      <c r="L50" s="42">
        <v>0.17</v>
      </c>
      <c r="M50" s="42">
        <v>0.1868</v>
      </c>
      <c r="N50" s="42">
        <f t="shared" si="3"/>
        <v>1.68</v>
      </c>
      <c r="O50" s="42">
        <v>0.1376</v>
      </c>
      <c r="P50" s="42">
        <v>0.1567</v>
      </c>
      <c r="Q50" s="42">
        <f t="shared" si="4"/>
        <v>1.91</v>
      </c>
      <c r="R50" s="42">
        <v>0.2052</v>
      </c>
      <c r="S50" s="42">
        <v>0.232</v>
      </c>
      <c r="T50" s="42">
        <f t="shared" si="5"/>
        <v>2.68</v>
      </c>
      <c r="U50" s="42">
        <v>0.1606</v>
      </c>
      <c r="V50" s="42">
        <v>0.1694</v>
      </c>
      <c r="W50" s="42">
        <f t="shared" si="6"/>
        <v>1.054794521</v>
      </c>
    </row>
    <row r="51" ht="14.25" customHeight="1">
      <c r="A51" s="42" t="s">
        <v>168</v>
      </c>
      <c r="B51" s="42" t="s">
        <v>173</v>
      </c>
      <c r="C51" s="35" t="s">
        <v>45</v>
      </c>
      <c r="D51" s="42">
        <v>4.0</v>
      </c>
      <c r="E51" s="42">
        <v>2.0</v>
      </c>
      <c r="F51" s="42">
        <v>0.1594</v>
      </c>
      <c r="G51" s="42">
        <v>0.1668</v>
      </c>
      <c r="H51" s="42">
        <f t="shared" si="1"/>
        <v>0.74</v>
      </c>
      <c r="I51" s="42">
        <v>0.1628</v>
      </c>
      <c r="J51" s="42">
        <v>0.173</v>
      </c>
      <c r="K51" s="42">
        <f t="shared" si="2"/>
        <v>1.02</v>
      </c>
      <c r="L51" s="42">
        <v>0.1728</v>
      </c>
      <c r="M51" s="42">
        <v>0.1904</v>
      </c>
      <c r="N51" s="42">
        <f t="shared" si="3"/>
        <v>1.76</v>
      </c>
      <c r="O51" s="42">
        <v>0.1422</v>
      </c>
      <c r="P51" s="42">
        <v>0.1519</v>
      </c>
      <c r="Q51" s="42">
        <f t="shared" si="4"/>
        <v>0.97</v>
      </c>
      <c r="R51" s="42">
        <v>0.1605</v>
      </c>
      <c r="S51" s="42">
        <v>0.179</v>
      </c>
      <c r="T51" s="42">
        <f t="shared" si="5"/>
        <v>1.85</v>
      </c>
      <c r="U51" s="42">
        <v>0.1781</v>
      </c>
      <c r="V51" s="42">
        <v>0.1926</v>
      </c>
      <c r="W51" s="42">
        <f t="shared" si="6"/>
        <v>1.081414935</v>
      </c>
    </row>
    <row r="52" ht="14.25" customHeight="1">
      <c r="A52" s="42" t="s">
        <v>175</v>
      </c>
      <c r="B52" s="42" t="s">
        <v>176</v>
      </c>
      <c r="C52" s="35" t="s">
        <v>44</v>
      </c>
      <c r="D52" s="42">
        <v>4.0</v>
      </c>
      <c r="E52" s="42">
        <v>3.0</v>
      </c>
      <c r="F52" s="42">
        <v>0.1422</v>
      </c>
      <c r="G52" s="42">
        <v>0.147</v>
      </c>
      <c r="H52" s="42">
        <f t="shared" si="1"/>
        <v>0.48</v>
      </c>
      <c r="I52" s="42">
        <v>0.136</v>
      </c>
      <c r="J52" s="42">
        <v>0.143</v>
      </c>
      <c r="K52" s="42">
        <f t="shared" si="2"/>
        <v>0.7</v>
      </c>
      <c r="L52" s="42">
        <v>0.1913</v>
      </c>
      <c r="M52" s="42">
        <v>0.2032</v>
      </c>
      <c r="N52" s="42">
        <f t="shared" si="3"/>
        <v>1.19</v>
      </c>
      <c r="O52" s="42">
        <v>0.1452</v>
      </c>
      <c r="P52" s="42">
        <v>0.1537</v>
      </c>
      <c r="Q52" s="42">
        <f t="shared" si="4"/>
        <v>0.85</v>
      </c>
      <c r="R52" s="42">
        <v>0.1607</v>
      </c>
      <c r="S52" s="42">
        <v>0.1752</v>
      </c>
      <c r="T52" s="42">
        <f t="shared" si="5"/>
        <v>1.45</v>
      </c>
      <c r="U52" s="42">
        <v>0.1623</v>
      </c>
      <c r="V52" s="42">
        <v>0.1705</v>
      </c>
      <c r="W52" s="42">
        <f t="shared" si="6"/>
        <v>1.050523722</v>
      </c>
    </row>
    <row r="53" ht="14.25" customHeight="1">
      <c r="A53" s="42" t="s">
        <v>178</v>
      </c>
      <c r="B53" s="42" t="s">
        <v>179</v>
      </c>
      <c r="C53" s="35" t="s">
        <v>43</v>
      </c>
      <c r="D53" s="42">
        <v>4.0</v>
      </c>
      <c r="E53" s="42">
        <v>4.0</v>
      </c>
      <c r="F53" s="42">
        <v>0.1416</v>
      </c>
      <c r="G53" s="42">
        <v>0.144</v>
      </c>
      <c r="H53" s="42">
        <f t="shared" si="1"/>
        <v>0.24</v>
      </c>
      <c r="I53" s="42">
        <v>0.1521</v>
      </c>
      <c r="J53" s="42">
        <v>0.1632</v>
      </c>
      <c r="K53" s="42">
        <f t="shared" si="2"/>
        <v>1.11</v>
      </c>
      <c r="L53" s="42">
        <v>0.1547</v>
      </c>
      <c r="M53" s="42">
        <v>0.1715</v>
      </c>
      <c r="N53" s="42">
        <f t="shared" si="3"/>
        <v>1.68</v>
      </c>
      <c r="O53" s="42">
        <v>0.1237</v>
      </c>
      <c r="P53" s="42">
        <v>0.1323</v>
      </c>
      <c r="Q53" s="42">
        <f t="shared" si="4"/>
        <v>0.86</v>
      </c>
      <c r="R53" s="42">
        <v>0.1538</v>
      </c>
      <c r="S53" s="42">
        <v>0.1647</v>
      </c>
      <c r="T53" s="42">
        <f t="shared" si="5"/>
        <v>1.09</v>
      </c>
      <c r="U53" s="42">
        <v>0.1666</v>
      </c>
      <c r="V53" s="42">
        <v>0.1759</v>
      </c>
      <c r="W53" s="42">
        <f t="shared" si="6"/>
        <v>1.055822329</v>
      </c>
    </row>
    <row r="54" ht="14.25" customHeight="1">
      <c r="A54" s="42" t="s">
        <v>183</v>
      </c>
      <c r="B54" s="42" t="s">
        <v>176</v>
      </c>
      <c r="C54" s="35" t="s">
        <v>42</v>
      </c>
      <c r="D54" s="42">
        <v>4.0</v>
      </c>
      <c r="E54" s="42">
        <v>5.0</v>
      </c>
      <c r="F54" s="42">
        <v>0.1515</v>
      </c>
      <c r="G54" s="42">
        <v>0.154</v>
      </c>
      <c r="H54" s="42">
        <f t="shared" si="1"/>
        <v>0.25</v>
      </c>
      <c r="I54" s="42">
        <v>0.1682</v>
      </c>
      <c r="J54" s="42">
        <v>0.1754</v>
      </c>
      <c r="K54" s="42">
        <f t="shared" si="2"/>
        <v>0.72</v>
      </c>
      <c r="L54" s="42">
        <v>0.1889</v>
      </c>
      <c r="M54" s="42">
        <v>0.1999</v>
      </c>
      <c r="N54" s="42">
        <f t="shared" si="3"/>
        <v>1.1</v>
      </c>
      <c r="O54" s="42">
        <v>0.1793</v>
      </c>
      <c r="P54" s="42">
        <v>0.1901</v>
      </c>
      <c r="Q54" s="42">
        <f t="shared" si="4"/>
        <v>1.08</v>
      </c>
      <c r="R54" s="42">
        <v>0.179</v>
      </c>
      <c r="S54" s="42">
        <v>0.1816</v>
      </c>
      <c r="T54" s="42">
        <f t="shared" si="5"/>
        <v>0.26</v>
      </c>
      <c r="U54" s="42">
        <v>0.1713</v>
      </c>
      <c r="V54" s="42">
        <v>0.1753</v>
      </c>
      <c r="W54" s="42">
        <f t="shared" si="6"/>
        <v>1.023350846</v>
      </c>
    </row>
    <row r="55" ht="14.25" customHeight="1">
      <c r="A55" s="42" t="s">
        <v>168</v>
      </c>
      <c r="B55" s="42" t="s">
        <v>179</v>
      </c>
      <c r="C55" s="35" t="s">
        <v>41</v>
      </c>
      <c r="D55" s="42">
        <v>4.0</v>
      </c>
      <c r="E55" s="42">
        <v>6.0</v>
      </c>
      <c r="F55" s="42">
        <v>0.1565</v>
      </c>
      <c r="G55" s="42">
        <v>0.1581</v>
      </c>
      <c r="H55" s="42">
        <f t="shared" si="1"/>
        <v>0.16</v>
      </c>
      <c r="I55" s="42">
        <v>0.1529</v>
      </c>
      <c r="J55" s="42">
        <v>0.1645</v>
      </c>
      <c r="K55" s="42">
        <f t="shared" si="2"/>
        <v>1.16</v>
      </c>
      <c r="L55" s="42">
        <v>0.1411</v>
      </c>
      <c r="M55" s="42">
        <v>0.1541</v>
      </c>
      <c r="N55" s="42">
        <f t="shared" si="3"/>
        <v>1.3</v>
      </c>
      <c r="O55" s="42">
        <v>0.1466</v>
      </c>
      <c r="P55" s="42">
        <v>0.154</v>
      </c>
      <c r="Q55" s="42">
        <f t="shared" si="4"/>
        <v>0.74</v>
      </c>
      <c r="R55" s="42">
        <v>0.1565</v>
      </c>
      <c r="S55" s="42">
        <v>0.1913</v>
      </c>
      <c r="T55" s="42">
        <f t="shared" si="5"/>
        <v>3.48</v>
      </c>
      <c r="U55" s="42">
        <v>0.1556</v>
      </c>
      <c r="V55" s="42">
        <v>0.1565</v>
      </c>
      <c r="W55" s="42">
        <f t="shared" si="6"/>
        <v>1.005784062</v>
      </c>
    </row>
    <row r="56" ht="14.25" customHeight="1">
      <c r="A56" s="42" t="s">
        <v>183</v>
      </c>
      <c r="B56" s="42" t="s">
        <v>173</v>
      </c>
      <c r="C56" s="35" t="s">
        <v>40</v>
      </c>
      <c r="D56" s="42">
        <v>4.0</v>
      </c>
      <c r="E56" s="42">
        <v>7.0</v>
      </c>
      <c r="F56" s="42">
        <v>0.1578</v>
      </c>
      <c r="G56" s="42">
        <v>0.1667</v>
      </c>
      <c r="H56" s="42">
        <f t="shared" si="1"/>
        <v>0.89</v>
      </c>
      <c r="I56" s="42">
        <v>0.1609</v>
      </c>
      <c r="J56" s="42">
        <v>0.1657</v>
      </c>
      <c r="K56" s="42">
        <f t="shared" si="2"/>
        <v>0.48</v>
      </c>
      <c r="L56" s="42">
        <v>0.1966</v>
      </c>
      <c r="M56" s="42">
        <v>0.2082</v>
      </c>
      <c r="N56" s="42">
        <f t="shared" si="3"/>
        <v>1.16</v>
      </c>
      <c r="O56" s="42">
        <v>0.1642</v>
      </c>
      <c r="P56" s="42">
        <v>0.177</v>
      </c>
      <c r="Q56" s="42">
        <f t="shared" si="4"/>
        <v>1.28</v>
      </c>
      <c r="R56" s="42">
        <v>0.1772</v>
      </c>
      <c r="S56" s="42">
        <v>0.185</v>
      </c>
      <c r="T56" s="42">
        <f t="shared" si="5"/>
        <v>0.78</v>
      </c>
      <c r="U56" s="42">
        <v>0.184</v>
      </c>
      <c r="V56" s="42">
        <v>0.1907</v>
      </c>
      <c r="W56" s="42">
        <f t="shared" si="6"/>
        <v>1.036413043</v>
      </c>
    </row>
    <row r="57" ht="14.25" customHeight="1">
      <c r="A57" s="42" t="s">
        <v>175</v>
      </c>
      <c r="B57" s="42" t="s">
        <v>179</v>
      </c>
      <c r="C57" s="35" t="s">
        <v>39</v>
      </c>
      <c r="D57" s="42">
        <v>4.0</v>
      </c>
      <c r="E57" s="42">
        <v>8.0</v>
      </c>
      <c r="F57" s="42">
        <v>0.1491</v>
      </c>
      <c r="G57" s="42">
        <v>0.1505</v>
      </c>
      <c r="H57" s="42">
        <f t="shared" si="1"/>
        <v>0.14</v>
      </c>
      <c r="I57" s="42">
        <v>0.1383</v>
      </c>
      <c r="J57" s="42">
        <v>0.1455</v>
      </c>
      <c r="K57" s="42">
        <f t="shared" si="2"/>
        <v>0.72</v>
      </c>
      <c r="L57" s="42">
        <v>0.1723</v>
      </c>
      <c r="M57" s="42">
        <v>0.1862</v>
      </c>
      <c r="N57" s="42">
        <f t="shared" si="3"/>
        <v>1.39</v>
      </c>
      <c r="O57" s="42">
        <v>0.1451</v>
      </c>
      <c r="P57" s="42">
        <v>0.1543</v>
      </c>
      <c r="Q57" s="42">
        <f t="shared" si="4"/>
        <v>0.92</v>
      </c>
      <c r="R57" s="42">
        <v>0.1471</v>
      </c>
      <c r="S57" s="42">
        <v>0.1713</v>
      </c>
      <c r="T57" s="42">
        <f t="shared" si="5"/>
        <v>2.42</v>
      </c>
      <c r="U57" s="42">
        <v>0.1679</v>
      </c>
      <c r="V57" s="42">
        <v>0.169</v>
      </c>
      <c r="W57" s="42">
        <f t="shared" si="6"/>
        <v>1.006551519</v>
      </c>
    </row>
    <row r="58" ht="14.25" customHeight="1">
      <c r="A58" s="42" t="s">
        <v>168</v>
      </c>
      <c r="B58" s="42" t="s">
        <v>176</v>
      </c>
      <c r="C58" s="35" t="s">
        <v>38</v>
      </c>
      <c r="D58" s="42">
        <v>4.0</v>
      </c>
      <c r="E58" s="42">
        <v>9.0</v>
      </c>
      <c r="F58" s="42">
        <v>0.126</v>
      </c>
      <c r="G58" s="42">
        <v>0.1272</v>
      </c>
      <c r="H58" s="42">
        <f t="shared" si="1"/>
        <v>0.12</v>
      </c>
      <c r="I58" s="42">
        <v>0.164</v>
      </c>
      <c r="J58" s="42">
        <v>0.1713</v>
      </c>
      <c r="K58" s="42">
        <f t="shared" si="2"/>
        <v>0.73</v>
      </c>
      <c r="L58" s="42">
        <v>0.174</v>
      </c>
      <c r="M58" s="42">
        <v>0.1842</v>
      </c>
      <c r="N58" s="42">
        <f t="shared" si="3"/>
        <v>1.02</v>
      </c>
      <c r="O58" s="42">
        <v>0.177</v>
      </c>
      <c r="P58" s="42">
        <v>0.1864</v>
      </c>
      <c r="Q58" s="42">
        <f t="shared" si="4"/>
        <v>0.94</v>
      </c>
      <c r="R58" s="42">
        <v>0.158</v>
      </c>
      <c r="S58" s="42">
        <v>0.1633</v>
      </c>
      <c r="T58" s="42">
        <f t="shared" si="5"/>
        <v>0.53</v>
      </c>
      <c r="U58" s="42">
        <v>0.1622</v>
      </c>
      <c r="V58" s="42">
        <v>0.1713</v>
      </c>
      <c r="W58" s="42">
        <f t="shared" si="6"/>
        <v>1.056103576</v>
      </c>
    </row>
    <row r="59" ht="14.25" customHeight="1">
      <c r="A59" s="42" t="s">
        <v>183</v>
      </c>
      <c r="B59" s="42" t="s">
        <v>179</v>
      </c>
      <c r="C59" s="35" t="s">
        <v>37</v>
      </c>
      <c r="D59" s="42">
        <v>4.0</v>
      </c>
      <c r="E59" s="42">
        <v>10.0</v>
      </c>
      <c r="F59" s="42">
        <v>0.1234</v>
      </c>
      <c r="G59" s="42">
        <v>0.1286</v>
      </c>
      <c r="H59" s="42">
        <f t="shared" si="1"/>
        <v>0.52</v>
      </c>
      <c r="I59" s="42">
        <v>0.1365</v>
      </c>
      <c r="J59" s="42">
        <v>0.1477</v>
      </c>
      <c r="K59" s="42">
        <f t="shared" si="2"/>
        <v>1.12</v>
      </c>
      <c r="L59" s="42">
        <v>0.1469</v>
      </c>
      <c r="M59" s="42">
        <v>0.1699</v>
      </c>
      <c r="N59" s="42">
        <f t="shared" si="3"/>
        <v>2.3</v>
      </c>
      <c r="O59" s="42">
        <v>0.1358</v>
      </c>
      <c r="P59" s="42">
        <v>0.1557</v>
      </c>
      <c r="Q59" s="42">
        <f t="shared" si="4"/>
        <v>1.99</v>
      </c>
      <c r="R59" s="42">
        <v>0.1795</v>
      </c>
      <c r="S59" s="42">
        <v>0.1974</v>
      </c>
      <c r="T59" s="42">
        <f t="shared" si="5"/>
        <v>1.79</v>
      </c>
      <c r="U59" s="42">
        <v>0.1766</v>
      </c>
      <c r="V59" s="42">
        <v>0.1812</v>
      </c>
      <c r="W59" s="42">
        <f t="shared" si="6"/>
        <v>1.026047565</v>
      </c>
    </row>
    <row r="60" ht="14.25" customHeight="1">
      <c r="A60" s="42" t="s">
        <v>178</v>
      </c>
      <c r="B60" s="42" t="s">
        <v>173</v>
      </c>
      <c r="C60" s="35" t="s">
        <v>36</v>
      </c>
      <c r="D60" s="42">
        <v>4.0</v>
      </c>
      <c r="E60" s="42">
        <v>11.0</v>
      </c>
      <c r="F60" s="42">
        <v>0.1739</v>
      </c>
      <c r="G60" s="42">
        <v>0.1806</v>
      </c>
      <c r="H60" s="42">
        <f t="shared" si="1"/>
        <v>0.67</v>
      </c>
      <c r="I60" s="42">
        <v>0.1635</v>
      </c>
      <c r="J60" s="42">
        <v>0.167</v>
      </c>
      <c r="K60" s="42">
        <f t="shared" si="2"/>
        <v>0.35</v>
      </c>
      <c r="L60" s="42">
        <v>0.1415</v>
      </c>
      <c r="M60" s="42">
        <v>0.15</v>
      </c>
      <c r="N60" s="42">
        <f t="shared" si="3"/>
        <v>0.85</v>
      </c>
      <c r="O60" s="42">
        <v>0.1532</v>
      </c>
      <c r="P60" s="42">
        <v>0.1652</v>
      </c>
      <c r="Q60" s="42">
        <f t="shared" si="4"/>
        <v>1.2</v>
      </c>
      <c r="R60" s="42">
        <v>0.1634</v>
      </c>
      <c r="S60" s="42">
        <v>0.1872</v>
      </c>
      <c r="T60" s="42">
        <f t="shared" si="5"/>
        <v>2.38</v>
      </c>
      <c r="U60" s="42">
        <v>0.1365</v>
      </c>
      <c r="V60" s="42">
        <v>0.1395</v>
      </c>
      <c r="W60" s="42">
        <f t="shared" si="6"/>
        <v>1.021978022</v>
      </c>
    </row>
    <row r="61" ht="14.25" customHeight="1">
      <c r="A61" s="42" t="s">
        <v>175</v>
      </c>
      <c r="B61" s="42" t="s">
        <v>169</v>
      </c>
      <c r="C61" s="35" t="s">
        <v>34</v>
      </c>
      <c r="D61" s="42">
        <v>4.0</v>
      </c>
      <c r="E61" s="42">
        <v>12.0</v>
      </c>
      <c r="F61" s="42">
        <v>0.1539</v>
      </c>
      <c r="G61" s="42">
        <v>0.1592</v>
      </c>
      <c r="H61" s="42">
        <f t="shared" si="1"/>
        <v>0.53</v>
      </c>
      <c r="I61" s="42">
        <v>0.1977</v>
      </c>
      <c r="J61" s="42">
        <v>0.2044</v>
      </c>
      <c r="K61" s="42">
        <f t="shared" si="2"/>
        <v>0.67</v>
      </c>
      <c r="L61" s="42">
        <v>0.1569</v>
      </c>
      <c r="M61" s="42">
        <v>0.1659</v>
      </c>
      <c r="N61" s="42">
        <f t="shared" si="3"/>
        <v>0.9</v>
      </c>
      <c r="O61" s="42">
        <v>0.1372</v>
      </c>
      <c r="P61" s="42">
        <v>0.1485</v>
      </c>
      <c r="Q61" s="42">
        <f t="shared" si="4"/>
        <v>1.13</v>
      </c>
      <c r="R61" s="42">
        <v>0.1858</v>
      </c>
      <c r="S61" s="42">
        <v>0.1971</v>
      </c>
      <c r="T61" s="42">
        <f t="shared" si="5"/>
        <v>1.13</v>
      </c>
      <c r="U61" s="42">
        <v>0.1782</v>
      </c>
      <c r="V61" s="42">
        <v>0.1818</v>
      </c>
      <c r="W61" s="42">
        <f t="shared" si="6"/>
        <v>1.02020202</v>
      </c>
    </row>
    <row r="62" ht="14.25" customHeight="1">
      <c r="A62" s="42" t="s">
        <v>178</v>
      </c>
      <c r="B62" s="42" t="s">
        <v>169</v>
      </c>
      <c r="C62" s="35" t="s">
        <v>32</v>
      </c>
      <c r="D62" s="42">
        <v>4.0</v>
      </c>
      <c r="E62" s="42">
        <v>13.0</v>
      </c>
      <c r="F62" s="42">
        <v>0.1336</v>
      </c>
      <c r="G62" s="42">
        <v>0.148</v>
      </c>
      <c r="H62" s="42">
        <f t="shared" si="1"/>
        <v>1.44</v>
      </c>
      <c r="I62" s="42">
        <v>0.1489</v>
      </c>
      <c r="J62" s="42">
        <v>0.1561</v>
      </c>
      <c r="K62" s="42">
        <f t="shared" si="2"/>
        <v>0.72</v>
      </c>
      <c r="L62" s="42">
        <v>0.1805</v>
      </c>
      <c r="M62" s="42">
        <v>0.1935</v>
      </c>
      <c r="N62" s="42">
        <f t="shared" si="3"/>
        <v>1.3</v>
      </c>
      <c r="O62" s="42">
        <v>0.1494</v>
      </c>
      <c r="P62" s="42">
        <v>0.183</v>
      </c>
      <c r="Q62" s="42">
        <f t="shared" si="4"/>
        <v>3.36</v>
      </c>
      <c r="R62" s="42">
        <v>0.1401</v>
      </c>
      <c r="S62" s="42">
        <v>0.1541</v>
      </c>
      <c r="T62" s="42">
        <f t="shared" si="5"/>
        <v>1.4</v>
      </c>
      <c r="U62" s="42">
        <v>0.1699</v>
      </c>
      <c r="V62" s="42">
        <v>0.1714</v>
      </c>
      <c r="W62" s="42">
        <f t="shared" si="6"/>
        <v>1.008828723</v>
      </c>
    </row>
    <row r="63" ht="14.25" customHeight="1">
      <c r="A63" s="42" t="s">
        <v>183</v>
      </c>
      <c r="B63" s="42" t="s">
        <v>169</v>
      </c>
      <c r="C63" s="35" t="s">
        <v>30</v>
      </c>
      <c r="D63" s="42">
        <v>4.0</v>
      </c>
      <c r="E63" s="42">
        <v>14.0</v>
      </c>
      <c r="F63" s="42">
        <v>0.1481</v>
      </c>
      <c r="G63" s="42">
        <v>0.1498</v>
      </c>
      <c r="H63" s="42">
        <f t="shared" si="1"/>
        <v>0.17</v>
      </c>
      <c r="I63" s="42">
        <v>0.1676</v>
      </c>
      <c r="J63" s="42">
        <v>0.1747</v>
      </c>
      <c r="K63" s="42">
        <f t="shared" si="2"/>
        <v>0.71</v>
      </c>
      <c r="L63" s="42">
        <v>0.1536</v>
      </c>
      <c r="M63" s="42">
        <v>0.1679</v>
      </c>
      <c r="N63" s="42">
        <f t="shared" si="3"/>
        <v>1.43</v>
      </c>
      <c r="O63" s="42">
        <v>0.1611</v>
      </c>
      <c r="P63" s="42">
        <v>0.1694</v>
      </c>
      <c r="Q63" s="42">
        <f t="shared" si="4"/>
        <v>0.83</v>
      </c>
      <c r="R63" s="42">
        <v>0.1766</v>
      </c>
      <c r="S63" s="42">
        <v>0.1891</v>
      </c>
      <c r="T63" s="42">
        <f t="shared" si="5"/>
        <v>1.25</v>
      </c>
      <c r="U63" s="42">
        <v>0.191</v>
      </c>
      <c r="V63" s="42">
        <v>0.1925</v>
      </c>
      <c r="W63" s="42">
        <f t="shared" si="6"/>
        <v>1.007853403</v>
      </c>
    </row>
    <row r="64" ht="14.25" customHeight="1">
      <c r="A64" s="42" t="s">
        <v>178</v>
      </c>
      <c r="B64" s="42" t="s">
        <v>176</v>
      </c>
      <c r="C64" s="35" t="s">
        <v>29</v>
      </c>
      <c r="D64" s="42">
        <v>4.0</v>
      </c>
      <c r="E64" s="42">
        <v>15.0</v>
      </c>
      <c r="F64" s="42">
        <v>0.14</v>
      </c>
      <c r="G64" s="42">
        <v>0.1471</v>
      </c>
      <c r="H64" s="42">
        <f t="shared" si="1"/>
        <v>0.71</v>
      </c>
      <c r="I64" s="42">
        <v>0.1301</v>
      </c>
      <c r="J64" s="42">
        <v>0.1411</v>
      </c>
      <c r="K64" s="42">
        <f t="shared" si="2"/>
        <v>1.1</v>
      </c>
      <c r="L64" s="42">
        <v>0.1461</v>
      </c>
      <c r="M64" s="42">
        <v>0.1578</v>
      </c>
      <c r="N64" s="42">
        <f t="shared" si="3"/>
        <v>1.17</v>
      </c>
      <c r="O64" s="42">
        <v>0.1589</v>
      </c>
      <c r="P64" s="42">
        <v>0.1755</v>
      </c>
      <c r="Q64" s="42">
        <f t="shared" si="4"/>
        <v>1.66</v>
      </c>
      <c r="R64" s="42">
        <v>0.1464</v>
      </c>
      <c r="S64" s="42">
        <v>0.1607</v>
      </c>
      <c r="T64" s="42">
        <f t="shared" si="5"/>
        <v>1.43</v>
      </c>
      <c r="U64" s="42">
        <v>0.1569</v>
      </c>
      <c r="V64" s="42">
        <v>0.1665</v>
      </c>
      <c r="W64" s="42">
        <f t="shared" si="6"/>
        <v>1.061185468</v>
      </c>
    </row>
    <row r="65" ht="14.25" customHeight="1">
      <c r="A65" s="42" t="s">
        <v>175</v>
      </c>
      <c r="B65" s="42" t="s">
        <v>173</v>
      </c>
      <c r="C65" s="33" t="s">
        <v>28</v>
      </c>
      <c r="D65" s="42">
        <v>4.0</v>
      </c>
      <c r="E65" s="42">
        <v>16.0</v>
      </c>
      <c r="F65" s="42">
        <v>0.1517</v>
      </c>
      <c r="G65" s="42">
        <v>0.1524</v>
      </c>
      <c r="H65" s="42">
        <f t="shared" si="1"/>
        <v>0.07</v>
      </c>
      <c r="I65" s="42">
        <v>0.1448</v>
      </c>
      <c r="J65" s="42">
        <v>0.1484</v>
      </c>
      <c r="K65" s="42">
        <f t="shared" si="2"/>
        <v>0.36</v>
      </c>
      <c r="L65" s="42">
        <v>0.1866</v>
      </c>
      <c r="M65" s="42">
        <v>0.1918</v>
      </c>
      <c r="N65" s="42">
        <f t="shared" si="3"/>
        <v>0.52</v>
      </c>
      <c r="O65" s="42">
        <v>0.1607</v>
      </c>
      <c r="P65" s="42">
        <v>0.1672</v>
      </c>
      <c r="Q65" s="42">
        <f t="shared" si="4"/>
        <v>0.65</v>
      </c>
      <c r="R65" s="42">
        <v>0.1828</v>
      </c>
      <c r="S65" s="42">
        <v>0.2025</v>
      </c>
      <c r="T65" s="42">
        <f t="shared" si="5"/>
        <v>1.97</v>
      </c>
      <c r="U65" s="42">
        <v>0.1866</v>
      </c>
      <c r="V65" s="42">
        <v>0.1875</v>
      </c>
      <c r="W65" s="42">
        <f t="shared" si="6"/>
        <v>1.004823151</v>
      </c>
    </row>
    <row r="66" ht="14.25" customHeight="1">
      <c r="A66" s="42" t="s">
        <v>168</v>
      </c>
      <c r="B66" s="42" t="s">
        <v>169</v>
      </c>
      <c r="C66" s="35" t="s">
        <v>46</v>
      </c>
      <c r="D66" s="42">
        <v>5.0</v>
      </c>
      <c r="E66" s="42">
        <v>1.0</v>
      </c>
      <c r="F66" s="42">
        <v>0.1377</v>
      </c>
      <c r="G66" s="42">
        <v>0.1448</v>
      </c>
      <c r="H66" s="42">
        <f t="shared" si="1"/>
        <v>0.71</v>
      </c>
      <c r="I66" s="42">
        <v>0.1464</v>
      </c>
      <c r="J66" s="42">
        <v>0.1538</v>
      </c>
      <c r="K66" s="42">
        <f t="shared" si="2"/>
        <v>0.74</v>
      </c>
      <c r="L66" s="42">
        <v>0.1393</v>
      </c>
      <c r="M66" s="42">
        <v>0.15</v>
      </c>
      <c r="N66" s="42">
        <f t="shared" si="3"/>
        <v>1.07</v>
      </c>
      <c r="O66" s="42">
        <v>0.1437</v>
      </c>
      <c r="P66" s="42">
        <v>0.1571</v>
      </c>
      <c r="Q66" s="42">
        <f t="shared" si="4"/>
        <v>1.34</v>
      </c>
      <c r="R66" s="42">
        <v>0.1521</v>
      </c>
      <c r="S66" s="42">
        <v>0.1701</v>
      </c>
      <c r="T66" s="42">
        <f t="shared" si="5"/>
        <v>1.8</v>
      </c>
      <c r="U66" s="42">
        <v>0.1246</v>
      </c>
      <c r="V66" s="42">
        <v>0.1817</v>
      </c>
      <c r="W66" s="42">
        <f t="shared" si="6"/>
        <v>1.458266453</v>
      </c>
    </row>
    <row r="67" ht="14.25" customHeight="1">
      <c r="A67" s="42" t="s">
        <v>168</v>
      </c>
      <c r="B67" s="42" t="s">
        <v>173</v>
      </c>
      <c r="C67" s="35" t="s">
        <v>45</v>
      </c>
      <c r="D67" s="42">
        <v>5.0</v>
      </c>
      <c r="E67" s="42">
        <v>2.0</v>
      </c>
      <c r="F67" s="42">
        <v>0.1459</v>
      </c>
      <c r="G67" s="42">
        <v>0.154</v>
      </c>
      <c r="H67" s="42">
        <f t="shared" si="1"/>
        <v>0.81</v>
      </c>
      <c r="I67" s="42">
        <v>0.1317</v>
      </c>
      <c r="J67" s="42">
        <v>0.1471</v>
      </c>
      <c r="K67" s="42">
        <f t="shared" si="2"/>
        <v>1.54</v>
      </c>
      <c r="L67" s="42">
        <v>0.1319</v>
      </c>
      <c r="M67" s="42">
        <v>0.144</v>
      </c>
      <c r="N67" s="42">
        <f t="shared" si="3"/>
        <v>1.21</v>
      </c>
      <c r="O67" s="42">
        <v>0.1769</v>
      </c>
      <c r="P67" s="42">
        <v>0.2068</v>
      </c>
      <c r="Q67" s="42">
        <f t="shared" si="4"/>
        <v>2.99</v>
      </c>
      <c r="R67" s="42">
        <v>0.1417</v>
      </c>
      <c r="S67" s="42">
        <v>0.1696</v>
      </c>
      <c r="T67" s="42">
        <f t="shared" si="5"/>
        <v>2.79</v>
      </c>
      <c r="U67" s="42">
        <v>0.1409</v>
      </c>
      <c r="V67" s="42">
        <v>0.1417</v>
      </c>
      <c r="W67" s="42">
        <f t="shared" si="6"/>
        <v>1.005677786</v>
      </c>
    </row>
    <row r="68" ht="14.25" customHeight="1">
      <c r="A68" s="42" t="s">
        <v>175</v>
      </c>
      <c r="B68" s="42" t="s">
        <v>176</v>
      </c>
      <c r="C68" s="35" t="s">
        <v>44</v>
      </c>
      <c r="D68" s="42">
        <v>5.0</v>
      </c>
      <c r="E68" s="42">
        <v>3.0</v>
      </c>
      <c r="F68" s="42">
        <v>0.1302</v>
      </c>
      <c r="G68" s="42">
        <v>0.1333</v>
      </c>
      <c r="H68" s="42">
        <f t="shared" si="1"/>
        <v>0.31</v>
      </c>
      <c r="I68" s="42">
        <v>0.1732</v>
      </c>
      <c r="J68" s="42">
        <v>0.1821</v>
      </c>
      <c r="K68" s="42">
        <f t="shared" si="2"/>
        <v>0.89</v>
      </c>
      <c r="L68" s="42">
        <v>0.1604</v>
      </c>
      <c r="M68" s="42">
        <v>0.1707</v>
      </c>
      <c r="N68" s="42">
        <f t="shared" si="3"/>
        <v>1.03</v>
      </c>
      <c r="O68" s="42">
        <v>0.1763</v>
      </c>
      <c r="P68" s="42">
        <v>0.1931</v>
      </c>
      <c r="Q68" s="42">
        <f t="shared" si="4"/>
        <v>1.68</v>
      </c>
      <c r="R68" s="42">
        <v>0.1861</v>
      </c>
      <c r="S68" s="42">
        <v>0.2038</v>
      </c>
      <c r="T68" s="42">
        <f t="shared" si="5"/>
        <v>1.77</v>
      </c>
      <c r="U68" s="42">
        <v>0.1822</v>
      </c>
      <c r="V68" s="42">
        <v>0.1838</v>
      </c>
      <c r="W68" s="42">
        <f t="shared" si="6"/>
        <v>1.008781559</v>
      </c>
    </row>
    <row r="69" ht="14.25" customHeight="1">
      <c r="A69" s="42" t="s">
        <v>178</v>
      </c>
      <c r="B69" s="42" t="s">
        <v>179</v>
      </c>
      <c r="C69" s="35" t="s">
        <v>43</v>
      </c>
      <c r="D69" s="42">
        <v>5.0</v>
      </c>
      <c r="E69" s="42">
        <v>4.0</v>
      </c>
      <c r="F69" s="42">
        <v>0.133</v>
      </c>
      <c r="G69" s="42">
        <v>0.1385</v>
      </c>
      <c r="H69" s="42">
        <f t="shared" si="1"/>
        <v>0.55</v>
      </c>
      <c r="I69" s="42">
        <v>0.1566</v>
      </c>
      <c r="J69" s="42">
        <v>0.1651</v>
      </c>
      <c r="K69" s="42">
        <f t="shared" si="2"/>
        <v>0.85</v>
      </c>
      <c r="L69" s="42">
        <v>0.1338</v>
      </c>
      <c r="M69" s="42">
        <v>0.1478</v>
      </c>
      <c r="N69" s="42">
        <f t="shared" si="3"/>
        <v>1.4</v>
      </c>
      <c r="O69" s="42">
        <v>0.1604</v>
      </c>
      <c r="P69" s="42">
        <v>0.1694</v>
      </c>
      <c r="Q69" s="42">
        <f t="shared" si="4"/>
        <v>0.9</v>
      </c>
      <c r="R69" s="42">
        <v>0.1577</v>
      </c>
      <c r="S69" s="42">
        <v>0.178</v>
      </c>
      <c r="T69" s="42">
        <f t="shared" si="5"/>
        <v>2.03</v>
      </c>
      <c r="U69" s="42">
        <v>0.1429</v>
      </c>
      <c r="V69" s="42">
        <v>0.1433</v>
      </c>
      <c r="W69" s="42">
        <f t="shared" si="6"/>
        <v>1.00279916</v>
      </c>
    </row>
    <row r="70" ht="14.25" customHeight="1">
      <c r="A70" s="42" t="s">
        <v>183</v>
      </c>
      <c r="B70" s="42" t="s">
        <v>176</v>
      </c>
      <c r="C70" s="35" t="s">
        <v>42</v>
      </c>
      <c r="D70" s="42">
        <v>5.0</v>
      </c>
      <c r="E70" s="42">
        <v>5.0</v>
      </c>
      <c r="F70" s="42">
        <v>0.1714</v>
      </c>
      <c r="G70" s="42">
        <v>0.1772</v>
      </c>
      <c r="H70" s="42">
        <f t="shared" si="1"/>
        <v>0.58</v>
      </c>
      <c r="I70" s="42">
        <v>0.1678</v>
      </c>
      <c r="J70" s="42">
        <v>0.181</v>
      </c>
      <c r="K70" s="42">
        <f t="shared" si="2"/>
        <v>1.32</v>
      </c>
      <c r="L70" s="42">
        <v>0.1697</v>
      </c>
      <c r="M70" s="42">
        <v>0.1813</v>
      </c>
      <c r="N70" s="42">
        <f t="shared" si="3"/>
        <v>1.16</v>
      </c>
      <c r="O70" s="42">
        <v>0.1843</v>
      </c>
      <c r="P70" s="42">
        <v>0.1953</v>
      </c>
      <c r="Q70" s="42">
        <f t="shared" si="4"/>
        <v>1.1</v>
      </c>
      <c r="R70" s="42">
        <v>0.1781</v>
      </c>
      <c r="S70" s="42">
        <v>0.193</v>
      </c>
      <c r="T70" s="42">
        <f t="shared" si="5"/>
        <v>1.49</v>
      </c>
      <c r="U70" s="42">
        <v>0.1801</v>
      </c>
      <c r="V70" s="42">
        <v>0.1812</v>
      </c>
      <c r="W70" s="42">
        <f t="shared" si="6"/>
        <v>1.006107718</v>
      </c>
    </row>
    <row r="71" ht="14.25" customHeight="1">
      <c r="A71" s="42" t="s">
        <v>168</v>
      </c>
      <c r="B71" s="42" t="s">
        <v>179</v>
      </c>
      <c r="C71" s="35" t="s">
        <v>41</v>
      </c>
      <c r="D71" s="42">
        <v>5.0</v>
      </c>
      <c r="E71" s="42">
        <v>6.0</v>
      </c>
      <c r="F71" s="42">
        <v>0.125</v>
      </c>
      <c r="G71" s="42">
        <v>0.1322</v>
      </c>
      <c r="H71" s="42">
        <f t="shared" si="1"/>
        <v>0.72</v>
      </c>
      <c r="I71" s="42">
        <v>0.1551</v>
      </c>
      <c r="J71" s="42">
        <v>0.1672</v>
      </c>
      <c r="K71" s="42">
        <f t="shared" si="2"/>
        <v>1.21</v>
      </c>
      <c r="L71" s="42">
        <v>0.1476</v>
      </c>
      <c r="M71" s="42">
        <v>0.1683</v>
      </c>
      <c r="N71" s="42">
        <f t="shared" si="3"/>
        <v>2.07</v>
      </c>
      <c r="O71" s="42">
        <v>0.1635</v>
      </c>
      <c r="P71" s="42">
        <v>0.1728</v>
      </c>
      <c r="Q71" s="42">
        <f t="shared" si="4"/>
        <v>0.93</v>
      </c>
      <c r="R71" s="42">
        <v>0.1651</v>
      </c>
      <c r="S71" s="42">
        <v>0.1837</v>
      </c>
      <c r="T71" s="42">
        <f t="shared" si="5"/>
        <v>1.86</v>
      </c>
      <c r="U71" s="42">
        <v>0.1896</v>
      </c>
      <c r="V71" s="42">
        <v>0.1909</v>
      </c>
      <c r="W71" s="42">
        <f t="shared" si="6"/>
        <v>1.00685654</v>
      </c>
    </row>
    <row r="72" ht="14.25" customHeight="1">
      <c r="A72" s="42" t="s">
        <v>183</v>
      </c>
      <c r="B72" s="42" t="s">
        <v>173</v>
      </c>
      <c r="C72" s="35" t="s">
        <v>40</v>
      </c>
      <c r="D72" s="42">
        <v>5.0</v>
      </c>
      <c r="E72" s="42">
        <v>7.0</v>
      </c>
      <c r="F72" s="42">
        <v>0.1525</v>
      </c>
      <c r="G72" s="42">
        <v>0.1595</v>
      </c>
      <c r="H72" s="42">
        <f t="shared" si="1"/>
        <v>0.7</v>
      </c>
      <c r="I72" s="42">
        <v>0.1827</v>
      </c>
      <c r="J72" s="42">
        <v>0.1935</v>
      </c>
      <c r="K72" s="42">
        <f t="shared" si="2"/>
        <v>1.08</v>
      </c>
      <c r="L72" s="42">
        <v>0.1551</v>
      </c>
      <c r="M72" s="42">
        <v>0.1715</v>
      </c>
      <c r="N72" s="42">
        <f t="shared" si="3"/>
        <v>1.64</v>
      </c>
      <c r="O72" s="42">
        <v>0.1573</v>
      </c>
      <c r="P72" s="42">
        <v>0.1691</v>
      </c>
      <c r="Q72" s="42">
        <f t="shared" si="4"/>
        <v>1.18</v>
      </c>
      <c r="R72" s="42">
        <v>0.1632</v>
      </c>
      <c r="S72" s="42">
        <v>0.1798</v>
      </c>
      <c r="T72" s="42">
        <f t="shared" si="5"/>
        <v>1.66</v>
      </c>
      <c r="U72" s="42">
        <v>0.1833</v>
      </c>
      <c r="V72" s="42">
        <v>0.1847</v>
      </c>
      <c r="W72" s="42">
        <f t="shared" si="6"/>
        <v>1.007637752</v>
      </c>
    </row>
    <row r="73" ht="14.25" customHeight="1">
      <c r="A73" s="42" t="s">
        <v>175</v>
      </c>
      <c r="B73" s="42" t="s">
        <v>179</v>
      </c>
      <c r="C73" s="35" t="s">
        <v>39</v>
      </c>
      <c r="D73" s="42">
        <v>5.0</v>
      </c>
      <c r="E73" s="42">
        <v>8.0</v>
      </c>
      <c r="F73" s="42">
        <v>0.1421</v>
      </c>
      <c r="G73" s="42">
        <v>0.1566</v>
      </c>
      <c r="H73" s="42">
        <f t="shared" si="1"/>
        <v>1.45</v>
      </c>
      <c r="I73" s="42">
        <v>0.1579</v>
      </c>
      <c r="J73" s="42">
        <v>0.1714</v>
      </c>
      <c r="K73" s="42">
        <f t="shared" si="2"/>
        <v>1.35</v>
      </c>
      <c r="L73" s="42">
        <v>0.1394</v>
      </c>
      <c r="M73" s="42">
        <v>0.1483</v>
      </c>
      <c r="N73" s="42">
        <f t="shared" si="3"/>
        <v>0.89</v>
      </c>
      <c r="O73" s="42">
        <v>0.1615</v>
      </c>
      <c r="P73" s="42">
        <v>0.1716</v>
      </c>
      <c r="Q73" s="42">
        <f t="shared" si="4"/>
        <v>1.01</v>
      </c>
      <c r="R73" s="42">
        <v>0.1517</v>
      </c>
      <c r="S73" s="42">
        <v>0.1735</v>
      </c>
      <c r="T73" s="42">
        <f t="shared" si="5"/>
        <v>2.18</v>
      </c>
      <c r="U73" s="42">
        <v>0.1761</v>
      </c>
      <c r="V73" s="42">
        <v>0.1781</v>
      </c>
      <c r="W73" s="42">
        <f t="shared" si="6"/>
        <v>1.011357183</v>
      </c>
    </row>
    <row r="74" ht="14.25" customHeight="1">
      <c r="A74" s="42" t="s">
        <v>168</v>
      </c>
      <c r="B74" s="42" t="s">
        <v>176</v>
      </c>
      <c r="C74" s="35" t="s">
        <v>38</v>
      </c>
      <c r="D74" s="42">
        <v>5.0</v>
      </c>
      <c r="E74" s="42">
        <v>9.0</v>
      </c>
      <c r="F74" s="42">
        <v>0.1377</v>
      </c>
      <c r="G74" s="42">
        <v>0.1462</v>
      </c>
      <c r="H74" s="42">
        <f t="shared" si="1"/>
        <v>0.85</v>
      </c>
      <c r="I74" s="42">
        <v>0.147</v>
      </c>
      <c r="J74" s="42">
        <v>0.1562</v>
      </c>
      <c r="K74" s="42">
        <f t="shared" si="2"/>
        <v>0.92</v>
      </c>
      <c r="L74" s="42">
        <v>0.1496</v>
      </c>
      <c r="M74" s="42">
        <v>0.1661</v>
      </c>
      <c r="N74" s="42">
        <f t="shared" si="3"/>
        <v>1.65</v>
      </c>
      <c r="O74" s="42">
        <v>0.1649</v>
      </c>
      <c r="P74" s="42">
        <v>0.187</v>
      </c>
      <c r="Q74" s="42">
        <f t="shared" si="4"/>
        <v>2.21</v>
      </c>
      <c r="R74" s="42">
        <v>0.116</v>
      </c>
      <c r="S74" s="42">
        <v>0.1498</v>
      </c>
      <c r="T74" s="42">
        <f t="shared" si="5"/>
        <v>3.38</v>
      </c>
      <c r="U74" s="42">
        <v>0.1331</v>
      </c>
      <c r="V74" s="42">
        <v>0.1336</v>
      </c>
      <c r="W74" s="42">
        <f t="shared" si="6"/>
        <v>1.003756574</v>
      </c>
    </row>
    <row r="75" ht="14.25" customHeight="1">
      <c r="A75" s="42" t="s">
        <v>183</v>
      </c>
      <c r="B75" s="42" t="s">
        <v>179</v>
      </c>
      <c r="C75" s="35" t="s">
        <v>37</v>
      </c>
      <c r="D75" s="42">
        <v>5.0</v>
      </c>
      <c r="E75" s="42">
        <v>10.0</v>
      </c>
      <c r="F75" s="42">
        <v>0.1535</v>
      </c>
      <c r="G75" s="42">
        <v>0.1591</v>
      </c>
      <c r="H75" s="42">
        <f t="shared" si="1"/>
        <v>0.56</v>
      </c>
      <c r="I75" s="42">
        <v>0.1759</v>
      </c>
      <c r="J75" s="42">
        <v>0.1858</v>
      </c>
      <c r="K75" s="42">
        <f t="shared" si="2"/>
        <v>0.99</v>
      </c>
      <c r="L75" s="42">
        <v>0.1509</v>
      </c>
      <c r="M75" s="42">
        <v>0.1619</v>
      </c>
      <c r="N75" s="42">
        <f t="shared" si="3"/>
        <v>1.1</v>
      </c>
      <c r="O75" s="42">
        <v>0.1679</v>
      </c>
      <c r="P75" s="42">
        <v>0.1778</v>
      </c>
      <c r="Q75" s="42">
        <f t="shared" si="4"/>
        <v>0.99</v>
      </c>
      <c r="R75" s="42">
        <v>0.1722</v>
      </c>
      <c r="S75" s="42">
        <v>0.19</v>
      </c>
      <c r="T75" s="42">
        <f t="shared" si="5"/>
        <v>1.78</v>
      </c>
      <c r="U75" s="42">
        <v>0.1797</v>
      </c>
      <c r="V75" s="42">
        <v>0.1809</v>
      </c>
      <c r="W75" s="42">
        <f t="shared" si="6"/>
        <v>1.006677796</v>
      </c>
    </row>
    <row r="76" ht="14.25" customHeight="1">
      <c r="A76" s="42" t="s">
        <v>178</v>
      </c>
      <c r="B76" s="42" t="s">
        <v>173</v>
      </c>
      <c r="C76" s="35" t="s">
        <v>36</v>
      </c>
      <c r="D76" s="42">
        <v>5.0</v>
      </c>
      <c r="E76" s="42">
        <v>11.0</v>
      </c>
      <c r="F76" s="42">
        <v>0.1427</v>
      </c>
      <c r="G76" s="42">
        <v>0.1486</v>
      </c>
      <c r="H76" s="42">
        <f t="shared" si="1"/>
        <v>0.59</v>
      </c>
      <c r="I76" s="42">
        <v>0.1367</v>
      </c>
      <c r="J76" s="42">
        <v>0.1437</v>
      </c>
      <c r="K76" s="42">
        <f t="shared" si="2"/>
        <v>0.7</v>
      </c>
      <c r="L76" s="42">
        <v>0.1194</v>
      </c>
      <c r="M76" s="42">
        <v>0.1351</v>
      </c>
      <c r="N76" s="42">
        <f t="shared" si="3"/>
        <v>1.57</v>
      </c>
      <c r="O76" s="42">
        <v>0.1503</v>
      </c>
      <c r="P76" s="42">
        <v>0.1704</v>
      </c>
      <c r="Q76" s="42">
        <f t="shared" si="4"/>
        <v>2.01</v>
      </c>
      <c r="R76" s="42">
        <v>0.1234</v>
      </c>
      <c r="S76" s="42">
        <v>0.1379</v>
      </c>
      <c r="T76" s="42">
        <f t="shared" si="5"/>
        <v>1.45</v>
      </c>
      <c r="U76" s="42">
        <v>0.1729</v>
      </c>
      <c r="V76" s="42">
        <v>0.1741</v>
      </c>
      <c r="W76" s="42">
        <f t="shared" si="6"/>
        <v>1.006940428</v>
      </c>
    </row>
    <row r="77" ht="14.25" customHeight="1">
      <c r="A77" s="42" t="s">
        <v>175</v>
      </c>
      <c r="B77" s="42" t="s">
        <v>169</v>
      </c>
      <c r="C77" s="35" t="s">
        <v>34</v>
      </c>
      <c r="D77" s="42">
        <v>5.0</v>
      </c>
      <c r="E77" s="42">
        <v>12.0</v>
      </c>
      <c r="F77" s="42">
        <v>0.1666</v>
      </c>
      <c r="G77" s="42">
        <v>0.1688</v>
      </c>
      <c r="H77" s="42">
        <f t="shared" si="1"/>
        <v>0.22</v>
      </c>
      <c r="I77" s="42">
        <v>0.1975</v>
      </c>
      <c r="J77" s="42">
        <v>0.2084</v>
      </c>
      <c r="K77" s="42">
        <f t="shared" si="2"/>
        <v>1.09</v>
      </c>
      <c r="L77" s="42">
        <v>0.1536</v>
      </c>
      <c r="M77" s="42">
        <v>0.1668</v>
      </c>
      <c r="N77" s="42">
        <f t="shared" si="3"/>
        <v>1.32</v>
      </c>
      <c r="O77" s="42">
        <v>0.2247</v>
      </c>
      <c r="P77" s="42">
        <v>0.2441</v>
      </c>
      <c r="Q77" s="42">
        <f t="shared" si="4"/>
        <v>1.94</v>
      </c>
      <c r="R77" s="42">
        <v>0.1504</v>
      </c>
      <c r="S77" s="42">
        <v>0.1688</v>
      </c>
      <c r="T77" s="42">
        <f t="shared" si="5"/>
        <v>1.84</v>
      </c>
      <c r="U77" s="42">
        <v>0.1221</v>
      </c>
      <c r="V77" s="42">
        <v>0.124</v>
      </c>
      <c r="W77" s="42">
        <f t="shared" si="6"/>
        <v>1.015561016</v>
      </c>
    </row>
    <row r="78" ht="14.25" customHeight="1">
      <c r="A78" s="42" t="s">
        <v>178</v>
      </c>
      <c r="B78" s="42" t="s">
        <v>169</v>
      </c>
      <c r="C78" s="35" t="s">
        <v>32</v>
      </c>
      <c r="D78" s="42">
        <v>5.0</v>
      </c>
      <c r="E78" s="42">
        <v>13.0</v>
      </c>
      <c r="F78" s="42">
        <v>0.147</v>
      </c>
      <c r="G78" s="42">
        <v>0.1561</v>
      </c>
      <c r="H78" s="42">
        <f t="shared" si="1"/>
        <v>0.91</v>
      </c>
      <c r="I78" s="42">
        <v>0.1447</v>
      </c>
      <c r="J78" s="42">
        <v>0.1493</v>
      </c>
      <c r="K78" s="42">
        <f t="shared" si="2"/>
        <v>0.46</v>
      </c>
      <c r="L78" s="42">
        <v>0.1285</v>
      </c>
      <c r="M78" s="42">
        <v>0.1447</v>
      </c>
      <c r="N78" s="42">
        <f t="shared" si="3"/>
        <v>1.62</v>
      </c>
      <c r="O78" s="42">
        <v>0.1693</v>
      </c>
      <c r="P78" s="42">
        <v>0.1939</v>
      </c>
      <c r="Q78" s="42">
        <f t="shared" si="4"/>
        <v>2.46</v>
      </c>
      <c r="R78" s="42">
        <v>0.1395</v>
      </c>
      <c r="S78" s="42">
        <v>0.1493</v>
      </c>
      <c r="T78" s="42">
        <f t="shared" si="5"/>
        <v>0.98</v>
      </c>
      <c r="U78" s="42">
        <v>0.1486</v>
      </c>
      <c r="V78" s="42">
        <v>0.1488</v>
      </c>
      <c r="W78" s="42">
        <f t="shared" si="6"/>
        <v>1.001345895</v>
      </c>
    </row>
    <row r="79" ht="14.25" customHeight="1">
      <c r="A79" s="42" t="s">
        <v>183</v>
      </c>
      <c r="B79" s="42" t="s">
        <v>169</v>
      </c>
      <c r="C79" s="35" t="s">
        <v>30</v>
      </c>
      <c r="D79" s="42">
        <v>5.0</v>
      </c>
      <c r="E79" s="42">
        <v>14.0</v>
      </c>
      <c r="F79" s="42">
        <v>0.1694</v>
      </c>
      <c r="G79" s="42">
        <v>0.1742</v>
      </c>
      <c r="H79" s="42">
        <f t="shared" si="1"/>
        <v>0.48</v>
      </c>
      <c r="I79" s="42">
        <v>0.1855</v>
      </c>
      <c r="J79" s="42">
        <v>0.1945</v>
      </c>
      <c r="K79" s="42">
        <f t="shared" si="2"/>
        <v>0.9</v>
      </c>
      <c r="L79" s="42">
        <v>0.1707</v>
      </c>
      <c r="M79" s="42">
        <v>0.1824</v>
      </c>
      <c r="N79" s="42">
        <f t="shared" si="3"/>
        <v>1.17</v>
      </c>
      <c r="O79" s="42">
        <v>0.1887</v>
      </c>
      <c r="P79" s="42">
        <v>0.2025</v>
      </c>
      <c r="Q79" s="42">
        <f t="shared" si="4"/>
        <v>1.38</v>
      </c>
      <c r="R79" s="42">
        <v>0.1796</v>
      </c>
      <c r="S79" s="42">
        <v>0.1964</v>
      </c>
      <c r="T79" s="42">
        <f t="shared" si="5"/>
        <v>1.68</v>
      </c>
      <c r="U79" s="42">
        <v>0.1518</v>
      </c>
      <c r="V79" s="42">
        <v>0.1525</v>
      </c>
      <c r="W79" s="42">
        <f t="shared" si="6"/>
        <v>1.004611331</v>
      </c>
    </row>
    <row r="80" ht="14.25" customHeight="1">
      <c r="A80" s="42" t="s">
        <v>178</v>
      </c>
      <c r="B80" s="42" t="s">
        <v>176</v>
      </c>
      <c r="C80" s="35" t="s">
        <v>29</v>
      </c>
      <c r="D80" s="42">
        <v>5.0</v>
      </c>
      <c r="E80" s="42">
        <v>15.0</v>
      </c>
      <c r="F80" s="42">
        <v>0.145</v>
      </c>
      <c r="G80" s="42">
        <v>0.1537</v>
      </c>
      <c r="H80" s="42">
        <f t="shared" si="1"/>
        <v>0.87</v>
      </c>
      <c r="I80" s="42">
        <v>0.1304</v>
      </c>
      <c r="J80" s="42">
        <v>0.1796</v>
      </c>
      <c r="K80" s="42">
        <f t="shared" si="2"/>
        <v>4.92</v>
      </c>
      <c r="L80" s="42">
        <v>0.1321</v>
      </c>
      <c r="M80" s="42">
        <v>0.1488</v>
      </c>
      <c r="N80" s="42">
        <f t="shared" si="3"/>
        <v>1.67</v>
      </c>
      <c r="O80" s="42">
        <v>0.1526</v>
      </c>
      <c r="P80" s="42">
        <v>0.1608</v>
      </c>
      <c r="Q80" s="42">
        <f t="shared" si="4"/>
        <v>0.82</v>
      </c>
      <c r="R80" s="42">
        <v>0.141</v>
      </c>
      <c r="S80" s="42">
        <v>0.1532</v>
      </c>
      <c r="T80" s="42">
        <f t="shared" si="5"/>
        <v>1.22</v>
      </c>
      <c r="U80" s="42">
        <v>0.1326</v>
      </c>
      <c r="V80" s="42">
        <v>0.1347</v>
      </c>
      <c r="W80" s="42">
        <f t="shared" si="6"/>
        <v>1.015837104</v>
      </c>
    </row>
    <row r="81" ht="14.25" customHeight="1">
      <c r="A81" s="42" t="s">
        <v>175</v>
      </c>
      <c r="B81" s="42" t="s">
        <v>173</v>
      </c>
      <c r="C81" s="33" t="s">
        <v>28</v>
      </c>
      <c r="D81" s="42">
        <v>5.0</v>
      </c>
      <c r="E81" s="42">
        <v>16.0</v>
      </c>
      <c r="F81" s="42">
        <v>0.1663</v>
      </c>
      <c r="G81" s="42">
        <v>0.1762</v>
      </c>
      <c r="H81" s="42">
        <f t="shared" si="1"/>
        <v>0.99</v>
      </c>
      <c r="I81" s="42">
        <v>0.1356</v>
      </c>
      <c r="J81" s="42">
        <v>0.1403</v>
      </c>
      <c r="K81" s="42">
        <f t="shared" si="2"/>
        <v>0.47</v>
      </c>
      <c r="L81" s="42">
        <v>0.1516</v>
      </c>
      <c r="M81" s="42">
        <v>0.1649</v>
      </c>
      <c r="N81" s="42">
        <f t="shared" si="3"/>
        <v>1.33</v>
      </c>
      <c r="O81" s="42">
        <v>0.1713</v>
      </c>
      <c r="P81" s="42">
        <v>0.1816</v>
      </c>
      <c r="Q81" s="42">
        <f t="shared" si="4"/>
        <v>1.03</v>
      </c>
      <c r="R81" s="42">
        <v>0.1967</v>
      </c>
      <c r="S81" s="42">
        <v>0.2083</v>
      </c>
      <c r="T81" s="42">
        <f t="shared" si="5"/>
        <v>1.16</v>
      </c>
      <c r="U81" s="42">
        <v>0.1604</v>
      </c>
      <c r="V81" s="42">
        <v>0.1735</v>
      </c>
      <c r="W81" s="42">
        <f t="shared" si="6"/>
        <v>1.081670823</v>
      </c>
    </row>
    <row r="82" ht="14.25" customHeight="1">
      <c r="A82" s="42" t="s">
        <v>168</v>
      </c>
      <c r="B82" s="42" t="s">
        <v>169</v>
      </c>
      <c r="C82" s="35" t="s">
        <v>46</v>
      </c>
      <c r="D82" s="42">
        <v>6.0</v>
      </c>
      <c r="E82" s="42">
        <v>1.0</v>
      </c>
      <c r="F82" s="42">
        <v>0.1267</v>
      </c>
      <c r="G82" s="42">
        <v>0.133</v>
      </c>
      <c r="H82" s="42">
        <f t="shared" si="1"/>
        <v>0.63</v>
      </c>
      <c r="I82" s="42">
        <v>0.1472</v>
      </c>
      <c r="J82" s="42">
        <v>0.1581</v>
      </c>
      <c r="K82" s="42">
        <f t="shared" si="2"/>
        <v>1.09</v>
      </c>
      <c r="L82" s="42">
        <v>0.2005</v>
      </c>
      <c r="M82" s="42">
        <v>0.2193</v>
      </c>
      <c r="N82" s="42">
        <f t="shared" si="3"/>
        <v>1.88</v>
      </c>
      <c r="O82" s="42">
        <v>0.139</v>
      </c>
      <c r="P82" s="42">
        <v>0.1448</v>
      </c>
      <c r="Q82" s="42">
        <f t="shared" si="4"/>
        <v>0.58</v>
      </c>
      <c r="R82" s="42">
        <v>0.1451</v>
      </c>
      <c r="S82" s="42">
        <v>0.1758</v>
      </c>
      <c r="T82" s="42">
        <f t="shared" si="5"/>
        <v>3.07</v>
      </c>
      <c r="U82" s="42">
        <v>0.136</v>
      </c>
      <c r="V82" s="42">
        <v>0.1378</v>
      </c>
      <c r="W82" s="42">
        <f t="shared" si="6"/>
        <v>1.013235294</v>
      </c>
    </row>
    <row r="83" ht="14.25" customHeight="1">
      <c r="A83" s="42" t="s">
        <v>168</v>
      </c>
      <c r="B83" s="42" t="s">
        <v>173</v>
      </c>
      <c r="C83" s="35" t="s">
        <v>45</v>
      </c>
      <c r="D83" s="42">
        <v>6.0</v>
      </c>
      <c r="E83" s="42">
        <v>2.0</v>
      </c>
      <c r="F83" s="42">
        <v>0.1286</v>
      </c>
      <c r="G83" s="42">
        <v>0.137</v>
      </c>
      <c r="H83" s="42">
        <f t="shared" si="1"/>
        <v>0.84</v>
      </c>
      <c r="I83" s="42">
        <v>0.127</v>
      </c>
      <c r="J83" s="42">
        <v>0.1394</v>
      </c>
      <c r="K83" s="42">
        <f t="shared" si="2"/>
        <v>1.24</v>
      </c>
      <c r="L83" s="42">
        <v>0.1547</v>
      </c>
      <c r="M83" s="42">
        <v>0.1689</v>
      </c>
      <c r="N83" s="42">
        <f t="shared" si="3"/>
        <v>1.42</v>
      </c>
      <c r="O83" s="42">
        <v>0.1512</v>
      </c>
      <c r="P83" s="42">
        <v>0.1579</v>
      </c>
      <c r="Q83" s="42">
        <f t="shared" si="4"/>
        <v>0.67</v>
      </c>
      <c r="R83" s="42">
        <v>0.1544</v>
      </c>
      <c r="S83" s="42">
        <v>0.2085</v>
      </c>
      <c r="T83" s="42">
        <f t="shared" si="5"/>
        <v>5.41</v>
      </c>
      <c r="U83" s="42">
        <v>0.1673</v>
      </c>
      <c r="V83" s="42">
        <v>0.1688</v>
      </c>
      <c r="W83" s="42">
        <f t="shared" si="6"/>
        <v>1.008965929</v>
      </c>
    </row>
    <row r="84" ht="14.25" customHeight="1">
      <c r="A84" s="42" t="s">
        <v>175</v>
      </c>
      <c r="B84" s="42" t="s">
        <v>176</v>
      </c>
      <c r="C84" s="35" t="s">
        <v>44</v>
      </c>
      <c r="D84" s="42">
        <v>6.0</v>
      </c>
      <c r="E84" s="42">
        <v>3.0</v>
      </c>
      <c r="F84" s="42">
        <v>0.1524</v>
      </c>
      <c r="G84" s="42">
        <v>0.1635</v>
      </c>
      <c r="H84" s="42">
        <f t="shared" si="1"/>
        <v>1.11</v>
      </c>
      <c r="I84" s="42">
        <v>0.1596</v>
      </c>
      <c r="J84" s="42">
        <v>0.1725</v>
      </c>
      <c r="K84" s="42">
        <f t="shared" si="2"/>
        <v>1.29</v>
      </c>
      <c r="L84" s="42">
        <v>0.1865</v>
      </c>
      <c r="M84" s="42">
        <v>0.2002</v>
      </c>
      <c r="N84" s="42">
        <f t="shared" si="3"/>
        <v>1.37</v>
      </c>
      <c r="O84" s="42">
        <v>0.1785</v>
      </c>
      <c r="P84" s="42">
        <v>0.1874</v>
      </c>
      <c r="Q84" s="42">
        <f t="shared" si="4"/>
        <v>0.89</v>
      </c>
      <c r="R84" s="42">
        <v>0.1697</v>
      </c>
      <c r="S84" s="42">
        <v>0.1926</v>
      </c>
      <c r="T84" s="42">
        <f t="shared" si="5"/>
        <v>2.29</v>
      </c>
      <c r="U84" s="42">
        <v>0.1692</v>
      </c>
      <c r="V84" s="42">
        <v>0.1703</v>
      </c>
      <c r="W84" s="42">
        <f t="shared" si="6"/>
        <v>1.006501182</v>
      </c>
    </row>
    <row r="85" ht="14.25" customHeight="1">
      <c r="A85" s="42" t="s">
        <v>178</v>
      </c>
      <c r="B85" s="42" t="s">
        <v>179</v>
      </c>
      <c r="C85" s="35" t="s">
        <v>43</v>
      </c>
      <c r="D85" s="42">
        <v>6.0</v>
      </c>
      <c r="E85" s="42">
        <v>4.0</v>
      </c>
      <c r="F85" s="42">
        <v>0.1443</v>
      </c>
      <c r="G85" s="42">
        <v>0.1548</v>
      </c>
      <c r="H85" s="42">
        <f t="shared" si="1"/>
        <v>1.05</v>
      </c>
      <c r="I85" s="42">
        <v>0.1551</v>
      </c>
      <c r="J85" s="42">
        <v>0.1691</v>
      </c>
      <c r="K85" s="42">
        <f t="shared" si="2"/>
        <v>1.4</v>
      </c>
      <c r="L85" s="42">
        <v>0.1592</v>
      </c>
      <c r="M85" s="42">
        <v>0.1747</v>
      </c>
      <c r="N85" s="42">
        <f t="shared" si="3"/>
        <v>1.55</v>
      </c>
      <c r="O85" s="42">
        <v>0.1362</v>
      </c>
      <c r="P85" s="42">
        <v>0.1485</v>
      </c>
      <c r="Q85" s="42">
        <f t="shared" si="4"/>
        <v>1.23</v>
      </c>
      <c r="R85" s="42">
        <v>0.1663</v>
      </c>
      <c r="S85" s="42">
        <v>0.1979</v>
      </c>
      <c r="T85" s="42">
        <f t="shared" si="5"/>
        <v>3.16</v>
      </c>
      <c r="U85" s="42">
        <v>0.1645</v>
      </c>
      <c r="V85" s="42">
        <v>0.1662</v>
      </c>
      <c r="W85" s="42">
        <f t="shared" si="6"/>
        <v>1.010334347</v>
      </c>
    </row>
    <row r="86" ht="14.25" customHeight="1">
      <c r="A86" s="42" t="s">
        <v>183</v>
      </c>
      <c r="B86" s="42" t="s">
        <v>176</v>
      </c>
      <c r="C86" s="35" t="s">
        <v>42</v>
      </c>
      <c r="D86" s="42">
        <v>6.0</v>
      </c>
      <c r="E86" s="42">
        <v>5.0</v>
      </c>
      <c r="F86" s="42">
        <v>0.1559</v>
      </c>
      <c r="G86" s="42">
        <v>0.1633</v>
      </c>
      <c r="H86" s="42">
        <f t="shared" si="1"/>
        <v>0.74</v>
      </c>
      <c r="I86" s="42">
        <v>0.1555</v>
      </c>
      <c r="J86" s="42">
        <v>0.1622</v>
      </c>
      <c r="K86" s="42">
        <f t="shared" si="2"/>
        <v>0.67</v>
      </c>
      <c r="L86" s="42">
        <v>0.1855</v>
      </c>
      <c r="M86" s="42">
        <v>0.1974</v>
      </c>
      <c r="N86" s="42">
        <f t="shared" si="3"/>
        <v>1.19</v>
      </c>
      <c r="O86" s="42">
        <v>0.1434</v>
      </c>
      <c r="P86" s="42">
        <v>0.1512</v>
      </c>
      <c r="Q86" s="42">
        <f t="shared" si="4"/>
        <v>0.78</v>
      </c>
      <c r="R86" s="42">
        <v>0.1645</v>
      </c>
      <c r="S86" s="42">
        <v>0.1849</v>
      </c>
      <c r="T86" s="42">
        <f t="shared" si="5"/>
        <v>2.04</v>
      </c>
      <c r="U86" s="42">
        <v>0.184</v>
      </c>
      <c r="V86" s="42">
        <v>0.1878</v>
      </c>
      <c r="W86" s="42">
        <f t="shared" si="6"/>
        <v>1.020652174</v>
      </c>
    </row>
    <row r="87" ht="14.25" customHeight="1">
      <c r="A87" s="42" t="s">
        <v>168</v>
      </c>
      <c r="B87" s="42" t="s">
        <v>179</v>
      </c>
      <c r="C87" s="35" t="s">
        <v>41</v>
      </c>
      <c r="D87" s="42">
        <v>6.0</v>
      </c>
      <c r="E87" s="42">
        <v>6.0</v>
      </c>
      <c r="F87" s="42">
        <v>0.1385</v>
      </c>
      <c r="G87" s="42">
        <v>0.1529</v>
      </c>
      <c r="H87" s="42">
        <f t="shared" si="1"/>
        <v>1.44</v>
      </c>
      <c r="I87" s="42">
        <v>0.1424</v>
      </c>
      <c r="J87" s="42">
        <v>0.1542</v>
      </c>
      <c r="K87" s="42">
        <f t="shared" si="2"/>
        <v>1.18</v>
      </c>
      <c r="L87" s="42">
        <v>0.1896</v>
      </c>
      <c r="M87" s="42">
        <v>0.207</v>
      </c>
      <c r="N87" s="42">
        <f t="shared" si="3"/>
        <v>1.74</v>
      </c>
      <c r="O87" s="42">
        <v>0.1474</v>
      </c>
      <c r="P87" s="42">
        <v>0.1583</v>
      </c>
      <c r="Q87" s="42">
        <f t="shared" si="4"/>
        <v>1.09</v>
      </c>
      <c r="R87" s="42">
        <v>0.1478</v>
      </c>
      <c r="S87" s="42">
        <v>0.1706</v>
      </c>
      <c r="T87" s="42">
        <f t="shared" si="5"/>
        <v>2.28</v>
      </c>
      <c r="U87" s="42">
        <v>0.1672</v>
      </c>
      <c r="V87" s="42">
        <v>0.1685</v>
      </c>
      <c r="W87" s="42">
        <f t="shared" si="6"/>
        <v>1.00777512</v>
      </c>
    </row>
    <row r="88" ht="14.25" customHeight="1">
      <c r="A88" s="42" t="s">
        <v>183</v>
      </c>
      <c r="B88" s="42" t="s">
        <v>173</v>
      </c>
      <c r="C88" s="35" t="s">
        <v>40</v>
      </c>
      <c r="D88" s="42">
        <v>6.0</v>
      </c>
      <c r="E88" s="42">
        <v>7.0</v>
      </c>
      <c r="F88" s="42">
        <v>0.1423</v>
      </c>
      <c r="G88" s="42">
        <v>0.1507</v>
      </c>
      <c r="H88" s="42">
        <f t="shared" si="1"/>
        <v>0.84</v>
      </c>
      <c r="I88" s="42">
        <v>0.1675</v>
      </c>
      <c r="J88" s="42">
        <v>0.1751</v>
      </c>
      <c r="K88" s="42">
        <f t="shared" si="2"/>
        <v>0.76</v>
      </c>
      <c r="L88" s="42">
        <v>0.1809</v>
      </c>
      <c r="M88" s="42">
        <v>0.1942</v>
      </c>
      <c r="N88" s="42">
        <f t="shared" si="3"/>
        <v>1.33</v>
      </c>
      <c r="O88" s="42">
        <v>0.1729</v>
      </c>
      <c r="P88" s="42">
        <v>0.1825</v>
      </c>
      <c r="Q88" s="42">
        <f t="shared" si="4"/>
        <v>0.96</v>
      </c>
      <c r="R88" s="42">
        <v>0.1615</v>
      </c>
      <c r="S88" s="42">
        <v>0.1847</v>
      </c>
      <c r="T88" s="42">
        <f t="shared" si="5"/>
        <v>2.32</v>
      </c>
      <c r="U88" s="42">
        <v>0.1829</v>
      </c>
      <c r="V88" s="42">
        <v>0.1895</v>
      </c>
      <c r="W88" s="42">
        <f t="shared" si="6"/>
        <v>1.036085293</v>
      </c>
    </row>
    <row r="89" ht="14.25" customHeight="1">
      <c r="A89" s="42" t="s">
        <v>175</v>
      </c>
      <c r="B89" s="42" t="s">
        <v>179</v>
      </c>
      <c r="C89" s="35" t="s">
        <v>39</v>
      </c>
      <c r="D89" s="42">
        <v>6.0</v>
      </c>
      <c r="E89" s="42">
        <v>8.0</v>
      </c>
      <c r="F89" s="42">
        <v>0.1258</v>
      </c>
      <c r="G89" s="42">
        <v>0.1426</v>
      </c>
      <c r="H89" s="42">
        <f t="shared" si="1"/>
        <v>1.68</v>
      </c>
      <c r="I89" s="42">
        <v>0.1588</v>
      </c>
      <c r="J89" s="42">
        <v>0.1679</v>
      </c>
      <c r="K89" s="42">
        <f t="shared" si="2"/>
        <v>0.91</v>
      </c>
      <c r="L89" s="42">
        <v>0.1835</v>
      </c>
      <c r="M89" s="42">
        <v>0.1979</v>
      </c>
      <c r="N89" s="42">
        <f t="shared" si="3"/>
        <v>1.44</v>
      </c>
      <c r="O89" s="42">
        <v>0.1454</v>
      </c>
      <c r="P89" s="42">
        <v>0.1588</v>
      </c>
      <c r="Q89" s="42">
        <f t="shared" si="4"/>
        <v>1.34</v>
      </c>
      <c r="R89" s="42">
        <v>0.1763</v>
      </c>
      <c r="S89" s="42">
        <v>0.1849</v>
      </c>
      <c r="T89" s="42">
        <f t="shared" si="5"/>
        <v>0.86</v>
      </c>
      <c r="U89" s="42">
        <v>0.1967</v>
      </c>
      <c r="V89" s="42">
        <v>0.1978</v>
      </c>
      <c r="W89" s="42">
        <f t="shared" si="6"/>
        <v>1.005592272</v>
      </c>
    </row>
    <row r="90" ht="14.25" customHeight="1">
      <c r="A90" s="42" t="s">
        <v>168</v>
      </c>
      <c r="B90" s="42" t="s">
        <v>176</v>
      </c>
      <c r="C90" s="35" t="s">
        <v>38</v>
      </c>
      <c r="D90" s="42">
        <v>6.0</v>
      </c>
      <c r="E90" s="42">
        <v>9.0</v>
      </c>
      <c r="F90" s="42">
        <v>0.1467</v>
      </c>
      <c r="G90" s="42">
        <v>0.1553</v>
      </c>
      <c r="H90" s="42">
        <f t="shared" si="1"/>
        <v>0.86</v>
      </c>
      <c r="I90" s="42">
        <v>0.1298</v>
      </c>
      <c r="J90" s="42">
        <v>0.1355</v>
      </c>
      <c r="K90" s="42">
        <f t="shared" si="2"/>
        <v>0.57</v>
      </c>
      <c r="L90" s="42">
        <v>0.165</v>
      </c>
      <c r="M90" s="42">
        <v>0.1786</v>
      </c>
      <c r="N90" s="42">
        <f t="shared" si="3"/>
        <v>1.36</v>
      </c>
      <c r="O90" s="42">
        <v>0.1546</v>
      </c>
      <c r="P90" s="42">
        <v>0.1607</v>
      </c>
      <c r="Q90" s="42">
        <f t="shared" si="4"/>
        <v>0.61</v>
      </c>
      <c r="R90" s="42">
        <v>0.1748</v>
      </c>
      <c r="S90" s="42">
        <v>0.2161</v>
      </c>
      <c r="T90" s="42">
        <f t="shared" si="5"/>
        <v>4.13</v>
      </c>
      <c r="U90" s="42">
        <v>0.1476</v>
      </c>
      <c r="V90" s="42">
        <v>0.1513</v>
      </c>
      <c r="W90" s="42">
        <f t="shared" si="6"/>
        <v>1.025067751</v>
      </c>
    </row>
    <row r="91" ht="14.25" customHeight="1">
      <c r="A91" s="42" t="s">
        <v>183</v>
      </c>
      <c r="B91" s="42" t="s">
        <v>179</v>
      </c>
      <c r="C91" s="35" t="s">
        <v>37</v>
      </c>
      <c r="D91" s="42">
        <v>6.0</v>
      </c>
      <c r="E91" s="42">
        <v>10.0</v>
      </c>
      <c r="F91" s="42">
        <v>0.1243</v>
      </c>
      <c r="G91" s="42">
        <v>0.1336</v>
      </c>
      <c r="H91" s="42">
        <f t="shared" si="1"/>
        <v>0.93</v>
      </c>
      <c r="I91" s="42">
        <v>0.1758</v>
      </c>
      <c r="J91" s="42">
        <v>0.184</v>
      </c>
      <c r="K91" s="42">
        <f t="shared" si="2"/>
        <v>0.82</v>
      </c>
      <c r="L91" s="42">
        <v>0.2133</v>
      </c>
      <c r="M91" s="42">
        <v>0.2319</v>
      </c>
      <c r="N91" s="42">
        <f t="shared" si="3"/>
        <v>1.86</v>
      </c>
      <c r="O91" s="42">
        <v>0.1783</v>
      </c>
      <c r="P91" s="42">
        <v>0.1865</v>
      </c>
      <c r="Q91" s="42">
        <f t="shared" si="4"/>
        <v>0.82</v>
      </c>
      <c r="R91" s="42">
        <v>0.1878</v>
      </c>
      <c r="S91" s="42">
        <v>0.2056</v>
      </c>
      <c r="T91" s="42">
        <f t="shared" si="5"/>
        <v>1.78</v>
      </c>
      <c r="U91" s="42">
        <v>0.2003</v>
      </c>
      <c r="V91" s="42">
        <v>0.2032</v>
      </c>
      <c r="W91" s="42">
        <f t="shared" si="6"/>
        <v>1.014478283</v>
      </c>
    </row>
    <row r="92" ht="14.25" customHeight="1">
      <c r="A92" s="42" t="s">
        <v>178</v>
      </c>
      <c r="B92" s="42" t="s">
        <v>173</v>
      </c>
      <c r="C92" s="35" t="s">
        <v>36</v>
      </c>
      <c r="D92" s="42">
        <v>6.0</v>
      </c>
      <c r="E92" s="42">
        <v>11.0</v>
      </c>
      <c r="F92" s="42">
        <v>0.1869</v>
      </c>
      <c r="G92" s="42">
        <v>0.196</v>
      </c>
      <c r="H92" s="42">
        <f t="shared" si="1"/>
        <v>0.91</v>
      </c>
      <c r="I92" s="42">
        <v>0.1406</v>
      </c>
      <c r="J92" s="42">
        <v>0.1518</v>
      </c>
      <c r="K92" s="42">
        <f t="shared" si="2"/>
        <v>1.12</v>
      </c>
      <c r="L92" s="42">
        <v>0.1527</v>
      </c>
      <c r="M92" s="42">
        <v>0.169</v>
      </c>
      <c r="N92" s="42">
        <f t="shared" si="3"/>
        <v>1.63</v>
      </c>
      <c r="O92" s="42">
        <v>0.1445</v>
      </c>
      <c r="P92" s="42">
        <v>0.1553</v>
      </c>
      <c r="Q92" s="42">
        <f t="shared" si="4"/>
        <v>1.08</v>
      </c>
      <c r="R92" s="42">
        <v>0.1519</v>
      </c>
      <c r="S92" s="42">
        <v>0.1779</v>
      </c>
      <c r="T92" s="42">
        <f t="shared" si="5"/>
        <v>2.6</v>
      </c>
      <c r="U92" s="42">
        <v>0.22</v>
      </c>
      <c r="V92" s="42">
        <v>0.2254</v>
      </c>
      <c r="W92" s="42">
        <f t="shared" si="6"/>
        <v>1.024545455</v>
      </c>
    </row>
    <row r="93" ht="14.25" customHeight="1">
      <c r="A93" s="42" t="s">
        <v>175</v>
      </c>
      <c r="B93" s="42" t="s">
        <v>169</v>
      </c>
      <c r="C93" s="35" t="s">
        <v>34</v>
      </c>
      <c r="D93" s="42">
        <v>6.0</v>
      </c>
      <c r="E93" s="42">
        <v>12.0</v>
      </c>
      <c r="F93" s="42">
        <v>0.1249</v>
      </c>
      <c r="G93" s="42">
        <v>0.1303</v>
      </c>
      <c r="H93" s="42">
        <f t="shared" si="1"/>
        <v>0.54</v>
      </c>
      <c r="I93" s="42">
        <v>0.144</v>
      </c>
      <c r="J93" s="42">
        <v>0.1489</v>
      </c>
      <c r="K93" s="42">
        <f t="shared" si="2"/>
        <v>0.49</v>
      </c>
      <c r="L93" s="42">
        <v>0.1707</v>
      </c>
      <c r="M93" s="42">
        <v>0.1839</v>
      </c>
      <c r="N93" s="42">
        <f t="shared" si="3"/>
        <v>1.32</v>
      </c>
      <c r="O93" s="42">
        <v>0.144</v>
      </c>
      <c r="P93" s="42">
        <v>0.1564</v>
      </c>
      <c r="Q93" s="42">
        <f t="shared" si="4"/>
        <v>1.24</v>
      </c>
      <c r="R93" s="42">
        <v>0.1837</v>
      </c>
      <c r="S93" s="42">
        <v>0.1906</v>
      </c>
      <c r="T93" s="42">
        <f t="shared" si="5"/>
        <v>0.69</v>
      </c>
      <c r="U93" s="42">
        <v>0.183</v>
      </c>
      <c r="V93" s="42">
        <v>0.1869</v>
      </c>
      <c r="W93" s="42">
        <f t="shared" si="6"/>
        <v>1.021311475</v>
      </c>
    </row>
    <row r="94" ht="14.25" customHeight="1">
      <c r="A94" s="42" t="s">
        <v>178</v>
      </c>
      <c r="B94" s="42" t="s">
        <v>169</v>
      </c>
      <c r="C94" s="35" t="s">
        <v>32</v>
      </c>
      <c r="D94" s="42">
        <v>6.0</v>
      </c>
      <c r="E94" s="42">
        <v>13.0</v>
      </c>
      <c r="F94" s="42">
        <v>0.1558</v>
      </c>
      <c r="G94" s="42">
        <v>0.1628</v>
      </c>
      <c r="H94" s="42">
        <f t="shared" si="1"/>
        <v>0.7</v>
      </c>
      <c r="I94" s="42">
        <v>0.152</v>
      </c>
      <c r="J94" s="42">
        <v>0.1558</v>
      </c>
      <c r="K94" s="42">
        <f t="shared" si="2"/>
        <v>0.38</v>
      </c>
      <c r="L94" s="42">
        <v>0.1441</v>
      </c>
      <c r="M94" s="42">
        <v>0.164</v>
      </c>
      <c r="N94" s="42">
        <f t="shared" si="3"/>
        <v>1.99</v>
      </c>
      <c r="O94" s="42">
        <v>0.1674</v>
      </c>
      <c r="P94" s="42">
        <v>0.1818</v>
      </c>
      <c r="Q94" s="42">
        <f t="shared" si="4"/>
        <v>1.44</v>
      </c>
      <c r="R94" s="42">
        <v>0.141</v>
      </c>
      <c r="S94" s="42">
        <v>0.166</v>
      </c>
      <c r="T94" s="42">
        <f t="shared" si="5"/>
        <v>2.5</v>
      </c>
      <c r="U94" s="42">
        <v>0.1678</v>
      </c>
      <c r="V94" s="42">
        <v>0.1814</v>
      </c>
      <c r="W94" s="42">
        <f t="shared" si="6"/>
        <v>1.081048868</v>
      </c>
    </row>
    <row r="95" ht="14.25" customHeight="1">
      <c r="A95" s="42" t="s">
        <v>183</v>
      </c>
      <c r="B95" s="42" t="s">
        <v>169</v>
      </c>
      <c r="C95" s="35" t="s">
        <v>30</v>
      </c>
      <c r="D95" s="42">
        <v>6.0</v>
      </c>
      <c r="E95" s="42">
        <v>14.0</v>
      </c>
      <c r="F95" s="42">
        <v>0.1314</v>
      </c>
      <c r="G95" s="42">
        <v>0.1426</v>
      </c>
      <c r="H95" s="42">
        <f t="shared" si="1"/>
        <v>1.12</v>
      </c>
      <c r="I95" s="42">
        <v>0.176</v>
      </c>
      <c r="J95" s="42">
        <v>0.1845</v>
      </c>
      <c r="K95" s="42">
        <f t="shared" si="2"/>
        <v>0.85</v>
      </c>
      <c r="L95" s="42">
        <v>0.1731</v>
      </c>
      <c r="M95" s="42">
        <v>0.1863</v>
      </c>
      <c r="N95" s="42">
        <f t="shared" si="3"/>
        <v>1.32</v>
      </c>
      <c r="O95" s="42">
        <v>0.1482</v>
      </c>
      <c r="P95" s="42">
        <v>0.1563</v>
      </c>
      <c r="Q95" s="42">
        <f t="shared" si="4"/>
        <v>0.81</v>
      </c>
      <c r="R95" s="42">
        <v>0.1874</v>
      </c>
      <c r="S95" s="42">
        <v>0.2037</v>
      </c>
      <c r="T95" s="42">
        <f t="shared" si="5"/>
        <v>1.63</v>
      </c>
      <c r="U95" s="42">
        <v>0.1884</v>
      </c>
      <c r="V95" s="42">
        <v>0.1893</v>
      </c>
      <c r="W95" s="42">
        <f t="shared" si="6"/>
        <v>1.00477707</v>
      </c>
    </row>
    <row r="96" ht="14.25" customHeight="1">
      <c r="A96" s="42" t="s">
        <v>178</v>
      </c>
      <c r="B96" s="42" t="s">
        <v>176</v>
      </c>
      <c r="C96" s="35" t="s">
        <v>29</v>
      </c>
      <c r="D96" s="42">
        <v>6.0</v>
      </c>
      <c r="E96" s="42">
        <v>15.0</v>
      </c>
      <c r="F96" s="42">
        <v>0.1556</v>
      </c>
      <c r="G96" s="42">
        <v>0.1618</v>
      </c>
      <c r="H96" s="42">
        <f t="shared" si="1"/>
        <v>0.62</v>
      </c>
      <c r="I96" s="42">
        <v>0.1387</v>
      </c>
      <c r="J96" s="42">
        <v>0.1497</v>
      </c>
      <c r="K96" s="42">
        <f t="shared" si="2"/>
        <v>1.1</v>
      </c>
      <c r="L96" s="42">
        <v>0.1871</v>
      </c>
      <c r="M96" s="42">
        <v>0.2014</v>
      </c>
      <c r="N96" s="42">
        <f t="shared" si="3"/>
        <v>1.43</v>
      </c>
      <c r="O96" s="42">
        <v>0.1272</v>
      </c>
      <c r="P96" s="42">
        <v>0.138</v>
      </c>
      <c r="Q96" s="42">
        <f t="shared" si="4"/>
        <v>1.08</v>
      </c>
      <c r="R96" s="42">
        <v>0.1534</v>
      </c>
      <c r="S96" s="42">
        <v>0.1793</v>
      </c>
      <c r="T96" s="42">
        <f t="shared" si="5"/>
        <v>2.59</v>
      </c>
      <c r="U96" s="42">
        <v>0.1486</v>
      </c>
      <c r="V96" s="42">
        <v>0.1491</v>
      </c>
      <c r="W96" s="42">
        <f t="shared" si="6"/>
        <v>1.003364738</v>
      </c>
    </row>
    <row r="97" ht="14.25" customHeight="1">
      <c r="A97" s="42" t="s">
        <v>175</v>
      </c>
      <c r="B97" s="42" t="s">
        <v>173</v>
      </c>
      <c r="C97" s="33" t="s">
        <v>28</v>
      </c>
      <c r="D97" s="42">
        <v>6.0</v>
      </c>
      <c r="E97" s="42">
        <v>16.0</v>
      </c>
      <c r="F97" s="42">
        <v>0.1611</v>
      </c>
      <c r="G97" s="42">
        <v>0.1682</v>
      </c>
      <c r="H97" s="42">
        <f t="shared" si="1"/>
        <v>0.71</v>
      </c>
      <c r="I97" s="42">
        <v>0.1742</v>
      </c>
      <c r="J97" s="42">
        <v>0.1819</v>
      </c>
      <c r="K97" s="42">
        <f t="shared" si="2"/>
        <v>0.77</v>
      </c>
      <c r="L97" s="42">
        <v>0.1783</v>
      </c>
      <c r="M97" s="42">
        <v>0.1938</v>
      </c>
      <c r="N97" s="42">
        <f t="shared" si="3"/>
        <v>1.55</v>
      </c>
      <c r="O97" s="42">
        <v>0.1619</v>
      </c>
      <c r="P97" s="42">
        <v>0.1783</v>
      </c>
      <c r="Q97" s="42">
        <f t="shared" si="4"/>
        <v>1.64</v>
      </c>
      <c r="R97" s="42">
        <v>0.1654</v>
      </c>
      <c r="S97" s="42">
        <v>0.1834</v>
      </c>
      <c r="T97" s="42">
        <f t="shared" si="5"/>
        <v>1.8</v>
      </c>
      <c r="U97" s="42">
        <v>0.164</v>
      </c>
      <c r="V97" s="42">
        <v>0.1655</v>
      </c>
      <c r="W97" s="42">
        <f t="shared" si="6"/>
        <v>1.009146341</v>
      </c>
    </row>
    <row r="98" ht="14.25" customHeight="1">
      <c r="A98" s="190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0"/>
      <c r="S98" s="190"/>
      <c r="T98" s="190"/>
      <c r="U98" s="190"/>
      <c r="V98" s="190"/>
      <c r="W98" s="190"/>
      <c r="X98" s="190"/>
      <c r="Y98" s="190"/>
      <c r="Z98" s="190"/>
      <c r="AA98" s="190"/>
      <c r="AB98" s="190"/>
      <c r="AC98" s="190"/>
    </row>
    <row r="99" ht="14.25" customHeight="1">
      <c r="C99" s="191" t="s">
        <v>247</v>
      </c>
      <c r="D99" s="25" t="s">
        <v>151</v>
      </c>
      <c r="E99" s="42" t="s">
        <v>87</v>
      </c>
      <c r="F99" s="42" t="s">
        <v>535</v>
      </c>
      <c r="G99" s="42" t="s">
        <v>536</v>
      </c>
      <c r="H99" s="42" t="s">
        <v>537</v>
      </c>
      <c r="I99" s="42" t="s">
        <v>538</v>
      </c>
      <c r="J99" s="42" t="s">
        <v>539</v>
      </c>
      <c r="K99" s="42" t="s">
        <v>540</v>
      </c>
      <c r="U99" s="191" t="s">
        <v>247</v>
      </c>
      <c r="V99" s="159" t="s">
        <v>253</v>
      </c>
      <c r="W99" s="42" t="s">
        <v>535</v>
      </c>
      <c r="X99" s="42" t="s">
        <v>536</v>
      </c>
      <c r="Y99" s="42" t="s">
        <v>537</v>
      </c>
      <c r="Z99" s="42" t="s">
        <v>538</v>
      </c>
      <c r="AA99" s="42" t="s">
        <v>539</v>
      </c>
      <c r="AB99" s="42" t="s">
        <v>540</v>
      </c>
    </row>
    <row r="100" ht="14.25" customHeight="1">
      <c r="D100" s="42">
        <v>1.0</v>
      </c>
      <c r="E100" s="35" t="s">
        <v>46</v>
      </c>
      <c r="F100" s="130">
        <f t="shared" ref="F100:F115" si="7">AVERAGE(H2,H18,H34,H50,H66,H82)</f>
        <v>1.098333333</v>
      </c>
      <c r="G100" s="130">
        <f t="shared" ref="G100:G115" si="8">AVERAGE(K2,K18,K34,K50,K66,K82)</f>
        <v>1.06</v>
      </c>
      <c r="H100" s="130">
        <f t="shared" ref="H100:H115" si="9">AVERAGE(N2,N18,N34,N50,N66,N82)</f>
        <v>1.57</v>
      </c>
      <c r="I100" s="130">
        <f t="shared" ref="I100:I115" si="10">AVERAGE(Q2,Q18,Q34,Q50,Q66,Q82)</f>
        <v>1.231666667</v>
      </c>
      <c r="J100" s="130">
        <f t="shared" ref="J100:J115" si="11">AVERAGE(T2,T18,T34,T50,T66,T82)</f>
        <v>2.61</v>
      </c>
      <c r="K100" s="130">
        <f t="shared" ref="K100:K115" si="12">AVERAGE(W2,W18,W34,W50,W66,W82)</f>
        <v>1.10758478</v>
      </c>
      <c r="L100" s="130"/>
      <c r="V100" s="42" t="s">
        <v>169</v>
      </c>
      <c r="W100" s="130">
        <f>AVERAGE(H2,H13,H14,H15,H18,H29,H31,H30,H34,H45,H47,H46,H50,H61,H62,H63,H66,H77:H79,H82,H93:H95)</f>
        <v>0.7979166667</v>
      </c>
      <c r="X100" s="130">
        <f>AVERAGE(K2,K13,K14,K15,K18,K29,K31,K30,K34,K45,K47,K46,K50,K61,K62,K63,K66,K77:K79,K82,K93:K95)</f>
        <v>0.8354166667</v>
      </c>
      <c r="Y100" s="130">
        <f>AVERAGE(N2,N13,N14,N15,N18,N29,N31,N30,N34,N45,N47,N46,N50,N61,N62,N63,N66,N77:N79,N82,N93:N95)</f>
        <v>1.435</v>
      </c>
      <c r="Z100" s="130">
        <f>AVERAGE(Q2,Q13,Q14,Q15,Q18,Q29,Q31,Q30,Q34,Q45,Q47,Q46,Q50,Q61,Q62,Q63,Q66,Q77:Q79,Q82,Q93:Q95)</f>
        <v>1.357916667</v>
      </c>
      <c r="AA100" s="130">
        <f>AVERAGE(T2,T13,T14,T15,T18,T29,T31,T30,T34,T45,T47,T46,T50,T61,T62,T63,T66,T77:T79,T82,T93:T95)</f>
        <v>2.13125</v>
      </c>
      <c r="AB100" s="130">
        <f>AVERAGE(W2,W13,W14,W15,W18,W29,W31,W30,W34,W45,W47,W46,W50,W61,W62,W63,W66,W77:W79,W82,W93:W95)</f>
        <v>1.046440879</v>
      </c>
      <c r="AC100" s="130"/>
    </row>
    <row r="101" ht="14.25" customHeight="1">
      <c r="D101" s="42">
        <v>2.0</v>
      </c>
      <c r="E101" s="35" t="s">
        <v>45</v>
      </c>
      <c r="F101" s="130">
        <f t="shared" si="7"/>
        <v>1.773333333</v>
      </c>
      <c r="G101" s="130">
        <f t="shared" si="8"/>
        <v>1.413333333</v>
      </c>
      <c r="H101" s="130">
        <f t="shared" si="9"/>
        <v>1.641666667</v>
      </c>
      <c r="I101" s="130">
        <f t="shared" si="10"/>
        <v>1.386666667</v>
      </c>
      <c r="J101" s="130">
        <f t="shared" si="11"/>
        <v>3.503333333</v>
      </c>
      <c r="K101" s="130">
        <f t="shared" si="12"/>
        <v>1.032731203</v>
      </c>
      <c r="L101" s="130"/>
      <c r="V101" s="42" t="s">
        <v>173</v>
      </c>
      <c r="W101" s="130">
        <f>AVERAGE(H3,H8,H12,H17,H24,H28,H33,H35,H40,H44,H49,H51,H56,H60,H65,H67,H72,H76,H81,H83,H88,H92,H97)</f>
        <v>0.8430434783</v>
      </c>
      <c r="X101" s="130">
        <f>AVERAGE(K3,K8,K12,K17,K24,K28,K33,K35,K40,K44,K49,K51,K56,K60,K65,K67,K72,K76,K81,K83,K88,K92,K97)</f>
        <v>0.8830434783</v>
      </c>
      <c r="Y101" s="130">
        <f>AVERAGE(N3,N8,N12,N17,N24,N28,N33,N35,N40,N44,N49,N51,N56,N60,N65,N67,N72,N76,N81,N83,N88,N92,N97)</f>
        <v>1.392608696</v>
      </c>
      <c r="Z101" s="130">
        <f>AVERAGE(Q3,Q8,Q12,Q17,Q24,Q28,Q33,Q35,Q40,Q44,Q49,Q51,Q56,Q60,Q65,Q67,Q72,Q76,Q81,Q83,Q88,Q92,Q97)</f>
        <v>1.247826087</v>
      </c>
      <c r="AA101" s="130">
        <f>AVERAGE(T3,T8,T12,T17,T24,T28,T33,T35,T40,T44,T49,T51,T56,T60,T65,T67,T72,T76,T81,T83,T88,T92,T97)</f>
        <v>2.049130435</v>
      </c>
      <c r="AB101" s="130">
        <f>AVERAGE(W3,W8,W12,W17,W24,W28,W33,W35,W40,W44,W49,W51,W56,W60,W65,W67,W72,W76,W81,W83,W88,W92,W97)</f>
        <v>1.027797346</v>
      </c>
      <c r="AC101" s="130"/>
    </row>
    <row r="102" ht="14.25" customHeight="1">
      <c r="D102" s="42">
        <v>3.0</v>
      </c>
      <c r="E102" s="35" t="s">
        <v>44</v>
      </c>
      <c r="F102" s="130">
        <f t="shared" si="7"/>
        <v>0.695</v>
      </c>
      <c r="G102" s="130">
        <f t="shared" si="8"/>
        <v>1.068333333</v>
      </c>
      <c r="H102" s="130">
        <f t="shared" si="9"/>
        <v>1.226666667</v>
      </c>
      <c r="I102" s="130">
        <f t="shared" si="10"/>
        <v>1.138333333</v>
      </c>
      <c r="J102" s="130">
        <f t="shared" si="11"/>
        <v>1.446666667</v>
      </c>
      <c r="K102" s="130">
        <f t="shared" si="12"/>
        <v>1.018868357</v>
      </c>
      <c r="L102" s="130"/>
      <c r="V102" s="42" t="s">
        <v>176</v>
      </c>
      <c r="W102" s="130">
        <f>AVERAGE(H4,H6,H10,H16,H20,H22,H26,H32,H36,H38,H42,H48,H52,H54,H58,H64,H68,H70,H74,H80,H84,H86,H90,H96)</f>
        <v>0.6720833333</v>
      </c>
      <c r="X102" s="130">
        <f>AVERAGE(K4,K6,K10,K16,K20,K22,K26,K32,K36,K38,K42,K48,K52,K54,K58,K64,K68,K70,K74,K80,K84,K86,K90,K96)</f>
        <v>1.192083333</v>
      </c>
      <c r="Y102" s="130">
        <f>AVERAGE(N4,N6,N10,N16,N20,N22,N26,N32,N36,N38,N42,N48,N52,N54,N58,N64,N68,N70,N74,N80,N84,N86,N90,N96)</f>
        <v>1.307083333</v>
      </c>
      <c r="Z102" s="130">
        <f>AVERAGE(Q4,Q6,Q10,Q16,Q20,Q22,Q26,Q32,Q36,Q38,Q42,Q48,Q52,Q54,Q58,Q64,Q68,Q70,Q74,Q80,Q84,Q86,Q90,Q96)</f>
        <v>1.199166667</v>
      </c>
      <c r="AA102" s="130">
        <f>AVERAGE(T4,T6,T10,T16,T20,T22,T26,T32,T36,T38,T42,T48,T52,T54,T58,T64,T68,T70,T74,T80,T84,T86,T90,T96)</f>
        <v>1.805833333</v>
      </c>
      <c r="AB102" s="130">
        <f>AVERAGE(W4,W6,W10,W16,W20,W22,W26,W32,W36,W38,W42,W48,W52,W54,W58,W64,W68,W70,W74,W80,W84,W86,W90,W96)</f>
        <v>1.021680523</v>
      </c>
      <c r="AC102" s="130"/>
    </row>
    <row r="103" ht="14.25" customHeight="1">
      <c r="D103" s="42">
        <v>4.0</v>
      </c>
      <c r="E103" s="35" t="s">
        <v>43</v>
      </c>
      <c r="F103" s="130">
        <f t="shared" si="7"/>
        <v>0.725</v>
      </c>
      <c r="G103" s="130">
        <f t="shared" si="8"/>
        <v>1.116666667</v>
      </c>
      <c r="H103" s="130">
        <f t="shared" si="9"/>
        <v>1.49</v>
      </c>
      <c r="I103" s="130">
        <f t="shared" si="10"/>
        <v>1.026666667</v>
      </c>
      <c r="J103" s="130">
        <f t="shared" si="11"/>
        <v>2.583333333</v>
      </c>
      <c r="K103" s="130">
        <f t="shared" si="12"/>
        <v>1.024383471</v>
      </c>
      <c r="L103" s="130"/>
      <c r="V103" s="42" t="s">
        <v>179</v>
      </c>
      <c r="W103" s="130">
        <f>AVERAGE(H5,H7,H9,H11,H21,H23,H25,H27,H37,H39,H41,H43,H53,H55,H57,H59,H69,H71,H73,H75,H85,H87,H89,H91)</f>
        <v>0.80875</v>
      </c>
      <c r="X103" s="130">
        <f>AVERAGE(K5,K7,K9,K11,K21,K23,K25,K27,K37,K39,K41,K43,K53,K55,K57,K59,K69,K71,K73,K75,K85,K87,K89,K91)</f>
        <v>1.084583333</v>
      </c>
      <c r="Y103" s="130">
        <f>AVERAGE(N5,N7,N9,N11,N21,N23,N25,N27,N37,N39,N41,N43,N53,N55,N57,N59,N69,N71,N73,N75,N85,N87,N89,N91)</f>
        <v>1.47125</v>
      </c>
      <c r="Z103" s="130">
        <f>AVERAGE(Q5,Q7,Q9,Q11,Q21,Q23,Q25,Q27,Q37,Q39,Q41,Q43,Q53,Q55,Q57,Q59,Q69,Q71,Q73,Q75,Q85,Q87,Q89,Q91)</f>
        <v>1.16</v>
      </c>
      <c r="AA103" s="130">
        <f>AVERAGE(T5,T7,T9,T11,T21,T23,T25,T27,T37,T39,T41,T43,T53,T55,T57,T59,T69,T71,T73,T75,T85,T87,T89,T91)</f>
        <v>2.129583333</v>
      </c>
      <c r="AB103" s="130">
        <f>AVERAGE(W5,W7,W9,W11,W21,W23,W25,W27,W37,W39,W41,W43,W53,W55,W57,W59,W69,W71,W73,W75,W85,W87,W89,W91)</f>
        <v>1.017797884</v>
      </c>
      <c r="AC103" s="130"/>
    </row>
    <row r="104" ht="14.25" customHeight="1">
      <c r="D104" s="42">
        <v>5.0</v>
      </c>
      <c r="E104" s="35" t="s">
        <v>42</v>
      </c>
      <c r="F104" s="130">
        <f t="shared" si="7"/>
        <v>0.545</v>
      </c>
      <c r="G104" s="130">
        <f t="shared" si="8"/>
        <v>1.035</v>
      </c>
      <c r="H104" s="130">
        <f t="shared" si="9"/>
        <v>1.256666667</v>
      </c>
      <c r="I104" s="130">
        <f t="shared" si="10"/>
        <v>1.183333333</v>
      </c>
      <c r="J104" s="130">
        <f t="shared" si="11"/>
        <v>1.425</v>
      </c>
      <c r="K104" s="130">
        <f t="shared" si="12"/>
        <v>1.019195829</v>
      </c>
      <c r="L104" s="130"/>
    </row>
    <row r="105" ht="14.25" customHeight="1">
      <c r="D105" s="42">
        <v>6.0</v>
      </c>
      <c r="E105" s="35" t="s">
        <v>41</v>
      </c>
      <c r="F105" s="130">
        <f t="shared" si="7"/>
        <v>0.8166666667</v>
      </c>
      <c r="G105" s="130">
        <f t="shared" si="8"/>
        <v>1.198333333</v>
      </c>
      <c r="H105" s="130">
        <f t="shared" si="9"/>
        <v>1.655</v>
      </c>
      <c r="I105" s="130">
        <f t="shared" si="10"/>
        <v>1.085</v>
      </c>
      <c r="J105" s="130">
        <f t="shared" si="11"/>
        <v>2.446666667</v>
      </c>
      <c r="K105" s="130">
        <f t="shared" si="12"/>
        <v>1.023599662</v>
      </c>
      <c r="L105" s="130"/>
    </row>
    <row r="106" ht="14.25" customHeight="1">
      <c r="D106" s="42">
        <v>7.0</v>
      </c>
      <c r="E106" s="35" t="s">
        <v>40</v>
      </c>
      <c r="F106" s="130">
        <f t="shared" si="7"/>
        <v>0.7383333333</v>
      </c>
      <c r="G106" s="130">
        <f t="shared" si="8"/>
        <v>0.875</v>
      </c>
      <c r="H106" s="130">
        <f t="shared" si="9"/>
        <v>1.381666667</v>
      </c>
      <c r="I106" s="130">
        <f t="shared" si="10"/>
        <v>1.26</v>
      </c>
      <c r="J106" s="130">
        <f t="shared" si="11"/>
        <v>1.465</v>
      </c>
      <c r="K106" s="130">
        <f t="shared" si="12"/>
        <v>1.020146775</v>
      </c>
      <c r="L106" s="130"/>
      <c r="V106" s="159" t="s">
        <v>148</v>
      </c>
      <c r="W106" s="42" t="s">
        <v>535</v>
      </c>
      <c r="X106" s="42" t="s">
        <v>536</v>
      </c>
      <c r="Y106" s="42" t="s">
        <v>537</v>
      </c>
      <c r="Z106" s="42" t="s">
        <v>538</v>
      </c>
      <c r="AA106" s="42" t="s">
        <v>539</v>
      </c>
      <c r="AB106" s="42" t="s">
        <v>540</v>
      </c>
    </row>
    <row r="107" ht="14.25" customHeight="1">
      <c r="D107" s="42">
        <v>8.0</v>
      </c>
      <c r="E107" s="35" t="s">
        <v>39</v>
      </c>
      <c r="F107" s="130">
        <f t="shared" si="7"/>
        <v>0.96</v>
      </c>
      <c r="G107" s="130">
        <f t="shared" si="8"/>
        <v>0.94</v>
      </c>
      <c r="H107" s="130">
        <f t="shared" si="9"/>
        <v>1.245</v>
      </c>
      <c r="I107" s="130">
        <f t="shared" si="10"/>
        <v>1.168333333</v>
      </c>
      <c r="J107" s="130">
        <f t="shared" si="11"/>
        <v>1.621666667</v>
      </c>
      <c r="K107" s="130">
        <f t="shared" si="12"/>
        <v>1.0066694</v>
      </c>
      <c r="L107" s="130"/>
      <c r="V107" s="42" t="s">
        <v>168</v>
      </c>
      <c r="W107" s="130">
        <f>AVERAGE(H2,H3,H7,H10,H18,H19,H23,H26,H34,H35,H39,H42,H50,H51,H55,H58,H66,H67,H71,H74,H82,H83,H90,H87)</f>
        <v>1.115</v>
      </c>
      <c r="X107" s="130">
        <f>AVERAGE(K2,K3,K7,K10,K18,K19,K23,K26,K34,K35,K39,K42,K50,K51,K55,K58,K66,K67,K71,K74,K82,K83,K90,K87)</f>
        <v>1.125416667</v>
      </c>
      <c r="Y107" s="130">
        <f>AVERAGE(N2,N3,N7,N10,N18,N19,N23,N26,N34,N35,N39,N42,N50,N51,N55,N58,N66,N67,N71,N74,N82,N83,N90,N87)</f>
        <v>1.565416667</v>
      </c>
      <c r="Z107" s="130">
        <f>AVERAGE(Q2,Q3,Q7,Q10,Q18,Q19,Q23,Q26,Q34,Q35,Q39,Q42,Q50,Q51,Q55,Q58,Q66,Q67,Q71,Q74,Q82,Q83,Q90,Q87)</f>
        <v>1.26125</v>
      </c>
      <c r="AA107" s="130">
        <f>AVERAGE(T2,T3,T7,T10,T18,T19,T23,T26,T34,T35,T39,T42,T50,T51,T55,T58,T66,T67,T71,T74,T82,T83,T90,T87)</f>
        <v>2.785833333</v>
      </c>
      <c r="AB107" s="130">
        <f>AVERAGE(W2,W3,W7,W10,W18,W19,W23,W26,W34,W35,W39,W42,W50,W51,W55,W58,W66,W67,W71,W74,W82,W83,W90,W87)</f>
        <v>1.046520403</v>
      </c>
      <c r="AC107" s="130"/>
    </row>
    <row r="108" ht="14.25" customHeight="1">
      <c r="D108" s="42">
        <v>9.0</v>
      </c>
      <c r="E108" s="35" t="s">
        <v>38</v>
      </c>
      <c r="F108" s="130">
        <f t="shared" si="7"/>
        <v>0.7716666667</v>
      </c>
      <c r="G108" s="130">
        <f t="shared" si="8"/>
        <v>0.83</v>
      </c>
      <c r="H108" s="130">
        <f t="shared" si="9"/>
        <v>1.395</v>
      </c>
      <c r="I108" s="130">
        <f t="shared" si="10"/>
        <v>1.341666667</v>
      </c>
      <c r="J108" s="130">
        <f t="shared" si="11"/>
        <v>2.583333333</v>
      </c>
      <c r="K108" s="130">
        <f t="shared" si="12"/>
        <v>1.022165968</v>
      </c>
      <c r="L108" s="130"/>
      <c r="V108" s="42" t="s">
        <v>178</v>
      </c>
      <c r="W108" s="130">
        <f>AVERAGE(H5,H12,H14,H16,H21,H28,H30,H32,H37,H44,H46,H48,H53,H60,H62,H64,H69,H76,H78,H80,H85,H92,H94,H96)</f>
        <v>0.8058333333</v>
      </c>
      <c r="X108" s="130">
        <f>AVERAGE(K5,K12,K14,K16,K21,K28,K30,K32,K37,K44,K46,K48,K53,K60,K62,K64,K69,K76,K78,K80,K85,K92,K94,K96)</f>
        <v>1.162083333</v>
      </c>
      <c r="Y108" s="130">
        <f>AVERAGE(N5,N12,N14,N16,N21,N28,N30,N32,N37,N44,N46,N48,N53,N60,N62,N64,N69,N76,N78,N80,N85,N92,N94,N96)</f>
        <v>1.495833333</v>
      </c>
      <c r="Z108" s="130">
        <f>AVERAGE(Q5,Q12,Q14,Q16,Q21,Q28,Q30,Q32,Q37,Q44,Q46,Q48,Q53,Q60,Q62,Q64,Q69,Q76,Q78,Q80,Q85,Q92,Q94,Q96)</f>
        <v>1.32875</v>
      </c>
      <c r="AA108" s="130">
        <f>AVERAGE(T5,T12,T14,T16,T21,T28,T30,T32,T37,T44,T46,T48,T53,T60,T62,T64,T69,T76,T78,T80,T85,T92,T94,T96)</f>
        <v>2.065833333</v>
      </c>
      <c r="AB108" s="130">
        <f>AVERAGE(W5,W12,W14,W16,W21,W28,W30,W32,W37,W44,W46,W48,W53,W60,W62,W64,W69,W76,W78,W80,W85,W92,W94,W96)</f>
        <v>1.029262588</v>
      </c>
      <c r="AC108" s="130"/>
    </row>
    <row r="109" ht="14.25" customHeight="1">
      <c r="D109" s="42">
        <v>10.0</v>
      </c>
      <c r="E109" s="35" t="s">
        <v>37</v>
      </c>
      <c r="F109" s="130">
        <f t="shared" si="7"/>
        <v>0.7333333333</v>
      </c>
      <c r="G109" s="130">
        <f t="shared" si="8"/>
        <v>1.083333333</v>
      </c>
      <c r="H109" s="130">
        <f t="shared" si="9"/>
        <v>1.495</v>
      </c>
      <c r="I109" s="130">
        <f t="shared" si="10"/>
        <v>1.36</v>
      </c>
      <c r="J109" s="130">
        <f t="shared" si="11"/>
        <v>1.866666667</v>
      </c>
      <c r="K109" s="130">
        <f t="shared" si="12"/>
        <v>1.016539003</v>
      </c>
      <c r="L109" s="130"/>
      <c r="V109" s="42" t="s">
        <v>183</v>
      </c>
      <c r="W109" s="130">
        <f>AVERAGE(H6,H8,H11,H15,H22,H24,H27,H31,H38,H40,H43,H47,H54,H56,H59,H63,H70,H72,H75,H79,H86,H88,H91,H95)</f>
        <v>0.6770833333</v>
      </c>
      <c r="X109" s="130">
        <f>AVERAGE(K6,K8,K11,K15,K22,K24,K27,K31,K38,K40,K43,K47,K54,K56,K59,K63,K70,K72,K75,K79,K86,K88,K91,K95)</f>
        <v>0.92125</v>
      </c>
      <c r="Y109" s="130">
        <f>AVERAGE(N6,N8,N11,N15,N22,N24,N27,N31,N38,N40,N43,N47,N54,N56,N59,N63,N70,N72,N75,N79,N86,N88,N91,N95)</f>
        <v>1.36375</v>
      </c>
      <c r="Z109" s="130">
        <f>AVERAGE(Q6,Q8,Q11,Q15,Q22,Q24,Q27,Q31,Q38,Q40,Q43,Q47,Q54,Q56,Q59,Q63,Q70,Q72,Q75,Q79,Q86,Q88,Q91,Q95)</f>
        <v>1.221666667</v>
      </c>
      <c r="AA109" s="130">
        <f>AVERAGE(T6,T8,T11,T15,T22,T24,T27,T31,T38,T40,T43,T47,T54,T56,T59,T63,T70,T72,T75,T79,T86,T88,T91,T95)</f>
        <v>1.6225</v>
      </c>
      <c r="AB109" s="130">
        <f>AVERAGE(W6,W8,W11,W15,W22,W24,W27,W31,W38,W40,W43,W47,W54,W56,W59,W63,W70,W72,W75,W79,W86,W88,W91,W95)</f>
        <v>1.018330504</v>
      </c>
      <c r="AC109" s="130"/>
    </row>
    <row r="110" ht="14.25" customHeight="1">
      <c r="D110" s="42">
        <v>11.0</v>
      </c>
      <c r="E110" s="35" t="s">
        <v>36</v>
      </c>
      <c r="F110" s="130">
        <f t="shared" si="7"/>
        <v>0.9533333333</v>
      </c>
      <c r="G110" s="130">
        <f t="shared" si="8"/>
        <v>0.8333333333</v>
      </c>
      <c r="H110" s="130">
        <f t="shared" si="9"/>
        <v>1.446666667</v>
      </c>
      <c r="I110" s="130">
        <f t="shared" si="10"/>
        <v>1.31</v>
      </c>
      <c r="J110" s="130">
        <f t="shared" si="11"/>
        <v>1.995</v>
      </c>
      <c r="K110" s="130">
        <f t="shared" si="12"/>
        <v>1.028241093</v>
      </c>
      <c r="L110" s="130"/>
      <c r="V110" s="42" t="s">
        <v>175</v>
      </c>
      <c r="W110" s="130">
        <f>AVERAGE(H4,H9,H13,H17,H20,H25,H29,H33,H36,H41,H45,H49,H52,H57,H61,H65,H68,H73,H77,H81,H84,H89,H93,H97)</f>
        <v>0.7070833333</v>
      </c>
      <c r="X110" s="130">
        <f>AVERAGE(K4,K9,K13,K17,K20,K25,K29,K33,K36,K41,K45,K49,K52,K57,K61,K65,K68,K73,K77,K81,K84,K89,K93,K97)</f>
        <v>0.825</v>
      </c>
      <c r="Y110" s="130">
        <f>AVERAGE(N4,N9,N13,N17,N20,N25,N29,N33,N36,N41,N45,N49,N52,N57,N61,N65,N68,N73,N77,N81,N84,N89,N93,N97)</f>
        <v>1.20875</v>
      </c>
      <c r="Z110" s="130">
        <f>AVERAGE(Q4,Q9,Q13,Q17,Q20,Q25,Q29,Q33,Q36,Q41,Q45,Q49,Q52,Q57,Q61,Q65,Q68,Q73,Q77,Q81,Q84,Q89,Q93,Q97)</f>
        <v>1.1875</v>
      </c>
      <c r="AA110" s="130">
        <f>AVERAGE(T4,T9,T13,T17,T20,T25,T29,T33,T36,T41,T45,T49,T52,T57,T61,T65,T68,T73,T77,T81,T84,T89,T93,T97)</f>
        <v>1.674583333</v>
      </c>
      <c r="AB110" s="130">
        <f>AVERAGE(W4,W9,W13,W17,W20,W25,W29,W33,W36,W41,W45,W49,W52,W57,W61,W65,W68,W73,W77,W81,W84,W89,W93,W97)</f>
        <v>1.018530516</v>
      </c>
      <c r="AC110" s="130"/>
    </row>
    <row r="111" ht="14.25" customHeight="1">
      <c r="D111" s="42">
        <v>12.0</v>
      </c>
      <c r="E111" s="35" t="s">
        <v>34</v>
      </c>
      <c r="F111" s="130">
        <f t="shared" si="7"/>
        <v>0.5333333333</v>
      </c>
      <c r="G111" s="130">
        <f t="shared" si="8"/>
        <v>0.7266666667</v>
      </c>
      <c r="H111" s="130">
        <f t="shared" si="9"/>
        <v>1.151666667</v>
      </c>
      <c r="I111" s="130">
        <f t="shared" si="10"/>
        <v>1.271666667</v>
      </c>
      <c r="J111" s="130">
        <f t="shared" si="11"/>
        <v>2.265</v>
      </c>
      <c r="K111" s="130">
        <f t="shared" si="12"/>
        <v>1.022804479</v>
      </c>
      <c r="L111" s="130"/>
    </row>
    <row r="112" ht="14.25" customHeight="1">
      <c r="D112" s="42">
        <v>13.0</v>
      </c>
      <c r="E112" s="35" t="s">
        <v>32</v>
      </c>
      <c r="F112" s="130">
        <f t="shared" si="7"/>
        <v>0.8683333333</v>
      </c>
      <c r="G112" s="130">
        <f t="shared" si="8"/>
        <v>0.8633333333</v>
      </c>
      <c r="H112" s="130">
        <f t="shared" si="9"/>
        <v>1.696666667</v>
      </c>
      <c r="I112" s="130">
        <f t="shared" si="10"/>
        <v>1.845</v>
      </c>
      <c r="J112" s="130">
        <f t="shared" si="11"/>
        <v>1.916666667</v>
      </c>
      <c r="K112" s="130">
        <f t="shared" si="12"/>
        <v>1.037933849</v>
      </c>
      <c r="L112" s="130"/>
    </row>
    <row r="113" ht="14.25" customHeight="1">
      <c r="D113" s="42">
        <v>14.0</v>
      </c>
      <c r="E113" s="35" t="s">
        <v>30</v>
      </c>
      <c r="F113" s="130">
        <f t="shared" si="7"/>
        <v>0.6916666667</v>
      </c>
      <c r="G113" s="130">
        <f t="shared" si="8"/>
        <v>0.6916666667</v>
      </c>
      <c r="H113" s="130">
        <f t="shared" si="9"/>
        <v>1.321666667</v>
      </c>
      <c r="I113" s="130">
        <f t="shared" si="10"/>
        <v>1.083333333</v>
      </c>
      <c r="J113" s="130">
        <f t="shared" si="11"/>
        <v>1.733333333</v>
      </c>
      <c r="K113" s="130">
        <f t="shared" si="12"/>
        <v>1.017440409</v>
      </c>
      <c r="L113" s="130"/>
    </row>
    <row r="114" ht="14.25" customHeight="1">
      <c r="D114" s="42">
        <v>15.0</v>
      </c>
      <c r="E114" s="35" t="s">
        <v>29</v>
      </c>
      <c r="F114" s="130">
        <f t="shared" si="7"/>
        <v>0.6766666667</v>
      </c>
      <c r="G114" s="130">
        <f t="shared" si="8"/>
        <v>1.835</v>
      </c>
      <c r="H114" s="130">
        <f t="shared" si="9"/>
        <v>1.35</v>
      </c>
      <c r="I114" s="130">
        <f t="shared" si="10"/>
        <v>1.133333333</v>
      </c>
      <c r="J114" s="130">
        <f t="shared" si="11"/>
        <v>1.768333333</v>
      </c>
      <c r="K114" s="130">
        <f t="shared" si="12"/>
        <v>1.026491938</v>
      </c>
      <c r="L114" s="130"/>
    </row>
    <row r="115" ht="14.25" customHeight="1">
      <c r="D115" s="42">
        <v>16.0</v>
      </c>
      <c r="E115" s="33" t="s">
        <v>28</v>
      </c>
      <c r="F115" s="130">
        <f t="shared" si="7"/>
        <v>0.64</v>
      </c>
      <c r="G115" s="130">
        <f t="shared" si="8"/>
        <v>0.565</v>
      </c>
      <c r="H115" s="130">
        <f t="shared" si="9"/>
        <v>1.211666667</v>
      </c>
      <c r="I115" s="130">
        <f t="shared" si="10"/>
        <v>1.171666667</v>
      </c>
      <c r="J115" s="130">
        <f t="shared" si="11"/>
        <v>1.365</v>
      </c>
      <c r="K115" s="130">
        <f t="shared" si="12"/>
        <v>1.025779828</v>
      </c>
      <c r="L115" s="130"/>
    </row>
    <row r="116" ht="14.25" customHeight="1"/>
    <row r="117" ht="14.25" customHeight="1">
      <c r="C117" s="191" t="s">
        <v>254</v>
      </c>
      <c r="D117" s="25" t="s">
        <v>151</v>
      </c>
      <c r="E117" s="42" t="s">
        <v>87</v>
      </c>
      <c r="F117" s="42" t="s">
        <v>535</v>
      </c>
      <c r="G117" s="42" t="s">
        <v>536</v>
      </c>
      <c r="H117" s="42" t="s">
        <v>537</v>
      </c>
      <c r="I117" s="42" t="s">
        <v>538</v>
      </c>
      <c r="J117" s="42" t="s">
        <v>539</v>
      </c>
      <c r="K117" s="42" t="s">
        <v>540</v>
      </c>
      <c r="U117" s="191" t="s">
        <v>254</v>
      </c>
      <c r="V117" s="159" t="s">
        <v>253</v>
      </c>
      <c r="W117" s="42" t="s">
        <v>535</v>
      </c>
      <c r="X117" s="42" t="s">
        <v>536</v>
      </c>
      <c r="Y117" s="42" t="s">
        <v>537</v>
      </c>
      <c r="Z117" s="42" t="s">
        <v>538</v>
      </c>
      <c r="AA117" s="42" t="s">
        <v>539</v>
      </c>
      <c r="AB117" s="42" t="s">
        <v>540</v>
      </c>
    </row>
    <row r="118" ht="14.25" customHeight="1">
      <c r="D118" s="42">
        <v>1.0</v>
      </c>
      <c r="E118" s="35" t="s">
        <v>46</v>
      </c>
      <c r="F118" s="130">
        <f t="shared" ref="F118:F133" si="13">STDEV(H2,H18,H34,H50,H66,H82)/SQRT(COUNT(H2,H18,H34,H50,H66,H82))</f>
        <v>0.4615872375</v>
      </c>
      <c r="G118" s="130">
        <f t="shared" ref="G118:G133" si="14">STDEV(K2,K18,K34,K50,K66,K82)/SQRT(COUNT(K2,K18,K34,K50,K66,K82))</f>
        <v>0.1359901957</v>
      </c>
      <c r="H118" s="130">
        <f t="shared" ref="H118:H133" si="15">STDEV(N2,N18,N34,N50,N66,N82)/SQRT(COUNT(N2,N18,N34,N50,N66,N82))</f>
        <v>0.1389484317</v>
      </c>
      <c r="I118" s="130">
        <f t="shared" ref="I118:I133" si="16">STDEV(Q2,Q18,Q34,Q50,Q66,Q82)/SQRT(COUNT(Q2,Q18,Q34,Q50,Q66,Q82))</f>
        <v>0.2513220599</v>
      </c>
      <c r="J118" s="130">
        <f t="shared" ref="J118:J133" si="17">STDEV(T2,T18,T34,T50,T66,T82)/SQRT(COUNT(T2,T18,T34,T50,T66,T82))</f>
        <v>0.2196057073</v>
      </c>
      <c r="K118" s="130">
        <f t="shared" ref="K118:K133" si="18">STDEV(W2,W18,W34,W50,W66,W82)/SQRT(COUNT(W2,W18,W34,W50,W66,W82))</f>
        <v>0.07140697394</v>
      </c>
      <c r="L118" s="130"/>
      <c r="V118" s="42" t="s">
        <v>169</v>
      </c>
      <c r="W118" s="130">
        <f>STDEV(H2,H13,H14,H15,H18,H29,H31,H30,H34,H45,H47,H46,H50,H61,H62,H63,H66,H77:H79,H82,H93:H95)/SQRT(COUNT(H2,H13,H14,H15,H18,H29,H31,H30,H34,H45,H47,H46,H50,H61,H62,H63,H66,H77:H79,H82,H93:H95))</f>
        <v>0.127550756</v>
      </c>
      <c r="X118" s="130">
        <f>STDEV(K2,K13,K14,K15,K18,K29,K31,K30,K34,K45,K47,K46,K50,K61,K62,K63,K66,K77:K79,K82,K93:K95)/SQRT(COUNT(K2,K13,K14,K15,K18,K29,K31,K30,K34,K45,K47,K46,K50,K61,K62,K63,K66,K77:K79,K82,K93:K95))</f>
        <v>0.06872012966</v>
      </c>
      <c r="Y118" s="130">
        <f>STDEV(N2,N13,N14,N15,N18,N29,N31,N30,N34,N45,N47,N46,N50,N61,N62,N63,N66,N77:N79,N82,N93:N95)/SQRT(COUNT(N2,N13,N14,N15,N18,N29,N31,N30,N34,N45,N47,N46,N50,N61,N62,N63,N66,N77:N79,N82,N93:N95))</f>
        <v>0.07975278833</v>
      </c>
      <c r="Z118" s="130">
        <f>STDEV(Q2,Q13,Q14,Q15,Q18,Q29,Q31,Q30,Q34,Q45,Q47,Q46,Q50,Q61,Q62,Q63,Q66,Q77:Q79,Q82,Q93:Q95)/SQRT(COUNT(Q2,Q13,Q14,Q15,Q18,Q29,Q31,Q30,Q34,Q45,Q47,Q46,Q50,Q61,Q62,Q63,Q66,Q77:Q79,Q82,Q93:Q95))</f>
        <v>0.135462144</v>
      </c>
      <c r="AA118" s="130">
        <f>STDEV(T2,T13,T14,T15,T18,T29,T31,T30,T34,T45,T47,T46,T50,T61,T62,T63,T66,T77:T79,T82,T93:T95)/SQRT(COUNT(T2,T13,T14,T15,T18,T29,T31,T30,T34,T45,T47,T46,T50,T61,T62,T63,T66,T77:T79,T82,T93:T95))</f>
        <v>0.2514020918</v>
      </c>
      <c r="AB118" s="130">
        <f>STDEV(W2,W13,W14,W15,W18,W29,W31,W30,W34,W45,W47,W46,W50,W61,W62,W63,W66,W77:W79,W82,W93:W95)/SQRT(COUNT(W2,W13,W14,W15,W18,W29,W31,W30,W34,W45,W47,W46,W50,W61,W62,W63,W66,W77:W79,W82,W93:W95))</f>
        <v>0.01886224946</v>
      </c>
      <c r="AC118" s="130"/>
    </row>
    <row r="119" ht="14.25" customHeight="1">
      <c r="D119" s="42">
        <v>2.0</v>
      </c>
      <c r="E119" s="35" t="s">
        <v>45</v>
      </c>
      <c r="F119" s="130">
        <f t="shared" si="13"/>
        <v>0.7080473933</v>
      </c>
      <c r="G119" s="130">
        <f t="shared" si="14"/>
        <v>0.1928326851</v>
      </c>
      <c r="H119" s="130">
        <f t="shared" si="15"/>
        <v>0.1208971096</v>
      </c>
      <c r="I119" s="130">
        <f t="shared" si="16"/>
        <v>0.3827502812</v>
      </c>
      <c r="J119" s="130">
        <f t="shared" si="17"/>
        <v>0.5149347316</v>
      </c>
      <c r="K119" s="130">
        <f t="shared" si="18"/>
        <v>0.01320481842</v>
      </c>
      <c r="L119" s="130"/>
      <c r="V119" s="42" t="s">
        <v>173</v>
      </c>
      <c r="W119" s="130">
        <f>STDEV(H3,H8,H12,H17,H24,H28,H33,H35,H40,H44,H49,H51,H56,H60,H65,H67,H72,H76,H81,H83,H88,H92,H97)/SQRT(COUNT(H3,H8,H12,H17,H24,H28,H33,H35,H40,H44,H49,H51,H56,H60,H65,H67,H72,H76,H81,H83,H88,H92,H97))</f>
        <v>0.06892579152</v>
      </c>
      <c r="X119" s="130">
        <f>STDEV(K3,K8,K12,K17,K24,K28,K33,K35,K40,K44,K49,K51,K56,K60,K65,K67,K72,K76,K81,K83,K88,K92,K97)/SQRT(COUNT(K3,K8,K12,K17,K24,K28,K33,K35,K40,K44,K49,K51,K56,K60,K65,K67,K72,K76,K81,K83,K88,K92,K97))</f>
        <v>0.08278128424</v>
      </c>
      <c r="Y119" s="130">
        <f>STDEV(N3,N8,N12,N17,N24,N28,N33,N35,N40,N44,N49,N51,N56,N60,N65,N67,N72,N76,N81,N83,N88,N92,N97)/SQRT(COUNT(N3,N8,N12,N17,N24,N28,N33,N35,N40,N44,N49,N51,N56,N60,N65,N67,N72,N76,N81,N83,N88,N92,N97))</f>
        <v>0.06460037504</v>
      </c>
      <c r="Z119" s="130">
        <f>STDEV(Q3,Q8,Q12,Q17,Q24,Q28,Q33,Q35,Q40,Q44,Q49,Q51,Q56,Q60,Q65,Q67,Q72,Q76,Q81,Q83,Q88,Q92,Q97)/SQRT(COUNT(Q3,Q8,Q12,Q17,Q24,Q28,Q33,Q35,Q40,Q44,Q49,Q51,Q56,Q60,Q65,Q67,Q72,Q76,Q81,Q83,Q88,Q92,Q97))</f>
        <v>0.1064871284</v>
      </c>
      <c r="AA119" s="130">
        <f>STDEV(T3,T8,T12,T17,T24,T28,T33,T35,T40,T44,T49,T51,T56,T60,T65,T67,T72,T76,T81,T83,T88,T92,T97)/SQRT(COUNT(T3,T8,T12,T17,T24,T28,T33,T35,T40,T44,T49,T51,T56,T60,T65,T67,T72,T76,T81,T83,T88,T92,T97))</f>
        <v>0.2356371508</v>
      </c>
      <c r="AB119" s="130">
        <f>STDEV(W3,W8,W12,W17,W24,W28,W33,W35,W40,W44,W49,W51,W56,W60,W65,W67,W72,W76,W81,W83,W88,W92,W97)/SQRT(COUNT(W3,W8,W12,W17,W24,W28,W33,W35,W40,W44,W49,W51,W56,W60,W65,W67,W72,W76,W81,W83,W88,W92,W97))</f>
        <v>0.005795642195</v>
      </c>
      <c r="AC119" s="130"/>
    </row>
    <row r="120" ht="14.25" customHeight="1">
      <c r="D120" s="42">
        <v>3.0</v>
      </c>
      <c r="E120" s="35" t="s">
        <v>44</v>
      </c>
      <c r="F120" s="130">
        <f t="shared" si="13"/>
        <v>0.1680228159</v>
      </c>
      <c r="G120" s="130">
        <f t="shared" si="14"/>
        <v>0.09596585041</v>
      </c>
      <c r="H120" s="130">
        <f t="shared" si="15"/>
        <v>0.107909427</v>
      </c>
      <c r="I120" s="130">
        <f t="shared" si="16"/>
        <v>0.1541734233</v>
      </c>
      <c r="J120" s="130">
        <f t="shared" si="17"/>
        <v>0.2176643696</v>
      </c>
      <c r="K120" s="130">
        <f t="shared" si="18"/>
        <v>0.007185089184</v>
      </c>
      <c r="L120" s="130"/>
      <c r="V120" s="42" t="s">
        <v>176</v>
      </c>
      <c r="W120" s="130">
        <f>STDEV(H4,H6,H10,H16,H20,H22,H26,H32,H36,H38,H42,H48,H52,H54,H58,H64,H68,H70,H74,H80,H84,H86,H90,H96)/SQRT(COUNT(H4,H6,H10,H16,H20,H22,H26,H32,H36,H38,H42,H48,H52,H54,H58,H64,H68,H70,H74,H80,H84,H86,H90,H96))</f>
        <v>0.06443168263</v>
      </c>
      <c r="X120" s="130">
        <f>STDEV(K4,K6,K10,K16,K20,K22,K26,K32,K36,K38,K42,K48,K52,K54,K58,K64,K68,K70,K74,K80,K84,K86,K90,K96)/SQRT(COUNT(K4,K6,K10,K16,K20,K22,K26,K32,K36,K38,K42,K48,K52,K54,K58,K64,K68,K70,K74,K80,K84,K86,K90,K96))</f>
        <v>0.1778433393</v>
      </c>
      <c r="Y120" s="130">
        <f>STDEV(N4,N6,N10,N16,N20,N22,N26,N32,N36,N38,N42,N48,N52,N54,N58,N64,N68,N70,N74,N80,N84,N86,N90,N96)/SQRT(COUNT(N4,N6,N10,N16,N20,N22,N26,N32,N36,N38,N42,N48,N52,N54,N58,N64,N68,N70,N74,N80,N84,N86,N90,N96))</f>
        <v>0.06437120375</v>
      </c>
      <c r="Z120" s="130">
        <f>STDEV(Q4,Q6,Q10,Q16,Q20,Q22,Q26,Q32,Q36,Q38,Q42,Q48,Q52,Q54,Q58,Q64,Q68,Q70,Q74,Q80,Q84,Q86,Q90,Q96)/SQRT(COUNT(Q4,Q6,Q10,Q16,Q20,Q22,Q26,Q32,Q36,Q38,Q42,Q48,Q52,Q54,Q58,Q64,Q68,Q70,Q74,Q80,Q84,Q86,Q90,Q96))</f>
        <v>0.08732522227</v>
      </c>
      <c r="AA120" s="130">
        <f>STDEV(T4,T6,T10,T16,T20,T22,T26,T32,T36,T38,T42,T48,T52,T54,T58,T64,T68,T70,T74,T80,T84,T86,T90,T96)/SQRT(COUNT(T4,T6,T10,T16,T20,T22,T26,T32,T36,T38,T42,T48,T52,T54,T58,T64,T68,T70,T74,T80,T84,T86,T90,T96))</f>
        <v>0.2082613644</v>
      </c>
      <c r="AB120" s="130">
        <f>STDEV(W4,W6,W10,W16,W20,W22,W26,W32,W36,W38,W42,W48,W52,W54,W58,W64,W68,W70,W74,W80,W84,W86,W90,W96)/SQRT(COUNT(W4,W6,W10,W16,W20,W22,W26,W32,W36,W38,W42,W48,W52,W54,W58,W64,W68,W70,W74,W80,W84,W86,W90,W96))</f>
        <v>0.003588658625</v>
      </c>
      <c r="AC120" s="130"/>
    </row>
    <row r="121" ht="14.25" customHeight="1">
      <c r="D121" s="42">
        <v>4.0</v>
      </c>
      <c r="E121" s="35" t="s">
        <v>43</v>
      </c>
      <c r="F121" s="130">
        <f t="shared" si="13"/>
        <v>0.1388944443</v>
      </c>
      <c r="G121" s="130">
        <f t="shared" si="14"/>
        <v>0.1149395977</v>
      </c>
      <c r="H121" s="130">
        <f t="shared" si="15"/>
        <v>0.07247988227</v>
      </c>
      <c r="I121" s="130">
        <f t="shared" si="16"/>
        <v>0.1326817412</v>
      </c>
      <c r="J121" s="130">
        <f t="shared" si="17"/>
        <v>0.5402201197</v>
      </c>
      <c r="K121" s="130">
        <f t="shared" si="18"/>
        <v>0.008351252706</v>
      </c>
      <c r="L121" s="130"/>
      <c r="V121" s="42" t="s">
        <v>179</v>
      </c>
      <c r="W121" s="130">
        <f>STDEV(H5,H7,H9,H11,H21,H23,H25,H27,H37,H39,H41,H43,H53,H55,H57,H59,H69,H71,H73,H75,H85,H87,H89,H91)/SQRT(COUNT(H5,H7,H9,H11,H21,H23,H25,H27,H37,H39,H41,H43,H53,H55,H57,H59,H69,H71,H73,H75,H85,H87,H89,H91))</f>
        <v>0.0805738308</v>
      </c>
      <c r="X121" s="130">
        <f>STDEV(K5,K7,K9,K11,K21,K23,K25,K27,K37,K39,K41,K43,K53,K55,K57,K59,K69,K71,K73,K75,K85,K87,K89,K91)/SQRT(COUNT(K5,K7,K9,K11,K21,K23,K25,K27,K37,K39,K41,K43,K53,K55,K57,K59,K69,K71,K73,K75,K85,K87,K89,K91))</f>
        <v>0.06459455256</v>
      </c>
      <c r="Y121" s="130">
        <f>STDEV(N5,N7,N9,N11,N21,N23,N25,N27,N37,N39,N41,N43,N53,N55,N57,N59,N69,N71,N73,N75,N85,N87,N89,N91)/SQRT(COUNT(N5,N7,N9,N11,N21,N23,N25,N27,N37,N39,N41,N43,N53,N55,N57,N59,N69,N71,N73,N75,N85,N87,N89,N91))</f>
        <v>0.08148600062</v>
      </c>
      <c r="Z121" s="130">
        <f>STDEV(Q5,Q7,Q9,Q11,Q21,Q23,Q25,Q27,Q37,Q39,Q41,Q43,Q53,Q55,Q57,Q59,Q69,Q71,Q73,Q75,Q85,Q87,Q89,Q91)/SQRT(COUNT(Q5,Q7,Q9,Q11,Q21,Q23,Q25,Q27,Q37,Q39,Q41,Q43,Q53,Q55,Q57,Q59,Q69,Q71,Q73,Q75,Q85,Q87,Q89,Q91))</f>
        <v>0.07467320106</v>
      </c>
      <c r="AA121" s="130">
        <f>STDEV(T5,T7,T9,T11,T21,T23,T25,T27,T37,T39,T41,T43,T53,T55,T57,T59,T69,T71,T73,T75,T85,T87,T89,T91)/SQRT(COUNT(T5,T7,T9,T11,T21,T23,T25,T27,T37,T39,T41,T43,T53,T55,T57,T59,T69,T71,T73,T75,T85,T87,T89,T91))</f>
        <v>0.1772387638</v>
      </c>
      <c r="AB121" s="130">
        <f>STDEV(W5,W7,W9,W11,W21,W23,W25,W27,W37,W39,W41,W43,W53,W55,W57,W59,W69,W71,W73,W75,W85,W87,W89,W91)/SQRT(COUNT(W5,W7,W9,W11,W21,W23,W25,W27,W37,W39,W41,W43,W53,W55,W57,W59,W69,W71,W73,W75,W85,W87,W89,W91))</f>
        <v>0.003806205157</v>
      </c>
      <c r="AC121" s="130"/>
    </row>
    <row r="122" ht="14.25" customHeight="1">
      <c r="D122" s="42">
        <v>5.0</v>
      </c>
      <c r="E122" s="35" t="s">
        <v>42</v>
      </c>
      <c r="F122" s="130">
        <f t="shared" si="13"/>
        <v>0.09935626134</v>
      </c>
      <c r="G122" s="130">
        <f t="shared" si="14"/>
        <v>0.1211266555</v>
      </c>
      <c r="H122" s="130">
        <f t="shared" si="15"/>
        <v>0.2058586354</v>
      </c>
      <c r="I122" s="130">
        <f t="shared" si="16"/>
        <v>0.1954595724</v>
      </c>
      <c r="J122" s="130">
        <f t="shared" si="17"/>
        <v>0.3177289201</v>
      </c>
      <c r="K122" s="130">
        <f t="shared" si="18"/>
        <v>0.003942431625</v>
      </c>
      <c r="L122" s="130"/>
    </row>
    <row r="123" ht="14.25" customHeight="1">
      <c r="D123" s="42">
        <v>6.0</v>
      </c>
      <c r="E123" s="35" t="s">
        <v>41</v>
      </c>
      <c r="F123" s="130">
        <f t="shared" si="13"/>
        <v>0.1693648265</v>
      </c>
      <c r="G123" s="130">
        <f t="shared" si="14"/>
        <v>0.1868228513</v>
      </c>
      <c r="H123" s="130">
        <f t="shared" si="15"/>
        <v>0.1871140472</v>
      </c>
      <c r="I123" s="130">
        <f t="shared" si="16"/>
        <v>0.1050634729</v>
      </c>
      <c r="J123" s="130">
        <f t="shared" si="17"/>
        <v>0.2212339134</v>
      </c>
      <c r="K123" s="130">
        <f t="shared" si="18"/>
        <v>0.01179455636</v>
      </c>
      <c r="L123" s="130"/>
    </row>
    <row r="124" ht="14.25" customHeight="1">
      <c r="D124" s="42">
        <v>7.0</v>
      </c>
      <c r="E124" s="35" t="s">
        <v>40</v>
      </c>
      <c r="F124" s="130">
        <f t="shared" si="13"/>
        <v>0.04222295321</v>
      </c>
      <c r="G124" s="130">
        <f t="shared" si="14"/>
        <v>0.09351470473</v>
      </c>
      <c r="H124" s="130">
        <f t="shared" si="15"/>
        <v>0.06645382691</v>
      </c>
      <c r="I124" s="130">
        <f t="shared" si="16"/>
        <v>0.1198888374</v>
      </c>
      <c r="J124" s="130">
        <f t="shared" si="17"/>
        <v>0.2128810309</v>
      </c>
      <c r="K124" s="130">
        <f t="shared" si="18"/>
        <v>0.005273315252</v>
      </c>
      <c r="L124" s="130"/>
      <c r="V124" s="159" t="s">
        <v>148</v>
      </c>
      <c r="W124" s="42" t="s">
        <v>535</v>
      </c>
      <c r="X124" s="42" t="s">
        <v>536</v>
      </c>
      <c r="Y124" s="42" t="s">
        <v>537</v>
      </c>
      <c r="Z124" s="42" t="s">
        <v>538</v>
      </c>
      <c r="AA124" s="42" t="s">
        <v>539</v>
      </c>
      <c r="AB124" s="42" t="s">
        <v>540</v>
      </c>
    </row>
    <row r="125" ht="14.25" customHeight="1">
      <c r="D125" s="42">
        <v>8.0</v>
      </c>
      <c r="E125" s="35" t="s">
        <v>39</v>
      </c>
      <c r="F125" s="130">
        <f t="shared" si="13"/>
        <v>0.2382715538</v>
      </c>
      <c r="G125" s="130">
        <f t="shared" si="14"/>
        <v>0.1020457414</v>
      </c>
      <c r="H125" s="130">
        <f t="shared" si="15"/>
        <v>0.1500388838</v>
      </c>
      <c r="I125" s="130">
        <f t="shared" si="16"/>
        <v>0.1212550114</v>
      </c>
      <c r="J125" s="130">
        <f t="shared" si="17"/>
        <v>0.2396722299</v>
      </c>
      <c r="K125" s="130">
        <f t="shared" si="18"/>
        <v>0.00116638949</v>
      </c>
      <c r="L125" s="130"/>
      <c r="V125" s="42" t="s">
        <v>168</v>
      </c>
      <c r="W125" s="130">
        <f>STDEV(H2,H3,H7,H10,H18,H19,H23,H26,H34,H35,H39,H42,H50,H51,H55,H58,H66,H67,H71,H74,H82,H83,H90,H87)/SQRT(COUNT(H2,H3,H7,H10,H18,H19,H23,H26,H34,H35,H39,H42,H50,H51,H55,H58,H66,H67,H71,H74,H82,H83,H90,H87))</f>
        <v>0.2209146009</v>
      </c>
      <c r="X125" s="130">
        <f>STDEV(K2,K3,K7,K10,K18,K19,K23,K26,K34,K35,K39,K42,K50,K51,K55,K58,K66,K67,K71,K74,K82,K83,K90,K87)/SQRT(COUNT(K2,K3,K7,K10,K18,K19,K23,K26,K34,K35,K39,K42,K50,K51,K55,K58,K66,K67,K71,K74,K82,K83,K90,K87))</f>
        <v>0.08605058162</v>
      </c>
      <c r="Y125" s="130">
        <f>STDEV(N2,N3,N7,N10,N18,N19,N23,N26,N34,N35,N39,N42,N50,N51,N55,N58,N66,N67,N71,N74,N82,N83,N90,N87)/SQRT(COUNT(N2,N3,N7,N10,N18,N19,N23,N26,N34,N35,N39,N42,N50,N51,N55,N58,N66,N67,N71,N74,N82,N83,N90,N87))</f>
        <v>0.07015247154</v>
      </c>
      <c r="Z125" s="130">
        <f>STDEV(Q2,Q3,Q7,Q10,Q18,Q19,Q23,Q26,Q34,Q35,Q39,Q42,Q50,Q51,Q55,Q58,Q66,Q67,Q71,Q74,Q82,Q83,Q90,Q87)/SQRT(COUNT(Q2,Q3,Q7,Q10,Q18,Q19,Q23,Q26,Q34,Q35,Q39,Q42,Q50,Q51,Q55,Q58,Q66,Q67,Q71,Q74,Q82,Q83,Q90,Q87))</f>
        <v>0.1240709131</v>
      </c>
      <c r="AA125" s="130">
        <f>STDEV(T2,T3,T7,T10,T18,T19,T23,T26,T34,T35,T39,T42,T50,T51,T55,T58,T66,T67,T71,T74,T82,T83,T90,T87)/SQRT(COUNT(T2,T3,T7,T10,T18,T19,T23,T26,T34,T35,T39,T42,T50,T51,T55,T58,T66,T67,T71,T74,T82,T83,T90,T87))</f>
        <v>0.2241343385</v>
      </c>
      <c r="AB125" s="130">
        <f>STDEV(W2,W3,W7,W10,W18,W19,W23,W26,W34,W35,W39,W42,W50,W51,W55,W58,W66,W67,W71,W74,W82,W83,W90,W87)/SQRT(COUNT(W2,W3,W7,W10,W18,W19,W23,W26,W34,W35,W39,W42,W50,W51,W55,W58,W66,W67,W71,W74,W82,W83,W90,W87))</f>
        <v>0.01876669517</v>
      </c>
      <c r="AC125" s="130"/>
    </row>
    <row r="126" ht="14.25" customHeight="1">
      <c r="D126" s="42">
        <v>9.0</v>
      </c>
      <c r="E126" s="35" t="s">
        <v>38</v>
      </c>
      <c r="F126" s="130">
        <f t="shared" si="13"/>
        <v>0.1636748131</v>
      </c>
      <c r="G126" s="130">
        <f t="shared" si="14"/>
        <v>0.09855624452</v>
      </c>
      <c r="H126" s="130">
        <f t="shared" si="15"/>
        <v>0.1141855216</v>
      </c>
      <c r="I126" s="130">
        <f t="shared" si="16"/>
        <v>0.2274117656</v>
      </c>
      <c r="J126" s="130">
        <f t="shared" si="17"/>
        <v>0.6493569469</v>
      </c>
      <c r="K126" s="130">
        <f t="shared" si="18"/>
        <v>0.007767899393</v>
      </c>
      <c r="L126" s="130"/>
      <c r="V126" s="42" t="s">
        <v>178</v>
      </c>
      <c r="W126" s="130">
        <f>STDEV(H5,H12,H14,H16,H21,H28,H30,H32,H37,H44,H46,H48,H53,H60,H62,H64,H69,H76,H78,H80,H85,H92,H94,H96)/SQRT(COUNT(H5,H12,H14,H16,H21,H28,H30,H32,H37,H44,H46,H48,H53,H60,H62,H64,H69,H76,H78,H80,H85,H92,H94,H96))</f>
        <v>0.06150561618</v>
      </c>
      <c r="X126" s="130">
        <f>STDEV(K5,K12,K14,K16,K21,K28,K30,K32,K37,K44,K46,K48,K53,K60,K62,K64,K69,K76,K78,K80,K85,K92,K94,K96)/SQRT(COUNT(K5,K12,K14,K16,K21,K28,K30,K32,K37,K44,K46,K48,K53,K60,K62,K64,K69,K76,K78,K80,K85,K92,K94,K96))</f>
        <v>0.184292595</v>
      </c>
      <c r="Y126" s="130">
        <f>STDEV(N5,N12,N14,N16,N21,N28,N30,N32,N37,N44,N46,N48,N53,N60,N62,N64,N69,N76,N78,N80,N85,N92,N94,N96)/SQRT(COUNT(N5,N12,N14,N16,N21,N28,N30,N32,N37,N44,N46,N48,N53,N60,N62,N64,N69,N76,N78,N80,N85,N92,N94,N96))</f>
        <v>0.06047492194</v>
      </c>
      <c r="Z126" s="130">
        <f>STDEV(Q5,Q12,Q14,Q16,Q21,Q28,Q30,Q32,Q37,Q44,Q46,Q48,Q53,Q60,Q62,Q64,Q69,Q76,Q78,Q80,Q85,Q92,Q94,Q96)/SQRT(COUNT(Q5,Q12,Q14,Q16,Q21,Q28,Q30,Q32,Q37,Q44,Q46,Q48,Q53,Q60,Q62,Q64,Q69,Q76,Q78,Q80,Q85,Q92,Q94,Q96))</f>
        <v>0.1260683512</v>
      </c>
      <c r="AA126" s="130">
        <f>STDEV(T5,T12,T14,T16,T21,T28,T30,T32,T37,T44,T46,T48,T53,T60,T62,T64,T69,T76,T78,T80,T85,T92,T94,T96)/SQRT(COUNT(T5,T12,T14,T16,T21,T28,T30,T32,T37,T44,T46,T48,T53,T60,T62,T64,T69,T76,T78,T80,T85,T92,T94,T96))</f>
        <v>0.1869229445</v>
      </c>
      <c r="AB126" s="130">
        <f>STDEV(W5,W12,W14,W16,W21,W28,W30,W32,W37,W44,W46,W48,W53,W60,W62,W64,W69,W76,W78,W80,W85,W92,W94,W96)/SQRT(COUNT(W5,W12,W14,W16,W21,W28,W30,W32,W37,W44,W46,W48,W53,W60,W62,W64,W69,W76,W78,W80,W85,W92,W94,W96))</f>
        <v>0.005760877821</v>
      </c>
      <c r="AC126" s="130"/>
    </row>
    <row r="127" ht="14.25" customHeight="1">
      <c r="D127" s="42">
        <v>10.0</v>
      </c>
      <c r="E127" s="35" t="s">
        <v>37</v>
      </c>
      <c r="F127" s="130">
        <f t="shared" si="13"/>
        <v>0.08705043238</v>
      </c>
      <c r="G127" s="130">
        <f t="shared" si="14"/>
        <v>0.1061654893</v>
      </c>
      <c r="H127" s="130">
        <f t="shared" si="15"/>
        <v>0.2054872259</v>
      </c>
      <c r="I127" s="130">
        <f t="shared" si="16"/>
        <v>0.2157776633</v>
      </c>
      <c r="J127" s="130">
        <f t="shared" si="17"/>
        <v>0.2303861493</v>
      </c>
      <c r="K127" s="130">
        <f t="shared" si="18"/>
        <v>0.003982120755</v>
      </c>
      <c r="L127" s="130"/>
      <c r="V127" s="42" t="s">
        <v>183</v>
      </c>
      <c r="W127" s="130">
        <f>STDEV(H6,H8,H11,H15,H22,H24,H27,H31,H38,H40,H43,H47,H54,H56,H59,H63,H70,H72,H75,H79,H86,H88,H91,H95)/SQRT(COUNT(H6,H8,H11,H15,H22,H24,H27,H31,H38,H40,H43,H47,H54,H56,H59,H63,H70,H72,H75,H79,H86,H88,H91,H95))</f>
        <v>0.0512329122</v>
      </c>
      <c r="X127" s="130">
        <f>STDEV(K6,K8,K11,K15,K22,K24,K27,K31,K38,K40,K43,K47,K54,K56,K59,K63,K70,K72,K75,K79,K86,K88,K91,K95)/SQRT(COUNT(K6,K8,K11,K15,K22,K24,K27,K31,K38,K40,K43,K47,K54,K56,K59,K63,K70,K72,K75,K79,K86,K88,K91,K95))</f>
        <v>0.05781439725</v>
      </c>
      <c r="Y127" s="130">
        <f>STDEV(N6,N8,N11,N15,N22,N24,N27,N31,N38,N40,N43,N47,N54,N56,N59,N63,N70,N72,N75,N79,N86,N88,N91,N95)/SQRT(COUNT(N6,N8,N11,N15,N22,N24,N27,N31,N38,N40,N43,N47,N54,N56,N59,N63,N70,N72,N75,N79,N86,N88,N91,N95))</f>
        <v>0.08258902202</v>
      </c>
      <c r="Z127" s="130">
        <f>STDEV(Q6,Q8,Q11,Q15,Q22,Q24,Q27,Q31,Q38,Q40,Q43,Q47,Q54,Q56,Q59,Q63,Q70,Q72,Q75,Q79,Q86,Q88,Q91,Q95)/SQRT(COUNT(Q6,Q8,Q11,Q15,Q22,Q24,Q27,Q31,Q38,Q40,Q43,Q47,Q54,Q56,Q59,Q63,Q70,Q72,Q75,Q79,Q86,Q88,Q91,Q95))</f>
        <v>0.08581803015</v>
      </c>
      <c r="AA127" s="130">
        <f>STDEV(T6,T8,T11,T15,T22,T24,T27,T31,T38,T40,T43,T47,T54,T56,T59,T63,T70,T72,T75,T79,T86,T88,T91,T95)/SQRT(COUNT(T6,T8,T11,T15,T22,T24,T27,T31,T38,T40,T43,T47,T54,T56,T59,T63,T70,T72,T75,T79,T86,T88,T91,T95))</f>
        <v>0.1162911919</v>
      </c>
      <c r="AB127" s="130">
        <f>STDEV(W6,W8,W11,W15,W22,W24,W27,W31,W38,W40,W43,W47,W54,W56,W59,W63,W70,W72,W75,W79,W86,W88,W91,W95)/SQRT(COUNT(W6,W8,W11,W15,W22,W24,W27,W31,W38,W40,W43,W47,W54,W56,W59,W63,W70,W72,W75,W79,W86,W88,W91,W95))</f>
        <v>0.003345628124</v>
      </c>
      <c r="AC127" s="130"/>
    </row>
    <row r="128" ht="14.25" customHeight="1">
      <c r="D128" s="42">
        <v>11.0</v>
      </c>
      <c r="E128" s="35" t="s">
        <v>36</v>
      </c>
      <c r="F128" s="130">
        <f t="shared" si="13"/>
        <v>0.1361779881</v>
      </c>
      <c r="G128" s="130">
        <f t="shared" si="14"/>
        <v>0.1219744964</v>
      </c>
      <c r="H128" s="130">
        <f t="shared" si="15"/>
        <v>0.1505250072</v>
      </c>
      <c r="I128" s="130">
        <f t="shared" si="16"/>
        <v>0.1637070554</v>
      </c>
      <c r="J128" s="130">
        <f t="shared" si="17"/>
        <v>0.1714010891</v>
      </c>
      <c r="K128" s="130">
        <f t="shared" si="18"/>
        <v>0.01501877793</v>
      </c>
      <c r="L128" s="130"/>
      <c r="V128" s="42" t="s">
        <v>175</v>
      </c>
      <c r="W128" s="130">
        <f>STDEV(H4,H9,H13,H17,H20,H25,H29,H33,H36,H41,H45,H49,H52,H57,H61,H65,H68,H73,H77,H81,H84,H89,H93,H97)/SQRT(COUNT(H4,H9,H13,H17,H20,H25,H29,H33,H36,H41,H45,H49,H52,H57,H61,H65,H68,H73,H77,H81,H84,H89,H93,H97))</f>
        <v>0.08493492643</v>
      </c>
      <c r="X128" s="130">
        <f>STDEV(K4,K9,K13,K17,K20,K25,K29,K33,K36,K41,K45,K49,K52,K57,K61,K65,K68,K73,K77,K81,K84,K89,K93,K97)/SQRT(COUNT(K4,K9,K13,K17,K20,K25,K29,K33,K36,K41,K45,K49,K52,K57,K61,K65,K68,K73,K77,K81,K84,K89,K93,K97))</f>
        <v>0.05931370788</v>
      </c>
      <c r="Y128" s="130">
        <f>STDEV(N4,N9,N13,N17,N20,N25,N29,N33,N36,N41,N45,N49,N52,N57,N61,N65,N68,N73,N77,N81,N84,N89,N93,N97)/SQRT(COUNT(N4,N9,N13,N17,N20,N25,N29,N33,N36,N41,N45,N49,N52,N57,N61,N65,N68,N73,N77,N81,N84,N89,N93,N97))</f>
        <v>0.06143605283</v>
      </c>
      <c r="Z128" s="130">
        <f>STDEV(Q4,Q9,Q13,Q17,Q20,Q25,Q29,Q33,Q36,Q41,Q45,Q49,Q52,Q57,Q61,Q65,Q68,Q73,Q77,Q81,Q84,Q89,Q93,Q97)/SQRT(COUNT(Q4,Q9,Q13,Q17,Q20,Q25,Q29,Q33,Q36,Q41,Q45,Q49,Q52,Q57,Q61,Q65,Q68,Q73,Q77,Q81,Q84,Q89,Q93,Q97))</f>
        <v>0.07073949453</v>
      </c>
      <c r="AA128" s="130">
        <f>STDEV(T4,T9,T13,T17,T20,T25,T29,T33,T36,T41,T45,T49,T52,T57,T61,T65,T68,T73,T77,T81,T84,T89,T93,T97)/SQRT(COUNT(T4,T9,T13,T17,T20,T25,T29,T33,T36,T41,T45,T49,T52,T57,T61,T65,T68,T73,T77,T81,T84,T89,T93,T97))</f>
        <v>0.2384247665</v>
      </c>
      <c r="AB128" s="130">
        <f>STDEV(W4,W9,W13,W17,W20,W25,W29,W33,W36,W41,W45,W49,W52,W57,W61,W65,W68,W73,W77,W81,W84,W89,W93,W97)/SQRT(COUNT(W4,W9,W13,W17,W20,W25,W29,W33,W36,W41,W45,W49,W52,W57,W61,W65,W68,W73,W77,W81,W84,W89,W93,W97))</f>
        <v>0.004085654044</v>
      </c>
      <c r="AC128" s="130"/>
    </row>
    <row r="129" ht="14.25" customHeight="1">
      <c r="D129" s="42">
        <v>12.0</v>
      </c>
      <c r="E129" s="35" t="s">
        <v>34</v>
      </c>
      <c r="F129" s="130">
        <f t="shared" si="13"/>
        <v>0.1049656028</v>
      </c>
      <c r="G129" s="130">
        <f t="shared" si="14"/>
        <v>0.09344041476</v>
      </c>
      <c r="H129" s="130">
        <f t="shared" si="15"/>
        <v>0.1016338745</v>
      </c>
      <c r="I129" s="130">
        <f t="shared" si="16"/>
        <v>0.1768505333</v>
      </c>
      <c r="J129" s="130">
        <f t="shared" si="17"/>
        <v>0.8995434027</v>
      </c>
      <c r="K129" s="130">
        <f t="shared" si="18"/>
        <v>0.008268506214</v>
      </c>
      <c r="L129" s="130"/>
    </row>
    <row r="130" ht="14.25" customHeight="1">
      <c r="D130" s="42">
        <v>13.0</v>
      </c>
      <c r="E130" s="35" t="s">
        <v>32</v>
      </c>
      <c r="F130" s="130">
        <f t="shared" si="13"/>
        <v>0.1257886234</v>
      </c>
      <c r="G130" s="130">
        <f t="shared" si="14"/>
        <v>0.1868808295</v>
      </c>
      <c r="H130" s="130">
        <f t="shared" si="15"/>
        <v>0.1452736881</v>
      </c>
      <c r="I130" s="130">
        <f t="shared" si="16"/>
        <v>0.3845321833</v>
      </c>
      <c r="J130" s="130">
        <f t="shared" si="17"/>
        <v>0.4391937057</v>
      </c>
      <c r="K130" s="130">
        <f t="shared" si="18"/>
        <v>0.01385069153</v>
      </c>
      <c r="L130" s="130"/>
    </row>
    <row r="131" ht="14.25" customHeight="1">
      <c r="D131" s="42">
        <v>14.0</v>
      </c>
      <c r="E131" s="35" t="s">
        <v>30</v>
      </c>
      <c r="F131" s="130">
        <f t="shared" si="13"/>
        <v>0.1554009152</v>
      </c>
      <c r="G131" s="130">
        <f t="shared" si="14"/>
        <v>0.089458246</v>
      </c>
      <c r="H131" s="130">
        <f t="shared" si="15"/>
        <v>0.1741535083</v>
      </c>
      <c r="I131" s="130">
        <f t="shared" si="16"/>
        <v>0.1677233171</v>
      </c>
      <c r="J131" s="130">
        <f t="shared" si="17"/>
        <v>0.1494805822</v>
      </c>
      <c r="K131" s="130">
        <f t="shared" si="18"/>
        <v>0.012047307</v>
      </c>
      <c r="L131" s="130"/>
    </row>
    <row r="132" ht="14.25" customHeight="1">
      <c r="D132" s="42">
        <v>15.0</v>
      </c>
      <c r="E132" s="35" t="s">
        <v>29</v>
      </c>
      <c r="F132" s="130">
        <f t="shared" si="13"/>
        <v>0.07855641992</v>
      </c>
      <c r="G132" s="130">
        <f t="shared" si="14"/>
        <v>0.6568701039</v>
      </c>
      <c r="H132" s="130">
        <f t="shared" si="15"/>
        <v>0.07393691004</v>
      </c>
      <c r="I132" s="130">
        <f t="shared" si="16"/>
        <v>0.1445836936</v>
      </c>
      <c r="J132" s="130">
        <f t="shared" si="17"/>
        <v>0.2282019086</v>
      </c>
      <c r="K132" s="130">
        <f t="shared" si="18"/>
        <v>0.01009761639</v>
      </c>
      <c r="L132" s="130"/>
    </row>
    <row r="133" ht="14.25" customHeight="1">
      <c r="D133" s="42">
        <v>16.0</v>
      </c>
      <c r="E133" s="33" t="s">
        <v>28</v>
      </c>
      <c r="F133" s="130">
        <f t="shared" si="13"/>
        <v>0.1302049666</v>
      </c>
      <c r="G133" s="130">
        <f t="shared" si="14"/>
        <v>0.08023922565</v>
      </c>
      <c r="H133" s="130">
        <f t="shared" si="15"/>
        <v>0.1548637394</v>
      </c>
      <c r="I133" s="130">
        <f t="shared" si="16"/>
        <v>0.1424878162</v>
      </c>
      <c r="J133" s="130">
        <f t="shared" si="17"/>
        <v>0.1792716747</v>
      </c>
      <c r="K133" s="130">
        <f t="shared" si="18"/>
        <v>0.01197769601</v>
      </c>
      <c r="L133" s="130"/>
    </row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F100:F1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8:F1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0:G1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:G1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0:H1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:H13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0:I1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0:J1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0:K1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88"/>
    <col customWidth="1" min="2" max="2" width="8.5"/>
    <col customWidth="1" min="3" max="3" width="14.13"/>
    <col customWidth="1" min="4" max="4" width="18.88"/>
    <col customWidth="1" min="5" max="5" width="21.88"/>
    <col customWidth="1" min="6" max="6" width="19.13"/>
    <col customWidth="1" min="7" max="7" width="20.25"/>
    <col customWidth="1" min="8" max="10" width="10.63"/>
    <col customWidth="1" min="11" max="11" width="8.13"/>
    <col customWidth="1" min="12" max="12" width="7.25"/>
    <col customWidth="1" min="13" max="13" width="13.25"/>
    <col customWidth="1" min="14" max="14" width="9.63"/>
    <col customWidth="1" min="15" max="15" width="10.75"/>
    <col customWidth="1" min="16" max="16" width="12.63"/>
    <col customWidth="1" min="17" max="17" width="15.5"/>
    <col customWidth="1" min="18" max="19" width="10.63"/>
    <col customWidth="1" min="20" max="20" width="10.88"/>
    <col customWidth="1" min="21" max="21" width="15.25"/>
    <col customWidth="1" min="22" max="23" width="10.63"/>
    <col customWidth="1" min="24" max="24" width="13.5"/>
    <col customWidth="1" min="25" max="27" width="10.63"/>
    <col customWidth="1" min="28" max="28" width="12.0"/>
    <col customWidth="1" min="29" max="30" width="10.63"/>
  </cols>
  <sheetData>
    <row r="1" ht="14.25" customHeight="1">
      <c r="A1" s="294" t="s">
        <v>541</v>
      </c>
      <c r="B1" s="295" t="s">
        <v>542</v>
      </c>
      <c r="C1" s="295" t="s">
        <v>543</v>
      </c>
      <c r="D1" s="295" t="s">
        <v>544</v>
      </c>
      <c r="E1" s="295" t="s">
        <v>545</v>
      </c>
      <c r="F1" s="295" t="s">
        <v>546</v>
      </c>
      <c r="G1" s="296" t="s">
        <v>547</v>
      </c>
      <c r="K1" s="297" t="s">
        <v>541</v>
      </c>
      <c r="L1" s="298" t="s">
        <v>542</v>
      </c>
      <c r="M1" s="298" t="s">
        <v>543</v>
      </c>
      <c r="N1" s="298" t="s">
        <v>544</v>
      </c>
      <c r="O1" s="298" t="s">
        <v>545</v>
      </c>
      <c r="P1" s="298" t="s">
        <v>546</v>
      </c>
      <c r="Q1" s="299" t="s">
        <v>547</v>
      </c>
      <c r="U1" s="300" t="s">
        <v>548</v>
      </c>
      <c r="V1" s="298" t="s">
        <v>549</v>
      </c>
      <c r="W1" s="298" t="s">
        <v>550</v>
      </c>
      <c r="X1" s="298" t="s">
        <v>551</v>
      </c>
      <c r="Y1" s="299" t="s">
        <v>552</v>
      </c>
      <c r="AA1" s="301" t="s">
        <v>553</v>
      </c>
      <c r="AB1" s="302" t="s">
        <v>543</v>
      </c>
      <c r="AC1" s="302" t="s">
        <v>554</v>
      </c>
      <c r="AD1" s="303" t="s">
        <v>555</v>
      </c>
    </row>
    <row r="2" ht="14.25" customHeight="1">
      <c r="A2" s="304">
        <v>1.0</v>
      </c>
      <c r="B2" s="305">
        <v>2018.0</v>
      </c>
      <c r="C2" s="306" t="s">
        <v>176</v>
      </c>
      <c r="D2" s="306" t="s">
        <v>556</v>
      </c>
      <c r="E2" s="306" t="s">
        <v>557</v>
      </c>
      <c r="F2" s="306" t="s">
        <v>558</v>
      </c>
      <c r="G2" s="307" t="s">
        <v>559</v>
      </c>
      <c r="K2" s="308">
        <v>1.0</v>
      </c>
      <c r="L2" s="309">
        <v>2018.0</v>
      </c>
      <c r="M2" s="309" t="s">
        <v>176</v>
      </c>
      <c r="N2" s="310">
        <v>-0.7</v>
      </c>
      <c r="O2" s="310">
        <v>0.262</v>
      </c>
      <c r="P2" s="310">
        <v>14.7</v>
      </c>
      <c r="Q2" s="311">
        <v>66.8</v>
      </c>
      <c r="U2" s="312"/>
      <c r="V2" s="313" t="s">
        <v>176</v>
      </c>
      <c r="W2" s="314" t="s">
        <v>176</v>
      </c>
      <c r="X2" s="314" t="s">
        <v>176</v>
      </c>
      <c r="Y2" s="315" t="s">
        <v>176</v>
      </c>
      <c r="AA2" s="312"/>
      <c r="AB2" s="316" t="s">
        <v>169</v>
      </c>
      <c r="AC2" s="317">
        <v>55.1</v>
      </c>
      <c r="AD2" s="318">
        <v>27.7</v>
      </c>
    </row>
    <row r="3" ht="14.25" customHeight="1">
      <c r="A3" s="319"/>
      <c r="B3" s="320"/>
      <c r="C3" s="321" t="s">
        <v>169</v>
      </c>
      <c r="D3" s="321" t="s">
        <v>560</v>
      </c>
      <c r="E3" s="321" t="s">
        <v>561</v>
      </c>
      <c r="F3" s="321" t="s">
        <v>562</v>
      </c>
      <c r="G3" s="322" t="s">
        <v>563</v>
      </c>
      <c r="K3" s="323" t="s">
        <v>48</v>
      </c>
      <c r="L3" s="324"/>
      <c r="M3" s="324" t="s">
        <v>169</v>
      </c>
      <c r="N3" s="325">
        <v>-0.56</v>
      </c>
      <c r="O3" s="325">
        <v>0.316</v>
      </c>
      <c r="P3" s="325">
        <v>17.4</v>
      </c>
      <c r="Q3" s="326">
        <v>40.0</v>
      </c>
      <c r="S3" s="327" t="s">
        <v>564</v>
      </c>
      <c r="U3" s="312"/>
      <c r="V3" s="328" t="s">
        <v>169</v>
      </c>
      <c r="W3" s="329" t="s">
        <v>169</v>
      </c>
      <c r="X3" s="317" t="s">
        <v>169</v>
      </c>
      <c r="Y3" s="330" t="s">
        <v>169</v>
      </c>
      <c r="AA3" s="312"/>
      <c r="AB3" s="331" t="s">
        <v>176</v>
      </c>
      <c r="AC3" s="332">
        <v>48.2</v>
      </c>
      <c r="AD3" s="333">
        <v>42.5</v>
      </c>
    </row>
    <row r="4" ht="14.25" customHeight="1">
      <c r="A4" s="319"/>
      <c r="B4" s="320"/>
      <c r="C4" s="321" t="s">
        <v>173</v>
      </c>
      <c r="D4" s="321" t="s">
        <v>565</v>
      </c>
      <c r="E4" s="321" t="s">
        <v>566</v>
      </c>
      <c r="F4" s="321" t="s">
        <v>567</v>
      </c>
      <c r="G4" s="322" t="s">
        <v>568</v>
      </c>
      <c r="K4" s="334"/>
      <c r="L4" s="324"/>
      <c r="M4" s="324" t="s">
        <v>173</v>
      </c>
      <c r="N4" s="325">
        <v>-0.86</v>
      </c>
      <c r="O4" s="325">
        <v>0.327</v>
      </c>
      <c r="P4" s="325">
        <v>17.3</v>
      </c>
      <c r="Q4" s="326">
        <v>45.1</v>
      </c>
      <c r="S4" s="327" t="s">
        <v>569</v>
      </c>
      <c r="U4" s="9"/>
      <c r="V4" s="335" t="s">
        <v>173</v>
      </c>
      <c r="W4" s="336" t="s">
        <v>173</v>
      </c>
      <c r="X4" s="336" t="s">
        <v>173</v>
      </c>
      <c r="Y4" s="337" t="s">
        <v>173</v>
      </c>
      <c r="AA4" s="9"/>
      <c r="AB4" s="338" t="s">
        <v>173</v>
      </c>
      <c r="AC4" s="339">
        <v>49.1</v>
      </c>
      <c r="AD4" s="340">
        <v>44.6</v>
      </c>
    </row>
    <row r="5" ht="14.25" customHeight="1">
      <c r="A5" s="319"/>
      <c r="B5" s="320"/>
      <c r="C5" s="321" t="s">
        <v>179</v>
      </c>
      <c r="D5" s="321" t="s">
        <v>570</v>
      </c>
      <c r="E5" s="321" t="s">
        <v>571</v>
      </c>
      <c r="F5" s="321" t="s">
        <v>572</v>
      </c>
      <c r="G5" s="322" t="s">
        <v>573</v>
      </c>
      <c r="K5" s="334"/>
      <c r="L5" s="324"/>
      <c r="M5" s="324" t="s">
        <v>179</v>
      </c>
      <c r="N5" s="325">
        <v>-0.88</v>
      </c>
      <c r="O5" s="325">
        <v>0.262</v>
      </c>
      <c r="P5" s="325">
        <v>13.3</v>
      </c>
      <c r="Q5" s="326">
        <v>69.3</v>
      </c>
    </row>
    <row r="6" ht="14.25" customHeight="1">
      <c r="A6" s="341">
        <v>1.0</v>
      </c>
      <c r="B6" s="342">
        <v>2019.0</v>
      </c>
      <c r="C6" s="321" t="s">
        <v>176</v>
      </c>
      <c r="D6" s="321" t="s">
        <v>574</v>
      </c>
      <c r="E6" s="321" t="s">
        <v>575</v>
      </c>
      <c r="F6" s="321" t="s">
        <v>576</v>
      </c>
      <c r="G6" s="322" t="s">
        <v>577</v>
      </c>
      <c r="K6" s="334">
        <v>1.0</v>
      </c>
      <c r="L6" s="324">
        <v>2019.0</v>
      </c>
      <c r="M6" s="324" t="s">
        <v>176</v>
      </c>
      <c r="N6" s="310">
        <v>-0.7</v>
      </c>
      <c r="O6" s="310">
        <v>0.314</v>
      </c>
      <c r="P6" s="310">
        <v>18.2</v>
      </c>
      <c r="Q6" s="311">
        <v>58.8</v>
      </c>
      <c r="S6" s="343" t="s">
        <v>578</v>
      </c>
    </row>
    <row r="7" ht="14.25" customHeight="1">
      <c r="A7" s="319"/>
      <c r="B7" s="320"/>
      <c r="C7" s="321" t="s">
        <v>169</v>
      </c>
      <c r="D7" s="321" t="s">
        <v>579</v>
      </c>
      <c r="E7" s="321" t="s">
        <v>580</v>
      </c>
      <c r="F7" s="321" t="s">
        <v>581</v>
      </c>
      <c r="G7" s="322" t="s">
        <v>582</v>
      </c>
      <c r="K7" s="334"/>
      <c r="L7" s="324"/>
      <c r="M7" s="324" t="s">
        <v>169</v>
      </c>
      <c r="N7" s="325">
        <v>-0.55</v>
      </c>
      <c r="O7" s="325">
        <v>0.354</v>
      </c>
      <c r="P7" s="325">
        <v>19.3</v>
      </c>
      <c r="Q7" s="326">
        <v>55.4</v>
      </c>
      <c r="S7" s="343" t="s">
        <v>583</v>
      </c>
    </row>
    <row r="8" ht="14.25" customHeight="1">
      <c r="A8" s="319"/>
      <c r="B8" s="320"/>
      <c r="C8" s="321" t="s">
        <v>173</v>
      </c>
      <c r="D8" s="321" t="s">
        <v>584</v>
      </c>
      <c r="E8" s="321" t="s">
        <v>585</v>
      </c>
      <c r="F8" s="321" t="s">
        <v>586</v>
      </c>
      <c r="G8" s="322" t="s">
        <v>587</v>
      </c>
      <c r="K8" s="334"/>
      <c r="L8" s="324"/>
      <c r="M8" s="324" t="s">
        <v>173</v>
      </c>
      <c r="N8" s="325">
        <v>-0.62</v>
      </c>
      <c r="O8" s="325">
        <v>0.394</v>
      </c>
      <c r="P8" s="325">
        <v>20.1</v>
      </c>
      <c r="Q8" s="326">
        <v>51.3</v>
      </c>
    </row>
    <row r="9" ht="14.25" customHeight="1">
      <c r="A9" s="319"/>
      <c r="B9" s="320"/>
      <c r="C9" s="321" t="s">
        <v>179</v>
      </c>
      <c r="D9" s="321" t="s">
        <v>588</v>
      </c>
      <c r="E9" s="321" t="s">
        <v>589</v>
      </c>
      <c r="F9" s="321" t="s">
        <v>581</v>
      </c>
      <c r="G9" s="322" t="s">
        <v>590</v>
      </c>
      <c r="K9" s="334"/>
      <c r="L9" s="324"/>
      <c r="M9" s="324" t="s">
        <v>179</v>
      </c>
      <c r="N9" s="325">
        <v>-0.87</v>
      </c>
      <c r="O9" s="325">
        <v>0.286</v>
      </c>
      <c r="P9" s="325">
        <v>19.3</v>
      </c>
      <c r="Q9" s="326">
        <v>69.1</v>
      </c>
      <c r="S9" s="344" t="s">
        <v>591</v>
      </c>
    </row>
    <row r="10" ht="14.25" customHeight="1">
      <c r="A10" s="341">
        <v>1.0</v>
      </c>
      <c r="B10" s="342">
        <v>2020.0</v>
      </c>
      <c r="C10" s="321" t="s">
        <v>176</v>
      </c>
      <c r="D10" s="321" t="s">
        <v>592</v>
      </c>
      <c r="E10" s="321" t="s">
        <v>593</v>
      </c>
      <c r="F10" s="321" t="s">
        <v>594</v>
      </c>
      <c r="G10" s="322" t="s">
        <v>595</v>
      </c>
      <c r="K10" s="334">
        <v>1.0</v>
      </c>
      <c r="L10" s="324">
        <v>2020.0</v>
      </c>
      <c r="M10" s="324" t="s">
        <v>176</v>
      </c>
      <c r="N10" s="310">
        <v>-0.68</v>
      </c>
      <c r="O10" s="310">
        <v>0.384</v>
      </c>
      <c r="P10" s="310">
        <v>18.8</v>
      </c>
      <c r="Q10" s="311">
        <v>50.3</v>
      </c>
      <c r="S10" s="344" t="s">
        <v>596</v>
      </c>
    </row>
    <row r="11" ht="14.25" customHeight="1">
      <c r="A11" s="319"/>
      <c r="B11" s="320"/>
      <c r="C11" s="321" t="s">
        <v>169</v>
      </c>
      <c r="D11" s="321" t="s">
        <v>597</v>
      </c>
      <c r="E11" s="321" t="s">
        <v>598</v>
      </c>
      <c r="F11" s="321" t="s">
        <v>599</v>
      </c>
      <c r="G11" s="322" t="s">
        <v>600</v>
      </c>
      <c r="K11" s="334"/>
      <c r="L11" s="324"/>
      <c r="M11" s="324" t="s">
        <v>169</v>
      </c>
      <c r="N11" s="325">
        <v>-0.59</v>
      </c>
      <c r="O11" s="325">
        <v>0.344</v>
      </c>
      <c r="P11" s="325">
        <v>20.3</v>
      </c>
      <c r="Q11" s="326">
        <v>59.5</v>
      </c>
      <c r="S11" s="344" t="s">
        <v>601</v>
      </c>
    </row>
    <row r="12" ht="14.25" customHeight="1">
      <c r="A12" s="319"/>
      <c r="B12" s="320"/>
      <c r="C12" s="321" t="s">
        <v>173</v>
      </c>
      <c r="D12" s="321" t="s">
        <v>602</v>
      </c>
      <c r="E12" s="321" t="s">
        <v>603</v>
      </c>
      <c r="F12" s="321" t="s">
        <v>604</v>
      </c>
      <c r="G12" s="322" t="s">
        <v>605</v>
      </c>
      <c r="K12" s="334"/>
      <c r="L12" s="324"/>
      <c r="M12" s="324" t="s">
        <v>173</v>
      </c>
      <c r="N12" s="325">
        <v>-0.61</v>
      </c>
      <c r="O12" s="325">
        <v>0.352</v>
      </c>
      <c r="P12" s="325">
        <v>18.6</v>
      </c>
      <c r="Q12" s="326">
        <v>54.0</v>
      </c>
      <c r="T12" s="42" t="s">
        <v>606</v>
      </c>
    </row>
    <row r="13" ht="14.25" customHeight="1">
      <c r="A13" s="345"/>
      <c r="B13" s="346"/>
      <c r="C13" s="347" t="s">
        <v>179</v>
      </c>
      <c r="D13" s="347" t="s">
        <v>607</v>
      </c>
      <c r="E13" s="347" t="s">
        <v>608</v>
      </c>
      <c r="F13" s="347" t="s">
        <v>594</v>
      </c>
      <c r="G13" s="348" t="s">
        <v>609</v>
      </c>
      <c r="K13" s="349"/>
      <c r="L13" s="350"/>
      <c r="M13" s="350" t="s">
        <v>179</v>
      </c>
      <c r="N13" s="351">
        <v>-0.77</v>
      </c>
      <c r="O13" s="351">
        <v>0.285</v>
      </c>
      <c r="P13" s="351">
        <v>18.8</v>
      </c>
      <c r="Q13" s="352">
        <v>68.6</v>
      </c>
      <c r="S13" s="353" t="s">
        <v>610</v>
      </c>
    </row>
    <row r="14" ht="14.25" customHeight="1">
      <c r="A14" s="304">
        <v>2.0</v>
      </c>
      <c r="B14" s="305">
        <v>2020.0</v>
      </c>
      <c r="C14" s="306" t="s">
        <v>176</v>
      </c>
      <c r="D14" s="306" t="s">
        <v>611</v>
      </c>
      <c r="E14" s="306" t="s">
        <v>612</v>
      </c>
      <c r="F14" s="306" t="s">
        <v>613</v>
      </c>
      <c r="G14" s="307" t="s">
        <v>614</v>
      </c>
      <c r="K14" s="308">
        <v>2.0</v>
      </c>
      <c r="L14" s="309">
        <v>2020.0</v>
      </c>
      <c r="M14" s="309" t="s">
        <v>176</v>
      </c>
      <c r="N14" s="310">
        <v>-0.89</v>
      </c>
      <c r="O14" s="310">
        <v>0.13</v>
      </c>
      <c r="P14" s="310">
        <v>10.1</v>
      </c>
      <c r="Q14" s="311">
        <v>96.4</v>
      </c>
    </row>
    <row r="15" ht="14.25" customHeight="1">
      <c r="A15" s="319"/>
      <c r="B15" s="354"/>
      <c r="C15" s="321" t="s">
        <v>169</v>
      </c>
      <c r="D15" s="321" t="s">
        <v>615</v>
      </c>
      <c r="E15" s="321" t="s">
        <v>616</v>
      </c>
      <c r="F15" s="321" t="s">
        <v>617</v>
      </c>
      <c r="G15" s="322" t="s">
        <v>618</v>
      </c>
      <c r="K15" s="323" t="s">
        <v>15</v>
      </c>
      <c r="L15" s="324"/>
      <c r="M15" s="324" t="s">
        <v>169</v>
      </c>
      <c r="N15" s="325">
        <v>-1.05</v>
      </c>
      <c r="O15" s="325">
        <v>0.115</v>
      </c>
      <c r="P15" s="325">
        <v>7.9</v>
      </c>
      <c r="Q15" s="326">
        <v>79.9</v>
      </c>
    </row>
    <row r="16" ht="14.25" customHeight="1">
      <c r="A16" s="319"/>
      <c r="B16" s="354"/>
      <c r="C16" s="321" t="s">
        <v>173</v>
      </c>
      <c r="D16" s="321" t="s">
        <v>619</v>
      </c>
      <c r="E16" s="321" t="s">
        <v>620</v>
      </c>
      <c r="F16" s="321" t="s">
        <v>621</v>
      </c>
      <c r="G16" s="322" t="s">
        <v>622</v>
      </c>
      <c r="K16" s="334"/>
      <c r="L16" s="324"/>
      <c r="M16" s="324" t="s">
        <v>173</v>
      </c>
      <c r="N16" s="325">
        <v>-1.01</v>
      </c>
      <c r="O16" s="325">
        <v>0.14</v>
      </c>
      <c r="P16" s="325">
        <v>9.7</v>
      </c>
      <c r="Q16" s="326">
        <v>82.7</v>
      </c>
    </row>
    <row r="17" ht="14.25" customHeight="1">
      <c r="A17" s="345"/>
      <c r="B17" s="355"/>
      <c r="C17" s="347" t="s">
        <v>179</v>
      </c>
      <c r="D17" s="347" t="s">
        <v>623</v>
      </c>
      <c r="E17" s="347" t="s">
        <v>624</v>
      </c>
      <c r="F17" s="347" t="s">
        <v>625</v>
      </c>
      <c r="G17" s="348" t="s">
        <v>626</v>
      </c>
      <c r="K17" s="349"/>
      <c r="L17" s="350"/>
      <c r="M17" s="350" t="s">
        <v>179</v>
      </c>
      <c r="N17" s="351">
        <v>-0.95</v>
      </c>
      <c r="O17" s="351">
        <v>0.182</v>
      </c>
      <c r="P17" s="351">
        <v>11.2</v>
      </c>
      <c r="Q17" s="352">
        <v>66.9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U1:U4"/>
    <mergeCell ref="AA1:AA4"/>
  </mergeCells>
  <conditionalFormatting sqref="N2:N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N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:N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:N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:O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:O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:O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:P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:P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:P1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:Q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:Q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:Q1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0"/>
    <col customWidth="1" min="2" max="2" width="12.13"/>
    <col customWidth="1" min="3" max="3" width="12.88"/>
    <col customWidth="1" min="4" max="5" width="14.13"/>
    <col customWidth="1" min="6" max="9" width="10.63"/>
    <col customWidth="1" min="10" max="12" width="5.88"/>
    <col customWidth="1" min="13" max="13" width="14.38"/>
    <col customWidth="1" min="14" max="14" width="8.88"/>
    <col customWidth="1" min="15" max="16" width="8.0"/>
    <col customWidth="1" min="17" max="26" width="10.63"/>
  </cols>
  <sheetData>
    <row r="1" ht="14.25" customHeight="1">
      <c r="A1" s="42" t="s">
        <v>148</v>
      </c>
      <c r="B1" s="42" t="s">
        <v>627</v>
      </c>
      <c r="C1" s="42" t="s">
        <v>149</v>
      </c>
      <c r="D1" s="42" t="s">
        <v>87</v>
      </c>
      <c r="E1" s="42" t="s">
        <v>159</v>
      </c>
      <c r="F1" s="42" t="s">
        <v>160</v>
      </c>
      <c r="G1" s="42" t="s">
        <v>628</v>
      </c>
      <c r="I1" s="42">
        <v>2023.0</v>
      </c>
      <c r="J1" s="25" t="s">
        <v>629</v>
      </c>
      <c r="K1" s="25" t="s">
        <v>630</v>
      </c>
      <c r="L1" s="25" t="s">
        <v>631</v>
      </c>
      <c r="M1" s="187" t="s">
        <v>151</v>
      </c>
      <c r="N1" s="187" t="s">
        <v>130</v>
      </c>
      <c r="O1" s="187" t="s">
        <v>131</v>
      </c>
      <c r="P1" s="187" t="s">
        <v>132</v>
      </c>
    </row>
    <row r="2" ht="14.25" customHeight="1">
      <c r="A2" s="42" t="s">
        <v>245</v>
      </c>
      <c r="B2" s="42" t="s">
        <v>168</v>
      </c>
      <c r="C2" s="42" t="s">
        <v>169</v>
      </c>
      <c r="D2" s="35" t="s">
        <v>46</v>
      </c>
      <c r="E2" s="163">
        <v>90.14155710778087</v>
      </c>
      <c r="F2" s="163">
        <v>163.69227843395265</v>
      </c>
      <c r="G2" s="163">
        <v>253.83383554173352</v>
      </c>
      <c r="J2" s="25" t="s">
        <v>245</v>
      </c>
      <c r="K2" s="25" t="s">
        <v>168</v>
      </c>
      <c r="L2" s="25" t="s">
        <v>169</v>
      </c>
      <c r="M2" s="52" t="s">
        <v>46</v>
      </c>
      <c r="N2" s="52">
        <v>149.53</v>
      </c>
      <c r="O2" s="52">
        <v>131.81</v>
      </c>
      <c r="P2" s="52">
        <v>18.08</v>
      </c>
    </row>
    <row r="3" ht="14.25" customHeight="1">
      <c r="A3" s="42" t="s">
        <v>245</v>
      </c>
      <c r="B3" s="42" t="s">
        <v>168</v>
      </c>
      <c r="C3" s="42" t="s">
        <v>173</v>
      </c>
      <c r="D3" s="35" t="s">
        <v>45</v>
      </c>
      <c r="E3" s="163">
        <v>71.38573436335696</v>
      </c>
      <c r="F3" s="163">
        <v>138.0765260903019</v>
      </c>
      <c r="G3" s="163">
        <v>209.46226045365887</v>
      </c>
      <c r="J3" s="25" t="s">
        <v>245</v>
      </c>
      <c r="K3" s="25" t="s">
        <v>168</v>
      </c>
      <c r="L3" s="25" t="s">
        <v>173</v>
      </c>
      <c r="M3" s="52" t="s">
        <v>45</v>
      </c>
      <c r="N3" s="52">
        <v>174.67</v>
      </c>
      <c r="O3" s="52">
        <v>156.97</v>
      </c>
      <c r="P3" s="52">
        <v>7.42</v>
      </c>
    </row>
    <row r="4" ht="14.25" customHeight="1">
      <c r="A4" s="42" t="s">
        <v>246</v>
      </c>
      <c r="B4" s="42" t="s">
        <v>175</v>
      </c>
      <c r="C4" s="42" t="s">
        <v>176</v>
      </c>
      <c r="D4" s="35" t="s">
        <v>44</v>
      </c>
      <c r="E4" s="163">
        <v>92.83114884009125</v>
      </c>
      <c r="F4" s="163">
        <v>193.7117016899678</v>
      </c>
      <c r="G4" s="163">
        <v>286.54285053005907</v>
      </c>
      <c r="J4" s="25" t="s">
        <v>246</v>
      </c>
      <c r="K4" s="25" t="s">
        <v>175</v>
      </c>
      <c r="L4" s="25" t="s">
        <v>176</v>
      </c>
      <c r="M4" s="52" t="s">
        <v>44</v>
      </c>
      <c r="N4" s="52">
        <v>213.12</v>
      </c>
      <c r="O4" s="52">
        <v>180.43</v>
      </c>
      <c r="P4" s="52">
        <v>28.05</v>
      </c>
    </row>
    <row r="5" ht="14.25" customHeight="1">
      <c r="A5" s="42" t="s">
        <v>245</v>
      </c>
      <c r="B5" s="42" t="s">
        <v>178</v>
      </c>
      <c r="C5" s="42" t="s">
        <v>179</v>
      </c>
      <c r="D5" s="35" t="s">
        <v>43</v>
      </c>
      <c r="E5" s="163">
        <v>63.28048237050562</v>
      </c>
      <c r="F5" s="163">
        <v>87.61113282268701</v>
      </c>
      <c r="G5" s="163">
        <v>150.89161519319262</v>
      </c>
      <c r="J5" s="25" t="s">
        <v>245</v>
      </c>
      <c r="K5" s="25" t="s">
        <v>178</v>
      </c>
      <c r="L5" s="25" t="s">
        <v>179</v>
      </c>
      <c r="M5" s="52" t="s">
        <v>43</v>
      </c>
      <c r="N5" s="52">
        <v>188.04</v>
      </c>
      <c r="O5" s="52">
        <v>160.01</v>
      </c>
      <c r="P5" s="52">
        <v>16.02</v>
      </c>
    </row>
    <row r="6" ht="14.25" customHeight="1">
      <c r="A6" s="42" t="s">
        <v>246</v>
      </c>
      <c r="B6" s="42" t="s">
        <v>183</v>
      </c>
      <c r="C6" s="42" t="s">
        <v>176</v>
      </c>
      <c r="D6" s="35" t="s">
        <v>42</v>
      </c>
      <c r="E6" s="163">
        <v>79.53203565661379</v>
      </c>
      <c r="F6" s="163">
        <v>172.1419180782857</v>
      </c>
      <c r="G6" s="163">
        <v>251.6739537348995</v>
      </c>
      <c r="J6" s="25" t="s">
        <v>246</v>
      </c>
      <c r="K6" s="25" t="s">
        <v>183</v>
      </c>
      <c r="L6" s="25" t="s">
        <v>176</v>
      </c>
      <c r="M6" s="52" t="s">
        <v>42</v>
      </c>
      <c r="N6" s="52">
        <v>217.74</v>
      </c>
      <c r="O6" s="52">
        <v>182.61</v>
      </c>
      <c r="P6" s="52">
        <v>14.3</v>
      </c>
    </row>
    <row r="7" ht="14.25" customHeight="1">
      <c r="A7" s="42" t="s">
        <v>245</v>
      </c>
      <c r="B7" s="42" t="s">
        <v>168</v>
      </c>
      <c r="C7" s="42" t="s">
        <v>179</v>
      </c>
      <c r="D7" s="35" t="s">
        <v>41</v>
      </c>
      <c r="E7" s="163">
        <v>56.47933151883339</v>
      </c>
      <c r="F7" s="163">
        <v>116.21179799221778</v>
      </c>
      <c r="G7" s="163">
        <v>172.69112951105117</v>
      </c>
      <c r="J7" s="25" t="s">
        <v>245</v>
      </c>
      <c r="K7" s="25" t="s">
        <v>168</v>
      </c>
      <c r="L7" s="25" t="s">
        <v>179</v>
      </c>
      <c r="M7" s="52" t="s">
        <v>41</v>
      </c>
      <c r="N7" s="52">
        <v>176.98</v>
      </c>
      <c r="O7" s="52">
        <v>161.33</v>
      </c>
      <c r="P7" s="52">
        <v>16.45</v>
      </c>
    </row>
    <row r="8" ht="14.25" customHeight="1">
      <c r="A8" s="42" t="s">
        <v>246</v>
      </c>
      <c r="B8" s="42" t="s">
        <v>183</v>
      </c>
      <c r="C8" s="42" t="s">
        <v>173</v>
      </c>
      <c r="D8" s="35" t="s">
        <v>40</v>
      </c>
      <c r="E8" s="163">
        <v>94.02683550595737</v>
      </c>
      <c r="F8" s="163">
        <v>151.80347332921923</v>
      </c>
      <c r="G8" s="163">
        <v>245.8303088351766</v>
      </c>
      <c r="J8" s="25" t="s">
        <v>246</v>
      </c>
      <c r="K8" s="25" t="s">
        <v>183</v>
      </c>
      <c r="L8" s="25" t="s">
        <v>173</v>
      </c>
      <c r="M8" s="52" t="s">
        <v>40</v>
      </c>
      <c r="N8" s="188">
        <v>198.9853969334129</v>
      </c>
      <c r="O8" s="163">
        <v>182.06873026674623</v>
      </c>
      <c r="P8" s="189">
        <v>20.899999999999995</v>
      </c>
    </row>
    <row r="9" ht="14.25" customHeight="1">
      <c r="A9" s="42" t="s">
        <v>246</v>
      </c>
      <c r="B9" s="42" t="s">
        <v>175</v>
      </c>
      <c r="C9" s="42" t="s">
        <v>179</v>
      </c>
      <c r="D9" s="35" t="s">
        <v>39</v>
      </c>
      <c r="E9" s="163">
        <v>114.7602838148356</v>
      </c>
      <c r="F9" s="163">
        <v>195.36666703722364</v>
      </c>
      <c r="G9" s="163">
        <v>310.1269508520592</v>
      </c>
      <c r="J9" s="25" t="s">
        <v>246</v>
      </c>
      <c r="K9" s="25" t="s">
        <v>175</v>
      </c>
      <c r="L9" s="25" t="s">
        <v>179</v>
      </c>
      <c r="M9" s="52" t="s">
        <v>39</v>
      </c>
      <c r="N9" s="52">
        <v>237.76</v>
      </c>
      <c r="O9" s="52">
        <v>217.75</v>
      </c>
      <c r="P9" s="52">
        <v>28.65</v>
      </c>
    </row>
    <row r="10" ht="14.25" customHeight="1">
      <c r="A10" s="42" t="s">
        <v>245</v>
      </c>
      <c r="B10" s="42" t="s">
        <v>168</v>
      </c>
      <c r="C10" s="42" t="s">
        <v>176</v>
      </c>
      <c r="D10" s="35" t="s">
        <v>38</v>
      </c>
      <c r="E10" s="163">
        <v>53.10898270416925</v>
      </c>
      <c r="F10" s="163">
        <v>117.84028775904957</v>
      </c>
      <c r="G10" s="163">
        <v>170.94927046321882</v>
      </c>
      <c r="J10" s="25" t="s">
        <v>245</v>
      </c>
      <c r="K10" s="25" t="s">
        <v>168</v>
      </c>
      <c r="L10" s="25" t="s">
        <v>176</v>
      </c>
      <c r="M10" s="52" t="s">
        <v>38</v>
      </c>
      <c r="N10" s="52">
        <v>164.57</v>
      </c>
      <c r="O10" s="52">
        <v>135.92</v>
      </c>
      <c r="P10" s="52">
        <v>20.02</v>
      </c>
    </row>
    <row r="11" ht="14.25" customHeight="1">
      <c r="A11" s="42" t="s">
        <v>246</v>
      </c>
      <c r="B11" s="42" t="s">
        <v>183</v>
      </c>
      <c r="C11" s="42" t="s">
        <v>179</v>
      </c>
      <c r="D11" s="35" t="s">
        <v>37</v>
      </c>
      <c r="E11" s="163">
        <v>95.87050879194007</v>
      </c>
      <c r="F11" s="163">
        <v>177.21844826693018</v>
      </c>
      <c r="G11" s="163">
        <v>273.0889570588703</v>
      </c>
      <c r="J11" s="25" t="s">
        <v>246</v>
      </c>
      <c r="K11" s="25" t="s">
        <v>183</v>
      </c>
      <c r="L11" s="25" t="s">
        <v>179</v>
      </c>
      <c r="M11" s="52" t="s">
        <v>37</v>
      </c>
      <c r="N11" s="52">
        <v>212.55</v>
      </c>
      <c r="O11" s="52">
        <v>191.65</v>
      </c>
      <c r="P11" s="52">
        <v>16.92</v>
      </c>
    </row>
    <row r="12" ht="14.25" customHeight="1">
      <c r="A12" s="42" t="s">
        <v>245</v>
      </c>
      <c r="B12" s="42" t="s">
        <v>178</v>
      </c>
      <c r="C12" s="42" t="s">
        <v>173</v>
      </c>
      <c r="D12" s="35" t="s">
        <v>36</v>
      </c>
      <c r="E12" s="163">
        <v>72.44051762763513</v>
      </c>
      <c r="F12" s="163">
        <v>167.80106498447498</v>
      </c>
      <c r="G12" s="163">
        <v>240.2415826121101</v>
      </c>
      <c r="J12" s="25" t="s">
        <v>245</v>
      </c>
      <c r="K12" s="25" t="s">
        <v>178</v>
      </c>
      <c r="L12" s="25" t="s">
        <v>173</v>
      </c>
      <c r="M12" s="52" t="s">
        <v>36</v>
      </c>
      <c r="N12" s="52">
        <v>140.85</v>
      </c>
      <c r="O12" s="52">
        <v>124.4</v>
      </c>
      <c r="P12" s="52">
        <v>15.65</v>
      </c>
    </row>
    <row r="13" ht="14.25" customHeight="1">
      <c r="A13" s="42" t="s">
        <v>246</v>
      </c>
      <c r="B13" s="42" t="s">
        <v>175</v>
      </c>
      <c r="C13" s="42" t="s">
        <v>169</v>
      </c>
      <c r="D13" s="35" t="s">
        <v>34</v>
      </c>
      <c r="E13" s="163">
        <v>53.2242546609426</v>
      </c>
      <c r="F13" s="163">
        <v>129.039304443866</v>
      </c>
      <c r="G13" s="163">
        <v>182.2635591048086</v>
      </c>
      <c r="J13" s="25" t="s">
        <v>246</v>
      </c>
      <c r="K13" s="25" t="s">
        <v>175</v>
      </c>
      <c r="L13" s="25" t="s">
        <v>169</v>
      </c>
      <c r="M13" s="52" t="s">
        <v>34</v>
      </c>
      <c r="N13" s="52">
        <v>146.67</v>
      </c>
      <c r="O13" s="52">
        <v>132.37</v>
      </c>
      <c r="P13" s="52">
        <v>35.13</v>
      </c>
    </row>
    <row r="14" ht="14.25" customHeight="1">
      <c r="A14" s="42" t="s">
        <v>245</v>
      </c>
      <c r="B14" s="42" t="s">
        <v>178</v>
      </c>
      <c r="C14" s="42" t="s">
        <v>169</v>
      </c>
      <c r="D14" s="35" t="s">
        <v>32</v>
      </c>
      <c r="E14" s="163">
        <v>49.40226687175063</v>
      </c>
      <c r="F14" s="163">
        <v>102.70870901240153</v>
      </c>
      <c r="G14" s="163">
        <v>152.11097588415217</v>
      </c>
      <c r="J14" s="25" t="s">
        <v>245</v>
      </c>
      <c r="K14" s="25" t="s">
        <v>178</v>
      </c>
      <c r="L14" s="25" t="s">
        <v>169</v>
      </c>
      <c r="M14" s="52" t="s">
        <v>32</v>
      </c>
      <c r="N14" s="52">
        <v>136.63</v>
      </c>
      <c r="O14" s="52">
        <v>120.61</v>
      </c>
      <c r="P14" s="52">
        <v>28.03</v>
      </c>
    </row>
    <row r="15" ht="14.25" customHeight="1">
      <c r="A15" s="42" t="s">
        <v>246</v>
      </c>
      <c r="B15" s="42" t="s">
        <v>183</v>
      </c>
      <c r="C15" s="42" t="s">
        <v>169</v>
      </c>
      <c r="D15" s="35" t="s">
        <v>30</v>
      </c>
      <c r="E15" s="163">
        <v>72.01014117185548</v>
      </c>
      <c r="F15" s="163">
        <v>110.47707989158086</v>
      </c>
      <c r="G15" s="163">
        <v>182.48722106343632</v>
      </c>
      <c r="J15" s="25" t="s">
        <v>246</v>
      </c>
      <c r="K15" s="25" t="s">
        <v>183</v>
      </c>
      <c r="L15" s="25" t="s">
        <v>169</v>
      </c>
      <c r="M15" s="52" t="s">
        <v>30</v>
      </c>
      <c r="N15" s="52">
        <v>191.33</v>
      </c>
      <c r="O15" s="52">
        <v>163.28</v>
      </c>
      <c r="P15" s="52">
        <v>32.68</v>
      </c>
    </row>
    <row r="16" ht="14.25" customHeight="1">
      <c r="A16" s="42" t="s">
        <v>245</v>
      </c>
      <c r="B16" s="42" t="s">
        <v>178</v>
      </c>
      <c r="C16" s="42" t="s">
        <v>176</v>
      </c>
      <c r="D16" s="35" t="s">
        <v>29</v>
      </c>
      <c r="E16" s="163">
        <v>71.86960023654551</v>
      </c>
      <c r="F16" s="163">
        <v>112.0420746684762</v>
      </c>
      <c r="G16" s="163">
        <v>183.9116749050217</v>
      </c>
      <c r="J16" s="25" t="s">
        <v>245</v>
      </c>
      <c r="K16" s="25" t="s">
        <v>178</v>
      </c>
      <c r="L16" s="25" t="s">
        <v>176</v>
      </c>
      <c r="M16" s="52" t="s">
        <v>29</v>
      </c>
      <c r="N16" s="52">
        <v>105.65</v>
      </c>
      <c r="O16" s="52">
        <v>98.23</v>
      </c>
      <c r="P16" s="52">
        <v>17.7</v>
      </c>
    </row>
    <row r="17" ht="14.25" customHeight="1">
      <c r="A17" s="42" t="s">
        <v>246</v>
      </c>
      <c r="B17" s="42" t="s">
        <v>175</v>
      </c>
      <c r="C17" s="42" t="s">
        <v>173</v>
      </c>
      <c r="D17" s="33" t="s">
        <v>28</v>
      </c>
      <c r="E17" s="163">
        <v>127.6720016435646</v>
      </c>
      <c r="F17" s="163">
        <v>138.02151137818697</v>
      </c>
      <c r="G17" s="163">
        <v>265.6935130217516</v>
      </c>
      <c r="J17" s="25" t="s">
        <v>246</v>
      </c>
      <c r="K17" s="25" t="s">
        <v>175</v>
      </c>
      <c r="L17" s="25" t="s">
        <v>173</v>
      </c>
      <c r="M17" s="52" t="s">
        <v>28</v>
      </c>
      <c r="N17" s="52">
        <v>181.42</v>
      </c>
      <c r="O17" s="52">
        <v>163.34</v>
      </c>
      <c r="P17" s="52">
        <v>17.72</v>
      </c>
    </row>
    <row r="18" ht="14.25" customHeight="1">
      <c r="A18" s="42" t="s">
        <v>245</v>
      </c>
      <c r="B18" s="42" t="s">
        <v>168</v>
      </c>
      <c r="C18" s="42" t="s">
        <v>169</v>
      </c>
      <c r="D18" s="35" t="s">
        <v>46</v>
      </c>
      <c r="E18" s="163">
        <v>56.33847319236305</v>
      </c>
      <c r="F18" s="163">
        <v>134.7225975345333</v>
      </c>
      <c r="G18" s="163">
        <v>191.06107072689633</v>
      </c>
      <c r="J18" s="25"/>
      <c r="K18" s="25"/>
      <c r="L18" s="25"/>
    </row>
    <row r="19" ht="14.25" customHeight="1">
      <c r="A19" s="42" t="s">
        <v>245</v>
      </c>
      <c r="B19" s="42" t="s">
        <v>168</v>
      </c>
      <c r="C19" s="42" t="s">
        <v>173</v>
      </c>
      <c r="D19" s="35" t="s">
        <v>45</v>
      </c>
      <c r="E19" s="163">
        <v>88.83558054106643</v>
      </c>
      <c r="F19" s="163">
        <v>149.36321751501922</v>
      </c>
      <c r="G19" s="163">
        <v>238.19879805608565</v>
      </c>
      <c r="J19" s="25"/>
      <c r="K19" s="25"/>
      <c r="L19" s="25"/>
    </row>
    <row r="20" ht="14.25" customHeight="1">
      <c r="A20" s="42" t="s">
        <v>246</v>
      </c>
      <c r="B20" s="42" t="s">
        <v>175</v>
      </c>
      <c r="C20" s="42" t="s">
        <v>176</v>
      </c>
      <c r="D20" s="35" t="s">
        <v>44</v>
      </c>
      <c r="E20" s="163">
        <v>66.30796345720803</v>
      </c>
      <c r="F20" s="163">
        <v>160.69223442533306</v>
      </c>
      <c r="G20" s="163">
        <v>227.0001978825411</v>
      </c>
      <c r="J20" s="25"/>
      <c r="K20" s="25"/>
      <c r="L20" s="25"/>
    </row>
    <row r="21" ht="14.25" customHeight="1">
      <c r="A21" s="42" t="s">
        <v>245</v>
      </c>
      <c r="B21" s="42" t="s">
        <v>178</v>
      </c>
      <c r="C21" s="42" t="s">
        <v>179</v>
      </c>
      <c r="D21" s="35" t="s">
        <v>43</v>
      </c>
      <c r="E21" s="163">
        <v>70.31164707833958</v>
      </c>
      <c r="F21" s="163">
        <v>106.52570396893177</v>
      </c>
      <c r="G21" s="163">
        <v>176.83735104727134</v>
      </c>
      <c r="J21" s="25"/>
      <c r="K21" s="25"/>
      <c r="L21" s="25"/>
    </row>
    <row r="22" ht="14.25" customHeight="1">
      <c r="A22" s="42" t="s">
        <v>246</v>
      </c>
      <c r="B22" s="42" t="s">
        <v>183</v>
      </c>
      <c r="C22" s="42" t="s">
        <v>176</v>
      </c>
      <c r="D22" s="35" t="s">
        <v>42</v>
      </c>
      <c r="E22" s="163">
        <v>101.22259083569028</v>
      </c>
      <c r="F22" s="163">
        <v>235.9008102571222</v>
      </c>
      <c r="G22" s="163">
        <v>337.1234010928125</v>
      </c>
      <c r="J22" s="25"/>
      <c r="K22" s="25"/>
      <c r="L22" s="25"/>
    </row>
    <row r="23" ht="14.25" customHeight="1">
      <c r="A23" s="42" t="s">
        <v>245</v>
      </c>
      <c r="B23" s="42" t="s">
        <v>168</v>
      </c>
      <c r="C23" s="42" t="s">
        <v>179</v>
      </c>
      <c r="D23" s="35" t="s">
        <v>41</v>
      </c>
      <c r="E23" s="163">
        <v>50.203850238963014</v>
      </c>
      <c r="F23" s="163">
        <v>123.21994787088816</v>
      </c>
      <c r="G23" s="163">
        <v>173.4237981098512</v>
      </c>
      <c r="J23" s="25"/>
      <c r="K23" s="25"/>
      <c r="L23" s="25"/>
    </row>
    <row r="24" ht="14.25" customHeight="1">
      <c r="A24" s="42" t="s">
        <v>246</v>
      </c>
      <c r="B24" s="42" t="s">
        <v>183</v>
      </c>
      <c r="C24" s="42" t="s">
        <v>173</v>
      </c>
      <c r="D24" s="35" t="s">
        <v>40</v>
      </c>
      <c r="E24" s="163">
        <v>116.72296821429191</v>
      </c>
      <c r="F24" s="163">
        <v>205.58724244538752</v>
      </c>
      <c r="G24" s="163">
        <v>322.31021065967946</v>
      </c>
      <c r="J24" s="25"/>
      <c r="K24" s="25"/>
      <c r="L24" s="25"/>
    </row>
    <row r="25" ht="14.25" customHeight="1">
      <c r="A25" s="42" t="s">
        <v>246</v>
      </c>
      <c r="B25" s="42" t="s">
        <v>175</v>
      </c>
      <c r="C25" s="42" t="s">
        <v>179</v>
      </c>
      <c r="D25" s="35" t="s">
        <v>39</v>
      </c>
      <c r="E25" s="163">
        <v>89.06768296076794</v>
      </c>
      <c r="F25" s="163">
        <v>167.552920265247</v>
      </c>
      <c r="G25" s="163">
        <v>256.62060322601496</v>
      </c>
      <c r="J25" s="25"/>
      <c r="K25" s="25"/>
      <c r="L25" s="25"/>
    </row>
    <row r="26" ht="14.25" customHeight="1">
      <c r="A26" s="42" t="s">
        <v>245</v>
      </c>
      <c r="B26" s="42" t="s">
        <v>168</v>
      </c>
      <c r="C26" s="42" t="s">
        <v>176</v>
      </c>
      <c r="D26" s="35" t="s">
        <v>38</v>
      </c>
      <c r="E26" s="163">
        <v>57.9370720409119</v>
      </c>
      <c r="F26" s="163">
        <v>138.26227242776656</v>
      </c>
      <c r="G26" s="163">
        <v>196.19934446867848</v>
      </c>
      <c r="J26" s="25"/>
      <c r="K26" s="25"/>
      <c r="L26" s="25"/>
    </row>
    <row r="27" ht="14.25" customHeight="1">
      <c r="A27" s="42" t="s">
        <v>246</v>
      </c>
      <c r="B27" s="42" t="s">
        <v>183</v>
      </c>
      <c r="C27" s="42" t="s">
        <v>179</v>
      </c>
      <c r="D27" s="35" t="s">
        <v>37</v>
      </c>
      <c r="E27" s="163">
        <v>74.9533068736986</v>
      </c>
      <c r="F27" s="163">
        <v>198.50275507846243</v>
      </c>
      <c r="G27" s="163">
        <v>273.456061952161</v>
      </c>
      <c r="J27" s="25"/>
      <c r="K27" s="25"/>
      <c r="L27" s="25"/>
    </row>
    <row r="28" ht="14.25" customHeight="1">
      <c r="A28" s="42" t="s">
        <v>245</v>
      </c>
      <c r="B28" s="42" t="s">
        <v>178</v>
      </c>
      <c r="C28" s="42" t="s">
        <v>173</v>
      </c>
      <c r="D28" s="35" t="s">
        <v>36</v>
      </c>
      <c r="E28" s="163">
        <v>38.807420157661674</v>
      </c>
      <c r="F28" s="163">
        <v>79.59352350230748</v>
      </c>
      <c r="G28" s="163">
        <v>118.40094365996916</v>
      </c>
      <c r="J28" s="25"/>
      <c r="K28" s="25"/>
      <c r="L28" s="25"/>
    </row>
    <row r="29" ht="14.25" customHeight="1">
      <c r="A29" s="42" t="s">
        <v>246</v>
      </c>
      <c r="B29" s="42" t="s">
        <v>175</v>
      </c>
      <c r="C29" s="42" t="s">
        <v>169</v>
      </c>
      <c r="D29" s="35" t="s">
        <v>34</v>
      </c>
      <c r="E29" s="163">
        <v>32.873804349405724</v>
      </c>
      <c r="F29" s="163">
        <v>91.22720623051787</v>
      </c>
      <c r="G29" s="163">
        <v>124.10101057992358</v>
      </c>
      <c r="J29" s="25"/>
      <c r="K29" s="25"/>
      <c r="L29" s="25"/>
    </row>
    <row r="30" ht="14.25" customHeight="1">
      <c r="A30" s="42" t="s">
        <v>245</v>
      </c>
      <c r="B30" s="42" t="s">
        <v>178</v>
      </c>
      <c r="C30" s="42" t="s">
        <v>169</v>
      </c>
      <c r="D30" s="35" t="s">
        <v>32</v>
      </c>
      <c r="E30" s="163">
        <v>65.38535321261114</v>
      </c>
      <c r="F30" s="163">
        <v>119.7786084427106</v>
      </c>
      <c r="G30" s="163">
        <v>185.16396165532174</v>
      </c>
      <c r="J30" s="25"/>
      <c r="K30" s="25"/>
      <c r="L30" s="25"/>
    </row>
    <row r="31" ht="14.25" customHeight="1">
      <c r="A31" s="42" t="s">
        <v>246</v>
      </c>
      <c r="B31" s="42" t="s">
        <v>183</v>
      </c>
      <c r="C31" s="42" t="s">
        <v>169</v>
      </c>
      <c r="D31" s="35" t="s">
        <v>30</v>
      </c>
      <c r="E31" s="163">
        <v>72.01014117185548</v>
      </c>
      <c r="F31" s="163">
        <v>155.87548939860696</v>
      </c>
      <c r="G31" s="163">
        <v>227.88563057046244</v>
      </c>
      <c r="J31" s="25"/>
      <c r="K31" s="25"/>
      <c r="L31" s="25"/>
    </row>
    <row r="32" ht="14.25" customHeight="1">
      <c r="A32" s="42" t="s">
        <v>245</v>
      </c>
      <c r="B32" s="42" t="s">
        <v>178</v>
      </c>
      <c r="C32" s="42" t="s">
        <v>176</v>
      </c>
      <c r="D32" s="35" t="s">
        <v>29</v>
      </c>
      <c r="E32" s="163">
        <v>59.37053932584194</v>
      </c>
      <c r="F32" s="163">
        <v>125.56656440285552</v>
      </c>
      <c r="G32" s="163">
        <v>184.93710372869745</v>
      </c>
      <c r="J32" s="25"/>
      <c r="K32" s="25"/>
      <c r="L32" s="25"/>
    </row>
    <row r="33" ht="14.25" customHeight="1">
      <c r="A33" s="42" t="s">
        <v>246</v>
      </c>
      <c r="B33" s="42" t="s">
        <v>175</v>
      </c>
      <c r="C33" s="42" t="s">
        <v>173</v>
      </c>
      <c r="D33" s="33" t="s">
        <v>28</v>
      </c>
      <c r="E33" s="163">
        <v>129.37429499881213</v>
      </c>
      <c r="F33" s="163">
        <v>153.7935888861164</v>
      </c>
      <c r="G33" s="163">
        <v>283.16788388492853</v>
      </c>
      <c r="J33" s="25"/>
      <c r="K33" s="25"/>
      <c r="L33" s="25"/>
    </row>
    <row r="34" ht="14.25" customHeight="1">
      <c r="A34" s="42" t="s">
        <v>245</v>
      </c>
      <c r="B34" s="42" t="s">
        <v>168</v>
      </c>
      <c r="C34" s="42" t="s">
        <v>169</v>
      </c>
      <c r="D34" s="35" t="s">
        <v>46</v>
      </c>
      <c r="E34" s="163">
        <v>84.50770978854456</v>
      </c>
      <c r="F34" s="163">
        <v>74.78028210768088</v>
      </c>
      <c r="G34" s="163">
        <v>159.28799189622544</v>
      </c>
      <c r="J34" s="25"/>
      <c r="K34" s="25"/>
      <c r="L34" s="25"/>
    </row>
    <row r="35" ht="14.25" customHeight="1">
      <c r="A35" s="42" t="s">
        <v>245</v>
      </c>
      <c r="B35" s="42" t="s">
        <v>168</v>
      </c>
      <c r="C35" s="42" t="s">
        <v>173</v>
      </c>
      <c r="D35" s="35" t="s">
        <v>45</v>
      </c>
      <c r="E35" s="163">
        <v>96.76732880366166</v>
      </c>
      <c r="F35" s="163">
        <v>81.39048502173219</v>
      </c>
      <c r="G35" s="163">
        <v>178.15781382539384</v>
      </c>
      <c r="J35" s="25"/>
      <c r="K35" s="25"/>
      <c r="L35" s="25"/>
    </row>
    <row r="36" ht="14.25" customHeight="1">
      <c r="A36" s="42" t="s">
        <v>246</v>
      </c>
      <c r="B36" s="42" t="s">
        <v>175</v>
      </c>
      <c r="C36" s="42" t="s">
        <v>176</v>
      </c>
      <c r="D36" s="35" t="s">
        <v>44</v>
      </c>
      <c r="E36" s="163">
        <v>91.35763854104218</v>
      </c>
      <c r="F36" s="163">
        <v>114.03946467206704</v>
      </c>
      <c r="G36" s="163">
        <v>205.39710321310923</v>
      </c>
      <c r="J36" s="25"/>
      <c r="K36" s="25"/>
      <c r="L36" s="25"/>
    </row>
    <row r="37" ht="14.25" customHeight="1">
      <c r="A37" s="42" t="s">
        <v>245</v>
      </c>
      <c r="B37" s="42" t="s">
        <v>178</v>
      </c>
      <c r="C37" s="42" t="s">
        <v>179</v>
      </c>
      <c r="D37" s="35" t="s">
        <v>43</v>
      </c>
      <c r="E37" s="163">
        <v>94.92072355575843</v>
      </c>
      <c r="F37" s="163">
        <v>73.05837629430948</v>
      </c>
      <c r="G37" s="163">
        <v>167.9790998500679</v>
      </c>
      <c r="J37" s="25"/>
      <c r="K37" s="25"/>
      <c r="L37" s="25"/>
    </row>
    <row r="38" ht="14.25" customHeight="1">
      <c r="A38" s="42" t="s">
        <v>246</v>
      </c>
      <c r="B38" s="42" t="s">
        <v>183</v>
      </c>
      <c r="C38" s="42" t="s">
        <v>176</v>
      </c>
      <c r="D38" s="35" t="s">
        <v>42</v>
      </c>
      <c r="E38" s="163">
        <v>99.41504457076724</v>
      </c>
      <c r="F38" s="163">
        <v>120.64537888343122</v>
      </c>
      <c r="G38" s="163">
        <v>220.06042345419846</v>
      </c>
      <c r="J38" s="25"/>
      <c r="K38" s="25"/>
      <c r="L38" s="25"/>
    </row>
    <row r="39" ht="14.25" customHeight="1">
      <c r="A39" s="42" t="s">
        <v>245</v>
      </c>
      <c r="B39" s="42" t="s">
        <v>168</v>
      </c>
      <c r="C39" s="42" t="s">
        <v>179</v>
      </c>
      <c r="D39" s="35" t="s">
        <v>41</v>
      </c>
      <c r="E39" s="163">
        <v>90.99447855812046</v>
      </c>
      <c r="F39" s="163">
        <v>79.79402880928355</v>
      </c>
      <c r="G39" s="163">
        <v>170.788507367404</v>
      </c>
      <c r="J39" s="25"/>
      <c r="K39" s="25"/>
      <c r="L39" s="25"/>
    </row>
    <row r="40" ht="14.25" customHeight="1">
      <c r="A40" s="42" t="s">
        <v>246</v>
      </c>
      <c r="B40" s="42" t="s">
        <v>183</v>
      </c>
      <c r="C40" s="42" t="s">
        <v>173</v>
      </c>
      <c r="D40" s="35" t="s">
        <v>40</v>
      </c>
      <c r="E40" s="163">
        <v>100.5114448511958</v>
      </c>
      <c r="F40" s="163">
        <v>112.82118430787253</v>
      </c>
      <c r="G40" s="163">
        <v>213.33262915906835</v>
      </c>
      <c r="J40" s="25"/>
      <c r="K40" s="25"/>
      <c r="L40" s="25"/>
    </row>
    <row r="41" ht="14.25" customHeight="1">
      <c r="A41" s="42" t="s">
        <v>246</v>
      </c>
      <c r="B41" s="42" t="s">
        <v>175</v>
      </c>
      <c r="C41" s="42" t="s">
        <v>179</v>
      </c>
      <c r="D41" s="35" t="s">
        <v>39</v>
      </c>
      <c r="E41" s="163">
        <v>90.78052301770578</v>
      </c>
      <c r="F41" s="163">
        <v>104.90061239980628</v>
      </c>
      <c r="G41" s="163">
        <v>195.68113541751205</v>
      </c>
      <c r="J41" s="25"/>
      <c r="K41" s="25"/>
      <c r="L41" s="25"/>
    </row>
    <row r="42" ht="14.25" customHeight="1">
      <c r="A42" s="42" t="s">
        <v>245</v>
      </c>
      <c r="B42" s="42" t="s">
        <v>168</v>
      </c>
      <c r="C42" s="42" t="s">
        <v>176</v>
      </c>
      <c r="D42" s="35" t="s">
        <v>38</v>
      </c>
      <c r="E42" s="163">
        <v>59.54643515315946</v>
      </c>
      <c r="F42" s="163">
        <v>80.85401362365172</v>
      </c>
      <c r="G42" s="163">
        <v>140.40044877681117</v>
      </c>
      <c r="J42" s="25"/>
      <c r="K42" s="25"/>
      <c r="L42" s="25"/>
    </row>
    <row r="43" ht="14.25" customHeight="1">
      <c r="A43" s="42" t="s">
        <v>246</v>
      </c>
      <c r="B43" s="42" t="s">
        <v>183</v>
      </c>
      <c r="C43" s="42" t="s">
        <v>179</v>
      </c>
      <c r="D43" s="35" t="s">
        <v>37</v>
      </c>
      <c r="E43" s="163">
        <v>92.38430847223316</v>
      </c>
      <c r="F43" s="163">
        <v>95.39658082577839</v>
      </c>
      <c r="G43" s="163">
        <v>187.78088929801154</v>
      </c>
      <c r="J43" s="25"/>
      <c r="K43" s="25"/>
      <c r="L43" s="25"/>
    </row>
    <row r="44" ht="14.25" customHeight="1">
      <c r="A44" s="42" t="s">
        <v>245</v>
      </c>
      <c r="B44" s="42" t="s">
        <v>178</v>
      </c>
      <c r="C44" s="42" t="s">
        <v>173</v>
      </c>
      <c r="D44" s="35" t="s">
        <v>36</v>
      </c>
      <c r="E44" s="163">
        <v>56.91754956457046</v>
      </c>
      <c r="F44" s="163">
        <v>72.4402711300265</v>
      </c>
      <c r="G44" s="163">
        <v>129.35782069459697</v>
      </c>
      <c r="J44" s="25"/>
      <c r="K44" s="25"/>
      <c r="L44" s="25"/>
    </row>
    <row r="45" ht="14.25" customHeight="1">
      <c r="A45" s="42" t="s">
        <v>246</v>
      </c>
      <c r="B45" s="42" t="s">
        <v>175</v>
      </c>
      <c r="C45" s="42" t="s">
        <v>169</v>
      </c>
      <c r="D45" s="35" t="s">
        <v>34</v>
      </c>
      <c r="E45" s="163">
        <v>65.74760869881145</v>
      </c>
      <c r="F45" s="163">
        <v>112.00358061159726</v>
      </c>
      <c r="G45" s="163">
        <v>177.7511893104087</v>
      </c>
      <c r="J45" s="25"/>
      <c r="K45" s="25"/>
      <c r="L45" s="25"/>
    </row>
    <row r="46" ht="14.25" customHeight="1">
      <c r="A46" s="42" t="s">
        <v>245</v>
      </c>
      <c r="B46" s="42" t="s">
        <v>178</v>
      </c>
      <c r="C46" s="42" t="s">
        <v>169</v>
      </c>
      <c r="D46" s="35" t="s">
        <v>32</v>
      </c>
      <c r="E46" s="163">
        <v>82.82144740264077</v>
      </c>
      <c r="F46" s="163">
        <v>110.82129467662241</v>
      </c>
      <c r="G46" s="163">
        <v>193.6427420792632</v>
      </c>
      <c r="J46" s="25"/>
      <c r="K46" s="25"/>
      <c r="L46" s="25"/>
    </row>
    <row r="47" ht="14.25" customHeight="1">
      <c r="A47" s="42" t="s">
        <v>246</v>
      </c>
      <c r="B47" s="42" t="s">
        <v>183</v>
      </c>
      <c r="C47" s="42" t="s">
        <v>169</v>
      </c>
      <c r="D47" s="35" t="s">
        <v>30</v>
      </c>
      <c r="E47" s="163">
        <v>70.59817761946616</v>
      </c>
      <c r="F47" s="163">
        <v>92.33527654070576</v>
      </c>
      <c r="G47" s="163">
        <v>162.93345416017192</v>
      </c>
      <c r="J47" s="25"/>
      <c r="K47" s="25"/>
      <c r="L47" s="25"/>
    </row>
    <row r="48" ht="14.25" customHeight="1">
      <c r="A48" s="42" t="s">
        <v>245</v>
      </c>
      <c r="B48" s="42" t="s">
        <v>178</v>
      </c>
      <c r="C48" s="42" t="s">
        <v>176</v>
      </c>
      <c r="D48" s="35" t="s">
        <v>29</v>
      </c>
      <c r="E48" s="163">
        <v>54.6833914843281</v>
      </c>
      <c r="F48" s="163">
        <v>84.00344928966055</v>
      </c>
      <c r="G48" s="163">
        <v>138.68684077398865</v>
      </c>
      <c r="J48" s="25"/>
      <c r="K48" s="25"/>
      <c r="L48" s="25"/>
    </row>
    <row r="49" ht="14.25" customHeight="1">
      <c r="A49" s="42" t="s">
        <v>246</v>
      </c>
      <c r="B49" s="42" t="s">
        <v>175</v>
      </c>
      <c r="C49" s="42" t="s">
        <v>173</v>
      </c>
      <c r="D49" s="33" t="s">
        <v>28</v>
      </c>
      <c r="E49" s="163">
        <v>117.45824151207944</v>
      </c>
      <c r="F49" s="163">
        <v>101.47535213969644</v>
      </c>
      <c r="G49" s="163">
        <v>218.93359365177588</v>
      </c>
      <c r="J49" s="25"/>
      <c r="K49" s="25"/>
      <c r="L49" s="25"/>
    </row>
    <row r="50" ht="14.25" customHeight="1">
      <c r="A50" s="42" t="s">
        <v>245</v>
      </c>
      <c r="B50" s="42" t="s">
        <v>168</v>
      </c>
      <c r="C50" s="42" t="s">
        <v>169</v>
      </c>
      <c r="D50" s="35" t="s">
        <v>46</v>
      </c>
      <c r="E50" s="163">
        <v>60.094371405187246</v>
      </c>
      <c r="F50" s="163">
        <v>87.76385059076483</v>
      </c>
      <c r="G50" s="163">
        <v>147.85822199595208</v>
      </c>
      <c r="J50" s="25"/>
      <c r="K50" s="25"/>
      <c r="L50" s="25"/>
    </row>
    <row r="51" ht="14.25" customHeight="1">
      <c r="A51" s="42" t="s">
        <v>245</v>
      </c>
      <c r="B51" s="42" t="s">
        <v>168</v>
      </c>
      <c r="C51" s="42" t="s">
        <v>173</v>
      </c>
      <c r="D51" s="35" t="s">
        <v>45</v>
      </c>
      <c r="E51" s="163">
        <v>68.21303505831888</v>
      </c>
      <c r="F51" s="163">
        <v>78.577524649308</v>
      </c>
      <c r="G51" s="163">
        <v>146.79055970762687</v>
      </c>
      <c r="J51" s="25"/>
      <c r="K51" s="25"/>
      <c r="L51" s="25"/>
    </row>
    <row r="52" ht="14.25" customHeight="1">
      <c r="A52" s="42" t="s">
        <v>246</v>
      </c>
      <c r="B52" s="42" t="s">
        <v>175</v>
      </c>
      <c r="C52" s="42" t="s">
        <v>176</v>
      </c>
      <c r="D52" s="35" t="s">
        <v>44</v>
      </c>
      <c r="E52" s="163">
        <v>61.88743256006083</v>
      </c>
      <c r="F52" s="163">
        <v>94.46640167650841</v>
      </c>
      <c r="G52" s="163">
        <v>156.35383423656924</v>
      </c>
      <c r="J52" s="25"/>
      <c r="K52" s="25"/>
      <c r="L52" s="25"/>
    </row>
    <row r="53" ht="14.25" customHeight="1">
      <c r="A53" s="42" t="s">
        <v>245</v>
      </c>
      <c r="B53" s="42" t="s">
        <v>178</v>
      </c>
      <c r="C53" s="42" t="s">
        <v>179</v>
      </c>
      <c r="D53" s="35" t="s">
        <v>43</v>
      </c>
      <c r="E53" s="163">
        <v>56.24931766267166</v>
      </c>
      <c r="F53" s="163">
        <v>54.982584284079124</v>
      </c>
      <c r="G53" s="163">
        <v>111.23190194675078</v>
      </c>
      <c r="J53" s="25"/>
      <c r="K53" s="25"/>
      <c r="L53" s="25"/>
    </row>
    <row r="54" ht="14.25" customHeight="1">
      <c r="A54" s="42" t="s">
        <v>246</v>
      </c>
      <c r="B54" s="42" t="s">
        <v>183</v>
      </c>
      <c r="C54" s="42" t="s">
        <v>176</v>
      </c>
      <c r="D54" s="35" t="s">
        <v>42</v>
      </c>
      <c r="E54" s="163">
        <v>75.9169431267677</v>
      </c>
      <c r="F54" s="163">
        <v>98.54484921231422</v>
      </c>
      <c r="G54" s="163">
        <v>174.4617923390819</v>
      </c>
      <c r="J54" s="25"/>
      <c r="K54" s="25"/>
      <c r="L54" s="25"/>
    </row>
    <row r="55" ht="14.25" customHeight="1">
      <c r="A55" s="42" t="s">
        <v>245</v>
      </c>
      <c r="B55" s="42" t="s">
        <v>168</v>
      </c>
      <c r="C55" s="42" t="s">
        <v>179</v>
      </c>
      <c r="D55" s="35" t="s">
        <v>41</v>
      </c>
      <c r="E55" s="163">
        <v>84.71899727825009</v>
      </c>
      <c r="F55" s="163">
        <v>80.25318715363943</v>
      </c>
      <c r="G55" s="163">
        <v>164.9721844318895</v>
      </c>
      <c r="J55" s="25"/>
      <c r="K55" s="25"/>
      <c r="L55" s="25"/>
    </row>
    <row r="56" ht="14.25" customHeight="1">
      <c r="A56" s="42" t="s">
        <v>246</v>
      </c>
      <c r="B56" s="42" t="s">
        <v>183</v>
      </c>
      <c r="C56" s="42" t="s">
        <v>173</v>
      </c>
      <c r="D56" s="35" t="s">
        <v>40</v>
      </c>
      <c r="E56" s="163">
        <v>103.75374952381502</v>
      </c>
      <c r="F56" s="163">
        <v>120.70537101407851</v>
      </c>
      <c r="G56" s="163">
        <v>224.4591205378935</v>
      </c>
      <c r="J56" s="25"/>
      <c r="K56" s="25"/>
      <c r="L56" s="25"/>
    </row>
    <row r="57" ht="14.25" customHeight="1">
      <c r="A57" s="42" t="s">
        <v>246</v>
      </c>
      <c r="B57" s="42" t="s">
        <v>175</v>
      </c>
      <c r="C57" s="42" t="s">
        <v>179</v>
      </c>
      <c r="D57" s="35" t="s">
        <v>39</v>
      </c>
      <c r="E57" s="163">
        <v>82.21632273301655</v>
      </c>
      <c r="F57" s="163">
        <v>88.85971758708789</v>
      </c>
      <c r="G57" s="163">
        <v>171.07604032010443</v>
      </c>
      <c r="J57" s="25"/>
      <c r="K57" s="25"/>
      <c r="L57" s="25"/>
    </row>
    <row r="58" ht="14.25" customHeight="1">
      <c r="A58" s="42" t="s">
        <v>245</v>
      </c>
      <c r="B58" s="42" t="s">
        <v>168</v>
      </c>
      <c r="C58" s="42" t="s">
        <v>176</v>
      </c>
      <c r="D58" s="35" t="s">
        <v>38</v>
      </c>
      <c r="E58" s="163">
        <v>62.76516137765456</v>
      </c>
      <c r="F58" s="163">
        <v>88.9486113346841</v>
      </c>
      <c r="G58" s="163">
        <v>151.71377271233865</v>
      </c>
      <c r="J58" s="25"/>
      <c r="K58" s="25"/>
      <c r="L58" s="25"/>
    </row>
    <row r="59" ht="14.25" customHeight="1">
      <c r="A59" s="42" t="s">
        <v>246</v>
      </c>
      <c r="B59" s="42" t="s">
        <v>183</v>
      </c>
      <c r="C59" s="42" t="s">
        <v>179</v>
      </c>
      <c r="D59" s="35" t="s">
        <v>37</v>
      </c>
      <c r="E59" s="163">
        <v>73.21020671384514</v>
      </c>
      <c r="F59" s="163">
        <v>83.15842854756619</v>
      </c>
      <c r="G59" s="163">
        <v>156.36863526141133</v>
      </c>
      <c r="J59" s="25"/>
      <c r="K59" s="25"/>
      <c r="L59" s="25"/>
    </row>
    <row r="60" ht="14.25" customHeight="1">
      <c r="A60" s="42" t="s">
        <v>245</v>
      </c>
      <c r="B60" s="42" t="s">
        <v>178</v>
      </c>
      <c r="C60" s="42" t="s">
        <v>173</v>
      </c>
      <c r="D60" s="35" t="s">
        <v>36</v>
      </c>
      <c r="E60" s="163">
        <v>46.56890418919401</v>
      </c>
      <c r="F60" s="163">
        <v>68.56852758422268</v>
      </c>
      <c r="G60" s="163">
        <v>115.1374317734167</v>
      </c>
      <c r="J60" s="25"/>
      <c r="K60" s="25"/>
      <c r="L60" s="25"/>
    </row>
    <row r="61" ht="14.25" customHeight="1">
      <c r="A61" s="42" t="s">
        <v>246</v>
      </c>
      <c r="B61" s="42" t="s">
        <v>175</v>
      </c>
      <c r="C61" s="42" t="s">
        <v>169</v>
      </c>
      <c r="D61" s="35" t="s">
        <v>34</v>
      </c>
      <c r="E61" s="163">
        <v>72.00928571774587</v>
      </c>
      <c r="F61" s="163">
        <v>128.21069699304655</v>
      </c>
      <c r="G61" s="163">
        <v>200.2199827107924</v>
      </c>
      <c r="J61" s="25"/>
      <c r="K61" s="25"/>
      <c r="L61" s="25"/>
    </row>
    <row r="62" ht="14.25" customHeight="1">
      <c r="A62" s="42" t="s">
        <v>245</v>
      </c>
      <c r="B62" s="42" t="s">
        <v>178</v>
      </c>
      <c r="C62" s="42" t="s">
        <v>169</v>
      </c>
      <c r="D62" s="35" t="s">
        <v>32</v>
      </c>
      <c r="E62" s="163">
        <v>69.74437676011854</v>
      </c>
      <c r="F62" s="163">
        <v>90.20930337846383</v>
      </c>
      <c r="G62" s="163">
        <v>159.95368013858237</v>
      </c>
      <c r="J62" s="25"/>
      <c r="K62" s="25"/>
      <c r="L62" s="25"/>
    </row>
    <row r="63" ht="14.25" customHeight="1">
      <c r="A63" s="42" t="s">
        <v>246</v>
      </c>
      <c r="B63" s="42" t="s">
        <v>183</v>
      </c>
      <c r="C63" s="42" t="s">
        <v>169</v>
      </c>
      <c r="D63" s="35" t="s">
        <v>30</v>
      </c>
      <c r="E63" s="163">
        <v>84.71781314335938</v>
      </c>
      <c r="F63" s="163">
        <v>102.46022224051057</v>
      </c>
      <c r="G63" s="163">
        <v>187.17803538386994</v>
      </c>
      <c r="J63" s="25"/>
      <c r="K63" s="25"/>
      <c r="L63" s="25"/>
    </row>
    <row r="64" ht="14.25" customHeight="1">
      <c r="A64" s="42" t="s">
        <v>245</v>
      </c>
      <c r="B64" s="42" t="s">
        <v>178</v>
      </c>
      <c r="C64" s="42" t="s">
        <v>176</v>
      </c>
      <c r="D64" s="35" t="s">
        <v>29</v>
      </c>
      <c r="E64" s="163">
        <v>70.30721762270755</v>
      </c>
      <c r="F64" s="163">
        <v>78.1482971667591</v>
      </c>
      <c r="G64" s="163">
        <v>148.45551478946663</v>
      </c>
      <c r="J64" s="25"/>
      <c r="K64" s="25"/>
      <c r="L64" s="25"/>
    </row>
    <row r="65" ht="14.25" customHeight="1">
      <c r="A65" s="42" t="s">
        <v>246</v>
      </c>
      <c r="B65" s="42" t="s">
        <v>175</v>
      </c>
      <c r="C65" s="42" t="s">
        <v>173</v>
      </c>
      <c r="D65" s="33" t="s">
        <v>28</v>
      </c>
      <c r="E65" s="163">
        <v>154.90869532752504</v>
      </c>
      <c r="F65" s="163">
        <v>87.83643751059458</v>
      </c>
      <c r="G65" s="163">
        <v>242.74513283811962</v>
      </c>
      <c r="J65" s="25"/>
      <c r="K65" s="25"/>
      <c r="L65" s="25"/>
    </row>
    <row r="66" ht="14.25" customHeight="1">
      <c r="A66" s="42" t="s">
        <v>245</v>
      </c>
      <c r="B66" s="42" t="s">
        <v>168</v>
      </c>
      <c r="C66" s="42" t="s">
        <v>169</v>
      </c>
      <c r="D66" s="35" t="s">
        <v>46</v>
      </c>
      <c r="E66" s="163">
        <v>103.28720085266558</v>
      </c>
      <c r="F66" s="163">
        <v>146.3687494067591</v>
      </c>
      <c r="G66" s="163">
        <v>249.65595025942469</v>
      </c>
      <c r="J66" s="25"/>
      <c r="K66" s="25"/>
      <c r="L66" s="25"/>
    </row>
    <row r="67" ht="14.25" customHeight="1">
      <c r="A67" s="42" t="s">
        <v>245</v>
      </c>
      <c r="B67" s="42" t="s">
        <v>168</v>
      </c>
      <c r="C67" s="42" t="s">
        <v>173</v>
      </c>
      <c r="D67" s="35" t="s">
        <v>45</v>
      </c>
      <c r="E67" s="163">
        <v>106.28542671877591</v>
      </c>
      <c r="F67" s="163">
        <v>127.97259668043736</v>
      </c>
      <c r="G67" s="163">
        <v>234.25802339921327</v>
      </c>
      <c r="J67" s="25"/>
      <c r="K67" s="25"/>
      <c r="L67" s="25"/>
    </row>
    <row r="68" ht="14.25" customHeight="1">
      <c r="A68" s="42" t="s">
        <v>246</v>
      </c>
      <c r="B68" s="42" t="s">
        <v>175</v>
      </c>
      <c r="C68" s="42" t="s">
        <v>176</v>
      </c>
      <c r="D68" s="35" t="s">
        <v>44</v>
      </c>
      <c r="E68" s="163">
        <v>72.2020046534043</v>
      </c>
      <c r="F68" s="163">
        <v>148.88007157384362</v>
      </c>
      <c r="G68" s="163">
        <v>221.0820762272479</v>
      </c>
      <c r="J68" s="25"/>
      <c r="K68" s="25"/>
      <c r="L68" s="25"/>
    </row>
    <row r="69" ht="14.25" customHeight="1">
      <c r="A69" s="42" t="s">
        <v>245</v>
      </c>
      <c r="B69" s="42" t="s">
        <v>178</v>
      </c>
      <c r="C69" s="42" t="s">
        <v>179</v>
      </c>
      <c r="D69" s="35" t="s">
        <v>43</v>
      </c>
      <c r="E69" s="163">
        <v>107.22526179446785</v>
      </c>
      <c r="F69" s="163">
        <v>97.24894008049813</v>
      </c>
      <c r="G69" s="163">
        <v>204.47420187496598</v>
      </c>
      <c r="J69" s="25"/>
      <c r="K69" s="25"/>
      <c r="L69" s="25"/>
    </row>
    <row r="70" ht="14.25" customHeight="1">
      <c r="A70" s="42" t="s">
        <v>246</v>
      </c>
      <c r="B70" s="42" t="s">
        <v>183</v>
      </c>
      <c r="C70" s="42" t="s">
        <v>176</v>
      </c>
      <c r="D70" s="35" t="s">
        <v>42</v>
      </c>
      <c r="E70" s="163">
        <v>112.06786842522851</v>
      </c>
      <c r="F70" s="163">
        <v>154.8635455908</v>
      </c>
      <c r="G70" s="163">
        <v>266.9314140160285</v>
      </c>
      <c r="J70" s="25"/>
      <c r="K70" s="25"/>
      <c r="L70" s="25"/>
    </row>
    <row r="71" ht="14.25" customHeight="1">
      <c r="A71" s="42" t="s">
        <v>245</v>
      </c>
      <c r="B71" s="42" t="s">
        <v>168</v>
      </c>
      <c r="C71" s="42" t="s">
        <v>179</v>
      </c>
      <c r="D71" s="35" t="s">
        <v>41</v>
      </c>
      <c r="E71" s="163">
        <v>120.80301463750475</v>
      </c>
      <c r="F71" s="163">
        <v>134.8028245523754</v>
      </c>
      <c r="G71" s="163">
        <v>255.60583918988016</v>
      </c>
      <c r="J71" s="25"/>
      <c r="K71" s="25"/>
      <c r="L71" s="25"/>
    </row>
    <row r="72" ht="14.25" customHeight="1">
      <c r="A72" s="42" t="s">
        <v>246</v>
      </c>
      <c r="B72" s="42" t="s">
        <v>183</v>
      </c>
      <c r="C72" s="42" t="s">
        <v>173</v>
      </c>
      <c r="D72" s="35" t="s">
        <v>40</v>
      </c>
      <c r="E72" s="163">
        <v>113.4806635416727</v>
      </c>
      <c r="F72" s="163">
        <v>150.06379882153286</v>
      </c>
      <c r="G72" s="163">
        <v>263.5444623632055</v>
      </c>
      <c r="J72" s="25"/>
      <c r="K72" s="25"/>
      <c r="L72" s="25"/>
    </row>
    <row r="73" ht="14.25" customHeight="1">
      <c r="A73" s="42" t="s">
        <v>246</v>
      </c>
      <c r="B73" s="42" t="s">
        <v>175</v>
      </c>
      <c r="C73" s="42" t="s">
        <v>179</v>
      </c>
      <c r="D73" s="35" t="s">
        <v>39</v>
      </c>
      <c r="E73" s="163">
        <v>137.0272045550276</v>
      </c>
      <c r="F73" s="163">
        <v>150.42742647549915</v>
      </c>
      <c r="G73" s="163">
        <v>287.45463103052674</v>
      </c>
      <c r="J73" s="25"/>
      <c r="K73" s="25"/>
      <c r="L73" s="25"/>
    </row>
    <row r="74" ht="14.25" customHeight="1">
      <c r="A74" s="42" t="s">
        <v>245</v>
      </c>
      <c r="B74" s="42" t="s">
        <v>168</v>
      </c>
      <c r="C74" s="42" t="s">
        <v>176</v>
      </c>
      <c r="D74" s="35" t="s">
        <v>38</v>
      </c>
      <c r="E74" s="163">
        <v>65.98388760214966</v>
      </c>
      <c r="F74" s="163">
        <v>125.8916125381007</v>
      </c>
      <c r="G74" s="163">
        <v>191.87550014025038</v>
      </c>
      <c r="J74" s="25"/>
      <c r="K74" s="25"/>
      <c r="L74" s="25"/>
    </row>
    <row r="75" ht="14.25" customHeight="1">
      <c r="A75" s="42" t="s">
        <v>246</v>
      </c>
      <c r="B75" s="42" t="s">
        <v>183</v>
      </c>
      <c r="C75" s="42" t="s">
        <v>179</v>
      </c>
      <c r="D75" s="35" t="s">
        <v>37</v>
      </c>
      <c r="E75" s="163">
        <v>109.81531007076772</v>
      </c>
      <c r="F75" s="163">
        <v>131.4167026774182</v>
      </c>
      <c r="G75" s="163">
        <v>241.23201274818592</v>
      </c>
      <c r="J75" s="25"/>
      <c r="K75" s="25"/>
      <c r="L75" s="25"/>
    </row>
    <row r="76" ht="14.25" customHeight="1">
      <c r="A76" s="42" t="s">
        <v>245</v>
      </c>
      <c r="B76" s="42" t="s">
        <v>178</v>
      </c>
      <c r="C76" s="42" t="s">
        <v>173</v>
      </c>
      <c r="D76" s="35" t="s">
        <v>36</v>
      </c>
      <c r="E76" s="163">
        <v>72.44051762763513</v>
      </c>
      <c r="F76" s="163">
        <v>135.92743828139228</v>
      </c>
      <c r="G76" s="163">
        <v>208.36795590902742</v>
      </c>
      <c r="J76" s="25"/>
      <c r="K76" s="25"/>
      <c r="L76" s="25"/>
    </row>
    <row r="77" ht="14.25" customHeight="1">
      <c r="A77" s="42" t="s">
        <v>246</v>
      </c>
      <c r="B77" s="42" t="s">
        <v>175</v>
      </c>
      <c r="C77" s="42" t="s">
        <v>169</v>
      </c>
      <c r="D77" s="35" t="s">
        <v>34</v>
      </c>
      <c r="E77" s="163">
        <v>98.62141304821718</v>
      </c>
      <c r="F77" s="163">
        <v>188.42507640151558</v>
      </c>
      <c r="G77" s="163">
        <v>287.04648944973275</v>
      </c>
      <c r="J77" s="25"/>
      <c r="K77" s="25"/>
      <c r="L77" s="25"/>
    </row>
    <row r="78" ht="14.25" customHeight="1">
      <c r="A78" s="42" t="s">
        <v>245</v>
      </c>
      <c r="B78" s="42" t="s">
        <v>178</v>
      </c>
      <c r="C78" s="42" t="s">
        <v>169</v>
      </c>
      <c r="D78" s="35" t="s">
        <v>32</v>
      </c>
      <c r="E78" s="163">
        <v>101.71054944183953</v>
      </c>
      <c r="F78" s="163">
        <v>137.53895768803847</v>
      </c>
      <c r="G78" s="163">
        <v>239.249507129878</v>
      </c>
      <c r="J78" s="25"/>
      <c r="K78" s="25"/>
      <c r="L78" s="25"/>
    </row>
    <row r="79" ht="14.25" customHeight="1">
      <c r="A79" s="42" t="s">
        <v>246</v>
      </c>
      <c r="B79" s="42" t="s">
        <v>183</v>
      </c>
      <c r="C79" s="42" t="s">
        <v>169</v>
      </c>
      <c r="D79" s="35" t="s">
        <v>30</v>
      </c>
      <c r="E79" s="163">
        <v>86.1297766957487</v>
      </c>
      <c r="F79" s="163">
        <v>146.0189390302518</v>
      </c>
      <c r="G79" s="163">
        <v>232.1487157260005</v>
      </c>
      <c r="J79" s="25"/>
      <c r="K79" s="25"/>
      <c r="L79" s="25"/>
    </row>
    <row r="80" ht="14.25" customHeight="1">
      <c r="A80" s="42" t="s">
        <v>245</v>
      </c>
      <c r="B80" s="42" t="s">
        <v>178</v>
      </c>
      <c r="C80" s="42" t="s">
        <v>176</v>
      </c>
      <c r="D80" s="35" t="s">
        <v>29</v>
      </c>
      <c r="E80" s="163">
        <v>85.931043761087</v>
      </c>
      <c r="F80" s="163">
        <v>116.81985126328001</v>
      </c>
      <c r="G80" s="163">
        <v>202.75089502436703</v>
      </c>
      <c r="J80" s="25"/>
      <c r="K80" s="25"/>
      <c r="L80" s="25"/>
    </row>
    <row r="81" ht="14.25" customHeight="1">
      <c r="A81" s="42" t="s">
        <v>246</v>
      </c>
      <c r="B81" s="42" t="s">
        <v>175</v>
      </c>
      <c r="C81" s="42" t="s">
        <v>173</v>
      </c>
      <c r="D81" s="33" t="s">
        <v>28</v>
      </c>
      <c r="E81" s="163">
        <v>136.18346841980224</v>
      </c>
      <c r="F81" s="163">
        <v>165.10221159808995</v>
      </c>
      <c r="G81" s="163">
        <v>301.2856800178922</v>
      </c>
      <c r="J81" s="25"/>
      <c r="K81" s="25"/>
      <c r="L81" s="25"/>
    </row>
    <row r="82" ht="14.25" customHeight="1">
      <c r="A82" s="42" t="s">
        <v>245</v>
      </c>
      <c r="B82" s="42" t="s">
        <v>168</v>
      </c>
      <c r="C82" s="42" t="s">
        <v>169</v>
      </c>
      <c r="D82" s="35" t="s">
        <v>46</v>
      </c>
      <c r="E82" s="163">
        <v>52.58257497953884</v>
      </c>
      <c r="F82" s="163">
        <v>68.934214116607</v>
      </c>
      <c r="G82" s="163">
        <v>121.51678909614583</v>
      </c>
      <c r="J82" s="25"/>
      <c r="K82" s="25"/>
      <c r="L82" s="25"/>
    </row>
    <row r="83" ht="14.25" customHeight="1">
      <c r="A83" s="42" t="s">
        <v>245</v>
      </c>
      <c r="B83" s="42" t="s">
        <v>168</v>
      </c>
      <c r="C83" s="42" t="s">
        <v>173</v>
      </c>
      <c r="D83" s="35" t="s">
        <v>45</v>
      </c>
      <c r="E83" s="163">
        <v>68.21303505831888</v>
      </c>
      <c r="F83" s="163">
        <v>89.7695132011111</v>
      </c>
      <c r="G83" s="163">
        <v>157.98254825942996</v>
      </c>
      <c r="J83" s="25"/>
      <c r="K83" s="25"/>
      <c r="L83" s="25"/>
    </row>
    <row r="84" ht="14.25" customHeight="1">
      <c r="A84" s="42" t="s">
        <v>246</v>
      </c>
      <c r="B84" s="42" t="s">
        <v>175</v>
      </c>
      <c r="C84" s="42" t="s">
        <v>176</v>
      </c>
      <c r="D84" s="35" t="s">
        <v>44</v>
      </c>
      <c r="E84" s="163">
        <v>78.09604584960057</v>
      </c>
      <c r="F84" s="163">
        <v>144.91122866296212</v>
      </c>
      <c r="G84" s="163">
        <v>223.00727451256267</v>
      </c>
      <c r="J84" s="25"/>
      <c r="K84" s="25"/>
      <c r="L84" s="25"/>
    </row>
    <row r="85" ht="14.25" customHeight="1">
      <c r="A85" s="42" t="s">
        <v>245</v>
      </c>
      <c r="B85" s="42" t="s">
        <v>178</v>
      </c>
      <c r="C85" s="42" t="s">
        <v>179</v>
      </c>
      <c r="D85" s="35" t="s">
        <v>43</v>
      </c>
      <c r="E85" s="163">
        <v>91.40514120184145</v>
      </c>
      <c r="F85" s="163">
        <v>105.1925339496147</v>
      </c>
      <c r="G85" s="163">
        <v>196.59767515145614</v>
      </c>
      <c r="J85" s="25"/>
      <c r="K85" s="25"/>
      <c r="L85" s="25"/>
    </row>
    <row r="86" ht="14.25" customHeight="1">
      <c r="A86" s="42" t="s">
        <v>246</v>
      </c>
      <c r="B86" s="42" t="s">
        <v>183</v>
      </c>
      <c r="C86" s="42" t="s">
        <v>176</v>
      </c>
      <c r="D86" s="35" t="s">
        <v>42</v>
      </c>
      <c r="E86" s="163">
        <v>99.41504457076724</v>
      </c>
      <c r="F86" s="163">
        <v>117.7232315474966</v>
      </c>
      <c r="G86" s="163">
        <v>217.13827611826383</v>
      </c>
      <c r="J86" s="25"/>
      <c r="K86" s="25"/>
      <c r="L86" s="25"/>
    </row>
    <row r="87" ht="14.25" customHeight="1">
      <c r="A87" s="42" t="s">
        <v>245</v>
      </c>
      <c r="B87" s="42" t="s">
        <v>168</v>
      </c>
      <c r="C87" s="42" t="s">
        <v>179</v>
      </c>
      <c r="D87" s="35" t="s">
        <v>41</v>
      </c>
      <c r="E87" s="163">
        <v>98.83883015795844</v>
      </c>
      <c r="F87" s="163">
        <v>149.67409245380978</v>
      </c>
      <c r="G87" s="163">
        <v>248.5129226117682</v>
      </c>
      <c r="J87" s="25"/>
      <c r="K87" s="25"/>
      <c r="L87" s="25"/>
    </row>
    <row r="88" ht="14.25" customHeight="1">
      <c r="A88" s="42" t="s">
        <v>246</v>
      </c>
      <c r="B88" s="42" t="s">
        <v>183</v>
      </c>
      <c r="C88" s="42" t="s">
        <v>173</v>
      </c>
      <c r="D88" s="35" t="s">
        <v>40</v>
      </c>
      <c r="E88" s="163">
        <v>74.57300747024206</v>
      </c>
      <c r="F88" s="163">
        <v>111.52830623287183</v>
      </c>
      <c r="G88" s="163">
        <v>186.10131370311387</v>
      </c>
      <c r="J88" s="25"/>
      <c r="K88" s="25"/>
      <c r="L88" s="25"/>
    </row>
    <row r="89" ht="14.25" customHeight="1">
      <c r="A89" s="42" t="s">
        <v>246</v>
      </c>
      <c r="B89" s="42" t="s">
        <v>175</v>
      </c>
      <c r="C89" s="42" t="s">
        <v>179</v>
      </c>
      <c r="D89" s="35" t="s">
        <v>39</v>
      </c>
      <c r="E89" s="163">
        <v>131.88868438421406</v>
      </c>
      <c r="F89" s="163">
        <v>178.07367487834028</v>
      </c>
      <c r="G89" s="163">
        <v>309.96235926255434</v>
      </c>
      <c r="J89" s="25"/>
      <c r="K89" s="25"/>
      <c r="L89" s="25"/>
    </row>
    <row r="90" ht="14.25" customHeight="1">
      <c r="A90" s="42" t="s">
        <v>245</v>
      </c>
      <c r="B90" s="42" t="s">
        <v>168</v>
      </c>
      <c r="C90" s="42" t="s">
        <v>176</v>
      </c>
      <c r="D90" s="35" t="s">
        <v>38</v>
      </c>
      <c r="E90" s="163">
        <v>59.54643515315946</v>
      </c>
      <c r="F90" s="163">
        <v>101.47510744798328</v>
      </c>
      <c r="G90" s="163">
        <v>161.02154260114273</v>
      </c>
      <c r="J90" s="25"/>
      <c r="K90" s="25"/>
      <c r="L90" s="25"/>
    </row>
    <row r="91" ht="14.25" customHeight="1">
      <c r="A91" s="42" t="s">
        <v>246</v>
      </c>
      <c r="B91" s="42" t="s">
        <v>183</v>
      </c>
      <c r="C91" s="42" t="s">
        <v>179</v>
      </c>
      <c r="D91" s="35" t="s">
        <v>37</v>
      </c>
      <c r="E91" s="163">
        <v>104.58600959120734</v>
      </c>
      <c r="F91" s="163">
        <v>163.55643113086734</v>
      </c>
      <c r="G91" s="163">
        <v>268.1424407220747</v>
      </c>
      <c r="J91" s="25"/>
      <c r="K91" s="25"/>
      <c r="L91" s="25"/>
    </row>
    <row r="92" ht="14.25" customHeight="1">
      <c r="A92" s="42" t="s">
        <v>245</v>
      </c>
      <c r="B92" s="42" t="s">
        <v>178</v>
      </c>
      <c r="C92" s="42" t="s">
        <v>173</v>
      </c>
      <c r="D92" s="35" t="s">
        <v>36</v>
      </c>
      <c r="E92" s="163">
        <v>59.504710908414566</v>
      </c>
      <c r="F92" s="163">
        <v>103.98935632246713</v>
      </c>
      <c r="G92" s="163">
        <v>163.49406723088168</v>
      </c>
      <c r="J92" s="25"/>
      <c r="K92" s="25"/>
      <c r="L92" s="25"/>
    </row>
    <row r="93" ht="14.25" customHeight="1">
      <c r="A93" s="42" t="s">
        <v>246</v>
      </c>
      <c r="B93" s="42" t="s">
        <v>175</v>
      </c>
      <c r="C93" s="42" t="s">
        <v>169</v>
      </c>
      <c r="D93" s="35" t="s">
        <v>34</v>
      </c>
      <c r="E93" s="163">
        <v>86.09805901034834</v>
      </c>
      <c r="F93" s="163">
        <v>150.54562177503885</v>
      </c>
      <c r="G93" s="163">
        <v>236.64368078538718</v>
      </c>
      <c r="J93" s="25"/>
      <c r="K93" s="25"/>
      <c r="L93" s="25"/>
    </row>
    <row r="94" ht="14.25" customHeight="1">
      <c r="A94" s="42" t="s">
        <v>245</v>
      </c>
      <c r="B94" s="42" t="s">
        <v>178</v>
      </c>
      <c r="C94" s="42" t="s">
        <v>169</v>
      </c>
      <c r="D94" s="35" t="s">
        <v>32</v>
      </c>
      <c r="E94" s="163">
        <v>56.66730611759632</v>
      </c>
      <c r="F94" s="163">
        <v>107.80549344518352</v>
      </c>
      <c r="G94" s="163">
        <v>164.47279956277984</v>
      </c>
      <c r="J94" s="25"/>
      <c r="K94" s="25"/>
      <c r="L94" s="25"/>
    </row>
    <row r="95" ht="14.25" customHeight="1">
      <c r="A95" s="42" t="s">
        <v>246</v>
      </c>
      <c r="B95" s="42" t="s">
        <v>183</v>
      </c>
      <c r="C95" s="42" t="s">
        <v>169</v>
      </c>
      <c r="D95" s="35" t="s">
        <v>30</v>
      </c>
      <c r="E95" s="163">
        <v>96.01352156247395</v>
      </c>
      <c r="F95" s="163">
        <v>149.25034982911382</v>
      </c>
      <c r="G95" s="163">
        <v>245.26387139158777</v>
      </c>
      <c r="J95" s="25"/>
      <c r="K95" s="25"/>
      <c r="L95" s="25"/>
    </row>
    <row r="96" ht="14.25" customHeight="1">
      <c r="A96" s="42" t="s">
        <v>245</v>
      </c>
      <c r="B96" s="42" t="s">
        <v>178</v>
      </c>
      <c r="C96" s="42" t="s">
        <v>176</v>
      </c>
      <c r="D96" s="35" t="s">
        <v>29</v>
      </c>
      <c r="E96" s="163">
        <v>56.24577409816604</v>
      </c>
      <c r="F96" s="163">
        <v>103.08275929050217</v>
      </c>
      <c r="G96" s="163">
        <v>159.3285333886682</v>
      </c>
      <c r="J96" s="25"/>
      <c r="K96" s="25"/>
      <c r="L96" s="25"/>
    </row>
    <row r="97" ht="14.25" customHeight="1">
      <c r="A97" s="42" t="s">
        <v>246</v>
      </c>
      <c r="B97" s="42" t="s">
        <v>175</v>
      </c>
      <c r="C97" s="42" t="s">
        <v>173</v>
      </c>
      <c r="D97" s="33" t="s">
        <v>28</v>
      </c>
      <c r="E97" s="163">
        <v>144.69493519603986</v>
      </c>
      <c r="F97" s="163">
        <v>194.2471244169875</v>
      </c>
      <c r="G97" s="163">
        <v>338.94205961302737</v>
      </c>
      <c r="J97" s="25"/>
      <c r="K97" s="25"/>
      <c r="L97" s="25"/>
    </row>
    <row r="98" ht="14.25" customHeight="1">
      <c r="J98" s="25"/>
      <c r="K98" s="25"/>
      <c r="L98" s="25"/>
    </row>
    <row r="99" ht="14.25" customHeight="1">
      <c r="C99" s="130"/>
      <c r="D99" s="130"/>
      <c r="E99" s="130"/>
      <c r="J99" s="25"/>
      <c r="K99" s="25"/>
      <c r="L99" s="25"/>
    </row>
    <row r="100" ht="14.25" customHeight="1">
      <c r="C100" s="130"/>
      <c r="D100" s="130"/>
      <c r="E100" s="130"/>
      <c r="J100" s="25"/>
      <c r="K100" s="25"/>
      <c r="L100" s="25"/>
    </row>
    <row r="101" ht="14.25" customHeight="1">
      <c r="C101" s="130"/>
      <c r="D101" s="130"/>
      <c r="E101" s="130"/>
      <c r="J101" s="25"/>
      <c r="K101" s="25"/>
      <c r="L101" s="25"/>
    </row>
    <row r="102" ht="14.25" customHeight="1">
      <c r="C102" s="130"/>
      <c r="D102" s="130"/>
      <c r="E102" s="130"/>
      <c r="J102" s="25"/>
      <c r="K102" s="25"/>
      <c r="L102" s="25"/>
    </row>
    <row r="103" ht="14.25" customHeight="1">
      <c r="C103" s="130"/>
      <c r="D103" s="130"/>
      <c r="E103" s="130"/>
      <c r="J103" s="25"/>
      <c r="K103" s="25"/>
      <c r="L103" s="25"/>
    </row>
    <row r="104" ht="14.25" customHeight="1">
      <c r="C104" s="130"/>
      <c r="D104" s="130"/>
      <c r="E104" s="130"/>
      <c r="J104" s="25"/>
      <c r="K104" s="25"/>
      <c r="L104" s="25"/>
    </row>
    <row r="105" ht="14.25" customHeight="1">
      <c r="C105" s="130"/>
      <c r="D105" s="130"/>
      <c r="E105" s="130"/>
      <c r="J105" s="25"/>
      <c r="K105" s="25"/>
      <c r="L105" s="25"/>
    </row>
    <row r="106" ht="14.25" customHeight="1">
      <c r="C106" s="130"/>
      <c r="D106" s="130"/>
      <c r="E106" s="130"/>
      <c r="J106" s="25"/>
      <c r="K106" s="25"/>
      <c r="L106" s="25"/>
    </row>
    <row r="107" ht="14.25" customHeight="1">
      <c r="C107" s="130"/>
      <c r="D107" s="130"/>
      <c r="E107" s="130"/>
      <c r="J107" s="25"/>
      <c r="K107" s="25"/>
      <c r="L107" s="25"/>
    </row>
    <row r="108" ht="14.25" customHeight="1">
      <c r="C108" s="130"/>
      <c r="D108" s="130"/>
      <c r="E108" s="130"/>
      <c r="J108" s="25"/>
      <c r="K108" s="25"/>
      <c r="L108" s="25"/>
    </row>
    <row r="109" ht="14.25" customHeight="1">
      <c r="C109" s="130"/>
      <c r="D109" s="130"/>
      <c r="E109" s="130"/>
      <c r="J109" s="25"/>
      <c r="K109" s="25"/>
      <c r="L109" s="25"/>
    </row>
    <row r="110" ht="14.25" customHeight="1">
      <c r="C110" s="130"/>
      <c r="D110" s="130"/>
      <c r="E110" s="130"/>
      <c r="J110" s="25"/>
      <c r="K110" s="25"/>
      <c r="L110" s="25"/>
    </row>
    <row r="111" ht="14.25" customHeight="1">
      <c r="C111" s="130"/>
      <c r="D111" s="130"/>
      <c r="E111" s="130"/>
      <c r="J111" s="25"/>
      <c r="K111" s="25"/>
      <c r="L111" s="25"/>
    </row>
    <row r="112" ht="14.25" customHeight="1">
      <c r="C112" s="130"/>
      <c r="D112" s="130"/>
      <c r="E112" s="130"/>
      <c r="J112" s="25"/>
      <c r="K112" s="25"/>
      <c r="L112" s="25"/>
    </row>
    <row r="113" ht="14.25" customHeight="1">
      <c r="C113" s="130"/>
      <c r="D113" s="130"/>
      <c r="E113" s="130"/>
      <c r="J113" s="25"/>
      <c r="K113" s="25"/>
      <c r="L113" s="25"/>
    </row>
    <row r="114" ht="14.25" customHeight="1">
      <c r="C114" s="130"/>
      <c r="D114" s="130"/>
      <c r="E114" s="130"/>
      <c r="J114" s="25"/>
      <c r="K114" s="25"/>
      <c r="L114" s="25"/>
    </row>
    <row r="115" ht="14.25" customHeight="1">
      <c r="J115" s="25"/>
      <c r="K115" s="25"/>
      <c r="L115" s="25"/>
    </row>
    <row r="116" ht="14.25" customHeight="1">
      <c r="J116" s="25"/>
      <c r="K116" s="25"/>
      <c r="L116" s="25"/>
    </row>
    <row r="117" ht="14.25" customHeight="1">
      <c r="C117" s="130"/>
      <c r="D117" s="130"/>
      <c r="E117" s="130"/>
      <c r="J117" s="25"/>
      <c r="K117" s="25"/>
      <c r="L117" s="25"/>
    </row>
    <row r="118" ht="14.25" customHeight="1">
      <c r="C118" s="130"/>
      <c r="D118" s="130"/>
      <c r="E118" s="130"/>
      <c r="J118" s="25"/>
      <c r="K118" s="25"/>
      <c r="L118" s="25"/>
    </row>
    <row r="119" ht="14.25" customHeight="1">
      <c r="C119" s="130"/>
      <c r="D119" s="130"/>
      <c r="E119" s="130"/>
      <c r="J119" s="25"/>
      <c r="K119" s="25"/>
      <c r="L119" s="25"/>
    </row>
    <row r="120" ht="14.25" customHeight="1">
      <c r="C120" s="130"/>
      <c r="D120" s="130"/>
      <c r="E120" s="130"/>
      <c r="J120" s="25"/>
      <c r="K120" s="25"/>
      <c r="L120" s="25"/>
    </row>
    <row r="121" ht="14.25" customHeight="1">
      <c r="C121" s="130"/>
      <c r="D121" s="130"/>
      <c r="E121" s="130"/>
      <c r="J121" s="25"/>
      <c r="K121" s="25"/>
      <c r="L121" s="25"/>
    </row>
    <row r="122" ht="14.25" customHeight="1">
      <c r="C122" s="130"/>
      <c r="D122" s="130"/>
      <c r="E122" s="130"/>
      <c r="J122" s="25"/>
      <c r="K122" s="25"/>
      <c r="L122" s="25"/>
    </row>
    <row r="123" ht="14.25" customHeight="1">
      <c r="C123" s="130"/>
      <c r="D123" s="130"/>
      <c r="E123" s="130"/>
      <c r="J123" s="25"/>
      <c r="K123" s="25"/>
      <c r="L123" s="25"/>
    </row>
    <row r="124" ht="14.25" customHeight="1">
      <c r="C124" s="130"/>
      <c r="D124" s="130"/>
      <c r="E124" s="130"/>
      <c r="J124" s="25"/>
      <c r="K124" s="25"/>
      <c r="L124" s="25"/>
    </row>
    <row r="125" ht="14.25" customHeight="1">
      <c r="C125" s="130"/>
      <c r="D125" s="130"/>
      <c r="E125" s="130"/>
      <c r="J125" s="25"/>
      <c r="K125" s="25"/>
      <c r="L125" s="25"/>
    </row>
    <row r="126" ht="14.25" customHeight="1">
      <c r="C126" s="130"/>
      <c r="D126" s="130"/>
      <c r="E126" s="130"/>
      <c r="J126" s="25"/>
      <c r="K126" s="25"/>
      <c r="L126" s="25"/>
    </row>
    <row r="127" ht="14.25" customHeight="1">
      <c r="C127" s="130"/>
      <c r="D127" s="130"/>
      <c r="E127" s="130"/>
      <c r="J127" s="25"/>
      <c r="K127" s="25"/>
      <c r="L127" s="25"/>
    </row>
    <row r="128" ht="14.25" customHeight="1">
      <c r="C128" s="130"/>
      <c r="D128" s="130"/>
      <c r="E128" s="130"/>
      <c r="J128" s="25"/>
      <c r="K128" s="25"/>
      <c r="L128" s="25"/>
    </row>
    <row r="129" ht="14.25" customHeight="1">
      <c r="C129" s="130"/>
      <c r="D129" s="130"/>
      <c r="E129" s="130"/>
      <c r="J129" s="25"/>
      <c r="K129" s="25"/>
      <c r="L129" s="25"/>
    </row>
    <row r="130" ht="14.25" customHeight="1">
      <c r="C130" s="130"/>
      <c r="D130" s="130"/>
      <c r="E130" s="130"/>
      <c r="J130" s="25"/>
      <c r="K130" s="25"/>
      <c r="L130" s="25"/>
    </row>
    <row r="131" ht="14.25" customHeight="1">
      <c r="C131" s="130"/>
      <c r="D131" s="130"/>
      <c r="E131" s="130"/>
      <c r="J131" s="25"/>
      <c r="K131" s="25"/>
      <c r="L131" s="25"/>
    </row>
    <row r="132" ht="14.25" customHeight="1">
      <c r="C132" s="130"/>
      <c r="D132" s="130"/>
      <c r="E132" s="130"/>
      <c r="J132" s="25"/>
      <c r="K132" s="25"/>
      <c r="L132" s="25"/>
    </row>
    <row r="133" ht="14.25" customHeight="1">
      <c r="J133" s="25"/>
      <c r="K133" s="25"/>
      <c r="L133" s="25"/>
    </row>
    <row r="134" ht="14.25" customHeight="1">
      <c r="J134" s="25"/>
      <c r="K134" s="25"/>
      <c r="L134" s="25"/>
    </row>
    <row r="135" ht="14.25" customHeight="1">
      <c r="J135" s="25"/>
      <c r="K135" s="25"/>
      <c r="L135" s="25"/>
    </row>
    <row r="136" ht="14.25" customHeight="1">
      <c r="J136" s="25"/>
      <c r="K136" s="25"/>
      <c r="L136" s="25"/>
    </row>
    <row r="137" ht="14.25" customHeight="1">
      <c r="J137" s="25"/>
      <c r="K137" s="25"/>
      <c r="L137" s="25"/>
    </row>
    <row r="138" ht="14.25" customHeight="1">
      <c r="J138" s="25"/>
      <c r="K138" s="25"/>
      <c r="L138" s="25"/>
    </row>
    <row r="139" ht="14.25" customHeight="1">
      <c r="J139" s="25"/>
      <c r="K139" s="25"/>
      <c r="L139" s="25"/>
    </row>
    <row r="140" ht="14.25" customHeight="1">
      <c r="J140" s="25"/>
      <c r="K140" s="25"/>
      <c r="L140" s="25"/>
    </row>
    <row r="141" ht="14.25" customHeight="1">
      <c r="J141" s="25"/>
      <c r="K141" s="25"/>
      <c r="L141" s="25"/>
    </row>
    <row r="142" ht="14.25" customHeight="1">
      <c r="J142" s="25"/>
      <c r="K142" s="25"/>
      <c r="L142" s="25"/>
    </row>
    <row r="143" ht="14.25" customHeight="1">
      <c r="J143" s="25"/>
      <c r="K143" s="25"/>
      <c r="L143" s="25"/>
    </row>
    <row r="144" ht="14.25" customHeight="1">
      <c r="J144" s="25"/>
      <c r="K144" s="25"/>
      <c r="L144" s="25"/>
    </row>
    <row r="145" ht="14.25" customHeight="1">
      <c r="J145" s="25"/>
      <c r="K145" s="25"/>
      <c r="L145" s="25"/>
    </row>
    <row r="146" ht="14.25" customHeight="1">
      <c r="J146" s="25"/>
      <c r="K146" s="25"/>
      <c r="L146" s="25"/>
    </row>
    <row r="147" ht="14.25" customHeight="1">
      <c r="J147" s="25"/>
      <c r="K147" s="25"/>
      <c r="L147" s="25"/>
    </row>
    <row r="148" ht="14.25" customHeight="1">
      <c r="J148" s="25"/>
      <c r="K148" s="25"/>
      <c r="L148" s="25"/>
    </row>
    <row r="149" ht="14.25" customHeight="1">
      <c r="J149" s="25"/>
      <c r="K149" s="25"/>
      <c r="L149" s="25"/>
    </row>
    <row r="150" ht="14.25" customHeight="1">
      <c r="J150" s="25"/>
      <c r="K150" s="25"/>
      <c r="L150" s="25"/>
    </row>
    <row r="151" ht="14.25" customHeight="1">
      <c r="J151" s="25"/>
      <c r="K151" s="25"/>
      <c r="L151" s="25"/>
    </row>
    <row r="152" ht="14.25" customHeight="1">
      <c r="J152" s="25"/>
      <c r="K152" s="25"/>
      <c r="L152" s="25"/>
    </row>
    <row r="153" ht="14.25" customHeight="1">
      <c r="J153" s="25"/>
      <c r="K153" s="25"/>
      <c r="L153" s="25"/>
    </row>
    <row r="154" ht="14.25" customHeight="1">
      <c r="J154" s="25"/>
      <c r="K154" s="25"/>
      <c r="L154" s="25"/>
    </row>
    <row r="155" ht="14.25" customHeight="1">
      <c r="J155" s="25"/>
      <c r="K155" s="25"/>
      <c r="L155" s="25"/>
    </row>
    <row r="156" ht="14.25" customHeight="1">
      <c r="J156" s="25"/>
      <c r="K156" s="25"/>
      <c r="L156" s="25"/>
    </row>
    <row r="157" ht="14.25" customHeight="1">
      <c r="J157" s="25"/>
      <c r="K157" s="25"/>
      <c r="L157" s="25"/>
    </row>
    <row r="158" ht="14.25" customHeight="1">
      <c r="J158" s="25"/>
      <c r="K158" s="25"/>
      <c r="L158" s="25"/>
    </row>
    <row r="159" ht="14.25" customHeight="1">
      <c r="J159" s="25"/>
      <c r="K159" s="25"/>
      <c r="L159" s="25"/>
    </row>
    <row r="160" ht="14.25" customHeight="1">
      <c r="J160" s="25"/>
      <c r="K160" s="25"/>
      <c r="L160" s="25"/>
    </row>
    <row r="161" ht="14.25" customHeight="1">
      <c r="J161" s="25"/>
      <c r="K161" s="25"/>
      <c r="L161" s="25"/>
    </row>
    <row r="162" ht="14.25" customHeight="1">
      <c r="J162" s="25"/>
      <c r="K162" s="25"/>
      <c r="L162" s="25"/>
    </row>
    <row r="163" ht="14.25" customHeight="1">
      <c r="J163" s="25"/>
      <c r="K163" s="25"/>
      <c r="L163" s="25"/>
    </row>
    <row r="164" ht="14.25" customHeight="1">
      <c r="J164" s="25"/>
      <c r="K164" s="25"/>
      <c r="L164" s="25"/>
    </row>
    <row r="165" ht="14.25" customHeight="1">
      <c r="J165" s="25"/>
      <c r="K165" s="25"/>
      <c r="L165" s="25"/>
    </row>
    <row r="166" ht="14.25" customHeight="1">
      <c r="J166" s="25"/>
      <c r="K166" s="25"/>
      <c r="L166" s="25"/>
    </row>
    <row r="167" ht="14.25" customHeight="1">
      <c r="J167" s="25"/>
      <c r="K167" s="25"/>
      <c r="L167" s="25"/>
    </row>
    <row r="168" ht="14.25" customHeight="1">
      <c r="J168" s="25"/>
      <c r="K168" s="25"/>
      <c r="L168" s="25"/>
    </row>
    <row r="169" ht="14.25" customHeight="1">
      <c r="J169" s="25"/>
      <c r="K169" s="25"/>
      <c r="L169" s="25"/>
    </row>
    <row r="170" ht="14.25" customHeight="1">
      <c r="J170" s="25"/>
      <c r="K170" s="25"/>
      <c r="L170" s="25"/>
    </row>
    <row r="171" ht="14.25" customHeight="1">
      <c r="J171" s="25"/>
      <c r="K171" s="25"/>
      <c r="L171" s="25"/>
    </row>
    <row r="172" ht="14.25" customHeight="1">
      <c r="J172" s="25"/>
      <c r="K172" s="25"/>
      <c r="L172" s="25"/>
    </row>
    <row r="173" ht="14.25" customHeight="1">
      <c r="J173" s="25"/>
      <c r="K173" s="25"/>
      <c r="L173" s="25"/>
    </row>
    <row r="174" ht="14.25" customHeight="1">
      <c r="J174" s="25"/>
      <c r="K174" s="25"/>
      <c r="L174" s="25"/>
    </row>
    <row r="175" ht="14.25" customHeight="1">
      <c r="J175" s="25"/>
      <c r="K175" s="25"/>
      <c r="L175" s="25"/>
    </row>
    <row r="176" ht="14.25" customHeight="1">
      <c r="J176" s="25"/>
      <c r="K176" s="25"/>
      <c r="L176" s="25"/>
    </row>
    <row r="177" ht="14.25" customHeight="1">
      <c r="J177" s="25"/>
      <c r="K177" s="25"/>
      <c r="L177" s="25"/>
    </row>
    <row r="178" ht="14.25" customHeight="1">
      <c r="J178" s="25"/>
      <c r="K178" s="25"/>
      <c r="L178" s="25"/>
    </row>
    <row r="179" ht="14.25" customHeight="1">
      <c r="J179" s="25"/>
      <c r="K179" s="25"/>
      <c r="L179" s="25"/>
    </row>
    <row r="180" ht="14.25" customHeight="1">
      <c r="J180" s="25"/>
      <c r="K180" s="25"/>
      <c r="L180" s="25"/>
    </row>
    <row r="181" ht="14.25" customHeight="1">
      <c r="J181" s="25"/>
      <c r="K181" s="25"/>
      <c r="L181" s="25"/>
    </row>
    <row r="182" ht="14.25" customHeight="1">
      <c r="J182" s="25"/>
      <c r="K182" s="25"/>
      <c r="L182" s="25"/>
    </row>
    <row r="183" ht="14.25" customHeight="1">
      <c r="J183" s="25"/>
      <c r="K183" s="25"/>
      <c r="L183" s="25"/>
    </row>
    <row r="184" ht="14.25" customHeight="1">
      <c r="J184" s="25"/>
      <c r="K184" s="25"/>
      <c r="L184" s="25"/>
    </row>
    <row r="185" ht="14.25" customHeight="1">
      <c r="J185" s="25"/>
      <c r="K185" s="25"/>
      <c r="L185" s="25"/>
    </row>
    <row r="186" ht="14.25" customHeight="1">
      <c r="J186" s="25"/>
      <c r="K186" s="25"/>
      <c r="L186" s="25"/>
    </row>
    <row r="187" ht="14.25" customHeight="1">
      <c r="J187" s="25"/>
      <c r="K187" s="25"/>
      <c r="L187" s="25"/>
    </row>
    <row r="188" ht="14.25" customHeight="1">
      <c r="J188" s="25"/>
      <c r="K188" s="25"/>
      <c r="L188" s="25"/>
    </row>
    <row r="189" ht="14.25" customHeight="1">
      <c r="J189" s="25"/>
      <c r="K189" s="25"/>
      <c r="L189" s="25"/>
    </row>
    <row r="190" ht="14.25" customHeight="1">
      <c r="J190" s="25"/>
      <c r="K190" s="25"/>
      <c r="L190" s="25"/>
    </row>
    <row r="191" ht="14.25" customHeight="1">
      <c r="J191" s="25"/>
      <c r="K191" s="25"/>
      <c r="L191" s="25"/>
    </row>
    <row r="192" ht="14.25" customHeight="1">
      <c r="J192" s="25"/>
      <c r="K192" s="25"/>
      <c r="L192" s="25"/>
    </row>
    <row r="193" ht="14.25" customHeight="1">
      <c r="J193" s="25"/>
      <c r="K193" s="25"/>
      <c r="L193" s="25"/>
    </row>
    <row r="194" ht="14.25" customHeight="1">
      <c r="J194" s="25"/>
      <c r="K194" s="25"/>
      <c r="L194" s="25"/>
    </row>
    <row r="195" ht="14.25" customHeight="1">
      <c r="J195" s="25"/>
      <c r="K195" s="25"/>
      <c r="L195" s="25"/>
    </row>
    <row r="196" ht="14.25" customHeight="1">
      <c r="J196" s="25"/>
      <c r="K196" s="25"/>
      <c r="L196" s="25"/>
    </row>
    <row r="197" ht="14.25" customHeight="1">
      <c r="J197" s="25"/>
      <c r="K197" s="25"/>
      <c r="L197" s="25"/>
    </row>
    <row r="198" ht="14.25" customHeight="1">
      <c r="J198" s="25"/>
      <c r="K198" s="25"/>
      <c r="L198" s="25"/>
    </row>
    <row r="199" ht="14.25" customHeight="1">
      <c r="J199" s="25"/>
      <c r="K199" s="25"/>
      <c r="L199" s="25"/>
    </row>
    <row r="200" ht="14.25" customHeight="1">
      <c r="J200" s="25"/>
      <c r="K200" s="25"/>
      <c r="L200" s="25"/>
    </row>
    <row r="201" ht="14.25" customHeight="1">
      <c r="J201" s="25"/>
      <c r="K201" s="25"/>
      <c r="L201" s="25"/>
    </row>
    <row r="202" ht="14.25" customHeight="1">
      <c r="J202" s="25"/>
      <c r="K202" s="25"/>
      <c r="L202" s="25"/>
    </row>
    <row r="203" ht="14.25" customHeight="1">
      <c r="J203" s="25"/>
      <c r="K203" s="25"/>
      <c r="L203" s="25"/>
    </row>
    <row r="204" ht="14.25" customHeight="1">
      <c r="J204" s="25"/>
      <c r="K204" s="25"/>
      <c r="L204" s="25"/>
    </row>
    <row r="205" ht="14.25" customHeight="1">
      <c r="J205" s="25"/>
      <c r="K205" s="25"/>
      <c r="L205" s="25"/>
    </row>
    <row r="206" ht="14.25" customHeight="1">
      <c r="J206" s="25"/>
      <c r="K206" s="25"/>
      <c r="L206" s="25"/>
    </row>
    <row r="207" ht="14.25" customHeight="1">
      <c r="J207" s="25"/>
      <c r="K207" s="25"/>
      <c r="L207" s="25"/>
    </row>
    <row r="208" ht="14.25" customHeight="1">
      <c r="J208" s="25"/>
      <c r="K208" s="25"/>
      <c r="L208" s="25"/>
    </row>
    <row r="209" ht="14.25" customHeight="1">
      <c r="J209" s="25"/>
      <c r="K209" s="25"/>
      <c r="L209" s="25"/>
    </row>
    <row r="210" ht="14.25" customHeight="1">
      <c r="J210" s="25"/>
      <c r="K210" s="25"/>
      <c r="L210" s="25"/>
    </row>
    <row r="211" ht="14.25" customHeight="1">
      <c r="J211" s="25"/>
      <c r="K211" s="25"/>
      <c r="L211" s="25"/>
    </row>
    <row r="212" ht="14.25" customHeight="1">
      <c r="J212" s="25"/>
      <c r="K212" s="25"/>
      <c r="L212" s="25"/>
    </row>
    <row r="213" ht="14.25" customHeight="1">
      <c r="J213" s="25"/>
      <c r="K213" s="25"/>
      <c r="L213" s="25"/>
    </row>
    <row r="214" ht="14.25" customHeight="1">
      <c r="J214" s="25"/>
      <c r="K214" s="25"/>
      <c r="L214" s="25"/>
    </row>
    <row r="215" ht="14.25" customHeight="1">
      <c r="J215" s="25"/>
      <c r="K215" s="25"/>
      <c r="L215" s="25"/>
    </row>
    <row r="216" ht="14.25" customHeight="1">
      <c r="J216" s="25"/>
      <c r="K216" s="25"/>
      <c r="L216" s="25"/>
    </row>
    <row r="217" ht="14.25" customHeight="1">
      <c r="J217" s="25"/>
      <c r="K217" s="25"/>
      <c r="L217" s="25"/>
    </row>
    <row r="218" ht="14.25" customHeight="1">
      <c r="J218" s="25"/>
      <c r="K218" s="25"/>
      <c r="L218" s="25"/>
    </row>
    <row r="219" ht="14.25" customHeight="1">
      <c r="J219" s="25"/>
      <c r="K219" s="25"/>
      <c r="L219" s="25"/>
    </row>
    <row r="220" ht="14.25" customHeight="1">
      <c r="J220" s="25"/>
      <c r="K220" s="25"/>
      <c r="L220" s="25"/>
    </row>
    <row r="221" ht="14.25" customHeight="1">
      <c r="J221" s="25"/>
      <c r="K221" s="25"/>
      <c r="L221" s="25"/>
    </row>
    <row r="222" ht="14.25" customHeight="1">
      <c r="J222" s="25"/>
      <c r="K222" s="25"/>
      <c r="L222" s="25"/>
    </row>
    <row r="223" ht="14.25" customHeight="1">
      <c r="J223" s="25"/>
      <c r="K223" s="25"/>
      <c r="L223" s="25"/>
    </row>
    <row r="224" ht="14.25" customHeight="1">
      <c r="J224" s="25"/>
      <c r="K224" s="25"/>
      <c r="L224" s="25"/>
    </row>
    <row r="225" ht="14.25" customHeight="1">
      <c r="J225" s="25"/>
      <c r="K225" s="25"/>
      <c r="L225" s="25"/>
    </row>
    <row r="226" ht="14.25" customHeight="1">
      <c r="J226" s="25"/>
      <c r="K226" s="25"/>
      <c r="L226" s="25"/>
    </row>
    <row r="227" ht="14.25" customHeight="1">
      <c r="J227" s="25"/>
      <c r="K227" s="25"/>
      <c r="L227" s="25"/>
    </row>
    <row r="228" ht="14.25" customHeight="1">
      <c r="J228" s="25"/>
      <c r="K228" s="25"/>
      <c r="L228" s="25"/>
    </row>
    <row r="229" ht="14.25" customHeight="1">
      <c r="J229" s="25"/>
      <c r="K229" s="25"/>
      <c r="L229" s="25"/>
    </row>
    <row r="230" ht="14.25" customHeight="1">
      <c r="J230" s="25"/>
      <c r="K230" s="25"/>
      <c r="L230" s="25"/>
    </row>
    <row r="231" ht="14.25" customHeight="1">
      <c r="J231" s="25"/>
      <c r="K231" s="25"/>
      <c r="L231" s="25"/>
    </row>
    <row r="232" ht="14.25" customHeight="1">
      <c r="J232" s="25"/>
      <c r="K232" s="25"/>
      <c r="L232" s="25"/>
    </row>
    <row r="233" ht="14.25" customHeight="1">
      <c r="J233" s="25"/>
      <c r="K233" s="25"/>
      <c r="L233" s="25"/>
    </row>
    <row r="234" ht="14.25" customHeight="1">
      <c r="J234" s="25"/>
      <c r="K234" s="25"/>
      <c r="L234" s="25"/>
    </row>
    <row r="235" ht="14.25" customHeight="1">
      <c r="J235" s="25"/>
      <c r="K235" s="25"/>
      <c r="L235" s="25"/>
    </row>
    <row r="236" ht="14.25" customHeight="1">
      <c r="J236" s="25"/>
      <c r="K236" s="25"/>
      <c r="L236" s="25"/>
    </row>
    <row r="237" ht="14.25" customHeight="1">
      <c r="J237" s="25"/>
      <c r="K237" s="25"/>
      <c r="L237" s="25"/>
    </row>
    <row r="238" ht="14.25" customHeight="1">
      <c r="J238" s="25"/>
      <c r="K238" s="25"/>
      <c r="L238" s="25"/>
    </row>
    <row r="239" ht="14.25" customHeight="1">
      <c r="J239" s="25"/>
      <c r="K239" s="25"/>
      <c r="L239" s="25"/>
    </row>
    <row r="240" ht="14.25" customHeight="1">
      <c r="J240" s="25"/>
      <c r="K240" s="25"/>
      <c r="L240" s="25"/>
    </row>
    <row r="241" ht="14.25" customHeight="1">
      <c r="J241" s="25"/>
      <c r="K241" s="25"/>
      <c r="L241" s="25"/>
    </row>
    <row r="242" ht="14.25" customHeight="1">
      <c r="J242" s="25"/>
      <c r="K242" s="25"/>
      <c r="L242" s="25"/>
    </row>
    <row r="243" ht="14.25" customHeight="1">
      <c r="J243" s="25"/>
      <c r="K243" s="25"/>
      <c r="L243" s="25"/>
    </row>
    <row r="244" ht="14.25" customHeight="1">
      <c r="J244" s="25"/>
      <c r="K244" s="25"/>
      <c r="L244" s="25"/>
    </row>
    <row r="245" ht="14.25" customHeight="1">
      <c r="J245" s="25"/>
      <c r="K245" s="25"/>
      <c r="L245" s="25"/>
    </row>
    <row r="246" ht="14.25" customHeight="1">
      <c r="J246" s="25"/>
      <c r="K246" s="25"/>
      <c r="L246" s="25"/>
    </row>
    <row r="247" ht="14.25" customHeight="1">
      <c r="J247" s="25"/>
      <c r="K247" s="25"/>
      <c r="L247" s="25"/>
    </row>
    <row r="248" ht="14.25" customHeight="1">
      <c r="J248" s="25"/>
      <c r="K248" s="25"/>
      <c r="L248" s="25"/>
    </row>
    <row r="249" ht="14.25" customHeight="1">
      <c r="J249" s="25"/>
      <c r="K249" s="25"/>
      <c r="L249" s="25"/>
    </row>
    <row r="250" ht="14.25" customHeight="1">
      <c r="J250" s="25"/>
      <c r="K250" s="25"/>
      <c r="L250" s="25"/>
    </row>
    <row r="251" ht="14.25" customHeight="1">
      <c r="J251" s="25"/>
      <c r="K251" s="25"/>
      <c r="L251" s="25"/>
    </row>
    <row r="252" ht="14.25" customHeight="1">
      <c r="J252" s="25"/>
      <c r="K252" s="25"/>
      <c r="L252" s="25"/>
    </row>
    <row r="253" ht="14.25" customHeight="1">
      <c r="J253" s="25"/>
      <c r="K253" s="25"/>
      <c r="L253" s="25"/>
    </row>
    <row r="254" ht="14.25" customHeight="1">
      <c r="J254" s="25"/>
      <c r="K254" s="25"/>
      <c r="L254" s="25"/>
    </row>
    <row r="255" ht="14.25" customHeight="1">
      <c r="J255" s="25"/>
      <c r="K255" s="25"/>
      <c r="L255" s="25"/>
    </row>
    <row r="256" ht="14.25" customHeight="1">
      <c r="J256" s="25"/>
      <c r="K256" s="25"/>
      <c r="L256" s="25"/>
    </row>
    <row r="257" ht="14.25" customHeight="1">
      <c r="J257" s="25"/>
      <c r="K257" s="25"/>
      <c r="L257" s="25"/>
    </row>
    <row r="258" ht="14.25" customHeight="1">
      <c r="J258" s="25"/>
      <c r="K258" s="25"/>
      <c r="L258" s="25"/>
    </row>
    <row r="259" ht="14.25" customHeight="1">
      <c r="J259" s="25"/>
      <c r="K259" s="25"/>
      <c r="L259" s="25"/>
    </row>
    <row r="260" ht="14.25" customHeight="1">
      <c r="J260" s="25"/>
      <c r="K260" s="25"/>
      <c r="L260" s="25"/>
    </row>
    <row r="261" ht="14.25" customHeight="1">
      <c r="J261" s="25"/>
      <c r="K261" s="25"/>
      <c r="L261" s="25"/>
    </row>
    <row r="262" ht="14.25" customHeight="1">
      <c r="J262" s="25"/>
      <c r="K262" s="25"/>
      <c r="L262" s="25"/>
    </row>
    <row r="263" ht="14.25" customHeight="1">
      <c r="J263" s="25"/>
      <c r="K263" s="25"/>
      <c r="L263" s="25"/>
    </row>
    <row r="264" ht="14.25" customHeight="1">
      <c r="J264" s="25"/>
      <c r="K264" s="25"/>
      <c r="L264" s="25"/>
    </row>
    <row r="265" ht="14.25" customHeight="1">
      <c r="J265" s="25"/>
      <c r="K265" s="25"/>
      <c r="L265" s="25"/>
    </row>
    <row r="266" ht="14.25" customHeight="1">
      <c r="J266" s="25"/>
      <c r="K266" s="25"/>
      <c r="L266" s="25"/>
    </row>
    <row r="267" ht="14.25" customHeight="1">
      <c r="J267" s="25"/>
      <c r="K267" s="25"/>
      <c r="L267" s="25"/>
    </row>
    <row r="268" ht="14.25" customHeight="1">
      <c r="J268" s="25"/>
      <c r="K268" s="25"/>
      <c r="L268" s="25"/>
    </row>
    <row r="269" ht="14.25" customHeight="1">
      <c r="J269" s="25"/>
      <c r="K269" s="25"/>
      <c r="L269" s="25"/>
    </row>
    <row r="270" ht="14.25" customHeight="1">
      <c r="J270" s="25"/>
      <c r="K270" s="25"/>
      <c r="L270" s="25"/>
    </row>
    <row r="271" ht="14.25" customHeight="1">
      <c r="J271" s="25"/>
      <c r="K271" s="25"/>
      <c r="L271" s="25"/>
    </row>
    <row r="272" ht="14.25" customHeight="1">
      <c r="J272" s="25"/>
      <c r="K272" s="25"/>
      <c r="L272" s="25"/>
    </row>
    <row r="273" ht="14.25" customHeight="1">
      <c r="J273" s="25"/>
      <c r="K273" s="25"/>
      <c r="L273" s="25"/>
    </row>
    <row r="274" ht="14.25" customHeight="1">
      <c r="J274" s="25"/>
      <c r="K274" s="25"/>
      <c r="L274" s="25"/>
    </row>
    <row r="275" ht="14.25" customHeight="1">
      <c r="J275" s="25"/>
      <c r="K275" s="25"/>
      <c r="L275" s="25"/>
    </row>
    <row r="276" ht="14.25" customHeight="1">
      <c r="J276" s="25"/>
      <c r="K276" s="25"/>
      <c r="L276" s="25"/>
    </row>
    <row r="277" ht="14.25" customHeight="1">
      <c r="J277" s="25"/>
      <c r="K277" s="25"/>
      <c r="L277" s="25"/>
    </row>
    <row r="278" ht="14.25" customHeight="1">
      <c r="J278" s="25"/>
      <c r="K278" s="25"/>
      <c r="L278" s="25"/>
    </row>
    <row r="279" ht="14.25" customHeight="1">
      <c r="J279" s="25"/>
      <c r="K279" s="25"/>
      <c r="L279" s="25"/>
    </row>
    <row r="280" ht="14.25" customHeight="1">
      <c r="J280" s="25"/>
      <c r="K280" s="25"/>
      <c r="L280" s="25"/>
    </row>
    <row r="281" ht="14.25" customHeight="1">
      <c r="J281" s="25"/>
      <c r="K281" s="25"/>
      <c r="L281" s="25"/>
    </row>
    <row r="282" ht="14.25" customHeight="1">
      <c r="J282" s="25"/>
      <c r="K282" s="25"/>
      <c r="L282" s="25"/>
    </row>
    <row r="283" ht="14.25" customHeight="1">
      <c r="J283" s="25"/>
      <c r="K283" s="25"/>
      <c r="L283" s="25"/>
    </row>
    <row r="284" ht="14.25" customHeight="1">
      <c r="J284" s="25"/>
      <c r="K284" s="25"/>
      <c r="L284" s="25"/>
    </row>
    <row r="285" ht="14.25" customHeight="1">
      <c r="J285" s="25"/>
      <c r="K285" s="25"/>
      <c r="L285" s="25"/>
    </row>
    <row r="286" ht="14.25" customHeight="1">
      <c r="J286" s="25"/>
      <c r="K286" s="25"/>
      <c r="L286" s="25"/>
    </row>
    <row r="287" ht="14.25" customHeight="1">
      <c r="J287" s="25"/>
      <c r="K287" s="25"/>
      <c r="L287" s="25"/>
    </row>
    <row r="288" ht="14.25" customHeight="1">
      <c r="J288" s="25"/>
      <c r="K288" s="25"/>
      <c r="L288" s="25"/>
    </row>
    <row r="289" ht="14.25" customHeight="1">
      <c r="J289" s="25"/>
      <c r="K289" s="25"/>
      <c r="L289" s="25"/>
    </row>
    <row r="290" ht="14.25" customHeight="1">
      <c r="J290" s="25"/>
      <c r="K290" s="25"/>
      <c r="L290" s="25"/>
    </row>
    <row r="291" ht="14.25" customHeight="1">
      <c r="J291" s="25"/>
      <c r="K291" s="25"/>
      <c r="L291" s="25"/>
    </row>
    <row r="292" ht="14.25" customHeight="1">
      <c r="J292" s="25"/>
      <c r="K292" s="25"/>
      <c r="L292" s="25"/>
    </row>
    <row r="293" ht="14.25" customHeight="1">
      <c r="J293" s="25"/>
      <c r="K293" s="25"/>
      <c r="L293" s="25"/>
    </row>
    <row r="294" ht="14.25" customHeight="1">
      <c r="J294" s="25"/>
      <c r="K294" s="25"/>
      <c r="L294" s="25"/>
    </row>
    <row r="295" ht="14.25" customHeight="1">
      <c r="J295" s="25"/>
      <c r="K295" s="25"/>
      <c r="L295" s="25"/>
    </row>
    <row r="296" ht="14.25" customHeight="1">
      <c r="J296" s="25"/>
      <c r="K296" s="25"/>
      <c r="L296" s="25"/>
    </row>
    <row r="297" ht="14.25" customHeight="1">
      <c r="J297" s="25"/>
      <c r="K297" s="25"/>
      <c r="L297" s="25"/>
    </row>
    <row r="298" ht="14.25" customHeight="1">
      <c r="J298" s="25"/>
      <c r="K298" s="25"/>
      <c r="L298" s="25"/>
    </row>
    <row r="299" ht="14.25" customHeight="1">
      <c r="J299" s="25"/>
      <c r="K299" s="25"/>
      <c r="L299" s="25"/>
    </row>
    <row r="300" ht="14.25" customHeight="1">
      <c r="J300" s="25"/>
      <c r="K300" s="25"/>
      <c r="L300" s="25"/>
    </row>
    <row r="301" ht="14.25" customHeight="1">
      <c r="J301" s="25"/>
      <c r="K301" s="25"/>
      <c r="L301" s="25"/>
    </row>
    <row r="302" ht="14.25" customHeight="1">
      <c r="J302" s="25"/>
      <c r="K302" s="25"/>
      <c r="L302" s="25"/>
    </row>
    <row r="303" ht="14.25" customHeight="1">
      <c r="J303" s="25"/>
      <c r="K303" s="25"/>
      <c r="L303" s="25"/>
    </row>
    <row r="304" ht="14.25" customHeight="1">
      <c r="J304" s="25"/>
      <c r="K304" s="25"/>
      <c r="L304" s="25"/>
    </row>
    <row r="305" ht="14.25" customHeight="1">
      <c r="J305" s="25"/>
      <c r="K305" s="25"/>
      <c r="L305" s="25"/>
    </row>
    <row r="306" ht="14.25" customHeight="1">
      <c r="J306" s="25"/>
      <c r="K306" s="25"/>
      <c r="L306" s="25"/>
    </row>
    <row r="307" ht="14.25" customHeight="1">
      <c r="J307" s="25"/>
      <c r="K307" s="25"/>
      <c r="L307" s="25"/>
    </row>
    <row r="308" ht="14.25" customHeight="1">
      <c r="J308" s="25"/>
      <c r="K308" s="25"/>
      <c r="L308" s="25"/>
    </row>
    <row r="309" ht="14.25" customHeight="1">
      <c r="J309" s="25"/>
      <c r="K309" s="25"/>
      <c r="L309" s="25"/>
    </row>
    <row r="310" ht="14.25" customHeight="1">
      <c r="J310" s="25"/>
      <c r="K310" s="25"/>
      <c r="L310" s="25"/>
    </row>
    <row r="311" ht="14.25" customHeight="1">
      <c r="J311" s="25"/>
      <c r="K311" s="25"/>
      <c r="L311" s="25"/>
    </row>
    <row r="312" ht="14.25" customHeight="1">
      <c r="J312" s="25"/>
      <c r="K312" s="25"/>
      <c r="L312" s="25"/>
    </row>
    <row r="313" ht="14.25" customHeight="1">
      <c r="J313" s="25"/>
      <c r="K313" s="25"/>
      <c r="L313" s="25"/>
    </row>
    <row r="314" ht="14.25" customHeight="1">
      <c r="J314" s="25"/>
      <c r="K314" s="25"/>
      <c r="L314" s="25"/>
    </row>
    <row r="315" ht="14.25" customHeight="1">
      <c r="J315" s="25"/>
      <c r="K315" s="25"/>
      <c r="L315" s="25"/>
    </row>
    <row r="316" ht="14.25" customHeight="1">
      <c r="J316" s="25"/>
      <c r="K316" s="25"/>
      <c r="L316" s="25"/>
    </row>
    <row r="317" ht="14.25" customHeight="1">
      <c r="J317" s="25"/>
      <c r="K317" s="25"/>
      <c r="L317" s="25"/>
    </row>
    <row r="318" ht="14.25" customHeight="1">
      <c r="J318" s="25"/>
      <c r="K318" s="25"/>
      <c r="L318" s="25"/>
    </row>
    <row r="319" ht="14.25" customHeight="1">
      <c r="J319" s="25"/>
      <c r="K319" s="25"/>
      <c r="L319" s="25"/>
    </row>
    <row r="320" ht="14.25" customHeight="1">
      <c r="J320" s="25"/>
      <c r="K320" s="25"/>
      <c r="L320" s="25"/>
    </row>
    <row r="321" ht="14.25" customHeight="1">
      <c r="J321" s="25"/>
      <c r="K321" s="25"/>
      <c r="L321" s="25"/>
    </row>
    <row r="322" ht="14.25" customHeight="1">
      <c r="J322" s="25"/>
      <c r="K322" s="25"/>
      <c r="L322" s="25"/>
    </row>
    <row r="323" ht="14.25" customHeight="1">
      <c r="J323" s="25"/>
      <c r="K323" s="25"/>
      <c r="L323" s="25"/>
    </row>
    <row r="324" ht="14.25" customHeight="1">
      <c r="J324" s="25"/>
      <c r="K324" s="25"/>
      <c r="L324" s="25"/>
    </row>
    <row r="325" ht="14.25" customHeight="1">
      <c r="J325" s="25"/>
      <c r="K325" s="25"/>
      <c r="L325" s="25"/>
    </row>
    <row r="326" ht="14.25" customHeight="1">
      <c r="J326" s="25"/>
      <c r="K326" s="25"/>
      <c r="L326" s="25"/>
    </row>
    <row r="327" ht="14.25" customHeight="1">
      <c r="J327" s="25"/>
      <c r="K327" s="25"/>
      <c r="L327" s="25"/>
    </row>
    <row r="328" ht="14.25" customHeight="1">
      <c r="J328" s="25"/>
      <c r="K328" s="25"/>
      <c r="L328" s="25"/>
    </row>
    <row r="329" ht="14.25" customHeight="1">
      <c r="J329" s="25"/>
      <c r="K329" s="25"/>
      <c r="L329" s="25"/>
    </row>
    <row r="330" ht="14.25" customHeight="1">
      <c r="J330" s="25"/>
      <c r="K330" s="25"/>
      <c r="L330" s="25"/>
    </row>
    <row r="331" ht="14.25" customHeight="1">
      <c r="J331" s="25"/>
      <c r="K331" s="25"/>
      <c r="L331" s="25"/>
    </row>
    <row r="332" ht="14.25" customHeight="1">
      <c r="J332" s="25"/>
      <c r="K332" s="25"/>
      <c r="L332" s="25"/>
    </row>
    <row r="333" ht="14.25" customHeight="1">
      <c r="J333" s="25"/>
      <c r="K333" s="25"/>
      <c r="L333" s="25"/>
    </row>
    <row r="334" ht="14.25" customHeight="1">
      <c r="J334" s="25"/>
      <c r="K334" s="25"/>
      <c r="L334" s="25"/>
    </row>
    <row r="335" ht="14.25" customHeight="1">
      <c r="J335" s="25"/>
      <c r="K335" s="25"/>
      <c r="L335" s="25"/>
    </row>
    <row r="336" ht="14.25" customHeight="1">
      <c r="J336" s="25"/>
      <c r="K336" s="25"/>
      <c r="L336" s="25"/>
    </row>
    <row r="337" ht="14.25" customHeight="1">
      <c r="J337" s="25"/>
      <c r="K337" s="25"/>
      <c r="L337" s="25"/>
    </row>
    <row r="338" ht="14.25" customHeight="1">
      <c r="J338" s="25"/>
      <c r="K338" s="25"/>
      <c r="L338" s="25"/>
    </row>
    <row r="339" ht="14.25" customHeight="1">
      <c r="J339" s="25"/>
      <c r="K339" s="25"/>
      <c r="L339" s="25"/>
    </row>
    <row r="340" ht="14.25" customHeight="1">
      <c r="J340" s="25"/>
      <c r="K340" s="25"/>
      <c r="L340" s="25"/>
    </row>
    <row r="341" ht="14.25" customHeight="1">
      <c r="J341" s="25"/>
      <c r="K341" s="25"/>
      <c r="L341" s="25"/>
    </row>
    <row r="342" ht="14.25" customHeight="1">
      <c r="J342" s="25"/>
      <c r="K342" s="25"/>
      <c r="L342" s="25"/>
    </row>
    <row r="343" ht="14.25" customHeight="1">
      <c r="J343" s="25"/>
      <c r="K343" s="25"/>
      <c r="L343" s="25"/>
    </row>
    <row r="344" ht="14.25" customHeight="1">
      <c r="J344" s="25"/>
      <c r="K344" s="25"/>
      <c r="L344" s="25"/>
    </row>
    <row r="345" ht="14.25" customHeight="1">
      <c r="J345" s="25"/>
      <c r="K345" s="25"/>
      <c r="L345" s="25"/>
    </row>
    <row r="346" ht="14.25" customHeight="1">
      <c r="J346" s="25"/>
      <c r="K346" s="25"/>
      <c r="L346" s="25"/>
    </row>
    <row r="347" ht="14.25" customHeight="1">
      <c r="J347" s="25"/>
      <c r="K347" s="25"/>
      <c r="L347" s="25"/>
    </row>
    <row r="348" ht="14.25" customHeight="1">
      <c r="J348" s="25"/>
      <c r="K348" s="25"/>
      <c r="L348" s="25"/>
    </row>
    <row r="349" ht="14.25" customHeight="1">
      <c r="J349" s="25"/>
      <c r="K349" s="25"/>
      <c r="L349" s="25"/>
    </row>
    <row r="350" ht="14.25" customHeight="1">
      <c r="J350" s="25"/>
      <c r="K350" s="25"/>
      <c r="L350" s="25"/>
    </row>
    <row r="351" ht="14.25" customHeight="1">
      <c r="J351" s="25"/>
      <c r="K351" s="25"/>
      <c r="L351" s="25"/>
    </row>
    <row r="352" ht="14.25" customHeight="1">
      <c r="J352" s="25"/>
      <c r="K352" s="25"/>
      <c r="L352" s="25"/>
    </row>
    <row r="353" ht="14.25" customHeight="1">
      <c r="J353" s="25"/>
      <c r="K353" s="25"/>
      <c r="L353" s="25"/>
    </row>
    <row r="354" ht="14.25" customHeight="1">
      <c r="J354" s="25"/>
      <c r="K354" s="25"/>
      <c r="L354" s="25"/>
    </row>
    <row r="355" ht="14.25" customHeight="1">
      <c r="J355" s="25"/>
      <c r="K355" s="25"/>
      <c r="L355" s="25"/>
    </row>
    <row r="356" ht="14.25" customHeight="1">
      <c r="J356" s="25"/>
      <c r="K356" s="25"/>
      <c r="L356" s="25"/>
    </row>
    <row r="357" ht="14.25" customHeight="1">
      <c r="J357" s="25"/>
      <c r="K357" s="25"/>
      <c r="L357" s="25"/>
    </row>
    <row r="358" ht="14.25" customHeight="1">
      <c r="J358" s="25"/>
      <c r="K358" s="25"/>
      <c r="L358" s="25"/>
    </row>
    <row r="359" ht="14.25" customHeight="1">
      <c r="J359" s="25"/>
      <c r="K359" s="25"/>
      <c r="L359" s="25"/>
    </row>
    <row r="360" ht="14.25" customHeight="1">
      <c r="J360" s="25"/>
      <c r="K360" s="25"/>
      <c r="L360" s="25"/>
    </row>
    <row r="361" ht="14.25" customHeight="1">
      <c r="J361" s="25"/>
      <c r="K361" s="25"/>
      <c r="L361" s="25"/>
    </row>
    <row r="362" ht="14.25" customHeight="1">
      <c r="J362" s="25"/>
      <c r="K362" s="25"/>
      <c r="L362" s="25"/>
    </row>
    <row r="363" ht="14.25" customHeight="1">
      <c r="J363" s="25"/>
      <c r="K363" s="25"/>
      <c r="L363" s="25"/>
    </row>
    <row r="364" ht="14.25" customHeight="1">
      <c r="J364" s="25"/>
      <c r="K364" s="25"/>
      <c r="L364" s="25"/>
    </row>
    <row r="365" ht="14.25" customHeight="1">
      <c r="J365" s="25"/>
      <c r="K365" s="25"/>
      <c r="L365" s="25"/>
    </row>
    <row r="366" ht="14.25" customHeight="1">
      <c r="J366" s="25"/>
      <c r="K366" s="25"/>
      <c r="L366" s="25"/>
    </row>
    <row r="367" ht="14.25" customHeight="1">
      <c r="J367" s="25"/>
      <c r="K367" s="25"/>
      <c r="L367" s="25"/>
    </row>
    <row r="368" ht="14.25" customHeight="1">
      <c r="J368" s="25"/>
      <c r="K368" s="25"/>
      <c r="L368" s="25"/>
    </row>
    <row r="369" ht="14.25" customHeight="1">
      <c r="J369" s="25"/>
      <c r="K369" s="25"/>
      <c r="L369" s="25"/>
    </row>
    <row r="370" ht="14.25" customHeight="1">
      <c r="J370" s="25"/>
      <c r="K370" s="25"/>
      <c r="L370" s="25"/>
    </row>
    <row r="371" ht="14.25" customHeight="1">
      <c r="J371" s="25"/>
      <c r="K371" s="25"/>
      <c r="L371" s="25"/>
    </row>
    <row r="372" ht="14.25" customHeight="1">
      <c r="J372" s="25"/>
      <c r="K372" s="25"/>
      <c r="L372" s="25"/>
    </row>
    <row r="373" ht="14.25" customHeight="1">
      <c r="J373" s="25"/>
      <c r="K373" s="25"/>
      <c r="L373" s="25"/>
    </row>
    <row r="374" ht="14.25" customHeight="1">
      <c r="J374" s="25"/>
      <c r="K374" s="25"/>
      <c r="L374" s="25"/>
    </row>
    <row r="375" ht="14.25" customHeight="1">
      <c r="J375" s="25"/>
      <c r="K375" s="25"/>
      <c r="L375" s="25"/>
    </row>
    <row r="376" ht="14.25" customHeight="1">
      <c r="J376" s="25"/>
      <c r="K376" s="25"/>
      <c r="L376" s="25"/>
    </row>
    <row r="377" ht="14.25" customHeight="1">
      <c r="J377" s="25"/>
      <c r="K377" s="25"/>
      <c r="L377" s="25"/>
    </row>
    <row r="378" ht="14.25" customHeight="1">
      <c r="J378" s="25"/>
      <c r="K378" s="25"/>
      <c r="L378" s="25"/>
    </row>
    <row r="379" ht="14.25" customHeight="1">
      <c r="J379" s="25"/>
      <c r="K379" s="25"/>
      <c r="L379" s="25"/>
    </row>
    <row r="380" ht="14.25" customHeight="1">
      <c r="J380" s="25"/>
      <c r="K380" s="25"/>
      <c r="L380" s="25"/>
    </row>
    <row r="381" ht="14.25" customHeight="1">
      <c r="J381" s="25"/>
      <c r="K381" s="25"/>
      <c r="L381" s="25"/>
    </row>
    <row r="382" ht="14.25" customHeight="1">
      <c r="J382" s="25"/>
      <c r="K382" s="25"/>
      <c r="L382" s="25"/>
    </row>
    <row r="383" ht="14.25" customHeight="1">
      <c r="J383" s="25"/>
      <c r="K383" s="25"/>
      <c r="L383" s="25"/>
    </row>
    <row r="384" ht="14.25" customHeight="1">
      <c r="J384" s="25"/>
      <c r="K384" s="25"/>
      <c r="L384" s="25"/>
    </row>
    <row r="385" ht="14.25" customHeight="1">
      <c r="J385" s="25"/>
      <c r="K385" s="25"/>
      <c r="L385" s="25"/>
    </row>
    <row r="386" ht="14.25" customHeight="1">
      <c r="J386" s="25"/>
      <c r="K386" s="25"/>
      <c r="L386" s="25"/>
    </row>
    <row r="387" ht="14.25" customHeight="1">
      <c r="J387" s="25"/>
      <c r="K387" s="25"/>
      <c r="L387" s="25"/>
    </row>
    <row r="388" ht="14.25" customHeight="1">
      <c r="J388" s="25"/>
      <c r="K388" s="25"/>
      <c r="L388" s="25"/>
    </row>
    <row r="389" ht="14.25" customHeight="1">
      <c r="J389" s="25"/>
      <c r="K389" s="25"/>
      <c r="L389" s="25"/>
    </row>
    <row r="390" ht="14.25" customHeight="1">
      <c r="J390" s="25"/>
      <c r="K390" s="25"/>
      <c r="L390" s="25"/>
    </row>
    <row r="391" ht="14.25" customHeight="1">
      <c r="J391" s="25"/>
      <c r="K391" s="25"/>
      <c r="L391" s="25"/>
    </row>
    <row r="392" ht="14.25" customHeight="1">
      <c r="J392" s="25"/>
      <c r="K392" s="25"/>
      <c r="L392" s="25"/>
    </row>
    <row r="393" ht="14.25" customHeight="1">
      <c r="J393" s="25"/>
      <c r="K393" s="25"/>
      <c r="L393" s="25"/>
    </row>
    <row r="394" ht="14.25" customHeight="1">
      <c r="J394" s="25"/>
      <c r="K394" s="25"/>
      <c r="L394" s="25"/>
    </row>
    <row r="395" ht="14.25" customHeight="1">
      <c r="J395" s="25"/>
      <c r="K395" s="25"/>
      <c r="L395" s="25"/>
    </row>
    <row r="396" ht="14.25" customHeight="1">
      <c r="J396" s="25"/>
      <c r="K396" s="25"/>
      <c r="L396" s="25"/>
    </row>
    <row r="397" ht="14.25" customHeight="1">
      <c r="J397" s="25"/>
      <c r="K397" s="25"/>
      <c r="L397" s="25"/>
    </row>
    <row r="398" ht="14.25" customHeight="1">
      <c r="J398" s="25"/>
      <c r="K398" s="25"/>
      <c r="L398" s="25"/>
    </row>
    <row r="399" ht="14.25" customHeight="1">
      <c r="J399" s="25"/>
      <c r="K399" s="25"/>
      <c r="L399" s="25"/>
    </row>
    <row r="400" ht="14.25" customHeight="1">
      <c r="J400" s="25"/>
      <c r="K400" s="25"/>
      <c r="L400" s="25"/>
    </row>
    <row r="401" ht="14.25" customHeight="1">
      <c r="J401" s="25"/>
      <c r="K401" s="25"/>
      <c r="L401" s="25"/>
    </row>
    <row r="402" ht="14.25" customHeight="1">
      <c r="J402" s="25"/>
      <c r="K402" s="25"/>
      <c r="L402" s="25"/>
    </row>
    <row r="403" ht="14.25" customHeight="1">
      <c r="J403" s="25"/>
      <c r="K403" s="25"/>
      <c r="L403" s="25"/>
    </row>
    <row r="404" ht="14.25" customHeight="1">
      <c r="J404" s="25"/>
      <c r="K404" s="25"/>
      <c r="L404" s="25"/>
    </row>
    <row r="405" ht="14.25" customHeight="1">
      <c r="J405" s="25"/>
      <c r="K405" s="25"/>
      <c r="L405" s="25"/>
    </row>
    <row r="406" ht="14.25" customHeight="1">
      <c r="J406" s="25"/>
      <c r="K406" s="25"/>
      <c r="L406" s="25"/>
    </row>
    <row r="407" ht="14.25" customHeight="1">
      <c r="J407" s="25"/>
      <c r="K407" s="25"/>
      <c r="L407" s="25"/>
    </row>
    <row r="408" ht="14.25" customHeight="1">
      <c r="J408" s="25"/>
      <c r="K408" s="25"/>
      <c r="L408" s="25"/>
    </row>
    <row r="409" ht="14.25" customHeight="1">
      <c r="J409" s="25"/>
      <c r="K409" s="25"/>
      <c r="L409" s="25"/>
    </row>
    <row r="410" ht="14.25" customHeight="1">
      <c r="J410" s="25"/>
      <c r="K410" s="25"/>
      <c r="L410" s="25"/>
    </row>
    <row r="411" ht="14.25" customHeight="1">
      <c r="J411" s="25"/>
      <c r="K411" s="25"/>
      <c r="L411" s="25"/>
    </row>
    <row r="412" ht="14.25" customHeight="1">
      <c r="J412" s="25"/>
      <c r="K412" s="25"/>
      <c r="L412" s="25"/>
    </row>
    <row r="413" ht="14.25" customHeight="1">
      <c r="J413" s="25"/>
      <c r="K413" s="25"/>
      <c r="L413" s="25"/>
    </row>
    <row r="414" ht="14.25" customHeight="1">
      <c r="J414" s="25"/>
      <c r="K414" s="25"/>
      <c r="L414" s="25"/>
    </row>
    <row r="415" ht="14.25" customHeight="1">
      <c r="J415" s="25"/>
      <c r="K415" s="25"/>
      <c r="L415" s="25"/>
    </row>
    <row r="416" ht="14.25" customHeight="1">
      <c r="J416" s="25"/>
      <c r="K416" s="25"/>
      <c r="L416" s="25"/>
    </row>
    <row r="417" ht="14.25" customHeight="1">
      <c r="J417" s="25"/>
      <c r="K417" s="25"/>
      <c r="L417" s="25"/>
    </row>
    <row r="418" ht="14.25" customHeight="1">
      <c r="J418" s="25"/>
      <c r="K418" s="25"/>
      <c r="L418" s="25"/>
    </row>
    <row r="419" ht="14.25" customHeight="1">
      <c r="J419" s="25"/>
      <c r="K419" s="25"/>
      <c r="L419" s="25"/>
    </row>
    <row r="420" ht="14.25" customHeight="1">
      <c r="J420" s="25"/>
      <c r="K420" s="25"/>
      <c r="L420" s="25"/>
    </row>
    <row r="421" ht="14.25" customHeight="1">
      <c r="J421" s="25"/>
      <c r="K421" s="25"/>
      <c r="L421" s="25"/>
    </row>
    <row r="422" ht="14.25" customHeight="1">
      <c r="J422" s="25"/>
      <c r="K422" s="25"/>
      <c r="L422" s="25"/>
    </row>
    <row r="423" ht="14.25" customHeight="1">
      <c r="J423" s="25"/>
      <c r="K423" s="25"/>
      <c r="L423" s="25"/>
    </row>
    <row r="424" ht="14.25" customHeight="1">
      <c r="J424" s="25"/>
      <c r="K424" s="25"/>
      <c r="L424" s="25"/>
    </row>
    <row r="425" ht="14.25" customHeight="1">
      <c r="J425" s="25"/>
      <c r="K425" s="25"/>
      <c r="L425" s="25"/>
    </row>
    <row r="426" ht="14.25" customHeight="1">
      <c r="J426" s="25"/>
      <c r="K426" s="25"/>
      <c r="L426" s="25"/>
    </row>
    <row r="427" ht="14.25" customHeight="1">
      <c r="J427" s="25"/>
      <c r="K427" s="25"/>
      <c r="L427" s="25"/>
    </row>
    <row r="428" ht="14.25" customHeight="1">
      <c r="J428" s="25"/>
      <c r="K428" s="25"/>
      <c r="L428" s="25"/>
    </row>
    <row r="429" ht="14.25" customHeight="1">
      <c r="J429" s="25"/>
      <c r="K429" s="25"/>
      <c r="L429" s="25"/>
    </row>
    <row r="430" ht="14.25" customHeight="1">
      <c r="J430" s="25"/>
      <c r="K430" s="25"/>
      <c r="L430" s="25"/>
    </row>
    <row r="431" ht="14.25" customHeight="1">
      <c r="J431" s="25"/>
      <c r="K431" s="25"/>
      <c r="L431" s="25"/>
    </row>
    <row r="432" ht="14.25" customHeight="1">
      <c r="J432" s="25"/>
      <c r="K432" s="25"/>
      <c r="L432" s="25"/>
    </row>
    <row r="433" ht="14.25" customHeight="1">
      <c r="J433" s="25"/>
      <c r="K433" s="25"/>
      <c r="L433" s="25"/>
    </row>
    <row r="434" ht="14.25" customHeight="1">
      <c r="J434" s="25"/>
      <c r="K434" s="25"/>
      <c r="L434" s="25"/>
    </row>
    <row r="435" ht="14.25" customHeight="1">
      <c r="J435" s="25"/>
      <c r="K435" s="25"/>
      <c r="L435" s="25"/>
    </row>
    <row r="436" ht="14.25" customHeight="1">
      <c r="J436" s="25"/>
      <c r="K436" s="25"/>
      <c r="L436" s="25"/>
    </row>
    <row r="437" ht="14.25" customHeight="1">
      <c r="J437" s="25"/>
      <c r="K437" s="25"/>
      <c r="L437" s="25"/>
    </row>
    <row r="438" ht="14.25" customHeight="1">
      <c r="J438" s="25"/>
      <c r="K438" s="25"/>
      <c r="L438" s="25"/>
    </row>
    <row r="439" ht="14.25" customHeight="1">
      <c r="J439" s="25"/>
      <c r="K439" s="25"/>
      <c r="L439" s="25"/>
    </row>
    <row r="440" ht="14.25" customHeight="1">
      <c r="J440" s="25"/>
      <c r="K440" s="25"/>
      <c r="L440" s="25"/>
    </row>
    <row r="441" ht="14.25" customHeight="1">
      <c r="J441" s="25"/>
      <c r="K441" s="25"/>
      <c r="L441" s="25"/>
    </row>
    <row r="442" ht="14.25" customHeight="1">
      <c r="J442" s="25"/>
      <c r="K442" s="25"/>
      <c r="L442" s="25"/>
    </row>
    <row r="443" ht="14.25" customHeight="1">
      <c r="J443" s="25"/>
      <c r="K443" s="25"/>
      <c r="L443" s="25"/>
    </row>
    <row r="444" ht="14.25" customHeight="1">
      <c r="J444" s="25"/>
      <c r="K444" s="25"/>
      <c r="L444" s="25"/>
    </row>
    <row r="445" ht="14.25" customHeight="1">
      <c r="J445" s="25"/>
      <c r="K445" s="25"/>
      <c r="L445" s="25"/>
    </row>
    <row r="446" ht="14.25" customHeight="1">
      <c r="J446" s="25"/>
      <c r="K446" s="25"/>
      <c r="L446" s="25"/>
    </row>
    <row r="447" ht="14.25" customHeight="1">
      <c r="J447" s="25"/>
      <c r="K447" s="25"/>
      <c r="L447" s="25"/>
    </row>
    <row r="448" ht="14.25" customHeight="1">
      <c r="J448" s="25"/>
      <c r="K448" s="25"/>
      <c r="L448" s="25"/>
    </row>
    <row r="449" ht="14.25" customHeight="1">
      <c r="J449" s="25"/>
      <c r="K449" s="25"/>
      <c r="L449" s="25"/>
    </row>
    <row r="450" ht="14.25" customHeight="1">
      <c r="J450" s="25"/>
      <c r="K450" s="25"/>
      <c r="L450" s="25"/>
    </row>
    <row r="451" ht="14.25" customHeight="1">
      <c r="J451" s="25"/>
      <c r="K451" s="25"/>
      <c r="L451" s="25"/>
    </row>
    <row r="452" ht="14.25" customHeight="1">
      <c r="J452" s="25"/>
      <c r="K452" s="25"/>
      <c r="L452" s="25"/>
    </row>
    <row r="453" ht="14.25" customHeight="1">
      <c r="J453" s="25"/>
      <c r="K453" s="25"/>
      <c r="L453" s="25"/>
    </row>
    <row r="454" ht="14.25" customHeight="1">
      <c r="J454" s="25"/>
      <c r="K454" s="25"/>
      <c r="L454" s="25"/>
    </row>
    <row r="455" ht="14.25" customHeight="1">
      <c r="J455" s="25"/>
      <c r="K455" s="25"/>
      <c r="L455" s="25"/>
    </row>
    <row r="456" ht="14.25" customHeight="1">
      <c r="J456" s="25"/>
      <c r="K456" s="25"/>
      <c r="L456" s="25"/>
    </row>
    <row r="457" ht="14.25" customHeight="1">
      <c r="J457" s="25"/>
      <c r="K457" s="25"/>
      <c r="L457" s="25"/>
    </row>
    <row r="458" ht="14.25" customHeight="1">
      <c r="J458" s="25"/>
      <c r="K458" s="25"/>
      <c r="L458" s="25"/>
    </row>
    <row r="459" ht="14.25" customHeight="1">
      <c r="J459" s="25"/>
      <c r="K459" s="25"/>
      <c r="L459" s="25"/>
    </row>
    <row r="460" ht="14.25" customHeight="1">
      <c r="J460" s="25"/>
      <c r="K460" s="25"/>
      <c r="L460" s="25"/>
    </row>
    <row r="461" ht="14.25" customHeight="1">
      <c r="J461" s="25"/>
      <c r="K461" s="25"/>
      <c r="L461" s="25"/>
    </row>
    <row r="462" ht="14.25" customHeight="1">
      <c r="J462" s="25"/>
      <c r="K462" s="25"/>
      <c r="L462" s="25"/>
    </row>
    <row r="463" ht="14.25" customHeight="1">
      <c r="J463" s="25"/>
      <c r="K463" s="25"/>
      <c r="L463" s="25"/>
    </row>
    <row r="464" ht="14.25" customHeight="1">
      <c r="J464" s="25"/>
      <c r="K464" s="25"/>
      <c r="L464" s="25"/>
    </row>
    <row r="465" ht="14.25" customHeight="1">
      <c r="J465" s="25"/>
      <c r="K465" s="25"/>
      <c r="L465" s="25"/>
    </row>
    <row r="466" ht="14.25" customHeight="1">
      <c r="J466" s="25"/>
      <c r="K466" s="25"/>
      <c r="L466" s="25"/>
    </row>
    <row r="467" ht="14.25" customHeight="1">
      <c r="J467" s="25"/>
      <c r="K467" s="25"/>
      <c r="L467" s="25"/>
    </row>
    <row r="468" ht="14.25" customHeight="1">
      <c r="J468" s="25"/>
      <c r="K468" s="25"/>
      <c r="L468" s="25"/>
    </row>
    <row r="469" ht="14.25" customHeight="1">
      <c r="J469" s="25"/>
      <c r="K469" s="25"/>
      <c r="L469" s="25"/>
    </row>
    <row r="470" ht="14.25" customHeight="1">
      <c r="J470" s="25"/>
      <c r="K470" s="25"/>
      <c r="L470" s="25"/>
    </row>
    <row r="471" ht="14.25" customHeight="1">
      <c r="J471" s="25"/>
      <c r="K471" s="25"/>
      <c r="L471" s="25"/>
    </row>
    <row r="472" ht="14.25" customHeight="1">
      <c r="J472" s="25"/>
      <c r="K472" s="25"/>
      <c r="L472" s="25"/>
    </row>
    <row r="473" ht="14.25" customHeight="1">
      <c r="J473" s="25"/>
      <c r="K473" s="25"/>
      <c r="L473" s="25"/>
    </row>
    <row r="474" ht="14.25" customHeight="1">
      <c r="J474" s="25"/>
      <c r="K474" s="25"/>
      <c r="L474" s="25"/>
    </row>
    <row r="475" ht="14.25" customHeight="1">
      <c r="J475" s="25"/>
      <c r="K475" s="25"/>
      <c r="L475" s="25"/>
    </row>
    <row r="476" ht="14.25" customHeight="1">
      <c r="J476" s="25"/>
      <c r="K476" s="25"/>
      <c r="L476" s="25"/>
    </row>
    <row r="477" ht="14.25" customHeight="1">
      <c r="J477" s="25"/>
      <c r="K477" s="25"/>
      <c r="L477" s="25"/>
    </row>
    <row r="478" ht="14.25" customHeight="1">
      <c r="J478" s="25"/>
      <c r="K478" s="25"/>
      <c r="L478" s="25"/>
    </row>
    <row r="479" ht="14.25" customHeight="1">
      <c r="J479" s="25"/>
      <c r="K479" s="25"/>
      <c r="L479" s="25"/>
    </row>
    <row r="480" ht="14.25" customHeight="1">
      <c r="J480" s="25"/>
      <c r="K480" s="25"/>
      <c r="L480" s="25"/>
    </row>
    <row r="481" ht="14.25" customHeight="1">
      <c r="J481" s="25"/>
      <c r="K481" s="25"/>
      <c r="L481" s="25"/>
    </row>
    <row r="482" ht="14.25" customHeight="1">
      <c r="J482" s="25"/>
      <c r="K482" s="25"/>
      <c r="L482" s="25"/>
    </row>
    <row r="483" ht="14.25" customHeight="1">
      <c r="J483" s="25"/>
      <c r="K483" s="25"/>
      <c r="L483" s="25"/>
    </row>
    <row r="484" ht="14.25" customHeight="1">
      <c r="J484" s="25"/>
      <c r="K484" s="25"/>
      <c r="L484" s="25"/>
    </row>
    <row r="485" ht="14.25" customHeight="1">
      <c r="J485" s="25"/>
      <c r="K485" s="25"/>
      <c r="L485" s="25"/>
    </row>
    <row r="486" ht="14.25" customHeight="1">
      <c r="J486" s="25"/>
      <c r="K486" s="25"/>
      <c r="L486" s="25"/>
    </row>
    <row r="487" ht="14.25" customHeight="1">
      <c r="J487" s="25"/>
      <c r="K487" s="25"/>
      <c r="L487" s="25"/>
    </row>
    <row r="488" ht="14.25" customHeight="1">
      <c r="J488" s="25"/>
      <c r="K488" s="25"/>
      <c r="L488" s="25"/>
    </row>
    <row r="489" ht="14.25" customHeight="1">
      <c r="J489" s="25"/>
      <c r="K489" s="25"/>
      <c r="L489" s="25"/>
    </row>
    <row r="490" ht="14.25" customHeight="1">
      <c r="J490" s="25"/>
      <c r="K490" s="25"/>
      <c r="L490" s="25"/>
    </row>
    <row r="491" ht="14.25" customHeight="1">
      <c r="J491" s="25"/>
      <c r="K491" s="25"/>
      <c r="L491" s="25"/>
    </row>
    <row r="492" ht="14.25" customHeight="1">
      <c r="J492" s="25"/>
      <c r="K492" s="25"/>
      <c r="L492" s="25"/>
    </row>
    <row r="493" ht="14.25" customHeight="1">
      <c r="J493" s="25"/>
      <c r="K493" s="25"/>
      <c r="L493" s="25"/>
    </row>
    <row r="494" ht="14.25" customHeight="1">
      <c r="J494" s="25"/>
      <c r="K494" s="25"/>
      <c r="L494" s="25"/>
    </row>
    <row r="495" ht="14.25" customHeight="1">
      <c r="J495" s="25"/>
      <c r="K495" s="25"/>
      <c r="L495" s="25"/>
    </row>
    <row r="496" ht="14.25" customHeight="1">
      <c r="J496" s="25"/>
      <c r="K496" s="25"/>
      <c r="L496" s="25"/>
    </row>
    <row r="497" ht="14.25" customHeight="1">
      <c r="J497" s="25"/>
      <c r="K497" s="25"/>
      <c r="L497" s="25"/>
    </row>
    <row r="498" ht="14.25" customHeight="1">
      <c r="J498" s="25"/>
      <c r="K498" s="25"/>
      <c r="L498" s="25"/>
    </row>
    <row r="499" ht="14.25" customHeight="1">
      <c r="J499" s="25"/>
      <c r="K499" s="25"/>
      <c r="L499" s="25"/>
    </row>
    <row r="500" ht="14.25" customHeight="1">
      <c r="J500" s="25"/>
      <c r="K500" s="25"/>
      <c r="L500" s="25"/>
    </row>
    <row r="501" ht="14.25" customHeight="1">
      <c r="J501" s="25"/>
      <c r="K501" s="25"/>
      <c r="L501" s="25"/>
    </row>
    <row r="502" ht="14.25" customHeight="1">
      <c r="J502" s="25"/>
      <c r="K502" s="25"/>
      <c r="L502" s="25"/>
    </row>
    <row r="503" ht="14.25" customHeight="1">
      <c r="J503" s="25"/>
      <c r="K503" s="25"/>
      <c r="L503" s="25"/>
    </row>
    <row r="504" ht="14.25" customHeight="1">
      <c r="J504" s="25"/>
      <c r="K504" s="25"/>
      <c r="L504" s="25"/>
    </row>
    <row r="505" ht="14.25" customHeight="1">
      <c r="J505" s="25"/>
      <c r="K505" s="25"/>
      <c r="L505" s="25"/>
    </row>
    <row r="506" ht="14.25" customHeight="1">
      <c r="J506" s="25"/>
      <c r="K506" s="25"/>
      <c r="L506" s="25"/>
    </row>
    <row r="507" ht="14.25" customHeight="1">
      <c r="J507" s="25"/>
      <c r="K507" s="25"/>
      <c r="L507" s="25"/>
    </row>
    <row r="508" ht="14.25" customHeight="1">
      <c r="J508" s="25"/>
      <c r="K508" s="25"/>
      <c r="L508" s="25"/>
    </row>
    <row r="509" ht="14.25" customHeight="1">
      <c r="J509" s="25"/>
      <c r="K509" s="25"/>
      <c r="L509" s="25"/>
    </row>
    <row r="510" ht="14.25" customHeight="1">
      <c r="J510" s="25"/>
      <c r="K510" s="25"/>
      <c r="L510" s="25"/>
    </row>
    <row r="511" ht="14.25" customHeight="1">
      <c r="J511" s="25"/>
      <c r="K511" s="25"/>
      <c r="L511" s="25"/>
    </row>
    <row r="512" ht="14.25" customHeight="1">
      <c r="J512" s="25"/>
      <c r="K512" s="25"/>
      <c r="L512" s="25"/>
    </row>
    <row r="513" ht="14.25" customHeight="1">
      <c r="J513" s="25"/>
      <c r="K513" s="25"/>
      <c r="L513" s="25"/>
    </row>
    <row r="514" ht="14.25" customHeight="1">
      <c r="J514" s="25"/>
      <c r="K514" s="25"/>
      <c r="L514" s="25"/>
    </row>
    <row r="515" ht="14.25" customHeight="1">
      <c r="J515" s="25"/>
      <c r="K515" s="25"/>
      <c r="L515" s="25"/>
    </row>
    <row r="516" ht="14.25" customHeight="1">
      <c r="J516" s="25"/>
      <c r="K516" s="25"/>
      <c r="L516" s="25"/>
    </row>
    <row r="517" ht="14.25" customHeight="1">
      <c r="J517" s="25"/>
      <c r="K517" s="25"/>
      <c r="L517" s="25"/>
    </row>
    <row r="518" ht="14.25" customHeight="1">
      <c r="J518" s="25"/>
      <c r="K518" s="25"/>
      <c r="L518" s="25"/>
    </row>
    <row r="519" ht="14.25" customHeight="1">
      <c r="J519" s="25"/>
      <c r="K519" s="25"/>
      <c r="L519" s="25"/>
    </row>
    <row r="520" ht="14.25" customHeight="1">
      <c r="J520" s="25"/>
      <c r="K520" s="25"/>
      <c r="L520" s="25"/>
    </row>
    <row r="521" ht="14.25" customHeight="1">
      <c r="J521" s="25"/>
      <c r="K521" s="25"/>
      <c r="L521" s="25"/>
    </row>
    <row r="522" ht="14.25" customHeight="1">
      <c r="J522" s="25"/>
      <c r="K522" s="25"/>
      <c r="L522" s="25"/>
    </row>
    <row r="523" ht="14.25" customHeight="1">
      <c r="J523" s="25"/>
      <c r="K523" s="25"/>
      <c r="L523" s="25"/>
    </row>
    <row r="524" ht="14.25" customHeight="1">
      <c r="J524" s="25"/>
      <c r="K524" s="25"/>
      <c r="L524" s="25"/>
    </row>
    <row r="525" ht="14.25" customHeight="1">
      <c r="J525" s="25"/>
      <c r="K525" s="25"/>
      <c r="L525" s="25"/>
    </row>
    <row r="526" ht="14.25" customHeight="1">
      <c r="J526" s="25"/>
      <c r="K526" s="25"/>
      <c r="L526" s="25"/>
    </row>
    <row r="527" ht="14.25" customHeight="1">
      <c r="J527" s="25"/>
      <c r="K527" s="25"/>
      <c r="L527" s="25"/>
    </row>
    <row r="528" ht="14.25" customHeight="1">
      <c r="J528" s="25"/>
      <c r="K528" s="25"/>
      <c r="L528" s="25"/>
    </row>
    <row r="529" ht="14.25" customHeight="1">
      <c r="J529" s="25"/>
      <c r="K529" s="25"/>
      <c r="L529" s="25"/>
    </row>
    <row r="530" ht="14.25" customHeight="1">
      <c r="J530" s="25"/>
      <c r="K530" s="25"/>
      <c r="L530" s="25"/>
    </row>
    <row r="531" ht="14.25" customHeight="1">
      <c r="J531" s="25"/>
      <c r="K531" s="25"/>
      <c r="L531" s="25"/>
    </row>
    <row r="532" ht="14.25" customHeight="1">
      <c r="J532" s="25"/>
      <c r="K532" s="25"/>
      <c r="L532" s="25"/>
    </row>
    <row r="533" ht="14.25" customHeight="1">
      <c r="J533" s="25"/>
      <c r="K533" s="25"/>
      <c r="L533" s="25"/>
    </row>
    <row r="534" ht="14.25" customHeight="1">
      <c r="J534" s="25"/>
      <c r="K534" s="25"/>
      <c r="L534" s="25"/>
    </row>
    <row r="535" ht="14.25" customHeight="1">
      <c r="J535" s="25"/>
      <c r="K535" s="25"/>
      <c r="L535" s="25"/>
    </row>
    <row r="536" ht="14.25" customHeight="1">
      <c r="J536" s="25"/>
      <c r="K536" s="25"/>
      <c r="L536" s="25"/>
    </row>
    <row r="537" ht="14.25" customHeight="1">
      <c r="J537" s="25"/>
      <c r="K537" s="25"/>
      <c r="L537" s="25"/>
    </row>
    <row r="538" ht="14.25" customHeight="1">
      <c r="J538" s="25"/>
      <c r="K538" s="25"/>
      <c r="L538" s="25"/>
    </row>
    <row r="539" ht="14.25" customHeight="1">
      <c r="J539" s="25"/>
      <c r="K539" s="25"/>
      <c r="L539" s="25"/>
    </row>
    <row r="540" ht="14.25" customHeight="1">
      <c r="J540" s="25"/>
      <c r="K540" s="25"/>
      <c r="L540" s="25"/>
    </row>
    <row r="541" ht="14.25" customHeight="1">
      <c r="J541" s="25"/>
      <c r="K541" s="25"/>
      <c r="L541" s="25"/>
    </row>
    <row r="542" ht="14.25" customHeight="1">
      <c r="J542" s="25"/>
      <c r="K542" s="25"/>
      <c r="L542" s="25"/>
    </row>
    <row r="543" ht="14.25" customHeight="1">
      <c r="J543" s="25"/>
      <c r="K543" s="25"/>
      <c r="L543" s="25"/>
    </row>
    <row r="544" ht="14.25" customHeight="1">
      <c r="J544" s="25"/>
      <c r="K544" s="25"/>
      <c r="L544" s="25"/>
    </row>
    <row r="545" ht="14.25" customHeight="1">
      <c r="J545" s="25"/>
      <c r="K545" s="25"/>
      <c r="L545" s="25"/>
    </row>
    <row r="546" ht="14.25" customHeight="1">
      <c r="J546" s="25"/>
      <c r="K546" s="25"/>
      <c r="L546" s="25"/>
    </row>
    <row r="547" ht="14.25" customHeight="1">
      <c r="J547" s="25"/>
      <c r="K547" s="25"/>
      <c r="L547" s="25"/>
    </row>
    <row r="548" ht="14.25" customHeight="1">
      <c r="J548" s="25"/>
      <c r="K548" s="25"/>
      <c r="L548" s="25"/>
    </row>
    <row r="549" ht="14.25" customHeight="1">
      <c r="J549" s="25"/>
      <c r="K549" s="25"/>
      <c r="L549" s="25"/>
    </row>
    <row r="550" ht="14.25" customHeight="1">
      <c r="J550" s="25"/>
      <c r="K550" s="25"/>
      <c r="L550" s="25"/>
    </row>
    <row r="551" ht="14.25" customHeight="1">
      <c r="J551" s="25"/>
      <c r="K551" s="25"/>
      <c r="L551" s="25"/>
    </row>
    <row r="552" ht="14.25" customHeight="1">
      <c r="J552" s="25"/>
      <c r="K552" s="25"/>
      <c r="L552" s="25"/>
    </row>
    <row r="553" ht="14.25" customHeight="1">
      <c r="J553" s="25"/>
      <c r="K553" s="25"/>
      <c r="L553" s="25"/>
    </row>
    <row r="554" ht="14.25" customHeight="1">
      <c r="J554" s="25"/>
      <c r="K554" s="25"/>
      <c r="L554" s="25"/>
    </row>
    <row r="555" ht="14.25" customHeight="1">
      <c r="J555" s="25"/>
      <c r="K555" s="25"/>
      <c r="L555" s="25"/>
    </row>
    <row r="556" ht="14.25" customHeight="1">
      <c r="J556" s="25"/>
      <c r="K556" s="25"/>
      <c r="L556" s="25"/>
    </row>
    <row r="557" ht="14.25" customHeight="1">
      <c r="J557" s="25"/>
      <c r="K557" s="25"/>
      <c r="L557" s="25"/>
    </row>
    <row r="558" ht="14.25" customHeight="1">
      <c r="J558" s="25"/>
      <c r="K558" s="25"/>
      <c r="L558" s="25"/>
    </row>
    <row r="559" ht="14.25" customHeight="1">
      <c r="J559" s="25"/>
      <c r="K559" s="25"/>
      <c r="L559" s="25"/>
    </row>
    <row r="560" ht="14.25" customHeight="1">
      <c r="J560" s="25"/>
      <c r="K560" s="25"/>
      <c r="L560" s="25"/>
    </row>
    <row r="561" ht="14.25" customHeight="1">
      <c r="J561" s="25"/>
      <c r="K561" s="25"/>
      <c r="L561" s="25"/>
    </row>
    <row r="562" ht="14.25" customHeight="1">
      <c r="J562" s="25"/>
      <c r="K562" s="25"/>
      <c r="L562" s="25"/>
    </row>
    <row r="563" ht="14.25" customHeight="1">
      <c r="J563" s="25"/>
      <c r="K563" s="25"/>
      <c r="L563" s="25"/>
    </row>
    <row r="564" ht="14.25" customHeight="1">
      <c r="J564" s="25"/>
      <c r="K564" s="25"/>
      <c r="L564" s="25"/>
    </row>
    <row r="565" ht="14.25" customHeight="1">
      <c r="J565" s="25"/>
      <c r="K565" s="25"/>
      <c r="L565" s="25"/>
    </row>
    <row r="566" ht="14.25" customHeight="1">
      <c r="J566" s="25"/>
      <c r="K566" s="25"/>
      <c r="L566" s="25"/>
    </row>
    <row r="567" ht="14.25" customHeight="1">
      <c r="J567" s="25"/>
      <c r="K567" s="25"/>
      <c r="L567" s="25"/>
    </row>
    <row r="568" ht="14.25" customHeight="1">
      <c r="J568" s="25"/>
      <c r="K568" s="25"/>
      <c r="L568" s="25"/>
    </row>
    <row r="569" ht="14.25" customHeight="1">
      <c r="J569" s="25"/>
      <c r="K569" s="25"/>
      <c r="L569" s="25"/>
    </row>
    <row r="570" ht="14.25" customHeight="1">
      <c r="J570" s="25"/>
      <c r="K570" s="25"/>
      <c r="L570" s="25"/>
    </row>
    <row r="571" ht="14.25" customHeight="1">
      <c r="J571" s="25"/>
      <c r="K571" s="25"/>
      <c r="L571" s="25"/>
    </row>
    <row r="572" ht="14.25" customHeight="1">
      <c r="J572" s="25"/>
      <c r="K572" s="25"/>
      <c r="L572" s="25"/>
    </row>
    <row r="573" ht="14.25" customHeight="1">
      <c r="J573" s="25"/>
      <c r="K573" s="25"/>
      <c r="L573" s="25"/>
    </row>
    <row r="574" ht="14.25" customHeight="1">
      <c r="J574" s="25"/>
      <c r="K574" s="25"/>
      <c r="L574" s="25"/>
    </row>
    <row r="575" ht="14.25" customHeight="1">
      <c r="J575" s="25"/>
      <c r="K575" s="25"/>
      <c r="L575" s="25"/>
    </row>
    <row r="576" ht="14.25" customHeight="1">
      <c r="J576" s="25"/>
      <c r="K576" s="25"/>
      <c r="L576" s="25"/>
    </row>
    <row r="577" ht="14.25" customHeight="1">
      <c r="J577" s="25"/>
      <c r="K577" s="25"/>
      <c r="L577" s="25"/>
    </row>
    <row r="578" ht="14.25" customHeight="1">
      <c r="J578" s="25"/>
      <c r="K578" s="25"/>
      <c r="L578" s="25"/>
    </row>
    <row r="579" ht="14.25" customHeight="1">
      <c r="J579" s="25"/>
      <c r="K579" s="25"/>
      <c r="L579" s="25"/>
    </row>
    <row r="580" ht="14.25" customHeight="1">
      <c r="J580" s="25"/>
      <c r="K580" s="25"/>
      <c r="L580" s="25"/>
    </row>
    <row r="581" ht="14.25" customHeight="1">
      <c r="J581" s="25"/>
      <c r="K581" s="25"/>
      <c r="L581" s="25"/>
    </row>
    <row r="582" ht="14.25" customHeight="1">
      <c r="J582" s="25"/>
      <c r="K582" s="25"/>
      <c r="L582" s="25"/>
    </row>
    <row r="583" ht="14.25" customHeight="1">
      <c r="J583" s="25"/>
      <c r="K583" s="25"/>
      <c r="L583" s="25"/>
    </row>
    <row r="584" ht="14.25" customHeight="1">
      <c r="J584" s="25"/>
      <c r="K584" s="25"/>
      <c r="L584" s="25"/>
    </row>
    <row r="585" ht="14.25" customHeight="1">
      <c r="J585" s="25"/>
      <c r="K585" s="25"/>
      <c r="L585" s="25"/>
    </row>
    <row r="586" ht="14.25" customHeight="1">
      <c r="J586" s="25"/>
      <c r="K586" s="25"/>
      <c r="L586" s="25"/>
    </row>
    <row r="587" ht="14.25" customHeight="1">
      <c r="J587" s="25"/>
      <c r="K587" s="25"/>
      <c r="L587" s="25"/>
    </row>
    <row r="588" ht="14.25" customHeight="1">
      <c r="J588" s="25"/>
      <c r="K588" s="25"/>
      <c r="L588" s="25"/>
    </row>
    <row r="589" ht="14.25" customHeight="1">
      <c r="J589" s="25"/>
      <c r="K589" s="25"/>
      <c r="L589" s="25"/>
    </row>
    <row r="590" ht="14.25" customHeight="1">
      <c r="J590" s="25"/>
      <c r="K590" s="25"/>
      <c r="L590" s="25"/>
    </row>
    <row r="591" ht="14.25" customHeight="1">
      <c r="J591" s="25"/>
      <c r="K591" s="25"/>
      <c r="L591" s="25"/>
    </row>
    <row r="592" ht="14.25" customHeight="1">
      <c r="J592" s="25"/>
      <c r="K592" s="25"/>
      <c r="L592" s="25"/>
    </row>
    <row r="593" ht="14.25" customHeight="1">
      <c r="J593" s="25"/>
      <c r="K593" s="25"/>
      <c r="L593" s="25"/>
    </row>
    <row r="594" ht="14.25" customHeight="1">
      <c r="J594" s="25"/>
      <c r="K594" s="25"/>
      <c r="L594" s="25"/>
    </row>
    <row r="595" ht="14.25" customHeight="1">
      <c r="J595" s="25"/>
      <c r="K595" s="25"/>
      <c r="L595" s="25"/>
    </row>
    <row r="596" ht="14.25" customHeight="1">
      <c r="J596" s="25"/>
      <c r="K596" s="25"/>
      <c r="L596" s="25"/>
    </row>
    <row r="597" ht="14.25" customHeight="1">
      <c r="J597" s="25"/>
      <c r="K597" s="25"/>
      <c r="L597" s="25"/>
    </row>
    <row r="598" ht="14.25" customHeight="1">
      <c r="J598" s="25"/>
      <c r="K598" s="25"/>
      <c r="L598" s="25"/>
    </row>
    <row r="599" ht="14.25" customHeight="1">
      <c r="J599" s="25"/>
      <c r="K599" s="25"/>
      <c r="L599" s="25"/>
    </row>
    <row r="600" ht="14.25" customHeight="1">
      <c r="J600" s="25"/>
      <c r="K600" s="25"/>
      <c r="L600" s="25"/>
    </row>
    <row r="601" ht="14.25" customHeight="1">
      <c r="J601" s="25"/>
      <c r="K601" s="25"/>
      <c r="L601" s="25"/>
    </row>
    <row r="602" ht="14.25" customHeight="1">
      <c r="J602" s="25"/>
      <c r="K602" s="25"/>
      <c r="L602" s="25"/>
    </row>
    <row r="603" ht="14.25" customHeight="1">
      <c r="J603" s="25"/>
      <c r="K603" s="25"/>
      <c r="L603" s="25"/>
    </row>
    <row r="604" ht="14.25" customHeight="1">
      <c r="J604" s="25"/>
      <c r="K604" s="25"/>
      <c r="L604" s="25"/>
    </row>
    <row r="605" ht="14.25" customHeight="1">
      <c r="J605" s="25"/>
      <c r="K605" s="25"/>
      <c r="L605" s="25"/>
    </row>
    <row r="606" ht="14.25" customHeight="1">
      <c r="J606" s="25"/>
      <c r="K606" s="25"/>
      <c r="L606" s="25"/>
    </row>
    <row r="607" ht="14.25" customHeight="1">
      <c r="J607" s="25"/>
      <c r="K607" s="25"/>
      <c r="L607" s="25"/>
    </row>
    <row r="608" ht="14.25" customHeight="1">
      <c r="J608" s="25"/>
      <c r="K608" s="25"/>
      <c r="L608" s="25"/>
    </row>
    <row r="609" ht="14.25" customHeight="1">
      <c r="J609" s="25"/>
      <c r="K609" s="25"/>
      <c r="L609" s="25"/>
    </row>
    <row r="610" ht="14.25" customHeight="1">
      <c r="J610" s="25"/>
      <c r="K610" s="25"/>
      <c r="L610" s="25"/>
    </row>
    <row r="611" ht="14.25" customHeight="1">
      <c r="J611" s="25"/>
      <c r="K611" s="25"/>
      <c r="L611" s="25"/>
    </row>
    <row r="612" ht="14.25" customHeight="1">
      <c r="J612" s="25"/>
      <c r="K612" s="25"/>
      <c r="L612" s="25"/>
    </row>
    <row r="613" ht="14.25" customHeight="1">
      <c r="J613" s="25"/>
      <c r="K613" s="25"/>
      <c r="L613" s="25"/>
    </row>
    <row r="614" ht="14.25" customHeight="1">
      <c r="J614" s="25"/>
      <c r="K614" s="25"/>
      <c r="L614" s="25"/>
    </row>
    <row r="615" ht="14.25" customHeight="1">
      <c r="J615" s="25"/>
      <c r="K615" s="25"/>
      <c r="L615" s="25"/>
    </row>
    <row r="616" ht="14.25" customHeight="1">
      <c r="J616" s="25"/>
      <c r="K616" s="25"/>
      <c r="L616" s="25"/>
    </row>
    <row r="617" ht="14.25" customHeight="1">
      <c r="J617" s="25"/>
      <c r="K617" s="25"/>
      <c r="L617" s="25"/>
    </row>
    <row r="618" ht="14.25" customHeight="1">
      <c r="J618" s="25"/>
      <c r="K618" s="25"/>
      <c r="L618" s="25"/>
    </row>
    <row r="619" ht="14.25" customHeight="1">
      <c r="J619" s="25"/>
      <c r="K619" s="25"/>
      <c r="L619" s="25"/>
    </row>
    <row r="620" ht="14.25" customHeight="1">
      <c r="J620" s="25"/>
      <c r="K620" s="25"/>
      <c r="L620" s="25"/>
    </row>
    <row r="621" ht="14.25" customHeight="1">
      <c r="J621" s="25"/>
      <c r="K621" s="25"/>
      <c r="L621" s="25"/>
    </row>
    <row r="622" ht="14.25" customHeight="1">
      <c r="J622" s="25"/>
      <c r="K622" s="25"/>
      <c r="L622" s="25"/>
    </row>
    <row r="623" ht="14.25" customHeight="1">
      <c r="J623" s="25"/>
      <c r="K623" s="25"/>
      <c r="L623" s="25"/>
    </row>
    <row r="624" ht="14.25" customHeight="1">
      <c r="J624" s="25"/>
      <c r="K624" s="25"/>
      <c r="L624" s="25"/>
    </row>
    <row r="625" ht="14.25" customHeight="1">
      <c r="J625" s="25"/>
      <c r="K625" s="25"/>
      <c r="L625" s="25"/>
    </row>
    <row r="626" ht="14.25" customHeight="1">
      <c r="J626" s="25"/>
      <c r="K626" s="25"/>
      <c r="L626" s="25"/>
    </row>
    <row r="627" ht="14.25" customHeight="1">
      <c r="J627" s="25"/>
      <c r="K627" s="25"/>
      <c r="L627" s="25"/>
    </row>
    <row r="628" ht="14.25" customHeight="1">
      <c r="J628" s="25"/>
      <c r="K628" s="25"/>
      <c r="L628" s="25"/>
    </row>
    <row r="629" ht="14.25" customHeight="1">
      <c r="J629" s="25"/>
      <c r="K629" s="25"/>
      <c r="L629" s="25"/>
    </row>
    <row r="630" ht="14.25" customHeight="1">
      <c r="J630" s="25"/>
      <c r="K630" s="25"/>
      <c r="L630" s="25"/>
    </row>
    <row r="631" ht="14.25" customHeight="1">
      <c r="J631" s="25"/>
      <c r="K631" s="25"/>
      <c r="L631" s="25"/>
    </row>
    <row r="632" ht="14.25" customHeight="1">
      <c r="J632" s="25"/>
      <c r="K632" s="25"/>
      <c r="L632" s="25"/>
    </row>
    <row r="633" ht="14.25" customHeight="1">
      <c r="J633" s="25"/>
      <c r="K633" s="25"/>
      <c r="L633" s="25"/>
    </row>
    <row r="634" ht="14.25" customHeight="1">
      <c r="J634" s="25"/>
      <c r="K634" s="25"/>
      <c r="L634" s="25"/>
    </row>
    <row r="635" ht="14.25" customHeight="1">
      <c r="J635" s="25"/>
      <c r="K635" s="25"/>
      <c r="L635" s="25"/>
    </row>
    <row r="636" ht="14.25" customHeight="1">
      <c r="J636" s="25"/>
      <c r="K636" s="25"/>
      <c r="L636" s="25"/>
    </row>
    <row r="637" ht="14.25" customHeight="1">
      <c r="J637" s="25"/>
      <c r="K637" s="25"/>
      <c r="L637" s="25"/>
    </row>
    <row r="638" ht="14.25" customHeight="1">
      <c r="J638" s="25"/>
      <c r="K638" s="25"/>
      <c r="L638" s="25"/>
    </row>
    <row r="639" ht="14.25" customHeight="1">
      <c r="J639" s="25"/>
      <c r="K639" s="25"/>
      <c r="L639" s="25"/>
    </row>
    <row r="640" ht="14.25" customHeight="1">
      <c r="J640" s="25"/>
      <c r="K640" s="25"/>
      <c r="L640" s="25"/>
    </row>
    <row r="641" ht="14.25" customHeight="1">
      <c r="J641" s="25"/>
      <c r="K641" s="25"/>
      <c r="L641" s="25"/>
    </row>
    <row r="642" ht="14.25" customHeight="1">
      <c r="J642" s="25"/>
      <c r="K642" s="25"/>
      <c r="L642" s="25"/>
    </row>
    <row r="643" ht="14.25" customHeight="1">
      <c r="J643" s="25"/>
      <c r="K643" s="25"/>
      <c r="L643" s="25"/>
    </row>
    <row r="644" ht="14.25" customHeight="1">
      <c r="J644" s="25"/>
      <c r="K644" s="25"/>
      <c r="L644" s="25"/>
    </row>
    <row r="645" ht="14.25" customHeight="1">
      <c r="J645" s="25"/>
      <c r="K645" s="25"/>
      <c r="L645" s="25"/>
    </row>
    <row r="646" ht="14.25" customHeight="1">
      <c r="J646" s="25"/>
      <c r="K646" s="25"/>
      <c r="L646" s="25"/>
    </row>
    <row r="647" ht="14.25" customHeight="1">
      <c r="J647" s="25"/>
      <c r="K647" s="25"/>
      <c r="L647" s="25"/>
    </row>
    <row r="648" ht="14.25" customHeight="1">
      <c r="J648" s="25"/>
      <c r="K648" s="25"/>
      <c r="L648" s="25"/>
    </row>
    <row r="649" ht="14.25" customHeight="1">
      <c r="J649" s="25"/>
      <c r="K649" s="25"/>
      <c r="L649" s="25"/>
    </row>
    <row r="650" ht="14.25" customHeight="1">
      <c r="J650" s="25"/>
      <c r="K650" s="25"/>
      <c r="L650" s="25"/>
    </row>
    <row r="651" ht="14.25" customHeight="1">
      <c r="J651" s="25"/>
      <c r="K651" s="25"/>
      <c r="L651" s="25"/>
    </row>
    <row r="652" ht="14.25" customHeight="1">
      <c r="J652" s="25"/>
      <c r="K652" s="25"/>
      <c r="L652" s="25"/>
    </row>
    <row r="653" ht="14.25" customHeight="1">
      <c r="J653" s="25"/>
      <c r="K653" s="25"/>
      <c r="L653" s="25"/>
    </row>
    <row r="654" ht="14.25" customHeight="1">
      <c r="J654" s="25"/>
      <c r="K654" s="25"/>
      <c r="L654" s="25"/>
    </row>
    <row r="655" ht="14.25" customHeight="1">
      <c r="J655" s="25"/>
      <c r="K655" s="25"/>
      <c r="L655" s="25"/>
    </row>
    <row r="656" ht="14.25" customHeight="1">
      <c r="J656" s="25"/>
      <c r="K656" s="25"/>
      <c r="L656" s="25"/>
    </row>
    <row r="657" ht="14.25" customHeight="1">
      <c r="J657" s="25"/>
      <c r="K657" s="25"/>
      <c r="L657" s="25"/>
    </row>
    <row r="658" ht="14.25" customHeight="1">
      <c r="J658" s="25"/>
      <c r="K658" s="25"/>
      <c r="L658" s="25"/>
    </row>
    <row r="659" ht="14.25" customHeight="1">
      <c r="J659" s="25"/>
      <c r="K659" s="25"/>
      <c r="L659" s="25"/>
    </row>
    <row r="660" ht="14.25" customHeight="1">
      <c r="J660" s="25"/>
      <c r="K660" s="25"/>
      <c r="L660" s="25"/>
    </row>
    <row r="661" ht="14.25" customHeight="1">
      <c r="J661" s="25"/>
      <c r="K661" s="25"/>
      <c r="L661" s="25"/>
    </row>
    <row r="662" ht="14.25" customHeight="1">
      <c r="J662" s="25"/>
      <c r="K662" s="25"/>
      <c r="L662" s="25"/>
    </row>
    <row r="663" ht="14.25" customHeight="1">
      <c r="J663" s="25"/>
      <c r="K663" s="25"/>
      <c r="L663" s="25"/>
    </row>
    <row r="664" ht="14.25" customHeight="1">
      <c r="J664" s="25"/>
      <c r="K664" s="25"/>
      <c r="L664" s="25"/>
    </row>
    <row r="665" ht="14.25" customHeight="1">
      <c r="J665" s="25"/>
      <c r="K665" s="25"/>
      <c r="L665" s="25"/>
    </row>
    <row r="666" ht="14.25" customHeight="1">
      <c r="J666" s="25"/>
      <c r="K666" s="25"/>
      <c r="L666" s="25"/>
    </row>
    <row r="667" ht="14.25" customHeight="1">
      <c r="J667" s="25"/>
      <c r="K667" s="25"/>
      <c r="L667" s="25"/>
    </row>
    <row r="668" ht="14.25" customHeight="1">
      <c r="J668" s="25"/>
      <c r="K668" s="25"/>
      <c r="L668" s="25"/>
    </row>
    <row r="669" ht="14.25" customHeight="1">
      <c r="J669" s="25"/>
      <c r="K669" s="25"/>
      <c r="L669" s="25"/>
    </row>
    <row r="670" ht="14.25" customHeight="1">
      <c r="J670" s="25"/>
      <c r="K670" s="25"/>
      <c r="L670" s="25"/>
    </row>
    <row r="671" ht="14.25" customHeight="1">
      <c r="J671" s="25"/>
      <c r="K671" s="25"/>
      <c r="L671" s="25"/>
    </row>
    <row r="672" ht="14.25" customHeight="1">
      <c r="J672" s="25"/>
      <c r="K672" s="25"/>
      <c r="L672" s="25"/>
    </row>
    <row r="673" ht="14.25" customHeight="1">
      <c r="J673" s="25"/>
      <c r="K673" s="25"/>
      <c r="L673" s="25"/>
    </row>
    <row r="674" ht="14.25" customHeight="1">
      <c r="J674" s="25"/>
      <c r="K674" s="25"/>
      <c r="L674" s="25"/>
    </row>
    <row r="675" ht="14.25" customHeight="1">
      <c r="J675" s="25"/>
      <c r="K675" s="25"/>
      <c r="L675" s="25"/>
    </row>
    <row r="676" ht="14.25" customHeight="1">
      <c r="J676" s="25"/>
      <c r="K676" s="25"/>
      <c r="L676" s="25"/>
    </row>
    <row r="677" ht="14.25" customHeight="1">
      <c r="J677" s="25"/>
      <c r="K677" s="25"/>
      <c r="L677" s="25"/>
    </row>
    <row r="678" ht="14.25" customHeight="1">
      <c r="J678" s="25"/>
      <c r="K678" s="25"/>
      <c r="L678" s="25"/>
    </row>
    <row r="679" ht="14.25" customHeight="1">
      <c r="J679" s="25"/>
      <c r="K679" s="25"/>
      <c r="L679" s="25"/>
    </row>
    <row r="680" ht="14.25" customHeight="1">
      <c r="J680" s="25"/>
      <c r="K680" s="25"/>
      <c r="L680" s="25"/>
    </row>
    <row r="681" ht="14.25" customHeight="1">
      <c r="J681" s="25"/>
      <c r="K681" s="25"/>
      <c r="L681" s="25"/>
    </row>
    <row r="682" ht="14.25" customHeight="1">
      <c r="J682" s="25"/>
      <c r="K682" s="25"/>
      <c r="L682" s="25"/>
    </row>
    <row r="683" ht="14.25" customHeight="1">
      <c r="J683" s="25"/>
      <c r="K683" s="25"/>
      <c r="L683" s="25"/>
    </row>
    <row r="684" ht="14.25" customHeight="1">
      <c r="J684" s="25"/>
      <c r="K684" s="25"/>
      <c r="L684" s="25"/>
    </row>
    <row r="685" ht="14.25" customHeight="1">
      <c r="J685" s="25"/>
      <c r="K685" s="25"/>
      <c r="L685" s="25"/>
    </row>
    <row r="686" ht="14.25" customHeight="1">
      <c r="J686" s="25"/>
      <c r="K686" s="25"/>
      <c r="L686" s="25"/>
    </row>
    <row r="687" ht="14.25" customHeight="1">
      <c r="J687" s="25"/>
      <c r="K687" s="25"/>
      <c r="L687" s="25"/>
    </row>
    <row r="688" ht="14.25" customHeight="1">
      <c r="J688" s="25"/>
      <c r="K688" s="25"/>
      <c r="L688" s="25"/>
    </row>
    <row r="689" ht="14.25" customHeight="1">
      <c r="J689" s="25"/>
      <c r="K689" s="25"/>
      <c r="L689" s="25"/>
    </row>
    <row r="690" ht="14.25" customHeight="1">
      <c r="J690" s="25"/>
      <c r="K690" s="25"/>
      <c r="L690" s="25"/>
    </row>
    <row r="691" ht="14.25" customHeight="1">
      <c r="J691" s="25"/>
      <c r="K691" s="25"/>
      <c r="L691" s="25"/>
    </row>
    <row r="692" ht="14.25" customHeight="1">
      <c r="J692" s="25"/>
      <c r="K692" s="25"/>
      <c r="L692" s="25"/>
    </row>
    <row r="693" ht="14.25" customHeight="1">
      <c r="J693" s="25"/>
      <c r="K693" s="25"/>
      <c r="L693" s="25"/>
    </row>
    <row r="694" ht="14.25" customHeight="1">
      <c r="J694" s="25"/>
      <c r="K694" s="25"/>
      <c r="L694" s="25"/>
    </row>
    <row r="695" ht="14.25" customHeight="1">
      <c r="J695" s="25"/>
      <c r="K695" s="25"/>
      <c r="L695" s="25"/>
    </row>
    <row r="696" ht="14.25" customHeight="1">
      <c r="J696" s="25"/>
      <c r="K696" s="25"/>
      <c r="L696" s="25"/>
    </row>
    <row r="697" ht="14.25" customHeight="1">
      <c r="J697" s="25"/>
      <c r="K697" s="25"/>
      <c r="L697" s="25"/>
    </row>
    <row r="698" ht="14.25" customHeight="1">
      <c r="J698" s="25"/>
      <c r="K698" s="25"/>
      <c r="L698" s="25"/>
    </row>
    <row r="699" ht="14.25" customHeight="1">
      <c r="J699" s="25"/>
      <c r="K699" s="25"/>
      <c r="L699" s="25"/>
    </row>
    <row r="700" ht="14.25" customHeight="1">
      <c r="J700" s="25"/>
      <c r="K700" s="25"/>
      <c r="L700" s="25"/>
    </row>
    <row r="701" ht="14.25" customHeight="1">
      <c r="J701" s="25"/>
      <c r="K701" s="25"/>
      <c r="L701" s="25"/>
    </row>
    <row r="702" ht="14.25" customHeight="1">
      <c r="J702" s="25"/>
      <c r="K702" s="25"/>
      <c r="L702" s="25"/>
    </row>
    <row r="703" ht="14.25" customHeight="1">
      <c r="J703" s="25"/>
      <c r="K703" s="25"/>
      <c r="L703" s="25"/>
    </row>
    <row r="704" ht="14.25" customHeight="1">
      <c r="J704" s="25"/>
      <c r="K704" s="25"/>
      <c r="L704" s="25"/>
    </row>
    <row r="705" ht="14.25" customHeight="1">
      <c r="J705" s="25"/>
      <c r="K705" s="25"/>
      <c r="L705" s="25"/>
    </row>
    <row r="706" ht="14.25" customHeight="1">
      <c r="J706" s="25"/>
      <c r="K706" s="25"/>
      <c r="L706" s="25"/>
    </row>
    <row r="707" ht="14.25" customHeight="1">
      <c r="J707" s="25"/>
      <c r="K707" s="25"/>
      <c r="L707" s="25"/>
    </row>
    <row r="708" ht="14.25" customHeight="1">
      <c r="J708" s="25"/>
      <c r="K708" s="25"/>
      <c r="L708" s="25"/>
    </row>
    <row r="709" ht="14.25" customHeight="1">
      <c r="J709" s="25"/>
      <c r="K709" s="25"/>
      <c r="L709" s="25"/>
    </row>
    <row r="710" ht="14.25" customHeight="1">
      <c r="J710" s="25"/>
      <c r="K710" s="25"/>
      <c r="L710" s="25"/>
    </row>
    <row r="711" ht="14.25" customHeight="1">
      <c r="J711" s="25"/>
      <c r="K711" s="25"/>
      <c r="L711" s="25"/>
    </row>
    <row r="712" ht="14.25" customHeight="1">
      <c r="J712" s="25"/>
      <c r="K712" s="25"/>
      <c r="L712" s="25"/>
    </row>
    <row r="713" ht="14.25" customHeight="1">
      <c r="J713" s="25"/>
      <c r="K713" s="25"/>
      <c r="L713" s="25"/>
    </row>
    <row r="714" ht="14.25" customHeight="1">
      <c r="J714" s="25"/>
      <c r="K714" s="25"/>
      <c r="L714" s="25"/>
    </row>
    <row r="715" ht="14.25" customHeight="1">
      <c r="J715" s="25"/>
      <c r="K715" s="25"/>
      <c r="L715" s="25"/>
    </row>
    <row r="716" ht="14.25" customHeight="1">
      <c r="J716" s="25"/>
      <c r="K716" s="25"/>
      <c r="L716" s="25"/>
    </row>
    <row r="717" ht="14.25" customHeight="1">
      <c r="J717" s="25"/>
      <c r="K717" s="25"/>
      <c r="L717" s="25"/>
    </row>
    <row r="718" ht="14.25" customHeight="1">
      <c r="J718" s="25"/>
      <c r="K718" s="25"/>
      <c r="L718" s="25"/>
    </row>
    <row r="719" ht="14.25" customHeight="1">
      <c r="J719" s="25"/>
      <c r="K719" s="25"/>
      <c r="L719" s="25"/>
    </row>
    <row r="720" ht="14.25" customHeight="1">
      <c r="J720" s="25"/>
      <c r="K720" s="25"/>
      <c r="L720" s="25"/>
    </row>
    <row r="721" ht="14.25" customHeight="1">
      <c r="J721" s="25"/>
      <c r="K721" s="25"/>
      <c r="L721" s="25"/>
    </row>
    <row r="722" ht="14.25" customHeight="1">
      <c r="J722" s="25"/>
      <c r="K722" s="25"/>
      <c r="L722" s="25"/>
    </row>
    <row r="723" ht="14.25" customHeight="1">
      <c r="J723" s="25"/>
      <c r="K723" s="25"/>
      <c r="L723" s="25"/>
    </row>
    <row r="724" ht="14.25" customHeight="1">
      <c r="J724" s="25"/>
      <c r="K724" s="25"/>
      <c r="L724" s="25"/>
    </row>
    <row r="725" ht="14.25" customHeight="1">
      <c r="J725" s="25"/>
      <c r="K725" s="25"/>
      <c r="L725" s="25"/>
    </row>
    <row r="726" ht="14.25" customHeight="1">
      <c r="J726" s="25"/>
      <c r="K726" s="25"/>
      <c r="L726" s="25"/>
    </row>
    <row r="727" ht="14.25" customHeight="1">
      <c r="J727" s="25"/>
      <c r="K727" s="25"/>
      <c r="L727" s="25"/>
    </row>
    <row r="728" ht="14.25" customHeight="1">
      <c r="J728" s="25"/>
      <c r="K728" s="25"/>
      <c r="L728" s="25"/>
    </row>
    <row r="729" ht="14.25" customHeight="1">
      <c r="J729" s="25"/>
      <c r="K729" s="25"/>
      <c r="L729" s="25"/>
    </row>
    <row r="730" ht="14.25" customHeight="1">
      <c r="J730" s="25"/>
      <c r="K730" s="25"/>
      <c r="L730" s="25"/>
    </row>
    <row r="731" ht="14.25" customHeight="1">
      <c r="J731" s="25"/>
      <c r="K731" s="25"/>
      <c r="L731" s="25"/>
    </row>
    <row r="732" ht="14.25" customHeight="1">
      <c r="J732" s="25"/>
      <c r="K732" s="25"/>
      <c r="L732" s="25"/>
    </row>
    <row r="733" ht="14.25" customHeight="1">
      <c r="J733" s="25"/>
      <c r="K733" s="25"/>
      <c r="L733" s="25"/>
    </row>
    <row r="734" ht="14.25" customHeight="1">
      <c r="J734" s="25"/>
      <c r="K734" s="25"/>
      <c r="L734" s="25"/>
    </row>
    <row r="735" ht="14.25" customHeight="1">
      <c r="J735" s="25"/>
      <c r="K735" s="25"/>
      <c r="L735" s="25"/>
    </row>
    <row r="736" ht="14.25" customHeight="1">
      <c r="J736" s="25"/>
      <c r="K736" s="25"/>
      <c r="L736" s="25"/>
    </row>
    <row r="737" ht="14.25" customHeight="1">
      <c r="J737" s="25"/>
      <c r="K737" s="25"/>
      <c r="L737" s="25"/>
    </row>
    <row r="738" ht="14.25" customHeight="1">
      <c r="J738" s="25"/>
      <c r="K738" s="25"/>
      <c r="L738" s="25"/>
    </row>
    <row r="739" ht="14.25" customHeight="1">
      <c r="J739" s="25"/>
      <c r="K739" s="25"/>
      <c r="L739" s="25"/>
    </row>
    <row r="740" ht="14.25" customHeight="1">
      <c r="J740" s="25"/>
      <c r="K740" s="25"/>
      <c r="L740" s="25"/>
    </row>
    <row r="741" ht="14.25" customHeight="1">
      <c r="J741" s="25"/>
      <c r="K741" s="25"/>
      <c r="L741" s="25"/>
    </row>
    <row r="742" ht="14.25" customHeight="1">
      <c r="J742" s="25"/>
      <c r="K742" s="25"/>
      <c r="L742" s="25"/>
    </row>
    <row r="743" ht="14.25" customHeight="1">
      <c r="J743" s="25"/>
      <c r="K743" s="25"/>
      <c r="L743" s="25"/>
    </row>
    <row r="744" ht="14.25" customHeight="1">
      <c r="J744" s="25"/>
      <c r="K744" s="25"/>
      <c r="L744" s="25"/>
    </row>
    <row r="745" ht="14.25" customHeight="1">
      <c r="J745" s="25"/>
      <c r="K745" s="25"/>
      <c r="L745" s="25"/>
    </row>
    <row r="746" ht="14.25" customHeight="1">
      <c r="J746" s="25"/>
      <c r="K746" s="25"/>
      <c r="L746" s="25"/>
    </row>
    <row r="747" ht="14.25" customHeight="1">
      <c r="J747" s="25"/>
      <c r="K747" s="25"/>
      <c r="L747" s="25"/>
    </row>
    <row r="748" ht="14.25" customHeight="1">
      <c r="J748" s="25"/>
      <c r="K748" s="25"/>
      <c r="L748" s="25"/>
    </row>
    <row r="749" ht="14.25" customHeight="1">
      <c r="J749" s="25"/>
      <c r="K749" s="25"/>
      <c r="L749" s="25"/>
    </row>
    <row r="750" ht="14.25" customHeight="1">
      <c r="J750" s="25"/>
      <c r="K750" s="25"/>
      <c r="L750" s="25"/>
    </row>
    <row r="751" ht="14.25" customHeight="1">
      <c r="J751" s="25"/>
      <c r="K751" s="25"/>
      <c r="L751" s="25"/>
    </row>
    <row r="752" ht="14.25" customHeight="1">
      <c r="J752" s="25"/>
      <c r="K752" s="25"/>
      <c r="L752" s="25"/>
    </row>
    <row r="753" ht="14.25" customHeight="1">
      <c r="J753" s="25"/>
      <c r="K753" s="25"/>
      <c r="L753" s="25"/>
    </row>
    <row r="754" ht="14.25" customHeight="1">
      <c r="J754" s="25"/>
      <c r="K754" s="25"/>
      <c r="L754" s="25"/>
    </row>
    <row r="755" ht="14.25" customHeight="1">
      <c r="J755" s="25"/>
      <c r="K755" s="25"/>
      <c r="L755" s="25"/>
    </row>
    <row r="756" ht="14.25" customHeight="1">
      <c r="J756" s="25"/>
      <c r="K756" s="25"/>
      <c r="L756" s="25"/>
    </row>
    <row r="757" ht="14.25" customHeight="1">
      <c r="J757" s="25"/>
      <c r="K757" s="25"/>
      <c r="L757" s="25"/>
    </row>
    <row r="758" ht="14.25" customHeight="1">
      <c r="J758" s="25"/>
      <c r="K758" s="25"/>
      <c r="L758" s="25"/>
    </row>
    <row r="759" ht="14.25" customHeight="1">
      <c r="J759" s="25"/>
      <c r="K759" s="25"/>
      <c r="L759" s="25"/>
    </row>
    <row r="760" ht="14.25" customHeight="1">
      <c r="J760" s="25"/>
      <c r="K760" s="25"/>
      <c r="L760" s="25"/>
    </row>
    <row r="761" ht="14.25" customHeight="1">
      <c r="J761" s="25"/>
      <c r="K761" s="25"/>
      <c r="L761" s="25"/>
    </row>
    <row r="762" ht="14.25" customHeight="1">
      <c r="J762" s="25"/>
      <c r="K762" s="25"/>
      <c r="L762" s="25"/>
    </row>
    <row r="763" ht="14.25" customHeight="1">
      <c r="J763" s="25"/>
      <c r="K763" s="25"/>
      <c r="L763" s="25"/>
    </row>
    <row r="764" ht="14.25" customHeight="1">
      <c r="J764" s="25"/>
      <c r="K764" s="25"/>
      <c r="L764" s="25"/>
    </row>
    <row r="765" ht="14.25" customHeight="1">
      <c r="J765" s="25"/>
      <c r="K765" s="25"/>
      <c r="L765" s="25"/>
    </row>
    <row r="766" ht="14.25" customHeight="1">
      <c r="J766" s="25"/>
      <c r="K766" s="25"/>
      <c r="L766" s="25"/>
    </row>
    <row r="767" ht="14.25" customHeight="1">
      <c r="J767" s="25"/>
      <c r="K767" s="25"/>
      <c r="L767" s="25"/>
    </row>
    <row r="768" ht="14.25" customHeight="1">
      <c r="J768" s="25"/>
      <c r="K768" s="25"/>
      <c r="L768" s="25"/>
    </row>
    <row r="769" ht="14.25" customHeight="1">
      <c r="J769" s="25"/>
      <c r="K769" s="25"/>
      <c r="L769" s="25"/>
    </row>
    <row r="770" ht="14.25" customHeight="1">
      <c r="J770" s="25"/>
      <c r="K770" s="25"/>
      <c r="L770" s="25"/>
    </row>
    <row r="771" ht="14.25" customHeight="1">
      <c r="J771" s="25"/>
      <c r="K771" s="25"/>
      <c r="L771" s="25"/>
    </row>
    <row r="772" ht="14.25" customHeight="1">
      <c r="J772" s="25"/>
      <c r="K772" s="25"/>
      <c r="L772" s="25"/>
    </row>
    <row r="773" ht="14.25" customHeight="1">
      <c r="J773" s="25"/>
      <c r="K773" s="25"/>
      <c r="L773" s="25"/>
    </row>
    <row r="774" ht="14.25" customHeight="1">
      <c r="J774" s="25"/>
      <c r="K774" s="25"/>
      <c r="L774" s="25"/>
    </row>
    <row r="775" ht="14.25" customHeight="1">
      <c r="J775" s="25"/>
      <c r="K775" s="25"/>
      <c r="L775" s="25"/>
    </row>
    <row r="776" ht="14.25" customHeight="1">
      <c r="J776" s="25"/>
      <c r="K776" s="25"/>
      <c r="L776" s="25"/>
    </row>
    <row r="777" ht="14.25" customHeight="1">
      <c r="J777" s="25"/>
      <c r="K777" s="25"/>
      <c r="L777" s="25"/>
    </row>
    <row r="778" ht="14.25" customHeight="1">
      <c r="J778" s="25"/>
      <c r="K778" s="25"/>
      <c r="L778" s="25"/>
    </row>
    <row r="779" ht="14.25" customHeight="1">
      <c r="J779" s="25"/>
      <c r="K779" s="25"/>
      <c r="L779" s="25"/>
    </row>
    <row r="780" ht="14.25" customHeight="1">
      <c r="J780" s="25"/>
      <c r="K780" s="25"/>
      <c r="L780" s="25"/>
    </row>
    <row r="781" ht="14.25" customHeight="1">
      <c r="J781" s="25"/>
      <c r="K781" s="25"/>
      <c r="L781" s="25"/>
    </row>
    <row r="782" ht="14.25" customHeight="1">
      <c r="J782" s="25"/>
      <c r="K782" s="25"/>
      <c r="L782" s="25"/>
    </row>
    <row r="783" ht="14.25" customHeight="1">
      <c r="J783" s="25"/>
      <c r="K783" s="25"/>
      <c r="L783" s="25"/>
    </row>
    <row r="784" ht="14.25" customHeight="1">
      <c r="J784" s="25"/>
      <c r="K784" s="25"/>
      <c r="L784" s="25"/>
    </row>
    <row r="785" ht="14.25" customHeight="1">
      <c r="J785" s="25"/>
      <c r="K785" s="25"/>
      <c r="L785" s="25"/>
    </row>
    <row r="786" ht="14.25" customHeight="1">
      <c r="J786" s="25"/>
      <c r="K786" s="25"/>
      <c r="L786" s="25"/>
    </row>
    <row r="787" ht="14.25" customHeight="1">
      <c r="J787" s="25"/>
      <c r="K787" s="25"/>
      <c r="L787" s="25"/>
    </row>
    <row r="788" ht="14.25" customHeight="1">
      <c r="J788" s="25"/>
      <c r="K788" s="25"/>
      <c r="L788" s="25"/>
    </row>
    <row r="789" ht="14.25" customHeight="1">
      <c r="J789" s="25"/>
      <c r="K789" s="25"/>
      <c r="L789" s="25"/>
    </row>
    <row r="790" ht="14.25" customHeight="1">
      <c r="J790" s="25"/>
      <c r="K790" s="25"/>
      <c r="L790" s="25"/>
    </row>
    <row r="791" ht="14.25" customHeight="1">
      <c r="J791" s="25"/>
      <c r="K791" s="25"/>
      <c r="L791" s="25"/>
    </row>
    <row r="792" ht="14.25" customHeight="1">
      <c r="J792" s="25"/>
      <c r="K792" s="25"/>
      <c r="L792" s="25"/>
    </row>
    <row r="793" ht="14.25" customHeight="1">
      <c r="J793" s="25"/>
      <c r="K793" s="25"/>
      <c r="L793" s="25"/>
    </row>
    <row r="794" ht="14.25" customHeight="1">
      <c r="J794" s="25"/>
      <c r="K794" s="25"/>
      <c r="L794" s="25"/>
    </row>
    <row r="795" ht="14.25" customHeight="1">
      <c r="J795" s="25"/>
      <c r="K795" s="25"/>
      <c r="L795" s="25"/>
    </row>
    <row r="796" ht="14.25" customHeight="1">
      <c r="J796" s="25"/>
      <c r="K796" s="25"/>
      <c r="L796" s="25"/>
    </row>
    <row r="797" ht="14.25" customHeight="1">
      <c r="J797" s="25"/>
      <c r="K797" s="25"/>
      <c r="L797" s="25"/>
    </row>
    <row r="798" ht="14.25" customHeight="1">
      <c r="J798" s="25"/>
      <c r="K798" s="25"/>
      <c r="L798" s="25"/>
    </row>
    <row r="799" ht="14.25" customHeight="1">
      <c r="J799" s="25"/>
      <c r="K799" s="25"/>
      <c r="L799" s="25"/>
    </row>
    <row r="800" ht="14.25" customHeight="1">
      <c r="J800" s="25"/>
      <c r="K800" s="25"/>
      <c r="L800" s="25"/>
    </row>
    <row r="801" ht="14.25" customHeight="1">
      <c r="J801" s="25"/>
      <c r="K801" s="25"/>
      <c r="L801" s="25"/>
    </row>
    <row r="802" ht="14.25" customHeight="1">
      <c r="J802" s="25"/>
      <c r="K802" s="25"/>
      <c r="L802" s="25"/>
    </row>
    <row r="803" ht="14.25" customHeight="1">
      <c r="J803" s="25"/>
      <c r="K803" s="25"/>
      <c r="L803" s="25"/>
    </row>
    <row r="804" ht="14.25" customHeight="1">
      <c r="J804" s="25"/>
      <c r="K804" s="25"/>
      <c r="L804" s="25"/>
    </row>
    <row r="805" ht="14.25" customHeight="1">
      <c r="J805" s="25"/>
      <c r="K805" s="25"/>
      <c r="L805" s="25"/>
    </row>
    <row r="806" ht="14.25" customHeight="1">
      <c r="J806" s="25"/>
      <c r="K806" s="25"/>
      <c r="L806" s="25"/>
    </row>
    <row r="807" ht="14.25" customHeight="1">
      <c r="J807" s="25"/>
      <c r="K807" s="25"/>
      <c r="L807" s="25"/>
    </row>
    <row r="808" ht="14.25" customHeight="1">
      <c r="J808" s="25"/>
      <c r="K808" s="25"/>
      <c r="L808" s="25"/>
    </row>
    <row r="809" ht="14.25" customHeight="1">
      <c r="J809" s="25"/>
      <c r="K809" s="25"/>
      <c r="L809" s="25"/>
    </row>
    <row r="810" ht="14.25" customHeight="1">
      <c r="J810" s="25"/>
      <c r="K810" s="25"/>
      <c r="L810" s="25"/>
    </row>
    <row r="811" ht="14.25" customHeight="1">
      <c r="J811" s="25"/>
      <c r="K811" s="25"/>
      <c r="L811" s="25"/>
    </row>
    <row r="812" ht="14.25" customHeight="1">
      <c r="J812" s="25"/>
      <c r="K812" s="25"/>
      <c r="L812" s="25"/>
    </row>
    <row r="813" ht="14.25" customHeight="1">
      <c r="J813" s="25"/>
      <c r="K813" s="25"/>
      <c r="L813" s="25"/>
    </row>
    <row r="814" ht="14.25" customHeight="1">
      <c r="J814" s="25"/>
      <c r="K814" s="25"/>
      <c r="L814" s="25"/>
    </row>
    <row r="815" ht="14.25" customHeight="1">
      <c r="J815" s="25"/>
      <c r="K815" s="25"/>
      <c r="L815" s="25"/>
    </row>
    <row r="816" ht="14.25" customHeight="1">
      <c r="J816" s="25"/>
      <c r="K816" s="25"/>
      <c r="L816" s="25"/>
    </row>
    <row r="817" ht="14.25" customHeight="1">
      <c r="J817" s="25"/>
      <c r="K817" s="25"/>
      <c r="L817" s="25"/>
    </row>
    <row r="818" ht="14.25" customHeight="1">
      <c r="J818" s="25"/>
      <c r="K818" s="25"/>
      <c r="L818" s="25"/>
    </row>
    <row r="819" ht="14.25" customHeight="1">
      <c r="J819" s="25"/>
      <c r="K819" s="25"/>
      <c r="L819" s="25"/>
    </row>
    <row r="820" ht="14.25" customHeight="1">
      <c r="J820" s="25"/>
      <c r="K820" s="25"/>
      <c r="L820" s="25"/>
    </row>
    <row r="821" ht="14.25" customHeight="1">
      <c r="J821" s="25"/>
      <c r="K821" s="25"/>
      <c r="L821" s="25"/>
    </row>
    <row r="822" ht="14.25" customHeight="1">
      <c r="J822" s="25"/>
      <c r="K822" s="25"/>
      <c r="L822" s="25"/>
    </row>
    <row r="823" ht="14.25" customHeight="1">
      <c r="J823" s="25"/>
      <c r="K823" s="25"/>
      <c r="L823" s="25"/>
    </row>
    <row r="824" ht="14.25" customHeight="1">
      <c r="J824" s="25"/>
      <c r="K824" s="25"/>
      <c r="L824" s="25"/>
    </row>
    <row r="825" ht="14.25" customHeight="1">
      <c r="J825" s="25"/>
      <c r="K825" s="25"/>
      <c r="L825" s="25"/>
    </row>
    <row r="826" ht="14.25" customHeight="1">
      <c r="J826" s="25"/>
      <c r="K826" s="25"/>
      <c r="L826" s="25"/>
    </row>
    <row r="827" ht="14.25" customHeight="1">
      <c r="J827" s="25"/>
      <c r="K827" s="25"/>
      <c r="L827" s="25"/>
    </row>
    <row r="828" ht="14.25" customHeight="1">
      <c r="J828" s="25"/>
      <c r="K828" s="25"/>
      <c r="L828" s="25"/>
    </row>
    <row r="829" ht="14.25" customHeight="1">
      <c r="J829" s="25"/>
      <c r="K829" s="25"/>
      <c r="L829" s="25"/>
    </row>
    <row r="830" ht="14.25" customHeight="1">
      <c r="J830" s="25"/>
      <c r="K830" s="25"/>
      <c r="L830" s="25"/>
    </row>
    <row r="831" ht="14.25" customHeight="1">
      <c r="J831" s="25"/>
      <c r="K831" s="25"/>
      <c r="L831" s="25"/>
    </row>
    <row r="832" ht="14.25" customHeight="1">
      <c r="J832" s="25"/>
      <c r="K832" s="25"/>
      <c r="L832" s="25"/>
    </row>
    <row r="833" ht="14.25" customHeight="1">
      <c r="J833" s="25"/>
      <c r="K833" s="25"/>
      <c r="L833" s="25"/>
    </row>
    <row r="834" ht="14.25" customHeight="1">
      <c r="J834" s="25"/>
      <c r="K834" s="25"/>
      <c r="L834" s="25"/>
    </row>
    <row r="835" ht="14.25" customHeight="1">
      <c r="J835" s="25"/>
      <c r="K835" s="25"/>
      <c r="L835" s="25"/>
    </row>
    <row r="836" ht="14.25" customHeight="1">
      <c r="J836" s="25"/>
      <c r="K836" s="25"/>
      <c r="L836" s="25"/>
    </row>
    <row r="837" ht="14.25" customHeight="1">
      <c r="J837" s="25"/>
      <c r="K837" s="25"/>
      <c r="L837" s="25"/>
    </row>
    <row r="838" ht="14.25" customHeight="1">
      <c r="J838" s="25"/>
      <c r="K838" s="25"/>
      <c r="L838" s="25"/>
    </row>
    <row r="839" ht="14.25" customHeight="1">
      <c r="J839" s="25"/>
      <c r="K839" s="25"/>
      <c r="L839" s="25"/>
    </row>
    <row r="840" ht="14.25" customHeight="1">
      <c r="J840" s="25"/>
      <c r="K840" s="25"/>
      <c r="L840" s="25"/>
    </row>
    <row r="841" ht="14.25" customHeight="1">
      <c r="J841" s="25"/>
      <c r="K841" s="25"/>
      <c r="L841" s="25"/>
    </row>
    <row r="842" ht="14.25" customHeight="1">
      <c r="J842" s="25"/>
      <c r="K842" s="25"/>
      <c r="L842" s="25"/>
    </row>
    <row r="843" ht="14.25" customHeight="1">
      <c r="J843" s="25"/>
      <c r="K843" s="25"/>
      <c r="L843" s="25"/>
    </row>
    <row r="844" ht="14.25" customHeight="1">
      <c r="J844" s="25"/>
      <c r="K844" s="25"/>
      <c r="L844" s="25"/>
    </row>
    <row r="845" ht="14.25" customHeight="1">
      <c r="J845" s="25"/>
      <c r="K845" s="25"/>
      <c r="L845" s="25"/>
    </row>
    <row r="846" ht="14.25" customHeight="1">
      <c r="J846" s="25"/>
      <c r="K846" s="25"/>
      <c r="L846" s="25"/>
    </row>
    <row r="847" ht="14.25" customHeight="1">
      <c r="J847" s="25"/>
      <c r="K847" s="25"/>
      <c r="L847" s="25"/>
    </row>
    <row r="848" ht="14.25" customHeight="1">
      <c r="J848" s="25"/>
      <c r="K848" s="25"/>
      <c r="L848" s="25"/>
    </row>
    <row r="849" ht="14.25" customHeight="1">
      <c r="J849" s="25"/>
      <c r="K849" s="25"/>
      <c r="L849" s="25"/>
    </row>
    <row r="850" ht="14.25" customHeight="1">
      <c r="J850" s="25"/>
      <c r="K850" s="25"/>
      <c r="L850" s="25"/>
    </row>
    <row r="851" ht="14.25" customHeight="1">
      <c r="J851" s="25"/>
      <c r="K851" s="25"/>
      <c r="L851" s="25"/>
    </row>
    <row r="852" ht="14.25" customHeight="1">
      <c r="J852" s="25"/>
      <c r="K852" s="25"/>
      <c r="L852" s="25"/>
    </row>
    <row r="853" ht="14.25" customHeight="1">
      <c r="J853" s="25"/>
      <c r="K853" s="25"/>
      <c r="L853" s="25"/>
    </row>
    <row r="854" ht="14.25" customHeight="1">
      <c r="J854" s="25"/>
      <c r="K854" s="25"/>
      <c r="L854" s="25"/>
    </row>
    <row r="855" ht="14.25" customHeight="1">
      <c r="J855" s="25"/>
      <c r="K855" s="25"/>
      <c r="L855" s="25"/>
    </row>
    <row r="856" ht="14.25" customHeight="1">
      <c r="J856" s="25"/>
      <c r="K856" s="25"/>
      <c r="L856" s="25"/>
    </row>
    <row r="857" ht="14.25" customHeight="1">
      <c r="J857" s="25"/>
      <c r="K857" s="25"/>
      <c r="L857" s="25"/>
    </row>
    <row r="858" ht="14.25" customHeight="1">
      <c r="J858" s="25"/>
      <c r="K858" s="25"/>
      <c r="L858" s="25"/>
    </row>
    <row r="859" ht="14.25" customHeight="1">
      <c r="J859" s="25"/>
      <c r="K859" s="25"/>
      <c r="L859" s="25"/>
    </row>
    <row r="860" ht="14.25" customHeight="1">
      <c r="J860" s="25"/>
      <c r="K860" s="25"/>
      <c r="L860" s="25"/>
    </row>
    <row r="861" ht="14.25" customHeight="1">
      <c r="J861" s="25"/>
      <c r="K861" s="25"/>
      <c r="L861" s="25"/>
    </row>
    <row r="862" ht="14.25" customHeight="1">
      <c r="J862" s="25"/>
      <c r="K862" s="25"/>
      <c r="L862" s="25"/>
    </row>
    <row r="863" ht="14.25" customHeight="1">
      <c r="J863" s="25"/>
      <c r="K863" s="25"/>
      <c r="L863" s="25"/>
    </row>
    <row r="864" ht="14.25" customHeight="1">
      <c r="J864" s="25"/>
      <c r="K864" s="25"/>
      <c r="L864" s="25"/>
    </row>
    <row r="865" ht="14.25" customHeight="1">
      <c r="J865" s="25"/>
      <c r="K865" s="25"/>
      <c r="L865" s="25"/>
    </row>
    <row r="866" ht="14.25" customHeight="1">
      <c r="J866" s="25"/>
      <c r="K866" s="25"/>
      <c r="L866" s="25"/>
    </row>
    <row r="867" ht="14.25" customHeight="1">
      <c r="J867" s="25"/>
      <c r="K867" s="25"/>
      <c r="L867" s="25"/>
    </row>
    <row r="868" ht="14.25" customHeight="1">
      <c r="J868" s="25"/>
      <c r="K868" s="25"/>
      <c r="L868" s="25"/>
    </row>
    <row r="869" ht="14.25" customHeight="1">
      <c r="J869" s="25"/>
      <c r="K869" s="25"/>
      <c r="L869" s="25"/>
    </row>
    <row r="870" ht="14.25" customHeight="1">
      <c r="J870" s="25"/>
      <c r="K870" s="25"/>
      <c r="L870" s="25"/>
    </row>
    <row r="871" ht="14.25" customHeight="1">
      <c r="J871" s="25"/>
      <c r="K871" s="25"/>
      <c r="L871" s="25"/>
    </row>
    <row r="872" ht="14.25" customHeight="1">
      <c r="J872" s="25"/>
      <c r="K872" s="25"/>
      <c r="L872" s="25"/>
    </row>
    <row r="873" ht="14.25" customHeight="1">
      <c r="J873" s="25"/>
      <c r="K873" s="25"/>
      <c r="L873" s="25"/>
    </row>
    <row r="874" ht="14.25" customHeight="1">
      <c r="J874" s="25"/>
      <c r="K874" s="25"/>
      <c r="L874" s="25"/>
    </row>
    <row r="875" ht="14.25" customHeight="1">
      <c r="J875" s="25"/>
      <c r="K875" s="25"/>
      <c r="L875" s="25"/>
    </row>
    <row r="876" ht="14.25" customHeight="1">
      <c r="J876" s="25"/>
      <c r="K876" s="25"/>
      <c r="L876" s="25"/>
    </row>
    <row r="877" ht="14.25" customHeight="1">
      <c r="J877" s="25"/>
      <c r="K877" s="25"/>
      <c r="L877" s="25"/>
    </row>
    <row r="878" ht="14.25" customHeight="1">
      <c r="J878" s="25"/>
      <c r="K878" s="25"/>
      <c r="L878" s="25"/>
    </row>
    <row r="879" ht="14.25" customHeight="1">
      <c r="J879" s="25"/>
      <c r="K879" s="25"/>
      <c r="L879" s="25"/>
    </row>
    <row r="880" ht="14.25" customHeight="1">
      <c r="J880" s="25"/>
      <c r="K880" s="25"/>
      <c r="L880" s="25"/>
    </row>
    <row r="881" ht="14.25" customHeight="1">
      <c r="J881" s="25"/>
      <c r="K881" s="25"/>
      <c r="L881" s="25"/>
    </row>
    <row r="882" ht="14.25" customHeight="1">
      <c r="J882" s="25"/>
      <c r="K882" s="25"/>
      <c r="L882" s="25"/>
    </row>
    <row r="883" ht="14.25" customHeight="1">
      <c r="J883" s="25"/>
      <c r="K883" s="25"/>
      <c r="L883" s="25"/>
    </row>
    <row r="884" ht="14.25" customHeight="1">
      <c r="J884" s="25"/>
      <c r="K884" s="25"/>
      <c r="L884" s="25"/>
    </row>
    <row r="885" ht="14.25" customHeight="1">
      <c r="J885" s="25"/>
      <c r="K885" s="25"/>
      <c r="L885" s="25"/>
    </row>
    <row r="886" ht="14.25" customHeight="1">
      <c r="J886" s="25"/>
      <c r="K886" s="25"/>
      <c r="L886" s="25"/>
    </row>
    <row r="887" ht="14.25" customHeight="1">
      <c r="J887" s="25"/>
      <c r="K887" s="25"/>
      <c r="L887" s="25"/>
    </row>
    <row r="888" ht="14.25" customHeight="1">
      <c r="J888" s="25"/>
      <c r="K888" s="25"/>
      <c r="L888" s="25"/>
    </row>
    <row r="889" ht="14.25" customHeight="1">
      <c r="J889" s="25"/>
      <c r="K889" s="25"/>
      <c r="L889" s="25"/>
    </row>
    <row r="890" ht="14.25" customHeight="1">
      <c r="J890" s="25"/>
      <c r="K890" s="25"/>
      <c r="L890" s="25"/>
    </row>
    <row r="891" ht="14.25" customHeight="1">
      <c r="J891" s="25"/>
      <c r="K891" s="25"/>
      <c r="L891" s="25"/>
    </row>
    <row r="892" ht="14.25" customHeight="1">
      <c r="J892" s="25"/>
      <c r="K892" s="25"/>
      <c r="L892" s="25"/>
    </row>
    <row r="893" ht="14.25" customHeight="1">
      <c r="J893" s="25"/>
      <c r="K893" s="25"/>
      <c r="L893" s="25"/>
    </row>
    <row r="894" ht="14.25" customHeight="1">
      <c r="J894" s="25"/>
      <c r="K894" s="25"/>
      <c r="L894" s="25"/>
    </row>
    <row r="895" ht="14.25" customHeight="1">
      <c r="J895" s="25"/>
      <c r="K895" s="25"/>
      <c r="L895" s="25"/>
    </row>
    <row r="896" ht="14.25" customHeight="1">
      <c r="J896" s="25"/>
      <c r="K896" s="25"/>
      <c r="L896" s="25"/>
    </row>
    <row r="897" ht="14.25" customHeight="1">
      <c r="J897" s="25"/>
      <c r="K897" s="25"/>
      <c r="L897" s="25"/>
    </row>
    <row r="898" ht="14.25" customHeight="1">
      <c r="J898" s="25"/>
      <c r="K898" s="25"/>
      <c r="L898" s="25"/>
    </row>
    <row r="899" ht="14.25" customHeight="1">
      <c r="J899" s="25"/>
      <c r="K899" s="25"/>
      <c r="L899" s="25"/>
    </row>
    <row r="900" ht="14.25" customHeight="1">
      <c r="J900" s="25"/>
      <c r="K900" s="25"/>
      <c r="L900" s="25"/>
    </row>
    <row r="901" ht="14.25" customHeight="1">
      <c r="J901" s="25"/>
      <c r="K901" s="25"/>
      <c r="L901" s="25"/>
    </row>
    <row r="902" ht="14.25" customHeight="1">
      <c r="J902" s="25"/>
      <c r="K902" s="25"/>
      <c r="L902" s="25"/>
    </row>
    <row r="903" ht="14.25" customHeight="1">
      <c r="J903" s="25"/>
      <c r="K903" s="25"/>
      <c r="L903" s="25"/>
    </row>
    <row r="904" ht="14.25" customHeight="1">
      <c r="J904" s="25"/>
      <c r="K904" s="25"/>
      <c r="L904" s="25"/>
    </row>
    <row r="905" ht="14.25" customHeight="1">
      <c r="J905" s="25"/>
      <c r="K905" s="25"/>
      <c r="L905" s="25"/>
    </row>
    <row r="906" ht="14.25" customHeight="1">
      <c r="J906" s="25"/>
      <c r="K906" s="25"/>
      <c r="L906" s="25"/>
    </row>
    <row r="907" ht="14.25" customHeight="1">
      <c r="J907" s="25"/>
      <c r="K907" s="25"/>
      <c r="L907" s="25"/>
    </row>
    <row r="908" ht="14.25" customHeight="1">
      <c r="J908" s="25"/>
      <c r="K908" s="25"/>
      <c r="L908" s="25"/>
    </row>
    <row r="909" ht="14.25" customHeight="1">
      <c r="J909" s="25"/>
      <c r="K909" s="25"/>
      <c r="L909" s="25"/>
    </row>
    <row r="910" ht="14.25" customHeight="1">
      <c r="J910" s="25"/>
      <c r="K910" s="25"/>
      <c r="L910" s="25"/>
    </row>
    <row r="911" ht="14.25" customHeight="1">
      <c r="J911" s="25"/>
      <c r="K911" s="25"/>
      <c r="L911" s="25"/>
    </row>
    <row r="912" ht="14.25" customHeight="1">
      <c r="J912" s="25"/>
      <c r="K912" s="25"/>
      <c r="L912" s="25"/>
    </row>
    <row r="913" ht="14.25" customHeight="1">
      <c r="J913" s="25"/>
      <c r="K913" s="25"/>
      <c r="L913" s="25"/>
    </row>
    <row r="914" ht="14.25" customHeight="1">
      <c r="J914" s="25"/>
      <c r="K914" s="25"/>
      <c r="L914" s="25"/>
    </row>
    <row r="915" ht="14.25" customHeight="1">
      <c r="J915" s="25"/>
      <c r="K915" s="25"/>
      <c r="L915" s="25"/>
    </row>
    <row r="916" ht="14.25" customHeight="1">
      <c r="J916" s="25"/>
      <c r="K916" s="25"/>
      <c r="L916" s="25"/>
    </row>
    <row r="917" ht="14.25" customHeight="1">
      <c r="J917" s="25"/>
      <c r="K917" s="25"/>
      <c r="L917" s="25"/>
    </row>
    <row r="918" ht="14.25" customHeight="1">
      <c r="J918" s="25"/>
      <c r="K918" s="25"/>
      <c r="L918" s="25"/>
    </row>
    <row r="919" ht="14.25" customHeight="1">
      <c r="J919" s="25"/>
      <c r="K919" s="25"/>
      <c r="L919" s="25"/>
    </row>
    <row r="920" ht="14.25" customHeight="1">
      <c r="J920" s="25"/>
      <c r="K920" s="25"/>
      <c r="L920" s="25"/>
    </row>
    <row r="921" ht="14.25" customHeight="1">
      <c r="J921" s="25"/>
      <c r="K921" s="25"/>
      <c r="L921" s="25"/>
    </row>
    <row r="922" ht="14.25" customHeight="1">
      <c r="J922" s="25"/>
      <c r="K922" s="25"/>
      <c r="L922" s="25"/>
    </row>
    <row r="923" ht="14.25" customHeight="1">
      <c r="J923" s="25"/>
      <c r="K923" s="25"/>
      <c r="L923" s="25"/>
    </row>
    <row r="924" ht="14.25" customHeight="1">
      <c r="J924" s="25"/>
      <c r="K924" s="25"/>
      <c r="L924" s="25"/>
    </row>
    <row r="925" ht="14.25" customHeight="1">
      <c r="J925" s="25"/>
      <c r="K925" s="25"/>
      <c r="L925" s="25"/>
    </row>
    <row r="926" ht="14.25" customHeight="1">
      <c r="J926" s="25"/>
      <c r="K926" s="25"/>
      <c r="L926" s="25"/>
    </row>
    <row r="927" ht="14.25" customHeight="1">
      <c r="J927" s="25"/>
      <c r="K927" s="25"/>
      <c r="L927" s="25"/>
    </row>
    <row r="928" ht="14.25" customHeight="1">
      <c r="J928" s="25"/>
      <c r="K928" s="25"/>
      <c r="L928" s="25"/>
    </row>
    <row r="929" ht="14.25" customHeight="1">
      <c r="J929" s="25"/>
      <c r="K929" s="25"/>
      <c r="L929" s="25"/>
    </row>
    <row r="930" ht="14.25" customHeight="1">
      <c r="J930" s="25"/>
      <c r="K930" s="25"/>
      <c r="L930" s="25"/>
    </row>
    <row r="931" ht="14.25" customHeight="1">
      <c r="J931" s="25"/>
      <c r="K931" s="25"/>
      <c r="L931" s="25"/>
    </row>
    <row r="932" ht="14.25" customHeight="1">
      <c r="J932" s="25"/>
      <c r="K932" s="25"/>
      <c r="L932" s="25"/>
    </row>
    <row r="933" ht="14.25" customHeight="1">
      <c r="J933" s="25"/>
      <c r="K933" s="25"/>
      <c r="L933" s="25"/>
    </row>
    <row r="934" ht="14.25" customHeight="1">
      <c r="J934" s="25"/>
      <c r="K934" s="25"/>
      <c r="L934" s="25"/>
    </row>
    <row r="935" ht="14.25" customHeight="1">
      <c r="J935" s="25"/>
      <c r="K935" s="25"/>
      <c r="L935" s="25"/>
    </row>
    <row r="936" ht="14.25" customHeight="1">
      <c r="J936" s="25"/>
      <c r="K936" s="25"/>
      <c r="L936" s="25"/>
    </row>
    <row r="937" ht="14.25" customHeight="1">
      <c r="J937" s="25"/>
      <c r="K937" s="25"/>
      <c r="L937" s="25"/>
    </row>
    <row r="938" ht="14.25" customHeight="1">
      <c r="J938" s="25"/>
      <c r="K938" s="25"/>
      <c r="L938" s="25"/>
    </row>
    <row r="939" ht="14.25" customHeight="1">
      <c r="J939" s="25"/>
      <c r="K939" s="25"/>
      <c r="L939" s="25"/>
    </row>
    <row r="940" ht="14.25" customHeight="1">
      <c r="J940" s="25"/>
      <c r="K940" s="25"/>
      <c r="L940" s="25"/>
    </row>
    <row r="941" ht="14.25" customHeight="1">
      <c r="J941" s="25"/>
      <c r="K941" s="25"/>
      <c r="L941" s="25"/>
    </row>
    <row r="942" ht="14.25" customHeight="1">
      <c r="J942" s="25"/>
      <c r="K942" s="25"/>
      <c r="L942" s="25"/>
    </row>
    <row r="943" ht="14.25" customHeight="1">
      <c r="J943" s="25"/>
      <c r="K943" s="25"/>
      <c r="L943" s="25"/>
    </row>
    <row r="944" ht="14.25" customHeight="1">
      <c r="J944" s="25"/>
      <c r="K944" s="25"/>
      <c r="L944" s="25"/>
    </row>
    <row r="945" ht="14.25" customHeight="1">
      <c r="J945" s="25"/>
      <c r="K945" s="25"/>
      <c r="L945" s="25"/>
    </row>
    <row r="946" ht="14.25" customHeight="1">
      <c r="J946" s="25"/>
      <c r="K946" s="25"/>
      <c r="L946" s="25"/>
    </row>
    <row r="947" ht="14.25" customHeight="1">
      <c r="J947" s="25"/>
      <c r="K947" s="25"/>
      <c r="L947" s="25"/>
    </row>
    <row r="948" ht="14.25" customHeight="1">
      <c r="J948" s="25"/>
      <c r="K948" s="25"/>
      <c r="L948" s="25"/>
    </row>
    <row r="949" ht="14.25" customHeight="1">
      <c r="J949" s="25"/>
      <c r="K949" s="25"/>
      <c r="L949" s="25"/>
    </row>
    <row r="950" ht="14.25" customHeight="1">
      <c r="J950" s="25"/>
      <c r="K950" s="25"/>
      <c r="L950" s="25"/>
    </row>
    <row r="951" ht="14.25" customHeight="1">
      <c r="J951" s="25"/>
      <c r="K951" s="25"/>
      <c r="L951" s="25"/>
    </row>
    <row r="952" ht="14.25" customHeight="1">
      <c r="J952" s="25"/>
      <c r="K952" s="25"/>
      <c r="L952" s="25"/>
    </row>
    <row r="953" ht="14.25" customHeight="1">
      <c r="J953" s="25"/>
      <c r="K953" s="25"/>
      <c r="L953" s="25"/>
    </row>
    <row r="954" ht="14.25" customHeight="1">
      <c r="J954" s="25"/>
      <c r="K954" s="25"/>
      <c r="L954" s="25"/>
    </row>
    <row r="955" ht="14.25" customHeight="1">
      <c r="J955" s="25"/>
      <c r="K955" s="25"/>
      <c r="L955" s="25"/>
    </row>
    <row r="956" ht="14.25" customHeight="1">
      <c r="J956" s="25"/>
      <c r="K956" s="25"/>
      <c r="L956" s="25"/>
    </row>
    <row r="957" ht="14.25" customHeight="1">
      <c r="J957" s="25"/>
      <c r="K957" s="25"/>
      <c r="L957" s="25"/>
    </row>
    <row r="958" ht="14.25" customHeight="1">
      <c r="J958" s="25"/>
      <c r="K958" s="25"/>
      <c r="L958" s="25"/>
    </row>
    <row r="959" ht="14.25" customHeight="1">
      <c r="J959" s="25"/>
      <c r="K959" s="25"/>
      <c r="L959" s="25"/>
    </row>
    <row r="960" ht="14.25" customHeight="1">
      <c r="J960" s="25"/>
      <c r="K960" s="25"/>
      <c r="L960" s="25"/>
    </row>
    <row r="961" ht="14.25" customHeight="1">
      <c r="J961" s="25"/>
      <c r="K961" s="25"/>
      <c r="L961" s="25"/>
    </row>
    <row r="962" ht="14.25" customHeight="1">
      <c r="J962" s="25"/>
      <c r="K962" s="25"/>
      <c r="L962" s="25"/>
    </row>
    <row r="963" ht="14.25" customHeight="1">
      <c r="J963" s="25"/>
      <c r="K963" s="25"/>
      <c r="L963" s="25"/>
    </row>
    <row r="964" ht="14.25" customHeight="1">
      <c r="J964" s="25"/>
      <c r="K964" s="25"/>
      <c r="L964" s="25"/>
    </row>
    <row r="965" ht="14.25" customHeight="1">
      <c r="J965" s="25"/>
      <c r="K965" s="25"/>
      <c r="L965" s="25"/>
    </row>
    <row r="966" ht="14.25" customHeight="1">
      <c r="J966" s="25"/>
      <c r="K966" s="25"/>
      <c r="L966" s="25"/>
    </row>
    <row r="967" ht="14.25" customHeight="1">
      <c r="J967" s="25"/>
      <c r="K967" s="25"/>
      <c r="L967" s="25"/>
    </row>
    <row r="968" ht="14.25" customHeight="1">
      <c r="J968" s="25"/>
      <c r="K968" s="25"/>
      <c r="L968" s="25"/>
    </row>
    <row r="969" ht="14.25" customHeight="1">
      <c r="J969" s="25"/>
      <c r="K969" s="25"/>
      <c r="L969" s="25"/>
    </row>
    <row r="970" ht="14.25" customHeight="1">
      <c r="J970" s="25"/>
      <c r="K970" s="25"/>
      <c r="L970" s="25"/>
    </row>
    <row r="971" ht="14.25" customHeight="1">
      <c r="J971" s="25"/>
      <c r="K971" s="25"/>
      <c r="L971" s="25"/>
    </row>
    <row r="972" ht="14.25" customHeight="1">
      <c r="J972" s="25"/>
      <c r="K972" s="25"/>
      <c r="L972" s="25"/>
    </row>
    <row r="973" ht="14.25" customHeight="1">
      <c r="J973" s="25"/>
      <c r="K973" s="25"/>
      <c r="L973" s="25"/>
    </row>
    <row r="974" ht="14.25" customHeight="1">
      <c r="J974" s="25"/>
      <c r="K974" s="25"/>
      <c r="L974" s="25"/>
    </row>
    <row r="975" ht="14.25" customHeight="1">
      <c r="J975" s="25"/>
      <c r="K975" s="25"/>
      <c r="L975" s="25"/>
    </row>
    <row r="976" ht="14.25" customHeight="1">
      <c r="J976" s="25"/>
      <c r="K976" s="25"/>
      <c r="L976" s="25"/>
    </row>
    <row r="977" ht="14.25" customHeight="1">
      <c r="J977" s="25"/>
      <c r="K977" s="25"/>
      <c r="L977" s="25"/>
    </row>
    <row r="978" ht="14.25" customHeight="1">
      <c r="J978" s="25"/>
      <c r="K978" s="25"/>
      <c r="L978" s="25"/>
    </row>
    <row r="979" ht="14.25" customHeight="1">
      <c r="J979" s="25"/>
      <c r="K979" s="25"/>
      <c r="L979" s="25"/>
    </row>
    <row r="980" ht="14.25" customHeight="1">
      <c r="J980" s="25"/>
      <c r="K980" s="25"/>
      <c r="L980" s="25"/>
    </row>
    <row r="981" ht="14.25" customHeight="1">
      <c r="J981" s="25"/>
      <c r="K981" s="25"/>
      <c r="L981" s="25"/>
    </row>
    <row r="982" ht="14.25" customHeight="1">
      <c r="J982" s="25"/>
      <c r="K982" s="25"/>
      <c r="L982" s="25"/>
    </row>
    <row r="983" ht="14.25" customHeight="1">
      <c r="J983" s="25"/>
      <c r="K983" s="25"/>
      <c r="L983" s="25"/>
    </row>
    <row r="984" ht="14.25" customHeight="1">
      <c r="J984" s="25"/>
      <c r="K984" s="25"/>
      <c r="L984" s="25"/>
    </row>
    <row r="985" ht="14.25" customHeight="1">
      <c r="J985" s="25"/>
      <c r="K985" s="25"/>
      <c r="L985" s="25"/>
    </row>
    <row r="986" ht="14.25" customHeight="1">
      <c r="J986" s="25"/>
      <c r="K986" s="25"/>
      <c r="L986" s="25"/>
    </row>
    <row r="987" ht="14.25" customHeight="1">
      <c r="J987" s="25"/>
      <c r="K987" s="25"/>
      <c r="L987" s="25"/>
    </row>
    <row r="988" ht="14.25" customHeight="1">
      <c r="J988" s="25"/>
      <c r="K988" s="25"/>
      <c r="L988" s="25"/>
    </row>
    <row r="989" ht="14.25" customHeight="1">
      <c r="J989" s="25"/>
      <c r="K989" s="25"/>
      <c r="L989" s="25"/>
    </row>
    <row r="990" ht="14.25" customHeight="1">
      <c r="J990" s="25"/>
      <c r="K990" s="25"/>
      <c r="L990" s="25"/>
    </row>
    <row r="991" ht="14.25" customHeight="1">
      <c r="J991" s="25"/>
      <c r="K991" s="25"/>
      <c r="L991" s="25"/>
    </row>
    <row r="992" ht="14.25" customHeight="1">
      <c r="J992" s="25"/>
      <c r="K992" s="25"/>
      <c r="L992" s="25"/>
    </row>
    <row r="993" ht="14.25" customHeight="1">
      <c r="J993" s="25"/>
      <c r="K993" s="25"/>
      <c r="L993" s="25"/>
    </row>
    <row r="994" ht="14.25" customHeight="1">
      <c r="J994" s="25"/>
      <c r="K994" s="25"/>
      <c r="L994" s="25"/>
    </row>
    <row r="995" ht="14.25" customHeight="1">
      <c r="J995" s="25"/>
      <c r="K995" s="25"/>
      <c r="L995" s="25"/>
    </row>
    <row r="996" ht="14.25" customHeight="1">
      <c r="J996" s="25"/>
      <c r="K996" s="25"/>
      <c r="L996" s="25"/>
    </row>
    <row r="997" ht="14.25" customHeight="1">
      <c r="J997" s="25"/>
      <c r="K997" s="25"/>
      <c r="L997" s="25"/>
    </row>
    <row r="998" ht="14.25" customHeight="1">
      <c r="J998" s="25"/>
      <c r="K998" s="25"/>
      <c r="L998" s="25"/>
    </row>
    <row r="999" ht="14.25" customHeight="1">
      <c r="J999" s="25"/>
      <c r="K999" s="25"/>
      <c r="L999" s="25"/>
    </row>
    <row r="1000" ht="14.25" customHeight="1">
      <c r="J1000" s="25"/>
      <c r="K1000" s="25"/>
      <c r="L1000" s="25"/>
    </row>
  </sheetData>
  <conditionalFormatting sqref="C99:E1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:E1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4.13"/>
    <col customWidth="1" min="3" max="5" width="13.5"/>
    <col customWidth="1" min="6" max="7" width="12.0"/>
    <col customWidth="1" min="8" max="28" width="10.63"/>
    <col customWidth="1" min="29" max="29" width="19.0"/>
    <col customWidth="1" min="30" max="30" width="15.5"/>
    <col customWidth="1" min="31" max="31" width="13.88"/>
    <col customWidth="1" min="32" max="35" width="10.63"/>
    <col customWidth="1" min="36" max="36" width="19.0"/>
    <col customWidth="1" min="37" max="37" width="15.5"/>
    <col customWidth="1" min="38" max="38" width="13.88"/>
    <col customWidth="1" min="39" max="39" width="19.5"/>
    <col customWidth="1" min="40" max="40" width="26.13"/>
  </cols>
  <sheetData>
    <row r="1" ht="14.25" customHeight="1">
      <c r="A1" s="120" t="s">
        <v>88</v>
      </c>
      <c r="B1" s="120" t="s">
        <v>89</v>
      </c>
      <c r="C1" s="120" t="s">
        <v>90</v>
      </c>
      <c r="D1" s="120" t="s">
        <v>91</v>
      </c>
      <c r="E1" s="120" t="s">
        <v>92</v>
      </c>
      <c r="F1" s="120" t="s">
        <v>93</v>
      </c>
      <c r="G1" s="120" t="s">
        <v>94</v>
      </c>
      <c r="H1" s="42" t="s">
        <v>95</v>
      </c>
      <c r="I1" s="42" t="s">
        <v>96</v>
      </c>
      <c r="J1" s="42" t="s">
        <v>97</v>
      </c>
      <c r="K1" s="42" t="s">
        <v>98</v>
      </c>
      <c r="L1" s="42" t="s">
        <v>99</v>
      </c>
      <c r="M1" s="42" t="s">
        <v>100</v>
      </c>
      <c r="N1" s="121" t="s">
        <v>101</v>
      </c>
      <c r="O1" s="122" t="s">
        <v>109</v>
      </c>
      <c r="P1" s="123" t="s">
        <v>110</v>
      </c>
      <c r="Q1" s="123" t="s">
        <v>111</v>
      </c>
      <c r="R1" s="123" t="s">
        <v>112</v>
      </c>
      <c r="S1" s="123" t="s">
        <v>113</v>
      </c>
      <c r="T1" s="123" t="s">
        <v>114</v>
      </c>
      <c r="U1" s="124" t="s">
        <v>115</v>
      </c>
      <c r="V1" s="122" t="s">
        <v>116</v>
      </c>
      <c r="W1" s="123" t="s">
        <v>117</v>
      </c>
      <c r="X1" s="123" t="s">
        <v>118</v>
      </c>
      <c r="Y1" s="123" t="s">
        <v>119</v>
      </c>
      <c r="Z1" s="123" t="s">
        <v>120</v>
      </c>
      <c r="AA1" s="123" t="s">
        <v>121</v>
      </c>
      <c r="AB1" s="124" t="s">
        <v>122</v>
      </c>
      <c r="AC1" s="122" t="s">
        <v>123</v>
      </c>
      <c r="AD1" s="123" t="s">
        <v>124</v>
      </c>
      <c r="AE1" s="123" t="s">
        <v>125</v>
      </c>
      <c r="AF1" s="123" t="s">
        <v>126</v>
      </c>
      <c r="AG1" s="123" t="s">
        <v>127</v>
      </c>
      <c r="AH1" s="123" t="s">
        <v>128</v>
      </c>
      <c r="AI1" s="124" t="s">
        <v>129</v>
      </c>
      <c r="AJ1" s="126" t="s">
        <v>130</v>
      </c>
      <c r="AK1" s="127" t="s">
        <v>131</v>
      </c>
      <c r="AL1" s="127" t="s">
        <v>132</v>
      </c>
      <c r="AM1" s="122" t="s">
        <v>133</v>
      </c>
      <c r="AN1" s="126" t="s">
        <v>632</v>
      </c>
    </row>
    <row r="2" ht="14.25" customHeight="1">
      <c r="A2" s="129">
        <v>-0.056333333333333326</v>
      </c>
      <c r="B2" s="129">
        <v>-0.10966666666666665</v>
      </c>
      <c r="C2" s="129">
        <v>-0.37266666666666665</v>
      </c>
      <c r="D2" s="129">
        <v>-0.3</v>
      </c>
      <c r="E2" s="129">
        <v>-0.6906666666666667</v>
      </c>
      <c r="F2" s="129">
        <v>-0.171</v>
      </c>
      <c r="G2" s="129">
        <v>-0.161</v>
      </c>
      <c r="H2" s="130">
        <v>-0.3968333333333333</v>
      </c>
      <c r="I2" s="130">
        <v>-0.3851666666666666</v>
      </c>
      <c r="J2" s="130">
        <v>-0.8210000000000001</v>
      </c>
      <c r="K2" s="130">
        <v>-0.9356666666666668</v>
      </c>
      <c r="L2" s="130">
        <v>-1.3118333333333332</v>
      </c>
      <c r="M2" s="130">
        <v>-0.6463333333333333</v>
      </c>
      <c r="N2" s="131">
        <v>-0.6013333333333333</v>
      </c>
      <c r="O2" s="32">
        <v>15.042123879166388</v>
      </c>
      <c r="P2" s="42">
        <v>13.757171835862225</v>
      </c>
      <c r="Q2" s="42">
        <v>7.446231289190543</v>
      </c>
      <c r="R2" s="42">
        <v>7.078099854504635</v>
      </c>
      <c r="S2" s="42">
        <v>5.382605914008733</v>
      </c>
      <c r="T2" s="42">
        <v>12.116557240923362</v>
      </c>
      <c r="U2" s="95">
        <v>11.805394316058205</v>
      </c>
      <c r="V2" s="130">
        <v>0.237828463974498</v>
      </c>
      <c r="W2" s="130">
        <v>0.24586379652175186</v>
      </c>
      <c r="X2" s="130">
        <v>0.11579174931515505</v>
      </c>
      <c r="Y2" s="130">
        <v>0.11314246775617609</v>
      </c>
      <c r="Z2" s="130">
        <v>0.07083096067466632</v>
      </c>
      <c r="AA2" s="130">
        <v>0.23288225903282686</v>
      </c>
      <c r="AB2" s="132">
        <v>0.23231584230418503</v>
      </c>
      <c r="AC2" s="32">
        <v>65.36915196271269</v>
      </c>
      <c r="AD2" s="42">
        <v>58.474182907244256</v>
      </c>
      <c r="AE2" s="42">
        <v>86.55918861722444</v>
      </c>
      <c r="AF2" s="42">
        <v>65.48391442766416</v>
      </c>
      <c r="AG2" s="42">
        <v>106.8755212603817</v>
      </c>
      <c r="AH2" s="42">
        <v>53.64312580216792</v>
      </c>
      <c r="AI2" s="42">
        <v>51.35718598672924</v>
      </c>
      <c r="AJ2" s="134">
        <v>187.2023</v>
      </c>
      <c r="AK2" s="135">
        <v>74.49198</v>
      </c>
      <c r="AL2" s="134">
        <v>44.4238</v>
      </c>
      <c r="AM2" s="136">
        <v>408.9748</v>
      </c>
      <c r="AN2" s="134">
        <v>266.47</v>
      </c>
    </row>
    <row r="3" ht="14.25" customHeight="1">
      <c r="A3" s="129">
        <v>-0.06066666666666667</v>
      </c>
      <c r="B3" s="129">
        <v>-0.129</v>
      </c>
      <c r="C3" s="129">
        <v>-0.3</v>
      </c>
      <c r="D3" s="129">
        <v>-0.2786666666666667</v>
      </c>
      <c r="E3" s="129">
        <v>-0.7243333333333334</v>
      </c>
      <c r="F3" s="129">
        <v>-0.228</v>
      </c>
      <c r="G3" s="129">
        <v>-0.18133333333333332</v>
      </c>
      <c r="H3" s="130">
        <v>-0.4411666666666667</v>
      </c>
      <c r="I3" s="130">
        <v>-0.4103333333333334</v>
      </c>
      <c r="J3" s="130">
        <v>-0.8528333333333332</v>
      </c>
      <c r="K3" s="130">
        <v>-1.0263333333333333</v>
      </c>
      <c r="L3" s="130">
        <v>-1.2043333333333333</v>
      </c>
      <c r="M3" s="130">
        <v>-0.6836666666666668</v>
      </c>
      <c r="N3" s="131">
        <v>-0.6358333333333333</v>
      </c>
      <c r="O3" s="32">
        <v>15.080007870167051</v>
      </c>
      <c r="P3" s="42">
        <v>13.9642503159929</v>
      </c>
      <c r="Q3" s="42">
        <v>8.425824526740337</v>
      </c>
      <c r="R3" s="42">
        <v>8.075421327825586</v>
      </c>
      <c r="S3" s="42">
        <v>7.584968997119804</v>
      </c>
      <c r="T3" s="42">
        <v>10.62798790856669</v>
      </c>
      <c r="U3" s="95">
        <v>9.62719647897944</v>
      </c>
      <c r="V3" s="130">
        <v>0.2326883904921777</v>
      </c>
      <c r="W3" s="130">
        <v>0.2508117817682476</v>
      </c>
      <c r="X3" s="130">
        <v>0.14368454595332977</v>
      </c>
      <c r="Y3" s="130">
        <v>0.15212739307877318</v>
      </c>
      <c r="Z3" s="130">
        <v>0.10073527633523939</v>
      </c>
      <c r="AA3" s="130">
        <v>0.19869939446002186</v>
      </c>
      <c r="AB3" s="132">
        <v>0.18754497680299298</v>
      </c>
      <c r="AC3" s="32">
        <v>66.58840137113627</v>
      </c>
      <c r="AD3" s="42">
        <v>57.059247193123504</v>
      </c>
      <c r="AE3" s="42">
        <v>82.75063666937238</v>
      </c>
      <c r="AF3" s="42">
        <v>57.820602072139216</v>
      </c>
      <c r="AG3" s="42">
        <v>114.89689860155495</v>
      </c>
      <c r="AH3" s="42">
        <v>56.048522032582575</v>
      </c>
      <c r="AI3" s="42">
        <v>50.016528760531294</v>
      </c>
      <c r="AJ3" s="140">
        <v>194.1417</v>
      </c>
      <c r="AK3" s="141">
        <v>83.28336</v>
      </c>
      <c r="AL3" s="140">
        <v>48.31288</v>
      </c>
      <c r="AM3" s="142">
        <v>395.726</v>
      </c>
      <c r="AN3" s="140">
        <v>266.162</v>
      </c>
    </row>
    <row r="4" ht="14.25" customHeight="1">
      <c r="A4" s="129">
        <v>-0.052</v>
      </c>
      <c r="B4" s="129">
        <v>-0.123</v>
      </c>
      <c r="C4" s="129">
        <v>-0.2356666666666667</v>
      </c>
      <c r="D4" s="129">
        <v>-0.26066666666666666</v>
      </c>
      <c r="E4" s="129">
        <v>-0.7346666666666666</v>
      </c>
      <c r="F4" s="129">
        <v>-0.15166666666666664</v>
      </c>
      <c r="G4" s="129">
        <v>-0.09566666666666666</v>
      </c>
      <c r="H4" s="130">
        <v>-0.47950000000000004</v>
      </c>
      <c r="I4" s="130">
        <v>-0.41616666666666663</v>
      </c>
      <c r="J4" s="130">
        <v>-0.8226666666666667</v>
      </c>
      <c r="K4" s="130">
        <v>-1.0025</v>
      </c>
      <c r="L4" s="130">
        <v>-1.3588333333333333</v>
      </c>
      <c r="M4" s="130">
        <v>-0.6359999999999999</v>
      </c>
      <c r="N4" s="131">
        <v>-0.6513333333333333</v>
      </c>
      <c r="O4" s="32">
        <v>16.623992042530926</v>
      </c>
      <c r="P4" s="42">
        <v>14.770760643877624</v>
      </c>
      <c r="Q4" s="42">
        <v>7.1980506068116235</v>
      </c>
      <c r="R4" s="42">
        <v>8.679576520202065</v>
      </c>
      <c r="S4" s="42">
        <v>3.2300844763654593</v>
      </c>
      <c r="T4" s="42">
        <v>11.237009122295554</v>
      </c>
      <c r="U4" s="95">
        <v>10.894238043222671</v>
      </c>
      <c r="V4" s="130">
        <v>0.2592839567320602</v>
      </c>
      <c r="W4" s="130">
        <v>0.26893478331887904</v>
      </c>
      <c r="X4" s="130">
        <v>0.09030803093917487</v>
      </c>
      <c r="Y4" s="130">
        <v>0.13231902847197316</v>
      </c>
      <c r="Z4" s="130">
        <v>0.033243896870897446</v>
      </c>
      <c r="AA4" s="130">
        <v>0.2092229641596218</v>
      </c>
      <c r="AB4" s="132">
        <v>0.19779849018210316</v>
      </c>
      <c r="AC4" s="32">
        <v>65.58959284723645</v>
      </c>
      <c r="AD4" s="42">
        <v>58.12652113403575</v>
      </c>
      <c r="AE4" s="42">
        <v>94.8789320241127</v>
      </c>
      <c r="AF4" s="42">
        <v>69.7590728575079</v>
      </c>
      <c r="AG4" s="42">
        <v>94.8733527215307</v>
      </c>
      <c r="AH4" s="42">
        <v>56.14621417199414</v>
      </c>
      <c r="AI4" s="42">
        <v>55.92921532488153</v>
      </c>
      <c r="AJ4" s="140">
        <v>219.8972</v>
      </c>
      <c r="AK4" s="141">
        <v>77.11371</v>
      </c>
      <c r="AL4" s="140">
        <v>68.82193</v>
      </c>
      <c r="AM4" s="142">
        <v>395.7026</v>
      </c>
      <c r="AN4" s="140">
        <v>279.1229</v>
      </c>
    </row>
    <row r="5" ht="14.25" customHeight="1">
      <c r="A5" s="129">
        <v>-0.05433333333333334</v>
      </c>
      <c r="B5" s="129">
        <v>-0.14100000000000001</v>
      </c>
      <c r="C5" s="129">
        <v>-0.251</v>
      </c>
      <c r="D5" s="129">
        <v>-0.317</v>
      </c>
      <c r="E5" s="129">
        <v>-0.5383333333333332</v>
      </c>
      <c r="F5" s="129">
        <v>-0.166</v>
      </c>
      <c r="G5" s="129">
        <v>-0.18266666666666667</v>
      </c>
      <c r="H5" s="130">
        <v>-0.46283333333333326</v>
      </c>
      <c r="I5" s="130">
        <v>-0.44199999999999995</v>
      </c>
      <c r="J5" s="130">
        <v>-0.7811666666666666</v>
      </c>
      <c r="K5" s="130">
        <v>-0.9173333333333332</v>
      </c>
      <c r="L5" s="130">
        <v>-1.0828333333333333</v>
      </c>
      <c r="M5" s="130">
        <v>-0.64</v>
      </c>
      <c r="N5" s="131">
        <v>-0.6336666666666667</v>
      </c>
      <c r="O5" s="32">
        <v>14.654509413388903</v>
      </c>
      <c r="P5" s="42">
        <v>14.077093020867522</v>
      </c>
      <c r="Q5" s="42">
        <v>7.996844298941777</v>
      </c>
      <c r="R5" s="42">
        <v>9.296443217177183</v>
      </c>
      <c r="S5" s="42">
        <v>5.673975368323863</v>
      </c>
      <c r="T5" s="42">
        <v>8.60517697164061</v>
      </c>
      <c r="U5" s="95">
        <v>9.587166760301054</v>
      </c>
      <c r="V5" s="130">
        <v>0.2044662978547764</v>
      </c>
      <c r="W5" s="130">
        <v>0.24065469640039672</v>
      </c>
      <c r="X5" s="130">
        <v>0.10196791261570554</v>
      </c>
      <c r="Y5" s="130">
        <v>0.15788804468702652</v>
      </c>
      <c r="Z5" s="130">
        <v>0.0503412895786188</v>
      </c>
      <c r="AA5" s="130">
        <v>0.13081897581508792</v>
      </c>
      <c r="AB5" s="132">
        <v>0.18881095424264407</v>
      </c>
      <c r="AC5" s="32">
        <v>72.78734906872519</v>
      </c>
      <c r="AD5" s="42">
        <v>61.639725750621615</v>
      </c>
      <c r="AE5" s="42">
        <v>88.17312489544851</v>
      </c>
      <c r="AF5" s="42">
        <v>63.15852518189289</v>
      </c>
      <c r="AG5" s="42">
        <v>105.10760640204019</v>
      </c>
      <c r="AH5" s="42">
        <v>66.16797228876084</v>
      </c>
      <c r="AI5" s="42">
        <v>52.18927584255241</v>
      </c>
      <c r="AJ5" s="140">
        <v>168.002</v>
      </c>
      <c r="AK5" s="141">
        <v>80.56543</v>
      </c>
      <c r="AL5" s="140">
        <v>34.47585</v>
      </c>
      <c r="AM5" s="143">
        <v>390.943</v>
      </c>
      <c r="AN5" s="140">
        <v>328.004</v>
      </c>
    </row>
    <row r="6" ht="14.25" customHeight="1">
      <c r="A6" s="129">
        <v>-0.058</v>
      </c>
      <c r="B6" s="129">
        <v>-0.13133333333333333</v>
      </c>
      <c r="C6" s="129">
        <v>-0.365</v>
      </c>
      <c r="D6" s="129">
        <v>-0.2663333333333333</v>
      </c>
      <c r="E6" s="129">
        <v>-0.802</v>
      </c>
      <c r="F6" s="129">
        <v>-0.16899999999999996</v>
      </c>
      <c r="G6" s="129">
        <v>-0.09600000000000002</v>
      </c>
      <c r="H6" s="130">
        <v>-0.458</v>
      </c>
      <c r="I6" s="130">
        <v>-0.38716666666666666</v>
      </c>
      <c r="J6" s="130">
        <v>-0.8215</v>
      </c>
      <c r="K6" s="130">
        <v>-1.0441666666666665</v>
      </c>
      <c r="L6" s="130">
        <v>-1.3325</v>
      </c>
      <c r="M6" s="130">
        <v>-0.5928333333333332</v>
      </c>
      <c r="N6" s="131">
        <v>-0.672</v>
      </c>
      <c r="O6" s="32">
        <v>17.12625687551883</v>
      </c>
      <c r="P6" s="42">
        <v>15.564952804650703</v>
      </c>
      <c r="Q6" s="42">
        <v>6.3024655634478615</v>
      </c>
      <c r="R6" s="42">
        <v>7.681780740637007</v>
      </c>
      <c r="S6" s="42">
        <v>5.744869097782587</v>
      </c>
      <c r="T6" s="42">
        <v>10.716869687898972</v>
      </c>
      <c r="U6" s="95">
        <v>11.75306558768517</v>
      </c>
      <c r="V6" s="130">
        <v>0.28365826891609675</v>
      </c>
      <c r="W6" s="130">
        <v>0.28036326421129026</v>
      </c>
      <c r="X6" s="130">
        <v>0.07398532460912832</v>
      </c>
      <c r="Y6" s="130">
        <v>0.11656787879807497</v>
      </c>
      <c r="Z6" s="130">
        <v>0.04436999810911465</v>
      </c>
      <c r="AA6" s="130">
        <v>0.1735659168040988</v>
      </c>
      <c r="AB6" s="132">
        <v>0.23735987634742814</v>
      </c>
      <c r="AC6" s="32">
        <v>61.04491073158806</v>
      </c>
      <c r="AD6" s="42">
        <v>57.52748396058442</v>
      </c>
      <c r="AE6" s="42">
        <v>91.7893983404876</v>
      </c>
      <c r="AF6" s="42">
        <v>70.19568199619653</v>
      </c>
      <c r="AG6" s="42">
        <v>132.80152160984386</v>
      </c>
      <c r="AH6" s="42">
        <v>63.48436017840115</v>
      </c>
      <c r="AI6" s="42">
        <v>49.81850041965097</v>
      </c>
      <c r="AJ6" s="140">
        <v>244.5649</v>
      </c>
      <c r="AK6" s="141">
        <v>94.59492</v>
      </c>
      <c r="AL6" s="140">
        <v>70.17399</v>
      </c>
      <c r="AM6" s="141">
        <v>507.6794</v>
      </c>
      <c r="AN6" s="140">
        <v>236.613</v>
      </c>
    </row>
    <row r="7" ht="14.25" customHeight="1">
      <c r="A7" s="129">
        <v>-0.051333333333333335</v>
      </c>
      <c r="B7" s="129">
        <v>-0.13466666666666668</v>
      </c>
      <c r="C7" s="129">
        <v>-0.3026666666666667</v>
      </c>
      <c r="D7" s="129">
        <v>-0.30033333333333334</v>
      </c>
      <c r="E7" s="129">
        <v>-0.767</v>
      </c>
      <c r="F7" s="129">
        <v>-0.16133333333333333</v>
      </c>
      <c r="G7" s="129">
        <v>-0.09066666666666666</v>
      </c>
      <c r="H7" s="130">
        <v>-0.4933333333333334</v>
      </c>
      <c r="I7" s="130">
        <v>-0.4061666666666666</v>
      </c>
      <c r="J7" s="130">
        <v>-0.7611666666666667</v>
      </c>
      <c r="K7" s="130">
        <v>-0.9721666666666667</v>
      </c>
      <c r="L7" s="130">
        <v>-1.2063333333333335</v>
      </c>
      <c r="M7" s="130">
        <v>-0.5995</v>
      </c>
      <c r="N7" s="131">
        <v>-0.5953333333333334</v>
      </c>
      <c r="O7" s="32">
        <v>16.33170810520067</v>
      </c>
      <c r="P7" s="42">
        <v>13.660737393978811</v>
      </c>
      <c r="Q7" s="42">
        <v>8.740523106529816</v>
      </c>
      <c r="R7" s="42">
        <v>7.33013474844977</v>
      </c>
      <c r="S7" s="42">
        <v>5.157860844863984</v>
      </c>
      <c r="T7" s="42">
        <v>9.790062180364046</v>
      </c>
      <c r="U7" s="95">
        <v>9.82691325345216</v>
      </c>
      <c r="V7" s="130">
        <v>0.2693213703389039</v>
      </c>
      <c r="W7" s="130">
        <v>0.23387885059370828</v>
      </c>
      <c r="X7" s="130">
        <v>0.11134688935876026</v>
      </c>
      <c r="Y7" s="130">
        <v>0.1314494216463607</v>
      </c>
      <c r="Z7" s="130">
        <v>0.044696934461656845</v>
      </c>
      <c r="AA7" s="130">
        <v>0.1545474026876977</v>
      </c>
      <c r="AB7" s="132">
        <v>0.1906280313106782</v>
      </c>
      <c r="AC7" s="32">
        <v>61.843634652114915</v>
      </c>
      <c r="AD7" s="42">
        <v>60.571219116382196</v>
      </c>
      <c r="AE7" s="42">
        <v>86.65043269627922</v>
      </c>
      <c r="AF7" s="42">
        <v>63.48788352769219</v>
      </c>
      <c r="AG7" s="42">
        <v>108.19611489102307</v>
      </c>
      <c r="AH7" s="42">
        <v>63.28315842936478</v>
      </c>
      <c r="AI7" s="42">
        <v>52.090536057153194</v>
      </c>
      <c r="AJ7" s="140">
        <v>197.6657</v>
      </c>
      <c r="AK7" s="141">
        <v>83.67308</v>
      </c>
      <c r="AL7" s="140">
        <v>38.27903</v>
      </c>
      <c r="AM7" s="143">
        <v>337.5888</v>
      </c>
      <c r="AN7" s="140">
        <v>241.11</v>
      </c>
    </row>
    <row r="8" ht="14.25" customHeight="1">
      <c r="A8" s="129">
        <v>-0.05433333333333334</v>
      </c>
      <c r="B8" s="129">
        <v>-0.12433333333333334</v>
      </c>
      <c r="C8" s="129">
        <v>-0.23966666666666667</v>
      </c>
      <c r="D8" s="129">
        <v>-0.3076666666666667</v>
      </c>
      <c r="E8" s="129">
        <v>-0.6716666666666667</v>
      </c>
      <c r="F8" s="129">
        <v>-0.15033333333333335</v>
      </c>
      <c r="G8" s="129">
        <v>-0.10566666666666667</v>
      </c>
      <c r="H8" s="130">
        <v>-0.42566666666666664</v>
      </c>
      <c r="I8" s="130">
        <v>-0.3253333333333333</v>
      </c>
      <c r="J8" s="130">
        <v>-0.8146666666666667</v>
      </c>
      <c r="K8" s="130">
        <v>-0.9913333333333333</v>
      </c>
      <c r="L8" s="130">
        <v>-1.289</v>
      </c>
      <c r="M8" s="130">
        <v>-0.557</v>
      </c>
      <c r="N8" s="131">
        <v>-0.6358333333333334</v>
      </c>
      <c r="O8" s="32">
        <v>16.63963970171741</v>
      </c>
      <c r="P8" s="42">
        <v>14.919575048012868</v>
      </c>
      <c r="Q8" s="42">
        <v>10.20289001746843</v>
      </c>
      <c r="R8" s="42">
        <v>10.134644339288018</v>
      </c>
      <c r="S8" s="42">
        <v>6.711649697699631</v>
      </c>
      <c r="T8" s="42">
        <v>11.375262175834033</v>
      </c>
      <c r="U8" s="95">
        <v>12.518741911312324</v>
      </c>
      <c r="V8" s="130">
        <v>0.3142321846114196</v>
      </c>
      <c r="W8" s="130">
        <v>0.275743783816804</v>
      </c>
      <c r="X8" s="130">
        <v>0.16361544619733842</v>
      </c>
      <c r="Y8" s="130">
        <v>0.1633772170006124</v>
      </c>
      <c r="Z8" s="130">
        <v>0.05720341812134179</v>
      </c>
      <c r="AA8" s="130">
        <v>0.18367550978176084</v>
      </c>
      <c r="AB8" s="132">
        <v>0.24349174128511517</v>
      </c>
      <c r="AC8" s="32">
        <v>52.650429867933646</v>
      </c>
      <c r="AD8" s="42">
        <v>55.47978253323873</v>
      </c>
      <c r="AE8" s="42">
        <v>70.92854850845725</v>
      </c>
      <c r="AF8" s="42">
        <v>67.89871999824248</v>
      </c>
      <c r="AG8" s="42">
        <v>116.0382358802162</v>
      </c>
      <c r="AH8" s="42">
        <v>65.20690712371123</v>
      </c>
      <c r="AI8" s="42">
        <v>51.86289278267878</v>
      </c>
      <c r="AJ8" s="140">
        <v>242.5963</v>
      </c>
      <c r="AK8" s="141">
        <v>100.51144</v>
      </c>
      <c r="AL8" s="140">
        <v>54.58373</v>
      </c>
      <c r="AM8" s="144">
        <v>598.0497</v>
      </c>
      <c r="AN8" s="140">
        <v>264.975</v>
      </c>
    </row>
    <row r="9" ht="14.25" customHeight="1">
      <c r="A9" s="129">
        <v>-0.052666666666666674</v>
      </c>
      <c r="B9" s="129">
        <v>-0.109</v>
      </c>
      <c r="C9" s="129">
        <v>-0.25900000000000006</v>
      </c>
      <c r="D9" s="129">
        <v>-0.31433333333333335</v>
      </c>
      <c r="E9" s="129">
        <v>-0.5853333333333334</v>
      </c>
      <c r="F9" s="129">
        <v>-0.19399999999999998</v>
      </c>
      <c r="G9" s="129">
        <v>-0.09433333333333334</v>
      </c>
      <c r="H9" s="130">
        <v>-0.4481666666666666</v>
      </c>
      <c r="I9" s="130">
        <v>-0.41533333333333333</v>
      </c>
      <c r="J9" s="130">
        <v>-0.7741666666666668</v>
      </c>
      <c r="K9" s="130">
        <v>-1.0281666666666667</v>
      </c>
      <c r="L9" s="130">
        <v>-1.3076666666666668</v>
      </c>
      <c r="M9" s="130">
        <v>-0.612</v>
      </c>
      <c r="N9" s="131">
        <v>-0.6826666666666666</v>
      </c>
      <c r="O9" s="32">
        <v>16.104080466454878</v>
      </c>
      <c r="P9" s="42">
        <v>15.35911423299939</v>
      </c>
      <c r="Q9" s="42">
        <v>9.031129559544615</v>
      </c>
      <c r="R9" s="42">
        <v>7.661186930757065</v>
      </c>
      <c r="S9" s="42">
        <v>3.678103349092621</v>
      </c>
      <c r="T9" s="42">
        <v>11.393391160069223</v>
      </c>
      <c r="U9" s="95">
        <v>11.75315187646754</v>
      </c>
      <c r="V9" s="130">
        <v>0.22819227837841508</v>
      </c>
      <c r="W9" s="130">
        <v>0.27958001278208916</v>
      </c>
      <c r="X9" s="130">
        <v>0.11804232474287174</v>
      </c>
      <c r="Y9" s="130">
        <v>0.09623373069233387</v>
      </c>
      <c r="Z9" s="130">
        <v>0.03276109209619159</v>
      </c>
      <c r="AA9" s="130">
        <v>0.18143596369867807</v>
      </c>
      <c r="AB9" s="132">
        <v>0.22781140448798423</v>
      </c>
      <c r="AC9" s="32">
        <v>71.60581787850347</v>
      </c>
      <c r="AD9" s="42">
        <v>59.23865304441146</v>
      </c>
      <c r="AE9" s="42">
        <v>98.59169107261724</v>
      </c>
      <c r="AF9" s="42">
        <v>87.43281926425391</v>
      </c>
      <c r="AG9" s="42">
        <v>126.55752363406368</v>
      </c>
      <c r="AH9" s="42">
        <v>61.977723713380776</v>
      </c>
      <c r="AI9" s="42">
        <v>52.029516551296844</v>
      </c>
      <c r="AJ9" s="140">
        <v>255.1536</v>
      </c>
      <c r="AK9" s="141">
        <v>107.62345</v>
      </c>
      <c r="AL9" s="140">
        <v>75.35496</v>
      </c>
      <c r="AM9" s="145">
        <v>497.8161</v>
      </c>
      <c r="AN9" s="140">
        <v>277.5811</v>
      </c>
    </row>
    <row r="10" ht="14.25" customHeight="1">
      <c r="A10" s="129">
        <v>-0.053</v>
      </c>
      <c r="B10" s="129">
        <v>-0.11699999999999999</v>
      </c>
      <c r="C10" s="129">
        <v>-0.26333333333333336</v>
      </c>
      <c r="D10" s="129">
        <v>-0.2846666666666667</v>
      </c>
      <c r="E10" s="129">
        <v>-0.6343333333333333</v>
      </c>
      <c r="F10" s="129">
        <v>-0.15366666666666665</v>
      </c>
      <c r="G10" s="129">
        <v>-0.09766666666666667</v>
      </c>
      <c r="H10" s="130">
        <v>-0.5515</v>
      </c>
      <c r="I10" s="130">
        <v>-0.49633333333333335</v>
      </c>
      <c r="J10" s="130">
        <v>-0.8170000000000001</v>
      </c>
      <c r="K10" s="130">
        <v>-0.9681666666666667</v>
      </c>
      <c r="L10" s="130">
        <v>-1.227</v>
      </c>
      <c r="M10" s="130">
        <v>-0.5981666666666666</v>
      </c>
      <c r="N10" s="131">
        <v>-0.6008333333333334</v>
      </c>
      <c r="O10" s="32">
        <v>13.541663724535539</v>
      </c>
      <c r="P10" s="42">
        <v>12.926824695633853</v>
      </c>
      <c r="Q10" s="42">
        <v>10.018866650757824</v>
      </c>
      <c r="R10" s="42">
        <v>9.856425829810421</v>
      </c>
      <c r="S10" s="42">
        <v>6.080807427692174</v>
      </c>
      <c r="T10" s="42">
        <v>11.272362396364661</v>
      </c>
      <c r="U10" s="95">
        <v>10.182394821315915</v>
      </c>
      <c r="V10" s="130">
        <v>0.22909643477679179</v>
      </c>
      <c r="W10" s="130">
        <v>0.2521332200779654</v>
      </c>
      <c r="X10" s="130">
        <v>0.12437148968678195</v>
      </c>
      <c r="Y10" s="130">
        <v>0.16589549029297904</v>
      </c>
      <c r="Z10" s="130">
        <v>0.05645631648518878</v>
      </c>
      <c r="AA10" s="130">
        <v>0.1742661201032312</v>
      </c>
      <c r="AB10" s="132">
        <v>0.19829371862206221</v>
      </c>
      <c r="AC10" s="32">
        <v>60.990309755933794</v>
      </c>
      <c r="AD10" s="42">
        <v>55.3188881836794</v>
      </c>
      <c r="AE10" s="42">
        <v>91.45474947417614</v>
      </c>
      <c r="AF10" s="42">
        <v>66.01891156742855</v>
      </c>
      <c r="AG10" s="42">
        <v>103.70178268154005</v>
      </c>
      <c r="AH10" s="42">
        <v>65.42670641234267</v>
      </c>
      <c r="AI10" s="42">
        <v>50.47795576926783</v>
      </c>
      <c r="AJ10" s="140">
        <v>168.6933</v>
      </c>
      <c r="AK10" s="141">
        <v>59.81466</v>
      </c>
      <c r="AL10" s="140">
        <v>37.65692</v>
      </c>
      <c r="AM10" s="142">
        <v>414.0352</v>
      </c>
      <c r="AN10" s="140">
        <v>301.5467</v>
      </c>
    </row>
    <row r="11" ht="14.25" customHeight="1">
      <c r="A11" s="129">
        <v>-0.051666666666666666</v>
      </c>
      <c r="B11" s="129">
        <v>-0.11166666666666668</v>
      </c>
      <c r="C11" s="129">
        <v>-0.2346666666666667</v>
      </c>
      <c r="D11" s="129">
        <v>-0.24633333333333338</v>
      </c>
      <c r="E11" s="129">
        <v>-0.7656666666666667</v>
      </c>
      <c r="F11" s="129">
        <v>-0.18399999999999997</v>
      </c>
      <c r="G11" s="129">
        <v>-0.09266666666666666</v>
      </c>
      <c r="H11" s="130">
        <v>-0.4128333333333334</v>
      </c>
      <c r="I11" s="130">
        <v>-0.3525</v>
      </c>
      <c r="J11" s="130">
        <v>-0.7899999999999999</v>
      </c>
      <c r="K11" s="130">
        <v>-1.0188333333333333</v>
      </c>
      <c r="L11" s="130">
        <v>-1.254</v>
      </c>
      <c r="M11" s="130">
        <v>-0.5806666666666668</v>
      </c>
      <c r="N11" s="131">
        <v>-0.553</v>
      </c>
      <c r="O11" s="32">
        <v>14.473731827772342</v>
      </c>
      <c r="P11" s="42">
        <v>14.712274519989991</v>
      </c>
      <c r="Q11" s="42">
        <v>6.900196893436666</v>
      </c>
      <c r="R11" s="42">
        <v>7.755572018985629</v>
      </c>
      <c r="S11" s="42">
        <v>2.5304451224359568</v>
      </c>
      <c r="T11" s="42">
        <v>11.393049236741504</v>
      </c>
      <c r="U11" s="95">
        <v>11.898253854447974</v>
      </c>
      <c r="V11" s="130">
        <v>0.20889413673602586</v>
      </c>
      <c r="W11" s="130">
        <v>0.24563215106734562</v>
      </c>
      <c r="X11" s="130">
        <v>0.07676133232609851</v>
      </c>
      <c r="Y11" s="130">
        <v>0.10310860690664297</v>
      </c>
      <c r="Z11" s="130">
        <v>0.021016834001071277</v>
      </c>
      <c r="AA11" s="130">
        <v>0.17979638844171145</v>
      </c>
      <c r="AB11" s="132">
        <v>0.23025767855737908</v>
      </c>
      <c r="AC11" s="32">
        <v>69.77305502019443</v>
      </c>
      <c r="AD11" s="42">
        <v>61.05175104734687</v>
      </c>
      <c r="AE11" s="42">
        <v>106.70359017420883</v>
      </c>
      <c r="AF11" s="42">
        <v>85.41372478920097</v>
      </c>
      <c r="AG11" s="42">
        <v>130.22768245037884</v>
      </c>
      <c r="AH11" s="42">
        <v>63.56189557422465</v>
      </c>
      <c r="AI11" s="42">
        <v>51.09684178429899</v>
      </c>
      <c r="AJ11" s="140">
        <v>233.3448</v>
      </c>
      <c r="AK11" s="141">
        <v>91.80328</v>
      </c>
      <c r="AL11" s="140">
        <v>51.67659</v>
      </c>
      <c r="AM11" s="146">
        <v>458.0374</v>
      </c>
      <c r="AN11" s="140">
        <v>261.445</v>
      </c>
    </row>
    <row r="12" ht="14.25" customHeight="1">
      <c r="A12" s="129">
        <v>-0.07733333333333334</v>
      </c>
      <c r="B12" s="129">
        <v>-0.15633333333333332</v>
      </c>
      <c r="C12" s="129">
        <v>-0.23866666666666667</v>
      </c>
      <c r="D12" s="129">
        <v>-0.299</v>
      </c>
      <c r="E12" s="129">
        <v>-0.48199999999999993</v>
      </c>
      <c r="F12" s="129">
        <v>-0.13066666666666668</v>
      </c>
      <c r="G12" s="129">
        <v>-0.12366666666666666</v>
      </c>
      <c r="H12" s="130">
        <v>-0.49566666666666664</v>
      </c>
      <c r="I12" s="130">
        <v>-0.46283333333333326</v>
      </c>
      <c r="J12" s="130">
        <v>-0.8498333333333333</v>
      </c>
      <c r="K12" s="130">
        <v>-0.9768333333333333</v>
      </c>
      <c r="L12" s="130">
        <v>-1.1871666666666665</v>
      </c>
      <c r="M12" s="130">
        <v>-0.6631666666666666</v>
      </c>
      <c r="N12" s="131">
        <v>-0.602</v>
      </c>
      <c r="O12" s="32">
        <v>13.683298254206113</v>
      </c>
      <c r="P12" s="42">
        <v>12.891107596286345</v>
      </c>
      <c r="Q12" s="42">
        <v>10.63469170683218</v>
      </c>
      <c r="R12" s="42">
        <v>10.062881337570381</v>
      </c>
      <c r="S12" s="42">
        <v>5.338485279504693</v>
      </c>
      <c r="T12" s="42">
        <v>11.20999762884118</v>
      </c>
      <c r="U12" s="95">
        <v>8.72949721675099</v>
      </c>
      <c r="V12" s="130">
        <v>0.21281716147760568</v>
      </c>
      <c r="W12" s="130">
        <v>0.2481745413427052</v>
      </c>
      <c r="X12" s="130">
        <v>0.15744738574408976</v>
      </c>
      <c r="Y12" s="130">
        <v>0.2040045647801647</v>
      </c>
      <c r="Z12" s="130">
        <v>0.06950551171432659</v>
      </c>
      <c r="AA12" s="130">
        <v>0.1826813897933374</v>
      </c>
      <c r="AB12" s="132">
        <v>0.15629615313692766</v>
      </c>
      <c r="AC12" s="32">
        <v>67.64841822003201</v>
      </c>
      <c r="AD12" s="42">
        <v>53.647305093904855</v>
      </c>
      <c r="AE12" s="42">
        <v>86.33963582320006</v>
      </c>
      <c r="AF12" s="42">
        <v>54.26829449556089</v>
      </c>
      <c r="AG12" s="42">
        <v>79.57824938687644</v>
      </c>
      <c r="AH12" s="42">
        <v>61.44344670114406</v>
      </c>
      <c r="AI12" s="42">
        <v>59.79558638690574</v>
      </c>
      <c r="AJ12" s="140">
        <v>162.5</v>
      </c>
      <c r="AK12" s="141">
        <v>57.77994</v>
      </c>
      <c r="AL12" s="140">
        <v>48.72773</v>
      </c>
      <c r="AM12" s="141">
        <v>501.1584</v>
      </c>
      <c r="AN12" s="140">
        <v>265.8375</v>
      </c>
    </row>
    <row r="13" ht="14.25" customHeight="1">
      <c r="A13" s="129">
        <v>-0.07266666666666666</v>
      </c>
      <c r="B13" s="129">
        <v>-0.13266666666666668</v>
      </c>
      <c r="C13" s="129">
        <v>-0.272</v>
      </c>
      <c r="D13" s="129">
        <v>-0.27999999999999997</v>
      </c>
      <c r="E13" s="129">
        <v>-0.8569999999999999</v>
      </c>
      <c r="F13" s="129">
        <v>-0.124</v>
      </c>
      <c r="G13" s="129">
        <v>-0.09233333333333332</v>
      </c>
      <c r="H13" s="130">
        <v>-0.4045</v>
      </c>
      <c r="I13" s="130">
        <v>-0.39733333333333337</v>
      </c>
      <c r="J13" s="130">
        <v>-0.7201666666666666</v>
      </c>
      <c r="K13" s="130">
        <v>-0.915</v>
      </c>
      <c r="L13" s="130">
        <v>-1.1621666666666666</v>
      </c>
      <c r="M13" s="130">
        <v>-0.5935</v>
      </c>
      <c r="N13" s="131">
        <v>-0.5771666666666667</v>
      </c>
      <c r="O13" s="32">
        <v>14.526074971024329</v>
      </c>
      <c r="P13" s="42">
        <v>13.997854690328694</v>
      </c>
      <c r="Q13" s="42">
        <v>7.719979628079407</v>
      </c>
      <c r="R13" s="42">
        <v>10.250726277046581</v>
      </c>
      <c r="S13" s="42">
        <v>4.436954455797737</v>
      </c>
      <c r="T13" s="42">
        <v>12.871108382806254</v>
      </c>
      <c r="U13" s="95">
        <v>11.678558864520374</v>
      </c>
      <c r="V13" s="130">
        <v>0.2216367800309883</v>
      </c>
      <c r="W13" s="130">
        <v>0.24822990423926505</v>
      </c>
      <c r="X13" s="130">
        <v>0.09634809183956088</v>
      </c>
      <c r="Y13" s="130">
        <v>0.16096253922540418</v>
      </c>
      <c r="Z13" s="130">
        <v>0.05055813288869769</v>
      </c>
      <c r="AA13" s="130">
        <v>0.1988153517934728</v>
      </c>
      <c r="AB13" s="132">
        <v>0.22570980481408784</v>
      </c>
      <c r="AC13" s="32">
        <v>65.86297947607586</v>
      </c>
      <c r="AD13" s="42">
        <v>58.57059884883685</v>
      </c>
      <c r="AE13" s="42">
        <v>98.04234632447582</v>
      </c>
      <c r="AF13" s="42">
        <v>72.86436283740176</v>
      </c>
      <c r="AG13" s="42">
        <v>124.97138129486684</v>
      </c>
      <c r="AH13" s="42">
        <v>69.36809573011205</v>
      </c>
      <c r="AI13" s="42">
        <v>53.62836383186223</v>
      </c>
      <c r="AJ13" s="140">
        <v>201.3377</v>
      </c>
      <c r="AK13" s="141">
        <v>68.09574</v>
      </c>
      <c r="AL13" s="140">
        <v>62.69215</v>
      </c>
      <c r="AM13" s="144">
        <v>540.1646</v>
      </c>
      <c r="AN13" s="140">
        <v>200.99</v>
      </c>
    </row>
    <row r="14" ht="14.25" customHeight="1">
      <c r="A14" s="129">
        <v>-0.05766666666666667</v>
      </c>
      <c r="B14" s="129">
        <v>-0.13033333333333333</v>
      </c>
      <c r="C14" s="129">
        <v>-0.2806666666666667</v>
      </c>
      <c r="D14" s="129">
        <v>-0.337</v>
      </c>
      <c r="E14" s="129">
        <v>-0.8510000000000001</v>
      </c>
      <c r="F14" s="129">
        <v>-0.155</v>
      </c>
      <c r="G14" s="129">
        <v>-0.14933333333333332</v>
      </c>
      <c r="H14" s="130">
        <v>-0.43783333333333335</v>
      </c>
      <c r="I14" s="130">
        <v>-0.401</v>
      </c>
      <c r="J14" s="130">
        <v>-0.8266666666666667</v>
      </c>
      <c r="K14" s="130">
        <v>-1.0085</v>
      </c>
      <c r="L14" s="130">
        <v>-1.2893333333333332</v>
      </c>
      <c r="M14" s="130">
        <v>-0.6631666666666667</v>
      </c>
      <c r="N14" s="131">
        <v>-0.6251666666666666</v>
      </c>
      <c r="O14" s="32">
        <v>15.457699447937463</v>
      </c>
      <c r="P14" s="42">
        <v>13.597671959031238</v>
      </c>
      <c r="Q14" s="42">
        <v>9.812820037872356</v>
      </c>
      <c r="R14" s="42">
        <v>9.519582721453334</v>
      </c>
      <c r="S14" s="42">
        <v>3.9041059707489727</v>
      </c>
      <c r="T14" s="42">
        <v>10.221778502323923</v>
      </c>
      <c r="U14" s="95">
        <v>9.844573384535499</v>
      </c>
      <c r="V14" s="130">
        <v>0.23091258572241846</v>
      </c>
      <c r="W14" s="130">
        <v>0.2304504257683232</v>
      </c>
      <c r="X14" s="130">
        <v>0.12486907902780485</v>
      </c>
      <c r="Y14" s="130">
        <v>0.13445256749648582</v>
      </c>
      <c r="Z14" s="130">
        <v>0.033078804654012785</v>
      </c>
      <c r="AA14" s="130">
        <v>0.14344144627821998</v>
      </c>
      <c r="AB14" s="132">
        <v>0.183687895855992</v>
      </c>
      <c r="AC14" s="32">
        <v>67.66724547444791</v>
      </c>
      <c r="AD14" s="42">
        <v>62.46636011062546</v>
      </c>
      <c r="AE14" s="42">
        <v>94.57461966810837</v>
      </c>
      <c r="AF14" s="42">
        <v>76.36981967993094</v>
      </c>
      <c r="AG14" s="42">
        <v>114.85215195570736</v>
      </c>
      <c r="AH14" s="42">
        <v>69.80396486929898</v>
      </c>
      <c r="AI14" s="42">
        <v>54.33056388331766</v>
      </c>
      <c r="AJ14" s="140">
        <v>182.4323</v>
      </c>
      <c r="AK14" s="141">
        <v>70.95522</v>
      </c>
      <c r="AL14" s="140">
        <v>48.62126</v>
      </c>
      <c r="AM14" s="146">
        <v>464.7208</v>
      </c>
      <c r="AN14" s="140">
        <v>263.1656</v>
      </c>
    </row>
    <row r="15" ht="14.25" customHeight="1">
      <c r="A15" s="129">
        <v>-0.058</v>
      </c>
      <c r="B15" s="129">
        <v>-0.11733333333333333</v>
      </c>
      <c r="C15" s="129">
        <v>-0.32266666666666666</v>
      </c>
      <c r="D15" s="129">
        <v>-0.2843333333333333</v>
      </c>
      <c r="E15" s="129">
        <v>-0.9873333333333333</v>
      </c>
      <c r="F15" s="129">
        <v>-0.1426666666666667</v>
      </c>
      <c r="G15" s="129">
        <v>-0.09999999999999999</v>
      </c>
      <c r="H15" s="130">
        <v>-0.43783333333333335</v>
      </c>
      <c r="I15" s="130">
        <v>-0.39483333333333337</v>
      </c>
      <c r="J15" s="130">
        <v>-0.8038333333333333</v>
      </c>
      <c r="K15" s="130">
        <v>-0.9953333333333334</v>
      </c>
      <c r="L15" s="130">
        <v>-1.3698333333333332</v>
      </c>
      <c r="M15" s="130">
        <v>-0.6669999999999999</v>
      </c>
      <c r="N15" s="131">
        <v>-0.544</v>
      </c>
      <c r="O15" s="32">
        <v>16.857261831305426</v>
      </c>
      <c r="P15" s="42">
        <v>13.889464989746466</v>
      </c>
      <c r="Q15" s="42">
        <v>11.545937920676174</v>
      </c>
      <c r="R15" s="42">
        <v>12.062060163755111</v>
      </c>
      <c r="S15" s="42">
        <v>4.919247778370939</v>
      </c>
      <c r="T15" s="42">
        <v>11.290656744874232</v>
      </c>
      <c r="U15" s="95">
        <v>11.452708709789107</v>
      </c>
      <c r="V15" s="130">
        <v>0.2597192514769559</v>
      </c>
      <c r="W15" s="130">
        <v>0.23035036870221717</v>
      </c>
      <c r="X15" s="130">
        <v>0.16136470181960072</v>
      </c>
      <c r="Y15" s="130">
        <v>0.19074843491571883</v>
      </c>
      <c r="Z15" s="130">
        <v>0.03386292186401013</v>
      </c>
      <c r="AA15" s="130">
        <v>0.1589578625770706</v>
      </c>
      <c r="AB15" s="132">
        <v>0.22040726742875136</v>
      </c>
      <c r="AC15" s="32">
        <v>65.09124951587495</v>
      </c>
      <c r="AD15" s="42">
        <v>61.09364298969922</v>
      </c>
      <c r="AE15" s="42">
        <v>87.08993835614231</v>
      </c>
      <c r="AF15" s="42">
        <v>77.27014840399347</v>
      </c>
      <c r="AG15" s="42">
        <v>128.784192892809</v>
      </c>
      <c r="AH15" s="42">
        <v>74.25587146692857</v>
      </c>
      <c r="AI15" s="42">
        <v>52.89691322243977</v>
      </c>
      <c r="AJ15" s="140">
        <v>206.3162</v>
      </c>
      <c r="AK15" s="141">
        <v>80.2466</v>
      </c>
      <c r="AL15" s="140">
        <v>61.55293</v>
      </c>
      <c r="AM15" s="135">
        <v>515.2347</v>
      </c>
      <c r="AN15" s="140">
        <v>243.318</v>
      </c>
    </row>
    <row r="16" ht="14.25" customHeight="1">
      <c r="A16" s="129">
        <v>-0.05633333333333334</v>
      </c>
      <c r="B16" s="129">
        <v>-0.133</v>
      </c>
      <c r="C16" s="129">
        <v>-0.28</v>
      </c>
      <c r="D16" s="129">
        <v>-0.3806666666666667</v>
      </c>
      <c r="E16" s="129">
        <v>-0.7216666666666667</v>
      </c>
      <c r="F16" s="129">
        <v>-0.1366666666666667</v>
      </c>
      <c r="G16" s="129">
        <v>-0.14566666666666664</v>
      </c>
      <c r="H16" s="130">
        <v>-0.6341666666666667</v>
      </c>
      <c r="I16" s="130">
        <v>-0.506</v>
      </c>
      <c r="J16" s="130">
        <v>-0.8656666666666667</v>
      </c>
      <c r="K16" s="130">
        <v>-1.0185000000000002</v>
      </c>
      <c r="L16" s="130">
        <v>-1.26</v>
      </c>
      <c r="M16" s="130">
        <v>-0.637</v>
      </c>
      <c r="N16" s="131">
        <v>-0.6756666666666667</v>
      </c>
      <c r="O16" s="32">
        <v>16.047807821319264</v>
      </c>
      <c r="P16" s="42">
        <v>13.478834611501101</v>
      </c>
      <c r="Q16" s="42">
        <v>9.897935346033018</v>
      </c>
      <c r="R16" s="42">
        <v>9.267927328814984</v>
      </c>
      <c r="S16" s="42">
        <v>5.363682087084933</v>
      </c>
      <c r="T16" s="42">
        <v>11.062819572844012</v>
      </c>
      <c r="U16" s="95">
        <v>9.598795123340144</v>
      </c>
      <c r="V16" s="130">
        <v>0.21383127553083517</v>
      </c>
      <c r="W16" s="130">
        <v>0.21292581129918356</v>
      </c>
      <c r="X16" s="130">
        <v>0.11975486338838222</v>
      </c>
      <c r="Y16" s="130">
        <v>0.12084055969324392</v>
      </c>
      <c r="Z16" s="130">
        <v>0.04219977622287441</v>
      </c>
      <c r="AA16" s="130">
        <v>0.16040922316029316</v>
      </c>
      <c r="AB16" s="132">
        <v>0.1812367474744783</v>
      </c>
      <c r="AC16" s="32">
        <v>75.29042537137376</v>
      </c>
      <c r="AD16" s="42">
        <v>69.06485698795666</v>
      </c>
      <c r="AE16" s="42">
        <v>88.54153951713971</v>
      </c>
      <c r="AF16" s="42">
        <v>86.9540942672911</v>
      </c>
      <c r="AG16" s="42">
        <v>126.90465797194611</v>
      </c>
      <c r="AH16" s="42">
        <v>71.27139599994074</v>
      </c>
      <c r="AI16" s="42">
        <v>56.54853475620411</v>
      </c>
      <c r="AJ16" s="140">
        <v>169.6784</v>
      </c>
      <c r="AK16" s="141">
        <v>66.40126</v>
      </c>
      <c r="AL16" s="140">
        <v>43.33655</v>
      </c>
      <c r="AM16" s="136">
        <v>425.5497</v>
      </c>
      <c r="AN16" s="140">
        <v>317.6043</v>
      </c>
    </row>
    <row r="17" ht="14.25" customHeight="1">
      <c r="A17" s="129">
        <v>-0.048666666666666664</v>
      </c>
      <c r="B17" s="129">
        <v>-0.09999999999999999</v>
      </c>
      <c r="C17" s="129">
        <v>-0.32</v>
      </c>
      <c r="D17" s="129">
        <v>-0.34366666666666673</v>
      </c>
      <c r="E17" s="129">
        <v>-0.9573333333333333</v>
      </c>
      <c r="F17" s="129">
        <v>-0.167</v>
      </c>
      <c r="G17" s="129">
        <v>-0.09766666666666667</v>
      </c>
      <c r="H17" s="130">
        <v>-0.45733333333333337</v>
      </c>
      <c r="I17" s="130">
        <v>-0.3673333333333333</v>
      </c>
      <c r="J17" s="130">
        <v>-0.7864999999999999</v>
      </c>
      <c r="K17" s="130">
        <v>-1.0136666666666665</v>
      </c>
      <c r="L17" s="130">
        <v>-1.3566666666666667</v>
      </c>
      <c r="M17" s="130">
        <v>-0.6101666666666666</v>
      </c>
      <c r="N17" s="131">
        <v>-0.6958333333333333</v>
      </c>
      <c r="O17" s="38">
        <v>16.295433429386097</v>
      </c>
      <c r="P17" s="40">
        <v>15.314965326773326</v>
      </c>
      <c r="Q17" s="40">
        <v>7.705644065491605</v>
      </c>
      <c r="R17" s="40">
        <v>9.43256551033935</v>
      </c>
      <c r="S17" s="40">
        <v>4.056726851314208</v>
      </c>
      <c r="T17" s="40">
        <v>13.49614182665934</v>
      </c>
      <c r="U17" s="148">
        <v>13.852790748087074</v>
      </c>
      <c r="V17" s="149">
        <v>0.26761655714930577</v>
      </c>
      <c r="W17" s="149">
        <v>0.2929318245929839</v>
      </c>
      <c r="X17" s="149">
        <v>0.07175292982419886</v>
      </c>
      <c r="Y17" s="149">
        <v>0.13361700610674385</v>
      </c>
      <c r="Z17" s="149">
        <v>0.027660814653738264</v>
      </c>
      <c r="AA17" s="149">
        <v>0.1983330965191504</v>
      </c>
      <c r="AB17" s="150">
        <v>0.27009404403137377</v>
      </c>
      <c r="AC17" s="38">
        <v>61.6248519020067</v>
      </c>
      <c r="AD17" s="40">
        <v>58.20003034117917</v>
      </c>
      <c r="AE17" s="40">
        <v>110.80162420018087</v>
      </c>
      <c r="AF17" s="40">
        <v>75.4684644203549</v>
      </c>
      <c r="AG17" s="40">
        <v>156.07418953850464</v>
      </c>
      <c r="AH17" s="40">
        <v>67.99495714756708</v>
      </c>
      <c r="AI17" s="40">
        <v>51.84346191384489</v>
      </c>
      <c r="AJ17" s="151">
        <v>275.128</v>
      </c>
      <c r="AK17" s="145">
        <v>135.04861</v>
      </c>
      <c r="AL17" s="151">
        <v>63.40482</v>
      </c>
      <c r="AM17" s="144">
        <v>531.6306</v>
      </c>
      <c r="AN17" s="151">
        <v>219.8433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A2:A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1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2.75"/>
    <col customWidth="1" min="3" max="3" width="10.63"/>
    <col customWidth="1" min="4" max="4" width="12.75"/>
    <col customWidth="1" min="5" max="5" width="10.63"/>
    <col customWidth="1" min="6" max="6" width="12.75"/>
    <col customWidth="1" min="7" max="7" width="10.63"/>
    <col customWidth="1" min="8" max="8" width="13.13"/>
    <col customWidth="1" min="9" max="9" width="10.63"/>
    <col customWidth="1" min="10" max="10" width="13.13"/>
    <col customWidth="1" min="11" max="11" width="10.63"/>
    <col customWidth="1" min="12" max="12" width="13.13"/>
    <col customWidth="1" min="13" max="13" width="10.63"/>
    <col customWidth="1" min="14" max="14" width="12.5"/>
    <col customWidth="1" min="15" max="26" width="10.63"/>
  </cols>
  <sheetData>
    <row r="1" ht="14.25" customHeight="1">
      <c r="A1" s="43" t="s">
        <v>48</v>
      </c>
      <c r="B1" s="44">
        <v>2023.0</v>
      </c>
      <c r="C1" s="45"/>
      <c r="D1" s="45"/>
      <c r="E1" s="45"/>
      <c r="F1" s="45"/>
      <c r="G1" s="46"/>
      <c r="H1" s="44">
        <v>2024.0</v>
      </c>
      <c r="I1" s="45"/>
      <c r="J1" s="45"/>
      <c r="K1" s="45"/>
      <c r="L1" s="45"/>
      <c r="M1" s="46"/>
    </row>
    <row r="2" ht="14.25" customHeight="1">
      <c r="A2" s="9"/>
      <c r="B2" s="47"/>
      <c r="G2" s="48"/>
      <c r="H2" s="47"/>
      <c r="M2" s="48"/>
    </row>
    <row r="3" ht="14.25" customHeight="1">
      <c r="B3" s="49" t="s">
        <v>49</v>
      </c>
      <c r="C3" s="50"/>
      <c r="D3" s="49" t="s">
        <v>50</v>
      </c>
      <c r="E3" s="50"/>
      <c r="F3" s="49" t="s">
        <v>51</v>
      </c>
      <c r="G3" s="50"/>
      <c r="H3" s="49" t="s">
        <v>49</v>
      </c>
      <c r="I3" s="50"/>
      <c r="J3" s="49" t="s">
        <v>50</v>
      </c>
      <c r="K3" s="50"/>
      <c r="L3" s="49" t="s">
        <v>52</v>
      </c>
      <c r="M3" s="50"/>
    </row>
    <row r="4" ht="14.25" customHeight="1">
      <c r="A4" s="51" t="s">
        <v>53</v>
      </c>
      <c r="B4" s="1" t="s">
        <v>54</v>
      </c>
      <c r="C4" s="3" t="s">
        <v>55</v>
      </c>
      <c r="D4" s="1" t="s">
        <v>54</v>
      </c>
      <c r="E4" s="3" t="s">
        <v>55</v>
      </c>
      <c r="F4" s="1" t="s">
        <v>54</v>
      </c>
      <c r="G4" s="3" t="s">
        <v>55</v>
      </c>
      <c r="H4" s="1" t="s">
        <v>54</v>
      </c>
      <c r="I4" s="3" t="s">
        <v>55</v>
      </c>
      <c r="J4" s="1" t="s">
        <v>54</v>
      </c>
      <c r="K4" s="3" t="s">
        <v>55</v>
      </c>
      <c r="L4" s="1" t="s">
        <v>54</v>
      </c>
      <c r="M4" s="3" t="s">
        <v>55</v>
      </c>
      <c r="P4" s="52"/>
      <c r="Q4" s="52"/>
    </row>
    <row r="5" ht="14.25" customHeight="1">
      <c r="A5" s="53">
        <v>1.0</v>
      </c>
      <c r="B5" s="54" t="s">
        <v>56</v>
      </c>
      <c r="C5" s="55">
        <v>17.52</v>
      </c>
      <c r="D5" s="56" t="s">
        <v>56</v>
      </c>
      <c r="E5" s="55">
        <v>0.4883333</v>
      </c>
      <c r="F5" s="54" t="s">
        <v>29</v>
      </c>
      <c r="G5" s="55">
        <v>-0.6341667</v>
      </c>
      <c r="H5" s="54" t="s">
        <v>42</v>
      </c>
      <c r="I5" s="57">
        <v>17.12626</v>
      </c>
      <c r="J5" s="54" t="s">
        <v>41</v>
      </c>
      <c r="K5" s="55">
        <v>0.2693214</v>
      </c>
      <c r="L5" s="54" t="s">
        <v>46</v>
      </c>
      <c r="M5" s="55">
        <v>-0.3968333</v>
      </c>
      <c r="P5" s="52"/>
      <c r="Q5" s="52"/>
    </row>
    <row r="6" ht="14.25" customHeight="1">
      <c r="A6" s="58">
        <v>2.0</v>
      </c>
      <c r="B6" s="59" t="s">
        <v>57</v>
      </c>
      <c r="C6" s="60">
        <v>16.60333</v>
      </c>
      <c r="D6" s="61" t="s">
        <v>58</v>
      </c>
      <c r="E6" s="60">
        <v>0.4316667</v>
      </c>
      <c r="F6" s="59" t="s">
        <v>59</v>
      </c>
      <c r="G6" s="60">
        <v>-0.65</v>
      </c>
      <c r="H6" s="59" t="s">
        <v>30</v>
      </c>
      <c r="I6" s="62">
        <v>16.85726</v>
      </c>
      <c r="J6" s="59" t="s">
        <v>28</v>
      </c>
      <c r="K6" s="60">
        <v>0.2676166</v>
      </c>
      <c r="L6" s="59" t="s">
        <v>34</v>
      </c>
      <c r="M6" s="60">
        <v>-0.4045</v>
      </c>
      <c r="P6" s="52"/>
      <c r="Q6" s="52"/>
    </row>
    <row r="7" ht="14.25" customHeight="1">
      <c r="A7" s="58">
        <v>3.0</v>
      </c>
      <c r="B7" s="59" t="s">
        <v>60</v>
      </c>
      <c r="C7" s="60">
        <v>16.44</v>
      </c>
      <c r="D7" s="61" t="s">
        <v>60</v>
      </c>
      <c r="E7" s="60">
        <v>0.4116667</v>
      </c>
      <c r="F7" s="59" t="s">
        <v>61</v>
      </c>
      <c r="G7" s="60">
        <v>-0.69</v>
      </c>
      <c r="H7" s="59" t="s">
        <v>40</v>
      </c>
      <c r="I7" s="62">
        <v>16.63964</v>
      </c>
      <c r="J7" s="59" t="s">
        <v>30</v>
      </c>
      <c r="K7" s="60">
        <v>0.2597193</v>
      </c>
      <c r="L7" s="59" t="s">
        <v>37</v>
      </c>
      <c r="M7" s="60">
        <v>-0.4128333</v>
      </c>
      <c r="P7" s="52"/>
      <c r="Q7" s="52"/>
    </row>
    <row r="8" ht="14.25" customHeight="1">
      <c r="A8" s="63">
        <v>4.0</v>
      </c>
      <c r="B8" s="64" t="s">
        <v>58</v>
      </c>
      <c r="C8" s="65">
        <v>16.40667</v>
      </c>
      <c r="D8" s="66" t="s">
        <v>57</v>
      </c>
      <c r="E8" s="65">
        <v>0.4016667</v>
      </c>
      <c r="F8" s="64" t="s">
        <v>62</v>
      </c>
      <c r="G8" s="65">
        <v>-0.6916667</v>
      </c>
      <c r="H8" s="64" t="s">
        <v>37</v>
      </c>
      <c r="I8" s="67">
        <v>14.47373</v>
      </c>
      <c r="J8" s="64" t="s">
        <v>44</v>
      </c>
      <c r="K8" s="65">
        <v>0.259284</v>
      </c>
      <c r="L8" s="64" t="s">
        <v>40</v>
      </c>
      <c r="M8" s="65">
        <v>-0.4256667</v>
      </c>
      <c r="P8" s="52"/>
      <c r="Q8" s="52"/>
    </row>
    <row r="9" ht="14.25" customHeight="1">
      <c r="A9" s="63">
        <v>5.0</v>
      </c>
      <c r="B9" s="64" t="s">
        <v>63</v>
      </c>
      <c r="C9" s="65">
        <v>15.76667</v>
      </c>
      <c r="D9" s="66" t="s">
        <v>64</v>
      </c>
      <c r="E9" s="65">
        <v>0.3866667</v>
      </c>
      <c r="F9" s="64" t="s">
        <v>63</v>
      </c>
      <c r="G9" s="65">
        <v>-0.695</v>
      </c>
      <c r="H9" s="64" t="s">
        <v>44</v>
      </c>
      <c r="I9" s="67">
        <v>16.62399</v>
      </c>
      <c r="J9" s="64" t="s">
        <v>65</v>
      </c>
      <c r="K9" s="65">
        <v>0.25</v>
      </c>
      <c r="L9" s="64" t="s">
        <v>30</v>
      </c>
      <c r="M9" s="65">
        <v>-0.4378333</v>
      </c>
      <c r="P9" s="52"/>
      <c r="Q9" s="52"/>
    </row>
    <row r="10" ht="14.25" customHeight="1">
      <c r="A10" s="63">
        <v>6.0</v>
      </c>
      <c r="B10" s="64" t="s">
        <v>66</v>
      </c>
      <c r="C10" s="65">
        <v>15.57167</v>
      </c>
      <c r="D10" s="66" t="s">
        <v>62</v>
      </c>
      <c r="E10" s="65">
        <v>0.3733333</v>
      </c>
      <c r="F10" s="64" t="s">
        <v>67</v>
      </c>
      <c r="G10" s="65">
        <v>-0.7</v>
      </c>
      <c r="H10" s="64" t="s">
        <v>34</v>
      </c>
      <c r="I10" s="67">
        <v>14.52607</v>
      </c>
      <c r="J10" s="64" t="s">
        <v>46</v>
      </c>
      <c r="K10" s="65">
        <v>0.2378285</v>
      </c>
      <c r="L10" s="64" t="s">
        <v>32</v>
      </c>
      <c r="M10" s="65">
        <v>-0.4378333</v>
      </c>
      <c r="O10" s="68"/>
      <c r="P10" s="69"/>
      <c r="Q10" s="52"/>
    </row>
    <row r="11" ht="14.25" customHeight="1">
      <c r="A11" s="63">
        <v>7.0</v>
      </c>
      <c r="B11" s="64" t="s">
        <v>65</v>
      </c>
      <c r="C11" s="65">
        <v>15.54167</v>
      </c>
      <c r="D11" s="66" t="s">
        <v>59</v>
      </c>
      <c r="E11" s="65">
        <v>0.3683333</v>
      </c>
      <c r="F11" s="64" t="s">
        <v>68</v>
      </c>
      <c r="G11" s="65">
        <v>-0.7033333</v>
      </c>
      <c r="H11" s="64" t="s">
        <v>28</v>
      </c>
      <c r="I11" s="67">
        <v>16.29543</v>
      </c>
      <c r="J11" s="64" t="s">
        <v>68</v>
      </c>
      <c r="K11" s="65">
        <v>0.235</v>
      </c>
      <c r="L11" s="64" t="s">
        <v>45</v>
      </c>
      <c r="M11" s="65">
        <v>-0.4411667</v>
      </c>
      <c r="P11" s="52"/>
      <c r="Q11" s="52"/>
    </row>
    <row r="12" ht="14.25" customHeight="1">
      <c r="A12" s="63">
        <v>8.0</v>
      </c>
      <c r="B12" s="64" t="s">
        <v>69</v>
      </c>
      <c r="C12" s="65">
        <v>14.67167</v>
      </c>
      <c r="D12" s="66" t="s">
        <v>63</v>
      </c>
      <c r="E12" s="65">
        <v>0.3666667</v>
      </c>
      <c r="F12" s="64" t="s">
        <v>69</v>
      </c>
      <c r="G12" s="65">
        <v>-0.705</v>
      </c>
      <c r="H12" s="64" t="s">
        <v>39</v>
      </c>
      <c r="I12" s="67">
        <v>16.10408</v>
      </c>
      <c r="J12" s="64" t="s">
        <v>45</v>
      </c>
      <c r="K12" s="65">
        <v>0.2326884</v>
      </c>
      <c r="L12" s="64" t="s">
        <v>39</v>
      </c>
      <c r="M12" s="65">
        <v>-0.4481667</v>
      </c>
      <c r="P12" s="52"/>
      <c r="Q12" s="52"/>
    </row>
    <row r="13" ht="14.25" customHeight="1">
      <c r="A13" s="63">
        <v>9.0</v>
      </c>
      <c r="B13" s="64" t="s">
        <v>67</v>
      </c>
      <c r="C13" s="65">
        <v>14.49333</v>
      </c>
      <c r="D13" s="66" t="s">
        <v>66</v>
      </c>
      <c r="E13" s="65">
        <v>0.365</v>
      </c>
      <c r="F13" s="64" t="s">
        <v>64</v>
      </c>
      <c r="G13" s="65">
        <v>-0.7116667</v>
      </c>
      <c r="H13" s="64" t="s">
        <v>29</v>
      </c>
      <c r="I13" s="67">
        <v>16.04781</v>
      </c>
      <c r="J13" s="64" t="s">
        <v>32</v>
      </c>
      <c r="K13" s="65">
        <v>0.2309126</v>
      </c>
      <c r="L13" s="64" t="s">
        <v>28</v>
      </c>
      <c r="M13" s="65">
        <v>-0.4573333</v>
      </c>
      <c r="P13" s="52"/>
      <c r="Q13" s="52"/>
    </row>
    <row r="14" ht="14.25" customHeight="1">
      <c r="A14" s="63">
        <v>10.0</v>
      </c>
      <c r="B14" s="64" t="s">
        <v>70</v>
      </c>
      <c r="C14" s="65">
        <v>14.455</v>
      </c>
      <c r="D14" s="66" t="s">
        <v>69</v>
      </c>
      <c r="E14" s="65">
        <v>0.345</v>
      </c>
      <c r="F14" s="64" t="s">
        <v>56</v>
      </c>
      <c r="G14" s="65">
        <v>-0.7116667</v>
      </c>
      <c r="H14" s="64" t="s">
        <v>32</v>
      </c>
      <c r="I14" s="67">
        <v>15.4577</v>
      </c>
      <c r="J14" s="64" t="s">
        <v>38</v>
      </c>
      <c r="K14" s="65">
        <v>0.2290964</v>
      </c>
      <c r="L14" s="64" t="s">
        <v>42</v>
      </c>
      <c r="M14" s="65">
        <v>-0.458</v>
      </c>
      <c r="P14" s="52"/>
      <c r="Q14" s="52"/>
    </row>
    <row r="15" ht="14.25" customHeight="1">
      <c r="A15" s="63">
        <v>11.0</v>
      </c>
      <c r="B15" s="64" t="s">
        <v>68</v>
      </c>
      <c r="C15" s="65">
        <v>14.295</v>
      </c>
      <c r="D15" s="66" t="s">
        <v>40</v>
      </c>
      <c r="E15" s="65">
        <v>0.3142322</v>
      </c>
      <c r="F15" s="64" t="s">
        <v>58</v>
      </c>
      <c r="G15" s="65">
        <v>-0.7116667</v>
      </c>
      <c r="H15" s="64" t="s">
        <v>36</v>
      </c>
      <c r="I15" s="67">
        <v>13.6833</v>
      </c>
      <c r="J15" s="64" t="s">
        <v>39</v>
      </c>
      <c r="K15" s="65">
        <v>0.2281923</v>
      </c>
      <c r="L15" s="64" t="s">
        <v>43</v>
      </c>
      <c r="M15" s="65">
        <v>-0.4628333</v>
      </c>
      <c r="P15" s="52"/>
      <c r="Q15" s="52"/>
    </row>
    <row r="16" ht="14.25" customHeight="1">
      <c r="A16" s="63">
        <v>12.0</v>
      </c>
      <c r="B16" s="64" t="s">
        <v>61</v>
      </c>
      <c r="C16" s="65">
        <v>14.20833</v>
      </c>
      <c r="D16" s="66" t="s">
        <v>71</v>
      </c>
      <c r="E16" s="65">
        <v>0.3116667</v>
      </c>
      <c r="F16" s="64" t="s">
        <v>66</v>
      </c>
      <c r="G16" s="65">
        <v>-0.735</v>
      </c>
      <c r="H16" s="64" t="s">
        <v>43</v>
      </c>
      <c r="I16" s="67">
        <v>14.65451</v>
      </c>
      <c r="J16" s="64" t="s">
        <v>34</v>
      </c>
      <c r="K16" s="65">
        <v>0.2216368</v>
      </c>
      <c r="L16" s="64" t="s">
        <v>44</v>
      </c>
      <c r="M16" s="65">
        <v>-0.4795</v>
      </c>
      <c r="P16" s="52"/>
      <c r="Q16" s="52"/>
    </row>
    <row r="17" ht="14.25" customHeight="1">
      <c r="A17" s="63">
        <v>13.0</v>
      </c>
      <c r="B17" s="64" t="s">
        <v>64</v>
      </c>
      <c r="C17" s="65">
        <v>13.79167</v>
      </c>
      <c r="D17" s="66" t="s">
        <v>61</v>
      </c>
      <c r="E17" s="65">
        <v>0.3083333</v>
      </c>
      <c r="F17" s="64" t="s">
        <v>71</v>
      </c>
      <c r="G17" s="65">
        <v>-0.7466667</v>
      </c>
      <c r="H17" s="64" t="s">
        <v>38</v>
      </c>
      <c r="I17" s="67">
        <v>13.54166</v>
      </c>
      <c r="J17" s="64" t="s">
        <v>29</v>
      </c>
      <c r="K17" s="65">
        <v>0.2138313</v>
      </c>
      <c r="L17" s="64" t="s">
        <v>41</v>
      </c>
      <c r="M17" s="65">
        <v>-0.4933333</v>
      </c>
      <c r="P17" s="52"/>
      <c r="Q17" s="52"/>
    </row>
    <row r="18" ht="14.25" customHeight="1">
      <c r="A18" s="63">
        <v>14.0</v>
      </c>
      <c r="B18" s="64" t="s">
        <v>62</v>
      </c>
      <c r="C18" s="65">
        <v>13.77333</v>
      </c>
      <c r="D18" s="66" t="s">
        <v>42</v>
      </c>
      <c r="E18" s="65">
        <v>0.2836583</v>
      </c>
      <c r="F18" s="64" t="s">
        <v>57</v>
      </c>
      <c r="G18" s="65">
        <v>-0.7683333</v>
      </c>
      <c r="H18" s="64" t="s">
        <v>46</v>
      </c>
      <c r="I18" s="67">
        <v>15.04212</v>
      </c>
      <c r="J18" s="64" t="s">
        <v>36</v>
      </c>
      <c r="K18" s="65">
        <v>0.2128172</v>
      </c>
      <c r="L18" s="64" t="s">
        <v>29</v>
      </c>
      <c r="M18" s="65">
        <v>-0.4956667</v>
      </c>
      <c r="P18" s="52"/>
      <c r="Q18" s="52"/>
    </row>
    <row r="19" ht="14.25" customHeight="1">
      <c r="A19" s="70">
        <v>15.0</v>
      </c>
      <c r="B19" s="71" t="s">
        <v>71</v>
      </c>
      <c r="C19" s="72">
        <v>13.48833</v>
      </c>
      <c r="D19" s="73" t="s">
        <v>70</v>
      </c>
      <c r="E19" s="72">
        <v>0.275</v>
      </c>
      <c r="F19" s="71" t="s">
        <v>65</v>
      </c>
      <c r="G19" s="72">
        <v>-0.7733333</v>
      </c>
      <c r="H19" s="71" t="s">
        <v>45</v>
      </c>
      <c r="I19" s="74">
        <v>15.08001</v>
      </c>
      <c r="J19" s="71" t="s">
        <v>37</v>
      </c>
      <c r="K19" s="72">
        <v>0.2088941</v>
      </c>
      <c r="L19" s="71" t="s">
        <v>38</v>
      </c>
      <c r="M19" s="72">
        <v>-0.5515</v>
      </c>
      <c r="P19" s="52"/>
      <c r="Q19" s="52"/>
    </row>
    <row r="20" ht="14.25" customHeight="1">
      <c r="A20" s="75">
        <v>16.0</v>
      </c>
      <c r="B20" s="76" t="s">
        <v>59</v>
      </c>
      <c r="C20" s="77">
        <v>12.36167</v>
      </c>
      <c r="D20" s="78" t="s">
        <v>67</v>
      </c>
      <c r="E20" s="77">
        <v>0.2716667</v>
      </c>
      <c r="F20" s="76" t="s">
        <v>70</v>
      </c>
      <c r="G20" s="77">
        <v>-0.7983333</v>
      </c>
      <c r="H20" s="76" t="s">
        <v>41</v>
      </c>
      <c r="I20" s="79">
        <v>16.33171</v>
      </c>
      <c r="J20" s="76" t="s">
        <v>43</v>
      </c>
      <c r="K20" s="77">
        <v>0.2044663</v>
      </c>
      <c r="L20" s="76" t="s">
        <v>71</v>
      </c>
      <c r="M20" s="77">
        <v>-0.6166667</v>
      </c>
      <c r="P20" s="52"/>
    </row>
    <row r="21" ht="14.25" customHeight="1"/>
    <row r="22" ht="14.25" customHeight="1">
      <c r="A22" s="80" t="s">
        <v>15</v>
      </c>
      <c r="B22" s="44">
        <v>2023.0</v>
      </c>
      <c r="C22" s="45"/>
      <c r="D22" s="45"/>
      <c r="E22" s="45"/>
      <c r="F22" s="45"/>
      <c r="G22" s="46"/>
      <c r="H22" s="44">
        <v>2024.0</v>
      </c>
      <c r="I22" s="45"/>
      <c r="J22" s="45"/>
      <c r="K22" s="45"/>
      <c r="L22" s="45"/>
      <c r="M22" s="46"/>
    </row>
    <row r="23" ht="15.0" customHeight="1">
      <c r="A23" s="9"/>
      <c r="B23" s="47"/>
      <c r="G23" s="48"/>
      <c r="H23" s="81"/>
      <c r="I23" s="82"/>
      <c r="J23" s="82"/>
      <c r="K23" s="82"/>
      <c r="L23" s="82"/>
      <c r="M23" s="83"/>
    </row>
    <row r="24" ht="14.25" customHeight="1">
      <c r="B24" s="49" t="s">
        <v>49</v>
      </c>
      <c r="C24" s="50"/>
      <c r="D24" s="49" t="s">
        <v>50</v>
      </c>
      <c r="E24" s="50"/>
      <c r="F24" s="49" t="s">
        <v>72</v>
      </c>
      <c r="G24" s="50"/>
      <c r="H24" s="49" t="s">
        <v>49</v>
      </c>
      <c r="I24" s="50"/>
      <c r="J24" s="49" t="s">
        <v>50</v>
      </c>
      <c r="K24" s="50"/>
      <c r="L24" s="49" t="s">
        <v>73</v>
      </c>
      <c r="M24" s="50"/>
    </row>
    <row r="25" ht="14.25" customHeight="1">
      <c r="A25" s="51" t="s">
        <v>53</v>
      </c>
      <c r="B25" s="1" t="s">
        <v>54</v>
      </c>
      <c r="C25" s="3" t="s">
        <v>55</v>
      </c>
      <c r="D25" s="1" t="s">
        <v>54</v>
      </c>
      <c r="E25" s="3" t="s">
        <v>55</v>
      </c>
      <c r="F25" s="1" t="s">
        <v>54</v>
      </c>
      <c r="G25" s="3" t="s">
        <v>55</v>
      </c>
      <c r="H25" s="1" t="s">
        <v>54</v>
      </c>
      <c r="I25" s="3" t="s">
        <v>55</v>
      </c>
      <c r="J25" s="1" t="s">
        <v>54</v>
      </c>
      <c r="K25" s="3" t="s">
        <v>55</v>
      </c>
      <c r="L25" s="1" t="s">
        <v>54</v>
      </c>
      <c r="M25" s="3" t="s">
        <v>55</v>
      </c>
    </row>
    <row r="26" ht="14.25" customHeight="1">
      <c r="A26" s="84">
        <v>1.0</v>
      </c>
      <c r="B26" s="54" t="s">
        <v>62</v>
      </c>
      <c r="C26" s="55">
        <v>9.945</v>
      </c>
      <c r="D26" s="54" t="s">
        <v>56</v>
      </c>
      <c r="E26" s="55">
        <v>0.1525</v>
      </c>
      <c r="F26" s="54" t="s">
        <v>71</v>
      </c>
      <c r="G26" s="55">
        <v>-0.7066667</v>
      </c>
      <c r="H26" s="54" t="s">
        <v>36</v>
      </c>
      <c r="I26" s="55">
        <v>10.634692</v>
      </c>
      <c r="J26" s="53" t="s">
        <v>36</v>
      </c>
      <c r="K26" s="85">
        <v>0.15744739</v>
      </c>
      <c r="L26" s="54" t="s">
        <v>34</v>
      </c>
      <c r="M26" s="55">
        <v>-0.741</v>
      </c>
      <c r="N26" s="52"/>
      <c r="P26" s="52"/>
    </row>
    <row r="27" ht="14.25" customHeight="1">
      <c r="A27" s="86">
        <v>2.0</v>
      </c>
      <c r="B27" s="59" t="s">
        <v>56</v>
      </c>
      <c r="C27" s="60">
        <v>9.1175</v>
      </c>
      <c r="D27" s="59" t="s">
        <v>62</v>
      </c>
      <c r="E27" s="60">
        <v>0.135</v>
      </c>
      <c r="F27" s="59" t="s">
        <v>57</v>
      </c>
      <c r="G27" s="60">
        <v>-0.7566667</v>
      </c>
      <c r="H27" s="59" t="s">
        <v>30</v>
      </c>
      <c r="I27" s="60">
        <v>10.364343</v>
      </c>
      <c r="J27" s="58" t="s">
        <v>45</v>
      </c>
      <c r="K27" s="87">
        <v>0.14368455</v>
      </c>
      <c r="L27" s="59" t="s">
        <v>39</v>
      </c>
      <c r="M27" s="60">
        <v>-0.7618333</v>
      </c>
      <c r="N27" s="52"/>
      <c r="P27" s="52"/>
    </row>
    <row r="28" ht="14.25" customHeight="1">
      <c r="A28" s="86">
        <v>3.0</v>
      </c>
      <c r="B28" s="59" t="s">
        <v>58</v>
      </c>
      <c r="C28" s="60">
        <v>8.7</v>
      </c>
      <c r="D28" s="59" t="s">
        <v>57</v>
      </c>
      <c r="E28" s="60">
        <v>0.135</v>
      </c>
      <c r="F28" s="59" t="s">
        <v>64</v>
      </c>
      <c r="G28" s="60">
        <v>-0.7633333</v>
      </c>
      <c r="H28" s="59" t="s">
        <v>38</v>
      </c>
      <c r="I28" s="60">
        <v>10.018867</v>
      </c>
      <c r="J28" s="58" t="s">
        <v>40</v>
      </c>
      <c r="K28" s="87">
        <v>0.14252307</v>
      </c>
      <c r="L28" s="59" t="s">
        <v>41</v>
      </c>
      <c r="M28" s="60">
        <v>-0.763</v>
      </c>
      <c r="N28" s="52"/>
      <c r="P28" s="52"/>
    </row>
    <row r="29" ht="14.25" customHeight="1">
      <c r="A29" s="88">
        <v>4.0</v>
      </c>
      <c r="B29" s="64" t="s">
        <v>66</v>
      </c>
      <c r="C29" s="65">
        <v>8.655</v>
      </c>
      <c r="D29" s="64" t="s">
        <v>67</v>
      </c>
      <c r="E29" s="65">
        <v>0.1275</v>
      </c>
      <c r="F29" s="64" t="s">
        <v>65</v>
      </c>
      <c r="G29" s="65">
        <v>-0.7766667</v>
      </c>
      <c r="H29" s="64" t="s">
        <v>29</v>
      </c>
      <c r="I29" s="65">
        <v>9.897935</v>
      </c>
      <c r="J29" s="63" t="s">
        <v>30</v>
      </c>
      <c r="K29" s="89">
        <v>0.13629293</v>
      </c>
      <c r="L29" s="64" t="s">
        <v>43</v>
      </c>
      <c r="M29" s="65">
        <v>-0.7663333</v>
      </c>
      <c r="N29" s="52"/>
      <c r="P29" s="52"/>
    </row>
    <row r="30" ht="14.25" customHeight="1">
      <c r="A30" s="88">
        <v>5.0</v>
      </c>
      <c r="B30" s="64" t="s">
        <v>69</v>
      </c>
      <c r="C30" s="65">
        <v>8.1125</v>
      </c>
      <c r="D30" s="64" t="s">
        <v>71</v>
      </c>
      <c r="E30" s="65">
        <v>0.125</v>
      </c>
      <c r="F30" s="64" t="s">
        <v>70</v>
      </c>
      <c r="G30" s="65">
        <v>-0.7966667</v>
      </c>
      <c r="H30" s="64" t="s">
        <v>32</v>
      </c>
      <c r="I30" s="65">
        <v>9.81282</v>
      </c>
      <c r="J30" s="63" t="s">
        <v>32</v>
      </c>
      <c r="K30" s="89">
        <v>0.12486908</v>
      </c>
      <c r="L30" s="64" t="s">
        <v>28</v>
      </c>
      <c r="M30" s="65">
        <v>-0.7771667</v>
      </c>
      <c r="N30" s="52"/>
      <c r="P30" s="52"/>
    </row>
    <row r="31" ht="14.25" customHeight="1">
      <c r="A31" s="88">
        <v>6.0</v>
      </c>
      <c r="B31" s="64" t="s">
        <v>57</v>
      </c>
      <c r="C31" s="65">
        <v>8.095</v>
      </c>
      <c r="D31" s="64" t="s">
        <v>69</v>
      </c>
      <c r="E31" s="65">
        <v>0.1175</v>
      </c>
      <c r="F31" s="64" t="s">
        <v>61</v>
      </c>
      <c r="G31" s="65">
        <v>-0.8066667</v>
      </c>
      <c r="H31" s="64" t="s">
        <v>40</v>
      </c>
      <c r="I31" s="65">
        <v>9.744388</v>
      </c>
      <c r="J31" s="63" t="s">
        <v>38</v>
      </c>
      <c r="K31" s="89">
        <v>0.12437149</v>
      </c>
      <c r="L31" s="64" t="s">
        <v>30</v>
      </c>
      <c r="M31" s="65">
        <v>-0.7806667</v>
      </c>
      <c r="N31" s="52"/>
      <c r="P31" s="52"/>
    </row>
    <row r="32" ht="14.25" customHeight="1">
      <c r="A32" s="88">
        <v>7.0</v>
      </c>
      <c r="B32" s="64" t="s">
        <v>61</v>
      </c>
      <c r="C32" s="65">
        <v>7.95</v>
      </c>
      <c r="D32" s="64" t="s">
        <v>66</v>
      </c>
      <c r="E32" s="65">
        <v>0.1125</v>
      </c>
      <c r="F32" s="64" t="s">
        <v>69</v>
      </c>
      <c r="G32" s="65">
        <v>-0.8166667</v>
      </c>
      <c r="H32" s="64" t="s">
        <v>41</v>
      </c>
      <c r="I32" s="65">
        <v>8.740523</v>
      </c>
      <c r="J32" s="63" t="s">
        <v>29</v>
      </c>
      <c r="K32" s="89">
        <v>0.11975486</v>
      </c>
      <c r="L32" s="64" t="s">
        <v>46</v>
      </c>
      <c r="M32" s="65">
        <v>-0.818</v>
      </c>
      <c r="N32" s="52"/>
      <c r="P32" s="52"/>
    </row>
    <row r="33" ht="14.25" customHeight="1">
      <c r="A33" s="88">
        <v>8.0</v>
      </c>
      <c r="B33" s="64" t="s">
        <v>70</v>
      </c>
      <c r="C33" s="65">
        <v>7.88</v>
      </c>
      <c r="D33" s="64" t="s">
        <v>70</v>
      </c>
      <c r="E33" s="65">
        <v>0.1125</v>
      </c>
      <c r="F33" s="64" t="s">
        <v>62</v>
      </c>
      <c r="G33" s="65">
        <v>-0.8233333</v>
      </c>
      <c r="H33" s="64" t="s">
        <v>45</v>
      </c>
      <c r="I33" s="65">
        <v>8.425825</v>
      </c>
      <c r="J33" s="63" t="s">
        <v>46</v>
      </c>
      <c r="K33" s="89">
        <v>0.11579175</v>
      </c>
      <c r="L33" s="64" t="s">
        <v>32</v>
      </c>
      <c r="M33" s="65">
        <v>-0.8213333</v>
      </c>
      <c r="N33" s="52"/>
      <c r="P33" s="52"/>
    </row>
    <row r="34" ht="14.25" customHeight="1">
      <c r="A34" s="88">
        <v>9.0</v>
      </c>
      <c r="B34" s="64" t="s">
        <v>60</v>
      </c>
      <c r="C34" s="65">
        <v>7.7925</v>
      </c>
      <c r="D34" s="64" t="s">
        <v>60</v>
      </c>
      <c r="E34" s="65">
        <v>0.1125</v>
      </c>
      <c r="F34" s="64" t="s">
        <v>63</v>
      </c>
      <c r="G34" s="65">
        <v>-0.8466667</v>
      </c>
      <c r="H34" s="64" t="s">
        <v>43</v>
      </c>
      <c r="I34" s="65">
        <v>7.99</v>
      </c>
      <c r="J34" s="63" t="s">
        <v>41</v>
      </c>
      <c r="K34" s="89">
        <v>0.11134689</v>
      </c>
      <c r="L34" s="64" t="s">
        <v>44</v>
      </c>
      <c r="M34" s="65">
        <v>-0.8323333</v>
      </c>
      <c r="N34" s="52"/>
      <c r="P34" s="52"/>
    </row>
    <row r="35" ht="14.25" customHeight="1">
      <c r="A35" s="88">
        <v>10.0</v>
      </c>
      <c r="B35" s="64" t="s">
        <v>67</v>
      </c>
      <c r="C35" s="65">
        <v>7.715</v>
      </c>
      <c r="D35" s="64" t="s">
        <v>63</v>
      </c>
      <c r="E35" s="65">
        <v>0.1</v>
      </c>
      <c r="F35" s="64" t="s">
        <v>59</v>
      </c>
      <c r="G35" s="65">
        <v>-0.84</v>
      </c>
      <c r="H35" s="64" t="s">
        <v>34</v>
      </c>
      <c r="I35" s="65">
        <v>7.71998</v>
      </c>
      <c r="J35" s="63" t="s">
        <v>43</v>
      </c>
      <c r="K35" s="89">
        <v>0.10196791</v>
      </c>
      <c r="L35" s="64" t="s">
        <v>36</v>
      </c>
      <c r="M35" s="65">
        <v>-0.8326667</v>
      </c>
      <c r="N35" s="52"/>
      <c r="P35" s="52"/>
    </row>
    <row r="36" ht="14.25" customHeight="1">
      <c r="A36" s="88">
        <v>11.0</v>
      </c>
      <c r="B36" s="64" t="s">
        <v>63</v>
      </c>
      <c r="C36" s="65">
        <v>7.705</v>
      </c>
      <c r="D36" s="64" t="s">
        <v>65</v>
      </c>
      <c r="E36" s="65">
        <v>0.1</v>
      </c>
      <c r="F36" s="64" t="s">
        <v>66</v>
      </c>
      <c r="G36" s="65">
        <v>-0.8533333</v>
      </c>
      <c r="H36" s="64" t="s">
        <v>39</v>
      </c>
      <c r="I36" s="65">
        <v>7.47404</v>
      </c>
      <c r="J36" s="63" t="s">
        <v>34</v>
      </c>
      <c r="K36" s="89">
        <v>0.09634809</v>
      </c>
      <c r="L36" s="64" t="s">
        <v>45</v>
      </c>
      <c r="M36" s="65">
        <v>-0.8335</v>
      </c>
      <c r="N36" s="52"/>
      <c r="P36" s="52"/>
    </row>
    <row r="37" ht="14.25" customHeight="1">
      <c r="A37" s="88">
        <v>12.0</v>
      </c>
      <c r="B37" s="64" t="s">
        <v>71</v>
      </c>
      <c r="C37" s="65">
        <v>7.6025</v>
      </c>
      <c r="D37" s="64" t="s">
        <v>64</v>
      </c>
      <c r="E37" s="65">
        <v>0.096</v>
      </c>
      <c r="F37" s="64" t="s">
        <v>56</v>
      </c>
      <c r="G37" s="65">
        <v>-0.8633333</v>
      </c>
      <c r="H37" s="64" t="s">
        <v>46</v>
      </c>
      <c r="I37" s="65">
        <v>7.446231</v>
      </c>
      <c r="J37" s="63" t="s">
        <v>37</v>
      </c>
      <c r="K37" s="89">
        <v>0.06813183</v>
      </c>
      <c r="L37" s="64" t="s">
        <v>38</v>
      </c>
      <c r="M37" s="65">
        <v>-0.8353333</v>
      </c>
      <c r="N37" s="52"/>
      <c r="P37" s="52"/>
    </row>
    <row r="38" ht="14.25" customHeight="1">
      <c r="A38" s="88">
        <v>13.0</v>
      </c>
      <c r="B38" s="64" t="s">
        <v>65</v>
      </c>
      <c r="C38" s="65">
        <v>6.985</v>
      </c>
      <c r="D38" s="64" t="s">
        <v>68</v>
      </c>
      <c r="E38" s="65">
        <v>0.0925</v>
      </c>
      <c r="F38" s="64" t="s">
        <v>60</v>
      </c>
      <c r="G38" s="65">
        <v>-0.8766667</v>
      </c>
      <c r="H38" s="64" t="s">
        <v>44</v>
      </c>
      <c r="I38" s="65">
        <v>7.198051</v>
      </c>
      <c r="J38" s="63" t="s">
        <v>42</v>
      </c>
      <c r="K38" s="89">
        <v>0.06530682</v>
      </c>
      <c r="L38" s="64" t="s">
        <v>29</v>
      </c>
      <c r="M38" s="65">
        <v>-0.8685</v>
      </c>
      <c r="N38" s="52"/>
      <c r="P38" s="52"/>
    </row>
    <row r="39" ht="14.25" customHeight="1">
      <c r="A39" s="88">
        <v>14.0</v>
      </c>
      <c r="B39" s="64" t="s">
        <v>64</v>
      </c>
      <c r="C39" s="65">
        <v>6.124</v>
      </c>
      <c r="D39" s="64" t="s">
        <v>59</v>
      </c>
      <c r="E39" s="65">
        <v>0.0825</v>
      </c>
      <c r="F39" s="64" t="s">
        <v>67</v>
      </c>
      <c r="G39" s="65">
        <v>-0.9133333</v>
      </c>
      <c r="H39" s="64" t="s">
        <v>37</v>
      </c>
      <c r="I39" s="65">
        <v>6.813489</v>
      </c>
      <c r="J39" s="63" t="s">
        <v>28</v>
      </c>
      <c r="K39" s="89">
        <v>0.05260374</v>
      </c>
      <c r="L39" s="64" t="s">
        <v>37</v>
      </c>
      <c r="M39" s="65">
        <v>-0.8101667</v>
      </c>
      <c r="N39" s="52"/>
      <c r="P39" s="52"/>
    </row>
    <row r="40" ht="14.25" customHeight="1">
      <c r="A40" s="90">
        <v>15.0</v>
      </c>
      <c r="B40" s="71" t="s">
        <v>68</v>
      </c>
      <c r="C40" s="72">
        <v>6.0225</v>
      </c>
      <c r="D40" s="71" t="s">
        <v>61</v>
      </c>
      <c r="E40" s="72">
        <v>0.1225</v>
      </c>
      <c r="F40" s="71" t="s">
        <v>58</v>
      </c>
      <c r="G40" s="72">
        <v>-0.93</v>
      </c>
      <c r="H40" s="71" t="s">
        <v>28</v>
      </c>
      <c r="I40" s="72">
        <v>6.410977</v>
      </c>
      <c r="J40" s="70" t="s">
        <v>44</v>
      </c>
      <c r="K40" s="91">
        <v>0.09030803</v>
      </c>
      <c r="L40" s="71" t="s">
        <v>40</v>
      </c>
      <c r="M40" s="72">
        <v>-0.7995</v>
      </c>
      <c r="N40" s="52"/>
      <c r="P40" s="52"/>
    </row>
    <row r="41" ht="14.25" customHeight="1">
      <c r="A41" s="92">
        <v>16.0</v>
      </c>
      <c r="B41" s="76" t="s">
        <v>59</v>
      </c>
      <c r="C41" s="77">
        <v>5.925</v>
      </c>
      <c r="D41" s="76" t="s">
        <v>65</v>
      </c>
      <c r="E41" s="77">
        <v>0.1</v>
      </c>
      <c r="F41" s="76" t="s">
        <v>65</v>
      </c>
      <c r="G41" s="77">
        <v>-0.7766667</v>
      </c>
      <c r="H41" s="76" t="s">
        <v>42</v>
      </c>
      <c r="I41" s="77">
        <v>6.053063</v>
      </c>
      <c r="J41" s="75" t="s">
        <v>39</v>
      </c>
      <c r="K41" s="93">
        <v>0.08659945</v>
      </c>
      <c r="L41" s="76" t="s">
        <v>46</v>
      </c>
      <c r="M41" s="77">
        <v>-0.8533333</v>
      </c>
      <c r="N41" s="94"/>
    </row>
    <row r="42" ht="14.25" customHeight="1">
      <c r="A42" s="88"/>
      <c r="B42" s="32"/>
      <c r="G42" s="95"/>
      <c r="H42" s="32"/>
      <c r="M42" s="95"/>
    </row>
    <row r="43" ht="14.25" customHeight="1">
      <c r="A43" s="96" t="s">
        <v>18</v>
      </c>
      <c r="B43" s="44">
        <v>2023.0</v>
      </c>
      <c r="C43" s="45"/>
      <c r="D43" s="45"/>
      <c r="E43" s="45"/>
      <c r="F43" s="45"/>
      <c r="G43" s="46"/>
      <c r="H43" s="44">
        <v>2024.0</v>
      </c>
      <c r="I43" s="45"/>
      <c r="J43" s="45"/>
      <c r="K43" s="45"/>
      <c r="L43" s="45"/>
      <c r="M43" s="46"/>
    </row>
    <row r="44" ht="14.25" customHeight="1">
      <c r="A44" s="9"/>
      <c r="B44" s="47"/>
      <c r="G44" s="48"/>
      <c r="H44" s="81"/>
      <c r="I44" s="82"/>
      <c r="J44" s="82"/>
      <c r="K44" s="82"/>
      <c r="L44" s="82"/>
      <c r="M44" s="83"/>
    </row>
    <row r="45" ht="15.0" customHeight="1">
      <c r="B45" s="49" t="s">
        <v>49</v>
      </c>
      <c r="C45" s="50"/>
      <c r="D45" s="49" t="s">
        <v>50</v>
      </c>
      <c r="E45" s="50"/>
      <c r="F45" s="49" t="s">
        <v>74</v>
      </c>
      <c r="G45" s="50"/>
      <c r="H45" s="49" t="s">
        <v>49</v>
      </c>
      <c r="I45" s="50"/>
      <c r="J45" s="49" t="s">
        <v>50</v>
      </c>
      <c r="K45" s="50"/>
      <c r="L45" s="49" t="s">
        <v>75</v>
      </c>
      <c r="M45" s="50"/>
    </row>
    <row r="46" ht="14.25" customHeight="1">
      <c r="A46" s="51" t="s">
        <v>53</v>
      </c>
      <c r="B46" s="1" t="s">
        <v>54</v>
      </c>
      <c r="C46" s="3" t="s">
        <v>55</v>
      </c>
      <c r="D46" s="1" t="s">
        <v>54</v>
      </c>
      <c r="E46" s="3" t="s">
        <v>55</v>
      </c>
      <c r="F46" s="1" t="s">
        <v>54</v>
      </c>
      <c r="G46" s="3" t="s">
        <v>55</v>
      </c>
      <c r="H46" s="1" t="s">
        <v>54</v>
      </c>
      <c r="I46" s="3" t="s">
        <v>55</v>
      </c>
      <c r="J46" s="1" t="s">
        <v>54</v>
      </c>
      <c r="K46" s="3" t="s">
        <v>55</v>
      </c>
      <c r="L46" s="1" t="s">
        <v>54</v>
      </c>
      <c r="M46" s="3" t="s">
        <v>55</v>
      </c>
    </row>
    <row r="47" ht="14.25" customHeight="1">
      <c r="A47" s="84">
        <v>1.0</v>
      </c>
      <c r="B47" s="54" t="s">
        <v>65</v>
      </c>
      <c r="C47" s="55">
        <v>7.253333</v>
      </c>
      <c r="D47" s="54" t="s">
        <v>66</v>
      </c>
      <c r="E47" s="55">
        <v>0.09166667</v>
      </c>
      <c r="F47" s="54" t="s">
        <v>61</v>
      </c>
      <c r="G47" s="55">
        <v>-1.315</v>
      </c>
      <c r="H47" s="54" t="s">
        <v>45</v>
      </c>
      <c r="I47" s="55">
        <v>7.584969</v>
      </c>
      <c r="J47" s="97" t="s">
        <v>45</v>
      </c>
      <c r="K47" s="98">
        <v>0.10073528</v>
      </c>
      <c r="L47" s="97" t="s">
        <v>43</v>
      </c>
      <c r="M47" s="55">
        <v>-1.082833</v>
      </c>
      <c r="P47" s="52"/>
    </row>
    <row r="48" ht="14.25" customHeight="1">
      <c r="A48" s="86">
        <v>2.0</v>
      </c>
      <c r="B48" s="59" t="s">
        <v>70</v>
      </c>
      <c r="C48" s="60">
        <v>6.5</v>
      </c>
      <c r="D48" s="59" t="s">
        <v>65</v>
      </c>
      <c r="E48" s="60">
        <v>0.09</v>
      </c>
      <c r="F48" s="59" t="s">
        <v>62</v>
      </c>
      <c r="G48" s="60">
        <v>-1.323333</v>
      </c>
      <c r="H48" s="59" t="s">
        <v>36</v>
      </c>
      <c r="I48" s="60">
        <v>6.934807</v>
      </c>
      <c r="J48" s="59" t="s">
        <v>36</v>
      </c>
      <c r="K48" s="99">
        <v>0.0808907</v>
      </c>
      <c r="L48" s="100" t="s">
        <v>34</v>
      </c>
      <c r="M48" s="60">
        <v>-1.162167</v>
      </c>
      <c r="P48" s="52"/>
    </row>
    <row r="49" ht="14.25" customHeight="1">
      <c r="A49" s="86">
        <v>3.0</v>
      </c>
      <c r="B49" s="59" t="s">
        <v>66</v>
      </c>
      <c r="C49" s="60">
        <v>6.481667</v>
      </c>
      <c r="D49" s="59" t="s">
        <v>70</v>
      </c>
      <c r="E49" s="60">
        <v>0.09</v>
      </c>
      <c r="F49" s="59" t="s">
        <v>65</v>
      </c>
      <c r="G49" s="60">
        <v>-1.341667</v>
      </c>
      <c r="H49" s="59" t="s">
        <v>40</v>
      </c>
      <c r="I49" s="60">
        <v>6.375255</v>
      </c>
      <c r="J49" s="59" t="s">
        <v>40</v>
      </c>
      <c r="K49" s="99">
        <v>0.04955527</v>
      </c>
      <c r="L49" s="101" t="s">
        <v>36</v>
      </c>
      <c r="M49" s="60">
        <v>-1.187167</v>
      </c>
      <c r="P49" s="52"/>
    </row>
    <row r="50" ht="14.25" customHeight="1">
      <c r="A50" s="88">
        <v>4.0</v>
      </c>
      <c r="B50" s="64" t="s">
        <v>68</v>
      </c>
      <c r="C50" s="65">
        <v>6.105</v>
      </c>
      <c r="D50" s="64" t="s">
        <v>68</v>
      </c>
      <c r="E50" s="65">
        <v>0.085</v>
      </c>
      <c r="F50" s="64" t="s">
        <v>59</v>
      </c>
      <c r="G50" s="65">
        <v>-1.358333</v>
      </c>
      <c r="H50" s="64" t="s">
        <v>43</v>
      </c>
      <c r="I50" s="65">
        <v>6.228313</v>
      </c>
      <c r="J50" s="64" t="s">
        <v>43</v>
      </c>
      <c r="K50" s="102">
        <v>0.0461271</v>
      </c>
      <c r="L50" s="64" t="s">
        <v>45</v>
      </c>
      <c r="M50" s="65">
        <v>-1.204333</v>
      </c>
      <c r="P50" s="52"/>
    </row>
    <row r="51" ht="14.25" customHeight="1">
      <c r="A51" s="88">
        <v>5.0</v>
      </c>
      <c r="B51" s="64" t="s">
        <v>57</v>
      </c>
      <c r="C51" s="65">
        <v>5.393333</v>
      </c>
      <c r="D51" s="64" t="s">
        <v>71</v>
      </c>
      <c r="E51" s="65">
        <v>0.08166667</v>
      </c>
      <c r="F51" s="64" t="s">
        <v>64</v>
      </c>
      <c r="G51" s="65">
        <v>-1.38</v>
      </c>
      <c r="H51" s="64" t="s">
        <v>38</v>
      </c>
      <c r="I51" s="65">
        <v>6.080807</v>
      </c>
      <c r="J51" s="64" t="s">
        <v>46</v>
      </c>
      <c r="K51" s="102">
        <v>0.05964598</v>
      </c>
      <c r="L51" s="64" t="s">
        <v>41</v>
      </c>
      <c r="M51" s="65">
        <v>-1.206333</v>
      </c>
      <c r="P51" s="52"/>
    </row>
    <row r="52" ht="14.25" customHeight="1">
      <c r="A52" s="88">
        <v>6.0</v>
      </c>
      <c r="B52" s="64" t="s">
        <v>71</v>
      </c>
      <c r="C52" s="65">
        <v>5.323333</v>
      </c>
      <c r="D52" s="64" t="s">
        <v>59</v>
      </c>
      <c r="E52" s="65">
        <v>0.08</v>
      </c>
      <c r="F52" s="64" t="s">
        <v>68</v>
      </c>
      <c r="G52" s="65">
        <v>-1.391667</v>
      </c>
      <c r="H52" s="64" t="s">
        <v>42</v>
      </c>
      <c r="I52" s="65">
        <v>5.232568</v>
      </c>
      <c r="J52" s="64" t="s">
        <v>38</v>
      </c>
      <c r="K52" s="102">
        <v>0.05645632</v>
      </c>
      <c r="L52" s="64" t="s">
        <v>38</v>
      </c>
      <c r="M52" s="65">
        <v>-1.227</v>
      </c>
      <c r="P52" s="52"/>
    </row>
    <row r="53" ht="14.25" customHeight="1">
      <c r="A53" s="88">
        <v>7.0</v>
      </c>
      <c r="B53" s="64" t="s">
        <v>61</v>
      </c>
      <c r="C53" s="65">
        <v>5.238333</v>
      </c>
      <c r="D53" s="64" t="s">
        <v>61</v>
      </c>
      <c r="E53" s="65">
        <v>0.07833333</v>
      </c>
      <c r="F53" s="64" t="s">
        <v>58</v>
      </c>
      <c r="G53" s="65">
        <v>-1.395</v>
      </c>
      <c r="H53" s="64" t="s">
        <v>29</v>
      </c>
      <c r="I53" s="65">
        <v>5.363682</v>
      </c>
      <c r="J53" s="64" t="s">
        <v>42</v>
      </c>
      <c r="K53" s="102">
        <v>0.03651486</v>
      </c>
      <c r="L53" s="64" t="s">
        <v>37</v>
      </c>
      <c r="M53" s="65">
        <v>-1.254</v>
      </c>
      <c r="P53" s="52"/>
    </row>
    <row r="54" ht="14.25" customHeight="1">
      <c r="A54" s="88">
        <v>8.0</v>
      </c>
      <c r="B54" s="64" t="s">
        <v>67</v>
      </c>
      <c r="C54" s="65">
        <v>4.271667</v>
      </c>
      <c r="D54" s="64" t="s">
        <v>69</v>
      </c>
      <c r="E54" s="65">
        <v>0.07</v>
      </c>
      <c r="F54" s="64" t="s">
        <v>66</v>
      </c>
      <c r="G54" s="65">
        <v>-1.396667</v>
      </c>
      <c r="H54" s="64" t="s">
        <v>28</v>
      </c>
      <c r="I54" s="65">
        <v>5.148333</v>
      </c>
      <c r="J54" s="64" t="s">
        <v>29</v>
      </c>
      <c r="K54" s="102">
        <v>0.04219978</v>
      </c>
      <c r="L54" s="64" t="s">
        <v>29</v>
      </c>
      <c r="M54" s="65">
        <v>-1.26</v>
      </c>
      <c r="P54" s="52"/>
    </row>
    <row r="55" ht="14.25" customHeight="1">
      <c r="A55" s="88">
        <v>9.0</v>
      </c>
      <c r="B55" s="64" t="s">
        <v>62</v>
      </c>
      <c r="C55" s="65">
        <v>4.588333</v>
      </c>
      <c r="D55" s="64" t="s">
        <v>56</v>
      </c>
      <c r="E55" s="65">
        <v>0.06833333</v>
      </c>
      <c r="F55" s="64" t="s">
        <v>63</v>
      </c>
      <c r="G55" s="65">
        <v>-1.41</v>
      </c>
      <c r="H55" s="64" t="s">
        <v>34</v>
      </c>
      <c r="I55" s="65">
        <v>4.961667</v>
      </c>
      <c r="J55" s="64" t="s">
        <v>34</v>
      </c>
      <c r="K55" s="102">
        <v>0.03669837</v>
      </c>
      <c r="L55" s="64" t="s">
        <v>40</v>
      </c>
      <c r="M55" s="65">
        <v>-1.289</v>
      </c>
      <c r="P55" s="52"/>
    </row>
    <row r="56" ht="14.25" customHeight="1">
      <c r="A56" s="88">
        <v>10.0</v>
      </c>
      <c r="B56" s="64" t="s">
        <v>63</v>
      </c>
      <c r="C56" s="65">
        <v>4.451667</v>
      </c>
      <c r="D56" s="64" t="s">
        <v>63</v>
      </c>
      <c r="E56" s="65">
        <v>0.06666667</v>
      </c>
      <c r="F56" s="64" t="s">
        <v>67</v>
      </c>
      <c r="G56" s="65">
        <v>-1.443333</v>
      </c>
      <c r="H56" s="64" t="s">
        <v>30</v>
      </c>
      <c r="I56" s="65">
        <v>4.919248</v>
      </c>
      <c r="J56" s="64" t="s">
        <v>30</v>
      </c>
      <c r="K56" s="102">
        <v>0.03386292</v>
      </c>
      <c r="L56" s="64" t="s">
        <v>32</v>
      </c>
      <c r="M56" s="65">
        <v>-1.289333</v>
      </c>
      <c r="P56" s="52"/>
    </row>
    <row r="57" ht="14.25" customHeight="1">
      <c r="A57" s="88">
        <v>11.0</v>
      </c>
      <c r="B57" s="64" t="s">
        <v>58</v>
      </c>
      <c r="C57" s="65">
        <v>4.37</v>
      </c>
      <c r="D57" s="64" t="s">
        <v>67</v>
      </c>
      <c r="E57" s="65">
        <v>0.06666667</v>
      </c>
      <c r="F57" s="64" t="s">
        <v>70</v>
      </c>
      <c r="G57" s="65">
        <v>-1.448333</v>
      </c>
      <c r="H57" s="64" t="s">
        <v>32</v>
      </c>
      <c r="I57" s="65">
        <v>4.751667</v>
      </c>
      <c r="J57" s="64" t="s">
        <v>32</v>
      </c>
      <c r="K57" s="102">
        <v>0.0330788</v>
      </c>
      <c r="L57" s="64" t="s">
        <v>39</v>
      </c>
      <c r="M57" s="65">
        <v>-1.307667</v>
      </c>
      <c r="P57" s="52"/>
    </row>
    <row r="58" ht="14.25" customHeight="1">
      <c r="A58" s="88">
        <v>12.0</v>
      </c>
      <c r="B58" s="64" t="s">
        <v>59</v>
      </c>
      <c r="C58" s="65">
        <v>3.653775</v>
      </c>
      <c r="D58" s="64" t="s">
        <v>64</v>
      </c>
      <c r="E58" s="65">
        <v>0.06333333</v>
      </c>
      <c r="F58" s="64" t="s">
        <v>57</v>
      </c>
      <c r="G58" s="65">
        <v>-1.456667</v>
      </c>
      <c r="H58" s="64" t="s">
        <v>46</v>
      </c>
      <c r="I58" s="65">
        <v>4.685834</v>
      </c>
      <c r="J58" s="64" t="s">
        <v>41</v>
      </c>
      <c r="K58" s="102">
        <v>0.03535506</v>
      </c>
      <c r="L58" s="64" t="s">
        <v>46</v>
      </c>
      <c r="M58" s="65">
        <v>-1.311833</v>
      </c>
      <c r="P58" s="52"/>
    </row>
    <row r="59" ht="14.25" customHeight="1">
      <c r="A59" s="88">
        <v>13.0</v>
      </c>
      <c r="B59" s="64" t="s">
        <v>64</v>
      </c>
      <c r="C59" s="65">
        <v>3.886667</v>
      </c>
      <c r="D59" s="64" t="s">
        <v>57</v>
      </c>
      <c r="E59" s="65">
        <v>0.06333333</v>
      </c>
      <c r="F59" s="103" t="s">
        <v>69</v>
      </c>
      <c r="G59" s="65">
        <v>-1.463333</v>
      </c>
      <c r="H59" s="64" t="s">
        <v>41</v>
      </c>
      <c r="I59" s="65">
        <v>4.637037</v>
      </c>
      <c r="J59" s="64" t="s">
        <v>44</v>
      </c>
      <c r="K59" s="102">
        <v>0.03103276</v>
      </c>
      <c r="L59" s="64" t="s">
        <v>30</v>
      </c>
      <c r="M59" s="65">
        <v>-1.369833</v>
      </c>
      <c r="P59" s="52"/>
    </row>
    <row r="60" ht="14.25" customHeight="1">
      <c r="A60" s="88">
        <v>14.0</v>
      </c>
      <c r="B60" s="64" t="s">
        <v>60</v>
      </c>
      <c r="C60" s="65">
        <v>3.78</v>
      </c>
      <c r="D60" s="64" t="s">
        <v>60</v>
      </c>
      <c r="E60" s="65">
        <v>0.06166667</v>
      </c>
      <c r="F60" s="103" t="s">
        <v>60</v>
      </c>
      <c r="G60" s="65">
        <v>-1.47</v>
      </c>
      <c r="H60" s="64" t="s">
        <v>44</v>
      </c>
      <c r="I60" s="65">
        <v>3.951435</v>
      </c>
      <c r="J60" s="64" t="s">
        <v>39</v>
      </c>
      <c r="K60" s="102">
        <v>0.02730891</v>
      </c>
      <c r="L60" s="64" t="s">
        <v>42</v>
      </c>
      <c r="M60" s="65">
        <v>-1.3325</v>
      </c>
      <c r="P60" s="52"/>
    </row>
    <row r="61" ht="14.25" customHeight="1">
      <c r="A61" s="90">
        <v>15.0</v>
      </c>
      <c r="B61" s="71" t="s">
        <v>39</v>
      </c>
      <c r="C61" s="72">
        <v>3.072796</v>
      </c>
      <c r="D61" s="71" t="s">
        <v>62</v>
      </c>
      <c r="E61" s="72">
        <v>0.05666667</v>
      </c>
      <c r="F61" s="104" t="s">
        <v>56</v>
      </c>
      <c r="G61" s="72">
        <v>-1.478333</v>
      </c>
      <c r="H61" s="71" t="s">
        <v>32</v>
      </c>
      <c r="I61" s="72">
        <v>3.904106</v>
      </c>
      <c r="J61" s="71" t="s">
        <v>37</v>
      </c>
      <c r="K61" s="105">
        <v>0.02516719</v>
      </c>
      <c r="L61" s="71" t="s">
        <v>28</v>
      </c>
      <c r="M61" s="72">
        <v>-1.356667</v>
      </c>
      <c r="P61" s="52"/>
    </row>
    <row r="62" ht="14.25" customHeight="1">
      <c r="A62" s="92">
        <v>16.0</v>
      </c>
      <c r="B62" s="76" t="s">
        <v>28</v>
      </c>
      <c r="C62" s="77">
        <v>1.962237</v>
      </c>
      <c r="D62" s="76" t="s">
        <v>58</v>
      </c>
      <c r="E62" s="77">
        <v>0.05666667</v>
      </c>
      <c r="F62" s="106" t="s">
        <v>71</v>
      </c>
      <c r="G62" s="77">
        <v>-1.49</v>
      </c>
      <c r="H62" s="76" t="s">
        <v>37</v>
      </c>
      <c r="I62" s="77">
        <v>3.433219</v>
      </c>
      <c r="J62" s="106" t="s">
        <v>28</v>
      </c>
      <c r="K62" s="107">
        <v>0.01104561</v>
      </c>
      <c r="L62" s="76" t="s">
        <v>44</v>
      </c>
      <c r="M62" s="77">
        <v>-1.358833</v>
      </c>
      <c r="P62" s="52"/>
    </row>
    <row r="63" ht="14.25" customHeight="1"/>
    <row r="64" ht="14.25" customHeight="1">
      <c r="A64" s="108" t="s">
        <v>21</v>
      </c>
      <c r="B64" s="44">
        <v>2023.0</v>
      </c>
      <c r="C64" s="45"/>
      <c r="D64" s="45"/>
      <c r="E64" s="45"/>
      <c r="F64" s="45"/>
      <c r="G64" s="46"/>
      <c r="H64" s="44">
        <v>2024.0</v>
      </c>
      <c r="I64" s="45"/>
      <c r="J64" s="45"/>
      <c r="K64" s="45"/>
      <c r="L64" s="45"/>
      <c r="M64" s="46"/>
    </row>
    <row r="65" ht="14.25" customHeight="1">
      <c r="A65" s="9"/>
      <c r="B65" s="47"/>
      <c r="G65" s="48"/>
      <c r="H65" s="81"/>
      <c r="I65" s="82"/>
      <c r="J65" s="82"/>
      <c r="K65" s="82"/>
      <c r="L65" s="82"/>
      <c r="M65" s="83"/>
    </row>
    <row r="66" ht="14.25" customHeight="1">
      <c r="B66" s="49" t="s">
        <v>49</v>
      </c>
      <c r="C66" s="50"/>
      <c r="D66" s="49" t="s">
        <v>50</v>
      </c>
      <c r="E66" s="50"/>
      <c r="F66" s="49" t="s">
        <v>76</v>
      </c>
      <c r="G66" s="50"/>
      <c r="H66" s="49" t="s">
        <v>49</v>
      </c>
      <c r="I66" s="50"/>
      <c r="J66" s="49" t="s">
        <v>50</v>
      </c>
      <c r="K66" s="50"/>
      <c r="L66" s="49" t="s">
        <v>77</v>
      </c>
      <c r="M66" s="50"/>
    </row>
    <row r="67" ht="14.25" customHeight="1">
      <c r="A67" s="51" t="s">
        <v>53</v>
      </c>
      <c r="B67" s="26" t="s">
        <v>54</v>
      </c>
      <c r="C67" s="29" t="s">
        <v>55</v>
      </c>
      <c r="D67" s="1" t="s">
        <v>54</v>
      </c>
      <c r="E67" s="3" t="s">
        <v>55</v>
      </c>
      <c r="F67" s="1" t="s">
        <v>54</v>
      </c>
      <c r="G67" s="3" t="s">
        <v>55</v>
      </c>
      <c r="H67" s="1" t="s">
        <v>54</v>
      </c>
      <c r="I67" s="3" t="s">
        <v>55</v>
      </c>
      <c r="J67" s="1" t="s">
        <v>54</v>
      </c>
      <c r="K67" s="3" t="s">
        <v>55</v>
      </c>
      <c r="L67" s="26" t="s">
        <v>54</v>
      </c>
      <c r="M67" s="29" t="s">
        <v>55</v>
      </c>
    </row>
    <row r="68" ht="14.25" customHeight="1">
      <c r="A68" s="53">
        <v>1.0</v>
      </c>
      <c r="B68" s="54" t="s">
        <v>70</v>
      </c>
      <c r="C68" s="55">
        <v>13.468333</v>
      </c>
      <c r="D68" s="54" t="s">
        <v>60</v>
      </c>
      <c r="E68" s="109">
        <v>0.23</v>
      </c>
      <c r="F68" s="54" t="s">
        <v>61</v>
      </c>
      <c r="G68" s="55">
        <v>-0.568333</v>
      </c>
      <c r="H68" s="54" t="s">
        <v>28</v>
      </c>
      <c r="I68" s="55">
        <v>13.496142</v>
      </c>
      <c r="J68" s="54" t="s">
        <v>46</v>
      </c>
      <c r="K68" s="110">
        <v>0.232882</v>
      </c>
      <c r="L68" s="54" t="s">
        <v>40</v>
      </c>
      <c r="M68" s="55">
        <v>-0.557</v>
      </c>
    </row>
    <row r="69" ht="14.25" customHeight="1">
      <c r="A69" s="58">
        <v>2.0</v>
      </c>
      <c r="B69" s="59" t="s">
        <v>60</v>
      </c>
      <c r="C69" s="60">
        <v>13.226667</v>
      </c>
      <c r="D69" s="59" t="s">
        <v>70</v>
      </c>
      <c r="E69" s="111">
        <v>0.228333</v>
      </c>
      <c r="F69" s="59" t="s">
        <v>64</v>
      </c>
      <c r="G69" s="60">
        <v>-0.606667</v>
      </c>
      <c r="H69" s="59" t="s">
        <v>34</v>
      </c>
      <c r="I69" s="60">
        <v>12.871108</v>
      </c>
      <c r="J69" s="59" t="s">
        <v>44</v>
      </c>
      <c r="K69" s="112">
        <v>0.209223</v>
      </c>
      <c r="L69" s="59" t="s">
        <v>37</v>
      </c>
      <c r="M69" s="60">
        <v>-0.580667</v>
      </c>
    </row>
    <row r="70" ht="14.25" customHeight="1">
      <c r="A70" s="58">
        <v>3.0</v>
      </c>
      <c r="B70" s="59" t="s">
        <v>57</v>
      </c>
      <c r="C70" s="60">
        <v>13.043333</v>
      </c>
      <c r="D70" s="59" t="s">
        <v>56</v>
      </c>
      <c r="E70" s="111">
        <v>0.22</v>
      </c>
      <c r="F70" s="59" t="s">
        <v>71</v>
      </c>
      <c r="G70" s="60">
        <v>-0.623333</v>
      </c>
      <c r="H70" s="59" t="s">
        <v>46</v>
      </c>
      <c r="I70" s="60">
        <v>12.116557</v>
      </c>
      <c r="J70" s="59" t="s">
        <v>34</v>
      </c>
      <c r="K70" s="112">
        <v>0.198815</v>
      </c>
      <c r="L70" s="59" t="s">
        <v>42</v>
      </c>
      <c r="M70" s="60">
        <v>-0.592833</v>
      </c>
    </row>
    <row r="71" ht="14.25" customHeight="1">
      <c r="A71" s="63">
        <v>4.0</v>
      </c>
      <c r="B71" s="64" t="s">
        <v>68</v>
      </c>
      <c r="C71" s="65">
        <v>12.991667</v>
      </c>
      <c r="D71" s="64" t="s">
        <v>57</v>
      </c>
      <c r="E71" s="113">
        <v>0.21</v>
      </c>
      <c r="F71" s="64" t="s">
        <v>65</v>
      </c>
      <c r="G71" s="65">
        <v>-0.623333</v>
      </c>
      <c r="H71" s="64" t="s">
        <v>39</v>
      </c>
      <c r="I71" s="65">
        <v>11.393391</v>
      </c>
      <c r="J71" s="64" t="s">
        <v>45</v>
      </c>
      <c r="K71" s="114">
        <v>0.198699</v>
      </c>
      <c r="L71" s="64" t="s">
        <v>34</v>
      </c>
      <c r="M71" s="65">
        <v>-0.5935</v>
      </c>
    </row>
    <row r="72" ht="14.25" customHeight="1">
      <c r="A72" s="63">
        <v>5.0</v>
      </c>
      <c r="B72" s="64" t="s">
        <v>56</v>
      </c>
      <c r="C72" s="65">
        <v>12.87</v>
      </c>
      <c r="D72" s="64" t="s">
        <v>62</v>
      </c>
      <c r="E72" s="113">
        <v>0.203333</v>
      </c>
      <c r="F72" s="64" t="s">
        <v>57</v>
      </c>
      <c r="G72" s="65">
        <v>-0.626667</v>
      </c>
      <c r="H72" s="64" t="s">
        <v>37</v>
      </c>
      <c r="I72" s="65">
        <v>11.39</v>
      </c>
      <c r="J72" s="64" t="s">
        <v>28</v>
      </c>
      <c r="K72" s="114">
        <v>0.198333</v>
      </c>
      <c r="L72" s="64" t="s">
        <v>38</v>
      </c>
      <c r="M72" s="65">
        <v>-0.598167</v>
      </c>
    </row>
    <row r="73" ht="14.25" customHeight="1">
      <c r="A73" s="63">
        <v>6.0</v>
      </c>
      <c r="B73" s="64" t="s">
        <v>78</v>
      </c>
      <c r="C73" s="65">
        <v>12.266667</v>
      </c>
      <c r="D73" s="64" t="s">
        <v>64</v>
      </c>
      <c r="E73" s="113">
        <v>0.2</v>
      </c>
      <c r="F73" s="64" t="s">
        <v>68</v>
      </c>
      <c r="G73" s="65">
        <v>-0.638333</v>
      </c>
      <c r="H73" s="64" t="s">
        <v>40</v>
      </c>
      <c r="I73" s="65">
        <v>11.375262</v>
      </c>
      <c r="J73" s="64" t="s">
        <v>40</v>
      </c>
      <c r="K73" s="114">
        <v>0.183676</v>
      </c>
      <c r="L73" s="64" t="s">
        <v>41</v>
      </c>
      <c r="M73" s="65">
        <v>-0.5995</v>
      </c>
    </row>
    <row r="74" ht="14.25" customHeight="1">
      <c r="A74" s="63">
        <v>7.0</v>
      </c>
      <c r="B74" s="64" t="s">
        <v>58</v>
      </c>
      <c r="C74" s="65">
        <v>12.008333</v>
      </c>
      <c r="D74" s="64" t="s">
        <v>69</v>
      </c>
      <c r="E74" s="113">
        <v>0.2</v>
      </c>
      <c r="F74" s="64" t="s">
        <v>58</v>
      </c>
      <c r="G74" s="65">
        <v>-0.64</v>
      </c>
      <c r="H74" s="64" t="s">
        <v>30</v>
      </c>
      <c r="I74" s="65">
        <v>11.290657</v>
      </c>
      <c r="J74" s="64" t="s">
        <v>36</v>
      </c>
      <c r="K74" s="114">
        <v>0.182681</v>
      </c>
      <c r="L74" s="64" t="s">
        <v>28</v>
      </c>
      <c r="M74" s="65">
        <v>-0.610167</v>
      </c>
    </row>
    <row r="75" ht="14.25" customHeight="1">
      <c r="A75" s="63">
        <v>8.0</v>
      </c>
      <c r="B75" s="64" t="s">
        <v>69</v>
      </c>
      <c r="C75" s="65">
        <v>11.906667</v>
      </c>
      <c r="D75" s="64" t="s">
        <v>56</v>
      </c>
      <c r="E75" s="113">
        <v>0.198333</v>
      </c>
      <c r="F75" s="64" t="s">
        <v>70</v>
      </c>
      <c r="G75" s="65">
        <v>-0.64</v>
      </c>
      <c r="H75" s="64" t="s">
        <v>79</v>
      </c>
      <c r="I75" s="65">
        <v>11.24</v>
      </c>
      <c r="J75" s="64" t="s">
        <v>39</v>
      </c>
      <c r="K75" s="114">
        <v>0.181436</v>
      </c>
      <c r="L75" s="64" t="s">
        <v>39</v>
      </c>
      <c r="M75" s="65">
        <v>-0.612</v>
      </c>
    </row>
    <row r="76" ht="14.25" customHeight="1">
      <c r="A76" s="63">
        <v>9.0</v>
      </c>
      <c r="B76" s="64" t="s">
        <v>64</v>
      </c>
      <c r="C76" s="65">
        <v>11.788333</v>
      </c>
      <c r="D76" s="64" t="s">
        <v>68</v>
      </c>
      <c r="E76" s="113">
        <v>0.19</v>
      </c>
      <c r="F76" s="64" t="s">
        <v>56</v>
      </c>
      <c r="G76" s="65">
        <v>-0.646667</v>
      </c>
      <c r="H76" s="64" t="s">
        <v>44</v>
      </c>
      <c r="I76" s="65">
        <v>11.237009</v>
      </c>
      <c r="J76" s="64" t="s">
        <v>37</v>
      </c>
      <c r="K76" s="114">
        <v>0.179796</v>
      </c>
      <c r="L76" s="64" t="s">
        <v>44</v>
      </c>
      <c r="M76" s="65">
        <v>-0.636</v>
      </c>
    </row>
    <row r="77" ht="14.25" customHeight="1">
      <c r="A77" s="63">
        <v>10.0</v>
      </c>
      <c r="B77" s="64" t="s">
        <v>71</v>
      </c>
      <c r="C77" s="65">
        <v>11.765</v>
      </c>
      <c r="D77" s="64" t="s">
        <v>58</v>
      </c>
      <c r="E77" s="113">
        <v>0.188333</v>
      </c>
      <c r="F77" s="64" t="s">
        <v>60</v>
      </c>
      <c r="G77" s="65">
        <v>-0.658333</v>
      </c>
      <c r="H77" s="64" t="s">
        <v>36</v>
      </c>
      <c r="I77" s="65">
        <v>11.209998</v>
      </c>
      <c r="J77" s="64" t="s">
        <v>38</v>
      </c>
      <c r="K77" s="114">
        <v>0.174266</v>
      </c>
      <c r="L77" s="64" t="s">
        <v>29</v>
      </c>
      <c r="M77" s="65">
        <v>-0.637</v>
      </c>
    </row>
    <row r="78" ht="14.25" customHeight="1">
      <c r="A78" s="63">
        <v>11.0</v>
      </c>
      <c r="B78" s="64" t="s">
        <v>63</v>
      </c>
      <c r="C78" s="65">
        <v>11.645</v>
      </c>
      <c r="D78" s="64" t="s">
        <v>63</v>
      </c>
      <c r="E78" s="113">
        <v>0.188333</v>
      </c>
      <c r="F78" s="64" t="s">
        <v>63</v>
      </c>
      <c r="G78" s="65">
        <v>-0.658333</v>
      </c>
      <c r="H78" s="64" t="s">
        <v>29</v>
      </c>
      <c r="I78" s="65">
        <v>11.06282</v>
      </c>
      <c r="J78" s="64" t="s">
        <v>42</v>
      </c>
      <c r="K78" s="114">
        <v>0.173566</v>
      </c>
      <c r="L78" s="64" t="s">
        <v>43</v>
      </c>
      <c r="M78" s="65">
        <v>-0.64</v>
      </c>
    </row>
    <row r="79" ht="14.25" customHeight="1">
      <c r="A79" s="63">
        <v>12.0</v>
      </c>
      <c r="B79" s="64" t="s">
        <v>61</v>
      </c>
      <c r="C79" s="65">
        <v>11.285</v>
      </c>
      <c r="D79" s="64" t="s">
        <v>67</v>
      </c>
      <c r="E79" s="113">
        <v>0.183333</v>
      </c>
      <c r="F79" s="64" t="s">
        <v>71</v>
      </c>
      <c r="G79" s="65">
        <v>-0.663167</v>
      </c>
      <c r="H79" s="64" t="s">
        <v>42</v>
      </c>
      <c r="I79" s="65">
        <v>10.71687</v>
      </c>
      <c r="J79" s="64" t="s">
        <v>29</v>
      </c>
      <c r="K79" s="114">
        <v>0.160409</v>
      </c>
      <c r="L79" s="64" t="s">
        <v>46</v>
      </c>
      <c r="M79" s="65">
        <v>-0.646333</v>
      </c>
    </row>
    <row r="80" ht="14.25" customHeight="1">
      <c r="A80" s="63">
        <v>13.0</v>
      </c>
      <c r="B80" s="64" t="s">
        <v>65</v>
      </c>
      <c r="C80" s="65">
        <v>11.081667</v>
      </c>
      <c r="D80" s="64" t="s">
        <v>71</v>
      </c>
      <c r="E80" s="113">
        <v>0.178333</v>
      </c>
      <c r="F80" s="64" t="s">
        <v>67</v>
      </c>
      <c r="G80" s="65">
        <v>-0.675</v>
      </c>
      <c r="H80" s="64" t="s">
        <v>45</v>
      </c>
      <c r="I80" s="65">
        <v>10.627988</v>
      </c>
      <c r="J80" s="64" t="s">
        <v>30</v>
      </c>
      <c r="K80" s="114">
        <v>0.158958</v>
      </c>
      <c r="L80" s="64" t="s">
        <v>36</v>
      </c>
      <c r="M80" s="65">
        <v>-0.663167</v>
      </c>
    </row>
    <row r="81" ht="14.25" customHeight="1">
      <c r="A81" s="63">
        <v>14.0</v>
      </c>
      <c r="B81" s="64" t="s">
        <v>80</v>
      </c>
      <c r="C81" s="65">
        <v>11.06282</v>
      </c>
      <c r="D81" s="64" t="s">
        <v>61</v>
      </c>
      <c r="E81" s="113">
        <v>0.171667</v>
      </c>
      <c r="F81" s="64" t="s">
        <v>59</v>
      </c>
      <c r="G81" s="65">
        <v>-0.681667</v>
      </c>
      <c r="H81" s="64" t="s">
        <v>32</v>
      </c>
      <c r="I81" s="65">
        <v>10.221779</v>
      </c>
      <c r="J81" s="64" t="s">
        <v>41</v>
      </c>
      <c r="K81" s="114">
        <v>0.154547</v>
      </c>
      <c r="L81" s="64" t="s">
        <v>30</v>
      </c>
      <c r="M81" s="65">
        <v>-0.667</v>
      </c>
    </row>
    <row r="82" ht="14.25" customHeight="1">
      <c r="A82" s="70">
        <v>15.0</v>
      </c>
      <c r="B82" s="71" t="s">
        <v>67</v>
      </c>
      <c r="C82" s="72">
        <v>11.013333</v>
      </c>
      <c r="D82" s="71" t="s">
        <v>66</v>
      </c>
      <c r="E82" s="115">
        <v>0.17</v>
      </c>
      <c r="F82" s="71" t="s">
        <v>69</v>
      </c>
      <c r="G82" s="72">
        <v>-0.763333</v>
      </c>
      <c r="H82" s="71" t="s">
        <v>41</v>
      </c>
      <c r="I82" s="72">
        <v>9.790062</v>
      </c>
      <c r="J82" s="71" t="s">
        <v>32</v>
      </c>
      <c r="K82" s="116">
        <v>0.143441</v>
      </c>
      <c r="L82" s="71" t="s">
        <v>45</v>
      </c>
      <c r="M82" s="72">
        <v>-0.683667</v>
      </c>
    </row>
    <row r="83" ht="14.25" customHeight="1">
      <c r="A83" s="75">
        <v>16.0</v>
      </c>
      <c r="B83" s="76" t="s">
        <v>81</v>
      </c>
      <c r="C83" s="77">
        <v>10.911667</v>
      </c>
      <c r="D83" s="76" t="s">
        <v>59</v>
      </c>
      <c r="E83" s="117">
        <v>0.165</v>
      </c>
      <c r="F83" s="76" t="s">
        <v>81</v>
      </c>
      <c r="G83" s="77">
        <v>-0.701667</v>
      </c>
      <c r="H83" s="76" t="s">
        <v>43</v>
      </c>
      <c r="I83" s="77">
        <v>8.605177</v>
      </c>
      <c r="J83" s="76" t="s">
        <v>43</v>
      </c>
      <c r="K83" s="118">
        <v>0.130819</v>
      </c>
      <c r="L83" s="76" t="s">
        <v>32</v>
      </c>
      <c r="M83" s="77">
        <v>-0.763333</v>
      </c>
    </row>
    <row r="84" ht="14.25" customHeight="1">
      <c r="A84" s="88"/>
      <c r="B84" s="32"/>
      <c r="G84" s="95"/>
      <c r="H84" s="32"/>
      <c r="M84" s="95"/>
    </row>
    <row r="85" ht="14.25" customHeight="1">
      <c r="A85" s="119" t="s">
        <v>22</v>
      </c>
      <c r="B85" s="44">
        <v>2023.0</v>
      </c>
      <c r="C85" s="45"/>
      <c r="D85" s="45"/>
      <c r="E85" s="45"/>
      <c r="F85" s="45"/>
      <c r="G85" s="46"/>
      <c r="H85" s="44">
        <v>2024.0</v>
      </c>
      <c r="I85" s="45"/>
      <c r="J85" s="45"/>
      <c r="K85" s="45"/>
      <c r="L85" s="45"/>
      <c r="M85" s="46"/>
    </row>
    <row r="86" ht="14.25" customHeight="1">
      <c r="A86" s="9"/>
      <c r="B86" s="47"/>
      <c r="G86" s="48"/>
      <c r="H86" s="81"/>
      <c r="I86" s="82"/>
      <c r="J86" s="82"/>
      <c r="K86" s="82"/>
      <c r="L86" s="82"/>
      <c r="M86" s="83"/>
    </row>
    <row r="87" ht="14.25" customHeight="1">
      <c r="B87" s="49" t="s">
        <v>49</v>
      </c>
      <c r="C87" s="50"/>
      <c r="D87" s="49" t="s">
        <v>50</v>
      </c>
      <c r="E87" s="50"/>
      <c r="F87" s="49" t="s">
        <v>82</v>
      </c>
      <c r="G87" s="50"/>
      <c r="H87" s="49" t="s">
        <v>49</v>
      </c>
      <c r="I87" s="50"/>
      <c r="J87" s="49" t="s">
        <v>50</v>
      </c>
      <c r="K87" s="50"/>
      <c r="L87" s="49" t="s">
        <v>83</v>
      </c>
      <c r="M87" s="50"/>
    </row>
    <row r="88" ht="14.25" customHeight="1">
      <c r="A88" s="51" t="s">
        <v>53</v>
      </c>
      <c r="B88" s="1" t="s">
        <v>54</v>
      </c>
      <c r="C88" s="3" t="s">
        <v>55</v>
      </c>
      <c r="D88" s="1" t="s">
        <v>54</v>
      </c>
      <c r="E88" s="3" t="s">
        <v>55</v>
      </c>
      <c r="F88" s="1" t="s">
        <v>54</v>
      </c>
      <c r="G88" s="3" t="s">
        <v>55</v>
      </c>
      <c r="H88" s="1" t="s">
        <v>54</v>
      </c>
      <c r="I88" s="3" t="s">
        <v>55</v>
      </c>
      <c r="J88" s="1" t="s">
        <v>54</v>
      </c>
      <c r="K88" s="3" t="s">
        <v>55</v>
      </c>
      <c r="L88" s="1" t="s">
        <v>54</v>
      </c>
      <c r="M88" s="3" t="s">
        <v>55</v>
      </c>
    </row>
    <row r="89" ht="14.25" customHeight="1">
      <c r="A89" s="84">
        <v>1.0</v>
      </c>
      <c r="B89" s="54" t="s">
        <v>63</v>
      </c>
      <c r="C89" s="55">
        <v>16.55</v>
      </c>
      <c r="D89" s="54" t="s">
        <v>60</v>
      </c>
      <c r="E89" s="109">
        <v>0.3583333</v>
      </c>
      <c r="F89" s="54" t="s">
        <v>67</v>
      </c>
      <c r="G89" s="109">
        <v>-0.65</v>
      </c>
      <c r="H89" s="54" t="s">
        <v>29</v>
      </c>
      <c r="I89" s="55">
        <v>17.54833</v>
      </c>
      <c r="J89" s="54" t="s">
        <v>40</v>
      </c>
      <c r="K89" s="109">
        <v>0.3142322</v>
      </c>
      <c r="L89" s="54" t="s">
        <v>46</v>
      </c>
      <c r="M89" s="109">
        <v>-0.3968333</v>
      </c>
    </row>
    <row r="90" ht="14.25" customHeight="1">
      <c r="A90" s="86">
        <v>2.0</v>
      </c>
      <c r="B90" s="59" t="s">
        <v>56</v>
      </c>
      <c r="C90" s="60">
        <v>16.53</v>
      </c>
      <c r="D90" s="59" t="s">
        <v>62</v>
      </c>
      <c r="E90" s="111">
        <v>0.3233333</v>
      </c>
      <c r="F90" s="59" t="s">
        <v>64</v>
      </c>
      <c r="G90" s="111">
        <v>-0.6633333</v>
      </c>
      <c r="H90" s="59" t="s">
        <v>42</v>
      </c>
      <c r="I90" s="60">
        <v>17.12626</v>
      </c>
      <c r="J90" s="59" t="s">
        <v>42</v>
      </c>
      <c r="K90" s="111">
        <v>0.2836583</v>
      </c>
      <c r="L90" s="59" t="s">
        <v>34</v>
      </c>
      <c r="M90" s="111">
        <v>-0.4045</v>
      </c>
    </row>
    <row r="91" ht="14.25" customHeight="1">
      <c r="A91" s="86">
        <v>3.0</v>
      </c>
      <c r="B91" s="59" t="s">
        <v>62</v>
      </c>
      <c r="C91" s="60">
        <v>16.455</v>
      </c>
      <c r="D91" s="59" t="s">
        <v>56</v>
      </c>
      <c r="E91" s="111">
        <v>0.3183333</v>
      </c>
      <c r="F91" s="59" t="s">
        <v>60</v>
      </c>
      <c r="G91" s="111">
        <v>-0.6816667</v>
      </c>
      <c r="H91" s="59" t="s">
        <v>30</v>
      </c>
      <c r="I91" s="60">
        <v>16.85726</v>
      </c>
      <c r="J91" s="59" t="s">
        <v>41</v>
      </c>
      <c r="K91" s="111">
        <v>0.2693214</v>
      </c>
      <c r="L91" s="59" t="s">
        <v>37</v>
      </c>
      <c r="M91" s="111">
        <v>-0.4128333</v>
      </c>
    </row>
    <row r="92" ht="14.25" customHeight="1">
      <c r="A92" s="88">
        <v>4.0</v>
      </c>
      <c r="B92" s="64" t="s">
        <v>64</v>
      </c>
      <c r="C92" s="65">
        <v>16.05</v>
      </c>
      <c r="D92" s="64" t="s">
        <v>63</v>
      </c>
      <c r="E92" s="113">
        <v>0.305</v>
      </c>
      <c r="F92" s="64" t="s">
        <v>61</v>
      </c>
      <c r="G92" s="113">
        <v>-0.6833333</v>
      </c>
      <c r="H92" s="64" t="s">
        <v>40</v>
      </c>
      <c r="I92" s="65">
        <v>16.63964</v>
      </c>
      <c r="J92" s="64" t="s">
        <v>28</v>
      </c>
      <c r="K92" s="113">
        <v>0.2676166</v>
      </c>
      <c r="L92" s="64" t="s">
        <v>40</v>
      </c>
      <c r="M92" s="113">
        <v>-0.4256667</v>
      </c>
    </row>
    <row r="93" ht="14.25" customHeight="1">
      <c r="A93" s="88">
        <v>5.0</v>
      </c>
      <c r="B93" s="64" t="s">
        <v>57</v>
      </c>
      <c r="C93" s="65">
        <v>15.255</v>
      </c>
      <c r="D93" s="64" t="s">
        <v>70</v>
      </c>
      <c r="E93" s="113">
        <v>0.3016667</v>
      </c>
      <c r="F93" s="64" t="s">
        <v>65</v>
      </c>
      <c r="G93" s="113">
        <v>-0.6866667</v>
      </c>
      <c r="H93" s="64" t="s">
        <v>44</v>
      </c>
      <c r="I93" s="65">
        <v>16.62399</v>
      </c>
      <c r="J93" s="64" t="s">
        <v>30</v>
      </c>
      <c r="K93" s="113">
        <v>0.2597193</v>
      </c>
      <c r="L93" s="64" t="s">
        <v>30</v>
      </c>
      <c r="M93" s="113">
        <v>-0.4378333</v>
      </c>
    </row>
    <row r="94" ht="14.25" customHeight="1">
      <c r="A94" s="88">
        <v>6.0</v>
      </c>
      <c r="B94" s="64" t="s">
        <v>70</v>
      </c>
      <c r="C94" s="65">
        <v>15.23667</v>
      </c>
      <c r="D94" s="64" t="s">
        <v>57</v>
      </c>
      <c r="E94" s="113">
        <v>0.3016667</v>
      </c>
      <c r="F94" s="64" t="s">
        <v>71</v>
      </c>
      <c r="G94" s="113">
        <v>-0.695</v>
      </c>
      <c r="H94" s="64" t="s">
        <v>41</v>
      </c>
      <c r="I94" s="65">
        <v>16.33171</v>
      </c>
      <c r="J94" s="64" t="s">
        <v>44</v>
      </c>
      <c r="K94" s="113">
        <v>0.259284</v>
      </c>
      <c r="L94" s="64" t="s">
        <v>32</v>
      </c>
      <c r="M94" s="113">
        <v>-0.4378333</v>
      </c>
    </row>
    <row r="95" ht="14.25" customHeight="1">
      <c r="A95" s="88">
        <v>7.0</v>
      </c>
      <c r="B95" s="64" t="s">
        <v>61</v>
      </c>
      <c r="C95" s="65">
        <v>15.06667</v>
      </c>
      <c r="D95" s="64" t="s">
        <v>64</v>
      </c>
      <c r="E95" s="113">
        <v>0.2883333</v>
      </c>
      <c r="F95" s="64" t="s">
        <v>58</v>
      </c>
      <c r="G95" s="113">
        <v>-0.7066667</v>
      </c>
      <c r="H95" s="64" t="s">
        <v>28</v>
      </c>
      <c r="I95" s="65">
        <v>16.29543</v>
      </c>
      <c r="J95" s="64" t="s">
        <v>46</v>
      </c>
      <c r="K95" s="113">
        <v>0.2378285</v>
      </c>
      <c r="L95" s="64" t="s">
        <v>45</v>
      </c>
      <c r="M95" s="113">
        <v>-0.4411667</v>
      </c>
    </row>
    <row r="96" ht="14.25" customHeight="1">
      <c r="A96" s="88">
        <v>8.0</v>
      </c>
      <c r="B96" s="64" t="s">
        <v>58</v>
      </c>
      <c r="C96" s="65">
        <v>14.56</v>
      </c>
      <c r="D96" s="64" t="s">
        <v>58</v>
      </c>
      <c r="E96" s="113">
        <v>0.2866667</v>
      </c>
      <c r="F96" s="64" t="s">
        <v>63</v>
      </c>
      <c r="G96" s="113">
        <v>-0.7116667</v>
      </c>
      <c r="H96" s="64" t="s">
        <v>39</v>
      </c>
      <c r="I96" s="65">
        <v>16.10408</v>
      </c>
      <c r="J96" s="64" t="s">
        <v>45</v>
      </c>
      <c r="K96" s="113">
        <v>0.2326884</v>
      </c>
      <c r="L96" s="64" t="s">
        <v>39</v>
      </c>
      <c r="M96" s="113">
        <v>-0.4481667</v>
      </c>
    </row>
    <row r="97" ht="14.25" customHeight="1">
      <c r="A97" s="88">
        <v>9.0</v>
      </c>
      <c r="B97" s="64" t="s">
        <v>67</v>
      </c>
      <c r="C97" s="65">
        <v>14.23</v>
      </c>
      <c r="D97" s="64" t="s">
        <v>67</v>
      </c>
      <c r="E97" s="113">
        <v>0.285</v>
      </c>
      <c r="F97" s="64" t="s">
        <v>57</v>
      </c>
      <c r="G97" s="113">
        <v>-0.7116667</v>
      </c>
      <c r="H97" s="64" t="s">
        <v>32</v>
      </c>
      <c r="I97" s="65">
        <v>15.4577</v>
      </c>
      <c r="J97" s="64" t="s">
        <v>32</v>
      </c>
      <c r="K97" s="113">
        <v>0.2309126</v>
      </c>
      <c r="L97" s="64" t="s">
        <v>28</v>
      </c>
      <c r="M97" s="113">
        <v>-0.4573333</v>
      </c>
    </row>
    <row r="98" ht="14.25" customHeight="1">
      <c r="A98" s="88">
        <v>10.0</v>
      </c>
      <c r="B98" s="64" t="s">
        <v>71</v>
      </c>
      <c r="C98" s="65">
        <v>13.6833</v>
      </c>
      <c r="D98" s="64" t="s">
        <v>69</v>
      </c>
      <c r="E98" s="113">
        <v>0.275</v>
      </c>
      <c r="F98" s="64" t="s">
        <v>59</v>
      </c>
      <c r="G98" s="113">
        <v>-0.7116667</v>
      </c>
      <c r="H98" s="64" t="s">
        <v>45</v>
      </c>
      <c r="I98" s="65">
        <v>15.08001</v>
      </c>
      <c r="J98" s="64" t="s">
        <v>38</v>
      </c>
      <c r="K98" s="113">
        <v>0.2290964</v>
      </c>
      <c r="L98" s="64" t="s">
        <v>42</v>
      </c>
      <c r="M98" s="113">
        <v>-0.458</v>
      </c>
    </row>
    <row r="99" ht="14.25" customHeight="1">
      <c r="A99" s="88">
        <v>11.0</v>
      </c>
      <c r="B99" s="64" t="s">
        <v>68</v>
      </c>
      <c r="C99" s="65">
        <v>13.60833</v>
      </c>
      <c r="D99" s="64" t="s">
        <v>71</v>
      </c>
      <c r="E99" s="113">
        <v>0.2733333</v>
      </c>
      <c r="F99" s="64" t="s">
        <v>56</v>
      </c>
      <c r="G99" s="113">
        <v>-0.72</v>
      </c>
      <c r="H99" s="64" t="s">
        <v>46</v>
      </c>
      <c r="I99" s="65">
        <v>15.04212</v>
      </c>
      <c r="J99" s="64" t="s">
        <v>39</v>
      </c>
      <c r="K99" s="113">
        <v>0.2281923</v>
      </c>
      <c r="L99" s="64" t="s">
        <v>43</v>
      </c>
      <c r="M99" s="113">
        <v>-0.4628333</v>
      </c>
    </row>
    <row r="100" ht="14.25" customHeight="1">
      <c r="A100" s="88">
        <v>12.0</v>
      </c>
      <c r="B100" s="64" t="s">
        <v>71</v>
      </c>
      <c r="C100" s="65">
        <v>13.56</v>
      </c>
      <c r="D100" s="64" t="s">
        <v>66</v>
      </c>
      <c r="E100" s="113">
        <v>0.25</v>
      </c>
      <c r="F100" s="64" t="s">
        <v>68</v>
      </c>
      <c r="G100" s="113">
        <v>-0.7233333</v>
      </c>
      <c r="H100" s="64" t="s">
        <v>43</v>
      </c>
      <c r="I100" s="65">
        <v>14.65451</v>
      </c>
      <c r="J100" s="64" t="s">
        <v>34</v>
      </c>
      <c r="K100" s="113">
        <v>0.2216368</v>
      </c>
      <c r="L100" s="64" t="s">
        <v>44</v>
      </c>
      <c r="M100" s="113">
        <v>-0.4795</v>
      </c>
    </row>
    <row r="101" ht="14.25" customHeight="1">
      <c r="A101" s="88">
        <v>13.0</v>
      </c>
      <c r="B101" s="64" t="s">
        <v>84</v>
      </c>
      <c r="C101" s="65">
        <v>13.24333</v>
      </c>
      <c r="D101" s="64" t="s">
        <v>68</v>
      </c>
      <c r="E101" s="113">
        <v>0.2466667</v>
      </c>
      <c r="F101" s="64" t="s">
        <v>70</v>
      </c>
      <c r="G101" s="113">
        <v>-0.7633333</v>
      </c>
      <c r="H101" s="64" t="s">
        <v>34</v>
      </c>
      <c r="I101" s="65">
        <v>14.52607</v>
      </c>
      <c r="J101" s="64" t="s">
        <v>43</v>
      </c>
      <c r="K101" s="113">
        <v>0.2183333</v>
      </c>
      <c r="L101" s="64" t="s">
        <v>41</v>
      </c>
      <c r="M101" s="113">
        <v>-0.4933333</v>
      </c>
    </row>
    <row r="102" ht="14.25" customHeight="1">
      <c r="A102" s="88">
        <v>14.0</v>
      </c>
      <c r="B102" s="64" t="s">
        <v>85</v>
      </c>
      <c r="C102" s="65">
        <v>13.05333</v>
      </c>
      <c r="D102" s="64" t="s">
        <v>61</v>
      </c>
      <c r="E102" s="113">
        <v>0.245</v>
      </c>
      <c r="F102" s="64" t="s">
        <v>62</v>
      </c>
      <c r="G102" s="113">
        <v>-0.775</v>
      </c>
      <c r="H102" s="64" t="s">
        <v>37</v>
      </c>
      <c r="I102" s="65">
        <v>14.47373</v>
      </c>
      <c r="J102" s="64" t="s">
        <v>29</v>
      </c>
      <c r="K102" s="113">
        <v>0.2138313</v>
      </c>
      <c r="L102" s="64" t="s">
        <v>36</v>
      </c>
      <c r="M102" s="113">
        <v>-0.4956667</v>
      </c>
    </row>
    <row r="103" ht="14.25" customHeight="1">
      <c r="A103" s="90">
        <v>15.0</v>
      </c>
      <c r="B103" s="71" t="s">
        <v>86</v>
      </c>
      <c r="C103" s="72">
        <v>12.92333</v>
      </c>
      <c r="D103" s="71" t="s">
        <v>59</v>
      </c>
      <c r="E103" s="115">
        <v>0.2333333</v>
      </c>
      <c r="F103" s="71" t="s">
        <v>66</v>
      </c>
      <c r="G103" s="115">
        <v>-0.785</v>
      </c>
      <c r="H103" s="71" t="s">
        <v>38</v>
      </c>
      <c r="I103" s="72">
        <v>13.54166</v>
      </c>
      <c r="J103" s="71" t="s">
        <v>36</v>
      </c>
      <c r="K103" s="115">
        <v>0.2128172</v>
      </c>
      <c r="L103" s="71" t="s">
        <v>38</v>
      </c>
      <c r="M103" s="115">
        <v>-0.5515</v>
      </c>
    </row>
    <row r="104" ht="14.25" customHeight="1">
      <c r="A104" s="92">
        <v>16.0</v>
      </c>
      <c r="B104" s="76" t="s">
        <v>81</v>
      </c>
      <c r="C104" s="77">
        <v>11.84167</v>
      </c>
      <c r="D104" s="76" t="s">
        <v>65</v>
      </c>
      <c r="E104" s="117">
        <v>0.2044663</v>
      </c>
      <c r="F104" s="76" t="s">
        <v>69</v>
      </c>
      <c r="G104" s="117">
        <v>-0.7983333</v>
      </c>
      <c r="H104" s="76" t="s">
        <v>46</v>
      </c>
      <c r="I104" s="77">
        <v>11.84167</v>
      </c>
      <c r="J104" s="76" t="s">
        <v>37</v>
      </c>
      <c r="K104" s="117">
        <v>0.2088941</v>
      </c>
      <c r="L104" s="76" t="s">
        <v>29</v>
      </c>
      <c r="M104" s="117">
        <v>-0.6341667</v>
      </c>
    </row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5">
    <mergeCell ref="J66:K66"/>
    <mergeCell ref="L66:M66"/>
    <mergeCell ref="A64:A65"/>
    <mergeCell ref="B64:G65"/>
    <mergeCell ref="H64:M65"/>
    <mergeCell ref="B66:C66"/>
    <mergeCell ref="D66:E66"/>
    <mergeCell ref="F66:G66"/>
    <mergeCell ref="H66:I66"/>
    <mergeCell ref="J3:K3"/>
    <mergeCell ref="L3:M3"/>
    <mergeCell ref="A1:A2"/>
    <mergeCell ref="B1:G2"/>
    <mergeCell ref="H1:M2"/>
    <mergeCell ref="B3:C3"/>
    <mergeCell ref="D3:E3"/>
    <mergeCell ref="F3:G3"/>
    <mergeCell ref="H3:I3"/>
    <mergeCell ref="J24:K24"/>
    <mergeCell ref="L24:M24"/>
    <mergeCell ref="A22:A23"/>
    <mergeCell ref="B22:G23"/>
    <mergeCell ref="H22:M23"/>
    <mergeCell ref="B24:C24"/>
    <mergeCell ref="D24:E24"/>
    <mergeCell ref="F24:G24"/>
    <mergeCell ref="H24:I24"/>
    <mergeCell ref="J45:K45"/>
    <mergeCell ref="L45:M45"/>
    <mergeCell ref="A43:A44"/>
    <mergeCell ref="B43:G44"/>
    <mergeCell ref="H43:M44"/>
    <mergeCell ref="B45:C45"/>
    <mergeCell ref="D45:E45"/>
    <mergeCell ref="F45:G45"/>
    <mergeCell ref="H45:I45"/>
    <mergeCell ref="J87:K87"/>
    <mergeCell ref="L87:M87"/>
    <mergeCell ref="A85:A86"/>
    <mergeCell ref="B85:G86"/>
    <mergeCell ref="H85:M86"/>
    <mergeCell ref="B87:C87"/>
    <mergeCell ref="D87:E87"/>
    <mergeCell ref="F87:G87"/>
    <mergeCell ref="H87:I8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13"/>
    <col customWidth="1" min="2" max="2" width="14.13"/>
    <col customWidth="1" min="3" max="3" width="9.38"/>
    <col customWidth="1" min="4" max="6" width="8.75"/>
    <col customWidth="1" min="7" max="8" width="7.13"/>
    <col customWidth="1" min="9" max="10" width="9.25"/>
    <col customWidth="1" min="11" max="13" width="8.5"/>
    <col customWidth="1" min="14" max="15" width="7.13"/>
    <col customWidth="1" min="16" max="16" width="13.88"/>
    <col customWidth="1" min="17" max="17" width="14.25"/>
    <col customWidth="1" min="18" max="18" width="13.63"/>
    <col customWidth="1" min="19" max="19" width="13.13"/>
    <col customWidth="1" min="20" max="20" width="13.63"/>
    <col customWidth="1" min="21" max="22" width="12.13"/>
    <col customWidth="1" min="23" max="28" width="11.75"/>
    <col customWidth="1" min="29" max="29" width="11.88"/>
    <col customWidth="1" min="30" max="36" width="10.63"/>
    <col customWidth="1" min="37" max="43" width="11.75"/>
    <col customWidth="1" min="44" max="44" width="19.0"/>
    <col customWidth="1" min="45" max="45" width="15.5"/>
    <col customWidth="1" min="46" max="46" width="13.88"/>
    <col customWidth="1" min="47" max="47" width="19.5"/>
    <col customWidth="1" min="48" max="48" width="26.13"/>
    <col customWidth="1" min="49" max="49" width="15.63"/>
    <col customWidth="1" min="50" max="50" width="29.25"/>
    <col customWidth="1" min="51" max="51" width="20.88"/>
    <col customWidth="1" min="52" max="52" width="29.88"/>
    <col customWidth="1" min="53" max="54" width="15.63"/>
    <col customWidth="1" min="55" max="57" width="14.88"/>
    <col customWidth="1" min="58" max="58" width="13.38"/>
    <col customWidth="1" min="59" max="59" width="12.88"/>
  </cols>
  <sheetData>
    <row r="1" ht="14.25" customHeight="1">
      <c r="A1" s="42" t="s">
        <v>87</v>
      </c>
      <c r="B1" s="120" t="s">
        <v>88</v>
      </c>
      <c r="C1" s="120" t="s">
        <v>89</v>
      </c>
      <c r="D1" s="120" t="s">
        <v>90</v>
      </c>
      <c r="E1" s="120" t="s">
        <v>91</v>
      </c>
      <c r="F1" s="120" t="s">
        <v>92</v>
      </c>
      <c r="G1" s="120" t="s">
        <v>93</v>
      </c>
      <c r="H1" s="120" t="s">
        <v>94</v>
      </c>
      <c r="I1" s="42" t="s">
        <v>95</v>
      </c>
      <c r="J1" s="42" t="s">
        <v>96</v>
      </c>
      <c r="K1" s="42" t="s">
        <v>97</v>
      </c>
      <c r="L1" s="42" t="s">
        <v>98</v>
      </c>
      <c r="M1" s="42" t="s">
        <v>99</v>
      </c>
      <c r="N1" s="42" t="s">
        <v>100</v>
      </c>
      <c r="O1" s="121" t="s">
        <v>101</v>
      </c>
      <c r="P1" s="42" t="s">
        <v>102</v>
      </c>
      <c r="Q1" s="42" t="s">
        <v>103</v>
      </c>
      <c r="R1" s="42" t="s">
        <v>104</v>
      </c>
      <c r="S1" s="42" t="s">
        <v>105</v>
      </c>
      <c r="T1" s="42" t="s">
        <v>106</v>
      </c>
      <c r="U1" s="42" t="s">
        <v>107</v>
      </c>
      <c r="V1" s="121" t="s">
        <v>108</v>
      </c>
      <c r="W1" s="122" t="s">
        <v>109</v>
      </c>
      <c r="X1" s="123" t="s">
        <v>110</v>
      </c>
      <c r="Y1" s="123" t="s">
        <v>111</v>
      </c>
      <c r="Z1" s="123" t="s">
        <v>112</v>
      </c>
      <c r="AA1" s="123" t="s">
        <v>113</v>
      </c>
      <c r="AB1" s="123" t="s">
        <v>114</v>
      </c>
      <c r="AC1" s="124" t="s">
        <v>115</v>
      </c>
      <c r="AD1" s="122" t="s">
        <v>116</v>
      </c>
      <c r="AE1" s="123" t="s">
        <v>117</v>
      </c>
      <c r="AF1" s="123" t="s">
        <v>118</v>
      </c>
      <c r="AG1" s="123" t="s">
        <v>119</v>
      </c>
      <c r="AH1" s="123" t="s">
        <v>120</v>
      </c>
      <c r="AI1" s="123" t="s">
        <v>121</v>
      </c>
      <c r="AJ1" s="124" t="s">
        <v>122</v>
      </c>
      <c r="AK1" s="122" t="s">
        <v>123</v>
      </c>
      <c r="AL1" s="123" t="s">
        <v>124</v>
      </c>
      <c r="AM1" s="123" t="s">
        <v>125</v>
      </c>
      <c r="AN1" s="125" t="s">
        <v>126</v>
      </c>
      <c r="AO1" s="123" t="s">
        <v>127</v>
      </c>
      <c r="AP1" s="123" t="s">
        <v>128</v>
      </c>
      <c r="AQ1" s="124" t="s">
        <v>129</v>
      </c>
      <c r="AR1" s="126" t="s">
        <v>130</v>
      </c>
      <c r="AS1" s="127" t="s">
        <v>131</v>
      </c>
      <c r="AT1" s="127" t="s">
        <v>132</v>
      </c>
      <c r="AU1" s="122" t="s">
        <v>133</v>
      </c>
      <c r="AV1" s="126" t="s">
        <v>134</v>
      </c>
      <c r="AW1" s="128" t="s">
        <v>135</v>
      </c>
      <c r="AX1" s="128" t="s">
        <v>136</v>
      </c>
      <c r="AY1" s="128" t="s">
        <v>137</v>
      </c>
      <c r="AZ1" s="128" t="s">
        <v>138</v>
      </c>
      <c r="BA1" s="51" t="s">
        <v>139</v>
      </c>
      <c r="BB1" s="51" t="s">
        <v>140</v>
      </c>
      <c r="BC1" s="51" t="s">
        <v>141</v>
      </c>
      <c r="BD1" s="51" t="s">
        <v>142</v>
      </c>
      <c r="BE1" s="51" t="s">
        <v>143</v>
      </c>
      <c r="BF1" s="51" t="s">
        <v>144</v>
      </c>
      <c r="BG1" s="51" t="s">
        <v>145</v>
      </c>
    </row>
    <row r="2" ht="14.25" customHeight="1">
      <c r="A2" s="35" t="s">
        <v>46</v>
      </c>
      <c r="B2" s="129">
        <v>-0.056333333333333326</v>
      </c>
      <c r="C2" s="129">
        <v>-0.10966666666666665</v>
      </c>
      <c r="D2" s="129">
        <v>-0.37266666666666665</v>
      </c>
      <c r="E2" s="129">
        <v>-0.3</v>
      </c>
      <c r="F2" s="129">
        <v>-0.6906666666666667</v>
      </c>
      <c r="G2" s="129">
        <v>-0.171</v>
      </c>
      <c r="H2" s="129">
        <v>-0.161</v>
      </c>
      <c r="I2" s="130">
        <v>-0.3968333333333333</v>
      </c>
      <c r="J2" s="130">
        <v>-0.3851666666666666</v>
      </c>
      <c r="K2" s="130">
        <v>-0.8210000000000001</v>
      </c>
      <c r="L2" s="130">
        <v>-0.9356666666666668</v>
      </c>
      <c r="M2" s="130">
        <v>-1.3118333333333332</v>
      </c>
      <c r="N2" s="130">
        <v>-0.6463333333333333</v>
      </c>
      <c r="O2" s="131">
        <v>-0.6013333333333333</v>
      </c>
      <c r="P2" s="130">
        <f t="shared" ref="P2:V2" si="1">(B2-I2)</f>
        <v>0.3405</v>
      </c>
      <c r="Q2" s="130">
        <f t="shared" si="1"/>
        <v>0.2755</v>
      </c>
      <c r="R2" s="130">
        <f t="shared" si="1"/>
        <v>0.4483333333</v>
      </c>
      <c r="S2" s="130">
        <f t="shared" si="1"/>
        <v>0.6356666667</v>
      </c>
      <c r="T2" s="130">
        <f t="shared" si="1"/>
        <v>0.6211666667</v>
      </c>
      <c r="U2" s="130">
        <f t="shared" si="1"/>
        <v>0.4753333333</v>
      </c>
      <c r="V2" s="130">
        <f t="shared" si="1"/>
        <v>0.4403333333</v>
      </c>
      <c r="W2" s="32">
        <v>15.042123879166388</v>
      </c>
      <c r="X2" s="42">
        <v>13.757171835862225</v>
      </c>
      <c r="Y2" s="42">
        <v>7.446231289190543</v>
      </c>
      <c r="Z2" s="42">
        <v>7.078099854504635</v>
      </c>
      <c r="AA2" s="42">
        <v>5.382605914008733</v>
      </c>
      <c r="AB2" s="42">
        <v>12.116557240923362</v>
      </c>
      <c r="AC2" s="95">
        <v>11.805394316058205</v>
      </c>
      <c r="AD2" s="130">
        <v>0.237828463974498</v>
      </c>
      <c r="AE2" s="130">
        <v>0.24586379652175186</v>
      </c>
      <c r="AF2" s="130">
        <v>0.11579174931515505</v>
      </c>
      <c r="AG2" s="130">
        <v>0.11314246775617609</v>
      </c>
      <c r="AH2" s="130">
        <v>0.07083096067466632</v>
      </c>
      <c r="AI2" s="130">
        <v>0.23288225903282686</v>
      </c>
      <c r="AJ2" s="132">
        <v>0.23231584230418503</v>
      </c>
      <c r="AK2" s="133">
        <f t="shared" ref="AK2:AQ2" si="2">W2/AD2</f>
        <v>63.24778636</v>
      </c>
      <c r="AL2" s="133">
        <f t="shared" si="2"/>
        <v>55.95444319</v>
      </c>
      <c r="AM2" s="133">
        <f t="shared" si="2"/>
        <v>64.3070973</v>
      </c>
      <c r="AN2" s="133">
        <f t="shared" si="2"/>
        <v>62.55917866</v>
      </c>
      <c r="AO2" s="133">
        <f t="shared" si="2"/>
        <v>75.99227602</v>
      </c>
      <c r="AP2" s="133">
        <f t="shared" si="2"/>
        <v>52.02868304</v>
      </c>
      <c r="AQ2" s="133">
        <f t="shared" si="2"/>
        <v>50.81613978</v>
      </c>
      <c r="AR2" s="134">
        <v>187.2023</v>
      </c>
      <c r="AS2" s="135">
        <v>74.49198</v>
      </c>
      <c r="AT2" s="134">
        <v>44.4238</v>
      </c>
      <c r="AU2" s="136">
        <v>408.9748</v>
      </c>
      <c r="AV2" s="134">
        <v>266.47</v>
      </c>
      <c r="AW2" s="137">
        <v>32.60134995709346</v>
      </c>
      <c r="AX2" s="138">
        <v>95.44184076279976</v>
      </c>
      <c r="AY2" s="137">
        <v>95.4409593981462</v>
      </c>
      <c r="AZ2" s="138">
        <v>29.35407211923135</v>
      </c>
      <c r="BA2" s="139">
        <v>14.839206598203678</v>
      </c>
      <c r="BB2" s="139">
        <v>16.660866285751062</v>
      </c>
      <c r="BC2" s="139">
        <v>9.00374780072758</v>
      </c>
      <c r="BD2" s="139">
        <v>5.602909478035547</v>
      </c>
      <c r="BE2" s="139">
        <v>2.9348326030361895</v>
      </c>
      <c r="BF2" s="139">
        <v>11.175743523647197</v>
      </c>
      <c r="BG2" s="139">
        <v>14.967310594195341</v>
      </c>
    </row>
    <row r="3" ht="14.25" customHeight="1">
      <c r="A3" s="35" t="s">
        <v>45</v>
      </c>
      <c r="B3" s="129">
        <v>-0.06066666666666667</v>
      </c>
      <c r="C3" s="129">
        <v>-0.129</v>
      </c>
      <c r="D3" s="129">
        <v>-0.3</v>
      </c>
      <c r="E3" s="129">
        <v>-0.2786666666666667</v>
      </c>
      <c r="F3" s="129">
        <v>-0.7243333333333334</v>
      </c>
      <c r="G3" s="129">
        <v>-0.228</v>
      </c>
      <c r="H3" s="129">
        <v>-0.18133333333333332</v>
      </c>
      <c r="I3" s="130">
        <v>-0.4411666666666667</v>
      </c>
      <c r="J3" s="130">
        <v>-0.4103333333333334</v>
      </c>
      <c r="K3" s="130">
        <v>-0.8528333333333332</v>
      </c>
      <c r="L3" s="130">
        <v>-1.0263333333333333</v>
      </c>
      <c r="M3" s="130">
        <v>-1.2043333333333333</v>
      </c>
      <c r="N3" s="130">
        <v>-0.6836666666666668</v>
      </c>
      <c r="O3" s="131">
        <v>-0.6358333333333333</v>
      </c>
      <c r="P3" s="130">
        <f t="shared" ref="P3:V3" si="3">(B3-I3)</f>
        <v>0.3805</v>
      </c>
      <c r="Q3" s="130">
        <f t="shared" si="3"/>
        <v>0.2813333333</v>
      </c>
      <c r="R3" s="130">
        <f t="shared" si="3"/>
        <v>0.5528333333</v>
      </c>
      <c r="S3" s="130">
        <f t="shared" si="3"/>
        <v>0.7476666667</v>
      </c>
      <c r="T3" s="130">
        <f t="shared" si="3"/>
        <v>0.48</v>
      </c>
      <c r="U3" s="130">
        <f t="shared" si="3"/>
        <v>0.4556666667</v>
      </c>
      <c r="V3" s="130">
        <f t="shared" si="3"/>
        <v>0.4545</v>
      </c>
      <c r="W3" s="32">
        <v>15.080007870167051</v>
      </c>
      <c r="X3" s="42">
        <v>13.9642503159929</v>
      </c>
      <c r="Y3" s="42">
        <v>8.425824526740337</v>
      </c>
      <c r="Z3" s="42">
        <v>8.075421327825586</v>
      </c>
      <c r="AA3" s="42">
        <v>7.584968997119804</v>
      </c>
      <c r="AB3" s="42">
        <v>10.62798790856669</v>
      </c>
      <c r="AC3" s="95">
        <v>9.62719647897944</v>
      </c>
      <c r="AD3" s="130">
        <v>0.2326883904921777</v>
      </c>
      <c r="AE3" s="130">
        <v>0.2508117817682476</v>
      </c>
      <c r="AF3" s="130">
        <v>0.14368454595332977</v>
      </c>
      <c r="AG3" s="130">
        <v>0.15212739307877318</v>
      </c>
      <c r="AH3" s="130">
        <v>0.10073527633523939</v>
      </c>
      <c r="AI3" s="130">
        <v>0.19869939446002186</v>
      </c>
      <c r="AJ3" s="132">
        <v>0.18754497680299298</v>
      </c>
      <c r="AK3" s="133">
        <f t="shared" ref="AK3:AQ3" si="4">W3/AD3</f>
        <v>64.80773638</v>
      </c>
      <c r="AL3" s="133">
        <f t="shared" si="4"/>
        <v>55.67621352</v>
      </c>
      <c r="AM3" s="133">
        <f t="shared" si="4"/>
        <v>58.6411327</v>
      </c>
      <c r="AN3" s="133">
        <f t="shared" si="4"/>
        <v>53.08328214</v>
      </c>
      <c r="AO3" s="133">
        <f t="shared" si="4"/>
        <v>75.29605589</v>
      </c>
      <c r="AP3" s="133">
        <f t="shared" si="4"/>
        <v>53.48777201</v>
      </c>
      <c r="AQ3" s="133">
        <f t="shared" si="4"/>
        <v>51.33273438</v>
      </c>
      <c r="AR3" s="140">
        <v>194.1417</v>
      </c>
      <c r="AS3" s="141">
        <v>83.28336</v>
      </c>
      <c r="AT3" s="140">
        <v>48.31288</v>
      </c>
      <c r="AU3" s="142">
        <v>395.726</v>
      </c>
      <c r="AV3" s="140">
        <v>266.162</v>
      </c>
      <c r="AW3" s="137">
        <v>37.33829393205801</v>
      </c>
      <c r="AX3" s="138">
        <v>102.05723696739823</v>
      </c>
      <c r="AY3" s="137">
        <v>77.61635801824599</v>
      </c>
      <c r="AZ3" s="138">
        <v>37.268056879973905</v>
      </c>
      <c r="BA3" s="139">
        <v>13.43119913394284</v>
      </c>
      <c r="BB3" s="139">
        <v>16.148609992602818</v>
      </c>
      <c r="BC3" s="139">
        <v>7.963657447042268</v>
      </c>
      <c r="BD3" s="139">
        <v>5.964911137290217</v>
      </c>
      <c r="BE3" s="139">
        <v>4.951619553205155</v>
      </c>
      <c r="BF3" s="139">
        <v>10.458895681929992</v>
      </c>
      <c r="BG3" s="139">
        <v>12.65414789527862</v>
      </c>
    </row>
    <row r="4" ht="14.25" customHeight="1">
      <c r="A4" s="35" t="s">
        <v>44</v>
      </c>
      <c r="B4" s="129">
        <v>-0.052</v>
      </c>
      <c r="C4" s="129">
        <v>-0.123</v>
      </c>
      <c r="D4" s="129">
        <v>-0.2356666666666667</v>
      </c>
      <c r="E4" s="129">
        <v>-0.26066666666666666</v>
      </c>
      <c r="F4" s="129">
        <v>-0.7346666666666666</v>
      </c>
      <c r="G4" s="129">
        <v>-0.15166666666666664</v>
      </c>
      <c r="H4" s="129">
        <v>-0.09566666666666666</v>
      </c>
      <c r="I4" s="130">
        <v>-0.47950000000000004</v>
      </c>
      <c r="J4" s="130">
        <v>-0.41616666666666663</v>
      </c>
      <c r="K4" s="130">
        <v>-0.8226666666666667</v>
      </c>
      <c r="L4" s="130">
        <v>-1.0025</v>
      </c>
      <c r="M4" s="130">
        <v>-1.3588333333333333</v>
      </c>
      <c r="N4" s="130">
        <v>-0.6359999999999999</v>
      </c>
      <c r="O4" s="131">
        <v>-0.6513333333333333</v>
      </c>
      <c r="P4" s="130">
        <f t="shared" ref="P4:V4" si="5">(B4-I4)</f>
        <v>0.4275</v>
      </c>
      <c r="Q4" s="130">
        <f t="shared" si="5"/>
        <v>0.2931666667</v>
      </c>
      <c r="R4" s="130">
        <f t="shared" si="5"/>
        <v>0.587</v>
      </c>
      <c r="S4" s="130">
        <f t="shared" si="5"/>
        <v>0.7418333333</v>
      </c>
      <c r="T4" s="130">
        <f t="shared" si="5"/>
        <v>0.6241666667</v>
      </c>
      <c r="U4" s="130">
        <f t="shared" si="5"/>
        <v>0.4843333333</v>
      </c>
      <c r="V4" s="130">
        <f t="shared" si="5"/>
        <v>0.5556666667</v>
      </c>
      <c r="W4" s="32">
        <v>16.623992042530926</v>
      </c>
      <c r="X4" s="42">
        <v>14.770760643877624</v>
      </c>
      <c r="Y4" s="42">
        <v>7.1980506068116235</v>
      </c>
      <c r="Z4" s="42">
        <v>8.679576520202065</v>
      </c>
      <c r="AA4" s="42">
        <v>3.2300844763654593</v>
      </c>
      <c r="AB4" s="42">
        <v>11.237009122295554</v>
      </c>
      <c r="AC4" s="95">
        <v>10.894238043222671</v>
      </c>
      <c r="AD4" s="130">
        <v>0.2592839567320602</v>
      </c>
      <c r="AE4" s="130">
        <v>0.26893478331887904</v>
      </c>
      <c r="AF4" s="130">
        <v>0.09030803093917487</v>
      </c>
      <c r="AG4" s="130">
        <v>0.13231902847197316</v>
      </c>
      <c r="AH4" s="130">
        <v>0.033243896870897446</v>
      </c>
      <c r="AI4" s="130">
        <v>0.2092229641596218</v>
      </c>
      <c r="AJ4" s="132">
        <v>0.19779849018210316</v>
      </c>
      <c r="AK4" s="133">
        <f t="shared" ref="AK4:AQ4" si="6">W4/AD4</f>
        <v>64.11500446</v>
      </c>
      <c r="AL4" s="133">
        <f t="shared" si="6"/>
        <v>54.92320652</v>
      </c>
      <c r="AM4" s="133">
        <f t="shared" si="6"/>
        <v>79.7055426</v>
      </c>
      <c r="AN4" s="133">
        <f t="shared" si="6"/>
        <v>65.59583017</v>
      </c>
      <c r="AO4" s="133">
        <f t="shared" si="6"/>
        <v>97.16323236</v>
      </c>
      <c r="AP4" s="133">
        <f t="shared" si="6"/>
        <v>53.70829711</v>
      </c>
      <c r="AQ4" s="133">
        <f t="shared" si="6"/>
        <v>55.07745804</v>
      </c>
      <c r="AR4" s="140">
        <v>219.8972</v>
      </c>
      <c r="AS4" s="141">
        <v>77.11371</v>
      </c>
      <c r="AT4" s="140">
        <v>68.82193</v>
      </c>
      <c r="AU4" s="142">
        <v>395.7026</v>
      </c>
      <c r="AV4" s="140">
        <v>279.1229</v>
      </c>
      <c r="AW4" s="137">
        <v>27.97240521204083</v>
      </c>
      <c r="AX4" s="138">
        <v>165.1139674357024</v>
      </c>
      <c r="AY4" s="137">
        <v>95.7190686165829</v>
      </c>
      <c r="AZ4" s="138">
        <v>35.834670076897986</v>
      </c>
      <c r="BA4" s="139">
        <v>12.654234421529098</v>
      </c>
      <c r="BB4" s="139">
        <v>16.187324406361917</v>
      </c>
      <c r="BC4" s="139">
        <v>5.426627613589959</v>
      </c>
      <c r="BD4" s="139">
        <v>5.575814217796379</v>
      </c>
      <c r="BE4" s="139">
        <v>1.9222137264046073</v>
      </c>
      <c r="BF4" s="139">
        <v>10.251997789984603</v>
      </c>
      <c r="BG4" s="139">
        <v>11.522248217798836</v>
      </c>
    </row>
    <row r="5" ht="14.25" customHeight="1">
      <c r="A5" s="35" t="s">
        <v>43</v>
      </c>
      <c r="B5" s="129">
        <v>-0.05433333333333334</v>
      </c>
      <c r="C5" s="129">
        <v>-0.14100000000000001</v>
      </c>
      <c r="D5" s="129">
        <v>-0.251</v>
      </c>
      <c r="E5" s="129">
        <v>-0.317</v>
      </c>
      <c r="F5" s="129">
        <v>-0.5383333333333332</v>
      </c>
      <c r="G5" s="129">
        <v>-0.166</v>
      </c>
      <c r="H5" s="129">
        <v>-0.18266666666666667</v>
      </c>
      <c r="I5" s="130">
        <v>-0.46283333333333326</v>
      </c>
      <c r="J5" s="130">
        <v>-0.44199999999999995</v>
      </c>
      <c r="K5" s="130">
        <v>-0.7811666666666666</v>
      </c>
      <c r="L5" s="130">
        <v>-0.9173333333333332</v>
      </c>
      <c r="M5" s="130">
        <v>-1.0828333333333333</v>
      </c>
      <c r="N5" s="130">
        <v>-0.64</v>
      </c>
      <c r="O5" s="131">
        <v>-0.6336666666666667</v>
      </c>
      <c r="P5" s="130">
        <f t="shared" ref="P5:V5" si="7">(B5-I5)</f>
        <v>0.4085</v>
      </c>
      <c r="Q5" s="130">
        <f t="shared" si="7"/>
        <v>0.301</v>
      </c>
      <c r="R5" s="130">
        <f t="shared" si="7"/>
        <v>0.5301666667</v>
      </c>
      <c r="S5" s="130">
        <f t="shared" si="7"/>
        <v>0.6003333333</v>
      </c>
      <c r="T5" s="130">
        <f t="shared" si="7"/>
        <v>0.5445</v>
      </c>
      <c r="U5" s="130">
        <f t="shared" si="7"/>
        <v>0.474</v>
      </c>
      <c r="V5" s="130">
        <f t="shared" si="7"/>
        <v>0.451</v>
      </c>
      <c r="W5" s="32">
        <v>14.654509413388903</v>
      </c>
      <c r="X5" s="42">
        <v>14.077093020867522</v>
      </c>
      <c r="Y5" s="42">
        <v>7.996844298941777</v>
      </c>
      <c r="Z5" s="42">
        <v>9.296443217177183</v>
      </c>
      <c r="AA5" s="42">
        <v>5.673975368323863</v>
      </c>
      <c r="AB5" s="42">
        <v>8.60517697164061</v>
      </c>
      <c r="AC5" s="95">
        <v>9.587166760301054</v>
      </c>
      <c r="AD5" s="130">
        <v>0.2044662978547764</v>
      </c>
      <c r="AE5" s="130">
        <v>0.24065469640039672</v>
      </c>
      <c r="AF5" s="130">
        <v>0.10196791261570554</v>
      </c>
      <c r="AG5" s="130">
        <v>0.15788804468702652</v>
      </c>
      <c r="AH5" s="130">
        <v>0.0503412895786188</v>
      </c>
      <c r="AI5" s="130">
        <v>0.13081897581508792</v>
      </c>
      <c r="AJ5" s="132">
        <v>0.18881095424264407</v>
      </c>
      <c r="AK5" s="133">
        <f t="shared" ref="AK5:AQ5" si="8">W5/AD5</f>
        <v>71.67200447</v>
      </c>
      <c r="AL5" s="133">
        <f t="shared" si="8"/>
        <v>58.49498568</v>
      </c>
      <c r="AM5" s="133">
        <f t="shared" si="8"/>
        <v>78.42510545</v>
      </c>
      <c r="AN5" s="133">
        <f t="shared" si="8"/>
        <v>58.87996926</v>
      </c>
      <c r="AO5" s="133">
        <f t="shared" si="8"/>
        <v>112.7101712</v>
      </c>
      <c r="AP5" s="133">
        <f t="shared" si="8"/>
        <v>65.77927184</v>
      </c>
      <c r="AQ5" s="133">
        <f t="shared" si="8"/>
        <v>50.77653889</v>
      </c>
      <c r="AR5" s="140">
        <v>168.002</v>
      </c>
      <c r="AS5" s="141">
        <v>80.56543</v>
      </c>
      <c r="AT5" s="140">
        <v>34.47585</v>
      </c>
      <c r="AU5" s="143">
        <v>390.943</v>
      </c>
      <c r="AV5" s="140">
        <v>328.004</v>
      </c>
      <c r="AW5" s="137">
        <v>31.221961499314595</v>
      </c>
      <c r="AX5" s="138">
        <v>92.760585203018</v>
      </c>
      <c r="AY5" s="137">
        <v>77.74347558274532</v>
      </c>
      <c r="AZ5" s="138">
        <v>45.58170033781423</v>
      </c>
      <c r="BA5" s="139">
        <v>11.548547543134504</v>
      </c>
      <c r="BB5" s="139">
        <v>15.244003095905182</v>
      </c>
      <c r="BC5" s="139">
        <v>6.6278456006459825</v>
      </c>
      <c r="BD5" s="139">
        <v>7.915173124021011</v>
      </c>
      <c r="BE5" s="139">
        <v>3.1243625265074675</v>
      </c>
      <c r="BF5" s="139">
        <v>7.163961547180053</v>
      </c>
      <c r="BG5" s="139">
        <v>12.430106395912818</v>
      </c>
    </row>
    <row r="6" ht="14.25" customHeight="1">
      <c r="A6" s="35" t="s">
        <v>42</v>
      </c>
      <c r="B6" s="129">
        <v>-0.058</v>
      </c>
      <c r="C6" s="129">
        <v>-0.13133333333333333</v>
      </c>
      <c r="D6" s="129">
        <v>-0.365</v>
      </c>
      <c r="E6" s="129">
        <v>-0.2663333333333333</v>
      </c>
      <c r="F6" s="129">
        <v>-0.802</v>
      </c>
      <c r="G6" s="129">
        <v>-0.16899999999999996</v>
      </c>
      <c r="H6" s="129">
        <v>-0.09600000000000002</v>
      </c>
      <c r="I6" s="130">
        <v>-0.458</v>
      </c>
      <c r="J6" s="130">
        <v>-0.38716666666666666</v>
      </c>
      <c r="K6" s="130">
        <v>-0.8215</v>
      </c>
      <c r="L6" s="130">
        <v>-1.0441666666666665</v>
      </c>
      <c r="M6" s="130">
        <v>-1.3325</v>
      </c>
      <c r="N6" s="130">
        <v>-0.5928333333333332</v>
      </c>
      <c r="O6" s="131">
        <v>-0.672</v>
      </c>
      <c r="P6" s="130">
        <f t="shared" ref="P6:V6" si="9">(B6-I6)</f>
        <v>0.4</v>
      </c>
      <c r="Q6" s="130">
        <f t="shared" si="9"/>
        <v>0.2558333333</v>
      </c>
      <c r="R6" s="130">
        <f t="shared" si="9"/>
        <v>0.4565</v>
      </c>
      <c r="S6" s="130">
        <f t="shared" si="9"/>
        <v>0.7778333333</v>
      </c>
      <c r="T6" s="130">
        <f t="shared" si="9"/>
        <v>0.5305</v>
      </c>
      <c r="U6" s="130">
        <f t="shared" si="9"/>
        <v>0.4238333333</v>
      </c>
      <c r="V6" s="130">
        <f t="shared" si="9"/>
        <v>0.576</v>
      </c>
      <c r="W6" s="32">
        <v>17.12625687551883</v>
      </c>
      <c r="X6" s="42">
        <v>15.564952804650703</v>
      </c>
      <c r="Y6" s="42">
        <v>6.3024655634478615</v>
      </c>
      <c r="Z6" s="42">
        <v>7.681780740637007</v>
      </c>
      <c r="AA6" s="42">
        <v>5.744869097782587</v>
      </c>
      <c r="AB6" s="42">
        <v>10.716869687898972</v>
      </c>
      <c r="AC6" s="95">
        <v>11.75306558768517</v>
      </c>
      <c r="AD6" s="130">
        <v>0.28365826891609675</v>
      </c>
      <c r="AE6" s="130">
        <v>0.28036326421129026</v>
      </c>
      <c r="AF6" s="130">
        <v>0.07398532460912832</v>
      </c>
      <c r="AG6" s="130">
        <v>0.11656787879807497</v>
      </c>
      <c r="AH6" s="130">
        <v>0.04436999810911465</v>
      </c>
      <c r="AI6" s="130">
        <v>0.1735659168040988</v>
      </c>
      <c r="AJ6" s="132">
        <v>0.23735987634742814</v>
      </c>
      <c r="AK6" s="133">
        <f t="shared" ref="AK6:AQ6" si="10">W6/AD6</f>
        <v>60.37637098</v>
      </c>
      <c r="AL6" s="133">
        <f t="shared" si="10"/>
        <v>55.51709083</v>
      </c>
      <c r="AM6" s="133">
        <f t="shared" si="10"/>
        <v>85.18534719</v>
      </c>
      <c r="AN6" s="133">
        <f t="shared" si="10"/>
        <v>65.89963564</v>
      </c>
      <c r="AO6" s="133">
        <f t="shared" si="10"/>
        <v>129.4764332</v>
      </c>
      <c r="AP6" s="133">
        <f t="shared" si="10"/>
        <v>61.74524288</v>
      </c>
      <c r="AQ6" s="133">
        <f t="shared" si="10"/>
        <v>49.51580599</v>
      </c>
      <c r="AR6" s="140">
        <v>244.5649</v>
      </c>
      <c r="AS6" s="141">
        <v>94.59492</v>
      </c>
      <c r="AT6" s="140">
        <v>70.17399</v>
      </c>
      <c r="AU6" s="141">
        <v>507.6794</v>
      </c>
      <c r="AV6" s="140">
        <v>236.613</v>
      </c>
      <c r="AW6" s="137">
        <v>28.876748868111925</v>
      </c>
      <c r="AX6" s="138">
        <v>146.59279048018672</v>
      </c>
      <c r="AY6" s="137">
        <v>98.44381039879211</v>
      </c>
      <c r="AZ6" s="138">
        <v>33.11123515105374</v>
      </c>
      <c r="BA6" s="139">
        <v>14.320970539957278</v>
      </c>
      <c r="BB6" s="139">
        <v>19.46694640634659</v>
      </c>
      <c r="BC6" s="139">
        <v>6.152689332256061</v>
      </c>
      <c r="BD6" s="139">
        <v>4.9570059827474475</v>
      </c>
      <c r="BE6" s="139">
        <v>2.7732736575421217</v>
      </c>
      <c r="BF6" s="139">
        <v>10.516001135953887</v>
      </c>
      <c r="BG6" s="139">
        <v>11.87334220911771</v>
      </c>
    </row>
    <row r="7" ht="14.25" customHeight="1">
      <c r="A7" s="35" t="s">
        <v>41</v>
      </c>
      <c r="B7" s="129">
        <v>-0.051333333333333335</v>
      </c>
      <c r="C7" s="129">
        <v>-0.13466666666666668</v>
      </c>
      <c r="D7" s="129">
        <v>-0.3026666666666667</v>
      </c>
      <c r="E7" s="129">
        <v>-0.30033333333333334</v>
      </c>
      <c r="F7" s="129">
        <v>-0.767</v>
      </c>
      <c r="G7" s="129">
        <v>-0.16133333333333333</v>
      </c>
      <c r="H7" s="129">
        <v>-0.09066666666666666</v>
      </c>
      <c r="I7" s="130">
        <v>-0.4933333333333334</v>
      </c>
      <c r="J7" s="130">
        <v>-0.4061666666666666</v>
      </c>
      <c r="K7" s="130">
        <v>-0.7611666666666667</v>
      </c>
      <c r="L7" s="130">
        <v>-0.9721666666666667</v>
      </c>
      <c r="M7" s="130">
        <v>-1.2063333333333335</v>
      </c>
      <c r="N7" s="130">
        <v>-0.5995</v>
      </c>
      <c r="O7" s="131">
        <v>-0.5953333333333334</v>
      </c>
      <c r="P7" s="130">
        <f t="shared" ref="P7:V7" si="11">(B7-I7)</f>
        <v>0.442</v>
      </c>
      <c r="Q7" s="130">
        <f t="shared" si="11"/>
        <v>0.2715</v>
      </c>
      <c r="R7" s="130">
        <f t="shared" si="11"/>
        <v>0.4585</v>
      </c>
      <c r="S7" s="130">
        <f t="shared" si="11"/>
        <v>0.6718333333</v>
      </c>
      <c r="T7" s="130">
        <f t="shared" si="11"/>
        <v>0.4393333333</v>
      </c>
      <c r="U7" s="130">
        <f t="shared" si="11"/>
        <v>0.4381666667</v>
      </c>
      <c r="V7" s="130">
        <f t="shared" si="11"/>
        <v>0.5046666667</v>
      </c>
      <c r="W7" s="32">
        <v>16.33170810520067</v>
      </c>
      <c r="X7" s="42">
        <v>13.660737393978811</v>
      </c>
      <c r="Y7" s="42">
        <v>8.740523106529816</v>
      </c>
      <c r="Z7" s="42">
        <v>7.33013474844977</v>
      </c>
      <c r="AA7" s="42">
        <v>5.157860844863984</v>
      </c>
      <c r="AB7" s="42">
        <v>9.790062180364046</v>
      </c>
      <c r="AC7" s="95">
        <v>9.82691325345216</v>
      </c>
      <c r="AD7" s="130">
        <v>0.2693213703389039</v>
      </c>
      <c r="AE7" s="130">
        <v>0.23387885059370828</v>
      </c>
      <c r="AF7" s="130">
        <v>0.11134688935876026</v>
      </c>
      <c r="AG7" s="130">
        <v>0.1314494216463607</v>
      </c>
      <c r="AH7" s="130">
        <v>0.044696934461656845</v>
      </c>
      <c r="AI7" s="130">
        <v>0.1545474026876977</v>
      </c>
      <c r="AJ7" s="132">
        <v>0.1906280313106782</v>
      </c>
      <c r="AK7" s="133">
        <f t="shared" ref="AK7:AQ7" si="12">W7/AD7</f>
        <v>60.64022355</v>
      </c>
      <c r="AL7" s="133">
        <f t="shared" si="12"/>
        <v>58.40946011</v>
      </c>
      <c r="AM7" s="133">
        <f t="shared" si="12"/>
        <v>78.49813459</v>
      </c>
      <c r="AN7" s="133">
        <f t="shared" si="12"/>
        <v>55.76391784</v>
      </c>
      <c r="AO7" s="133">
        <f t="shared" si="12"/>
        <v>115.3962997</v>
      </c>
      <c r="AP7" s="133">
        <f t="shared" si="12"/>
        <v>63.34666264</v>
      </c>
      <c r="AQ7" s="133">
        <f t="shared" si="12"/>
        <v>51.5502006</v>
      </c>
      <c r="AR7" s="140">
        <v>197.6657</v>
      </c>
      <c r="AS7" s="141">
        <v>83.67308</v>
      </c>
      <c r="AT7" s="140">
        <v>38.27903</v>
      </c>
      <c r="AU7" s="143">
        <v>337.5888</v>
      </c>
      <c r="AV7" s="140">
        <v>241.11</v>
      </c>
      <c r="AW7" s="137">
        <v>32.49189733532385</v>
      </c>
      <c r="AX7" s="138">
        <v>155.41809356697368</v>
      </c>
      <c r="AY7" s="137">
        <v>79.26247432064031</v>
      </c>
      <c r="AZ7" s="138">
        <v>30.961154946439862</v>
      </c>
      <c r="BA7" s="139">
        <v>12.622556140933906</v>
      </c>
      <c r="BB7" s="139">
        <v>17.625821157914146</v>
      </c>
      <c r="BC7" s="139">
        <v>8.310097751353874</v>
      </c>
      <c r="BD7" s="139">
        <v>5.859792801741811</v>
      </c>
      <c r="BE7" s="139">
        <v>3.59276675604505</v>
      </c>
      <c r="BF7" s="139">
        <v>9.300450870267671</v>
      </c>
      <c r="BG7" s="139">
        <v>11.485113038937286</v>
      </c>
    </row>
    <row r="8" ht="14.25" customHeight="1">
      <c r="A8" s="35" t="s">
        <v>40</v>
      </c>
      <c r="B8" s="129">
        <v>-0.05433333333333334</v>
      </c>
      <c r="C8" s="129">
        <v>-0.12433333333333334</v>
      </c>
      <c r="D8" s="129">
        <v>-0.23966666666666667</v>
      </c>
      <c r="E8" s="129">
        <v>-0.3076666666666667</v>
      </c>
      <c r="F8" s="129">
        <v>-0.6716666666666667</v>
      </c>
      <c r="G8" s="129">
        <v>-0.15033333333333335</v>
      </c>
      <c r="H8" s="129">
        <v>-0.10566666666666667</v>
      </c>
      <c r="I8" s="130">
        <v>-0.42566666666666664</v>
      </c>
      <c r="J8" s="130">
        <v>-0.3253333333333333</v>
      </c>
      <c r="K8" s="130">
        <v>-0.8146666666666667</v>
      </c>
      <c r="L8" s="130">
        <v>-0.9913333333333333</v>
      </c>
      <c r="M8" s="130">
        <v>-1.289</v>
      </c>
      <c r="N8" s="130">
        <v>-0.557</v>
      </c>
      <c r="O8" s="131">
        <v>-0.6358333333333334</v>
      </c>
      <c r="P8" s="130">
        <f t="shared" ref="P8:V8" si="13">(B8-I8)</f>
        <v>0.3713333333</v>
      </c>
      <c r="Q8" s="130">
        <f t="shared" si="13"/>
        <v>0.201</v>
      </c>
      <c r="R8" s="130">
        <f t="shared" si="13"/>
        <v>0.575</v>
      </c>
      <c r="S8" s="130">
        <f t="shared" si="13"/>
        <v>0.6836666667</v>
      </c>
      <c r="T8" s="130">
        <f t="shared" si="13"/>
        <v>0.6173333333</v>
      </c>
      <c r="U8" s="130">
        <f t="shared" si="13"/>
        <v>0.4066666667</v>
      </c>
      <c r="V8" s="130">
        <f t="shared" si="13"/>
        <v>0.5301666667</v>
      </c>
      <c r="W8" s="32">
        <v>16.63963970171741</v>
      </c>
      <c r="X8" s="42">
        <v>14.919575048012868</v>
      </c>
      <c r="Y8" s="42">
        <v>10.20289001746843</v>
      </c>
      <c r="Z8" s="42">
        <v>10.134644339288018</v>
      </c>
      <c r="AA8" s="42">
        <v>6.711649697699631</v>
      </c>
      <c r="AB8" s="42">
        <v>11.375262175834033</v>
      </c>
      <c r="AC8" s="95">
        <v>12.518741911312324</v>
      </c>
      <c r="AD8" s="130">
        <v>0.3142321846114196</v>
      </c>
      <c r="AE8" s="130">
        <v>0.275743783816804</v>
      </c>
      <c r="AF8" s="130">
        <v>0.16361544619733842</v>
      </c>
      <c r="AG8" s="130">
        <v>0.1633772170006124</v>
      </c>
      <c r="AH8" s="130">
        <v>0.05720341812134179</v>
      </c>
      <c r="AI8" s="130">
        <v>0.18367550978176084</v>
      </c>
      <c r="AJ8" s="132">
        <v>0.24349174128511517</v>
      </c>
      <c r="AK8" s="133">
        <f t="shared" ref="AK8:AQ8" si="14">W8/AD8</f>
        <v>52.95332724</v>
      </c>
      <c r="AL8" s="133">
        <f t="shared" si="14"/>
        <v>54.1066596</v>
      </c>
      <c r="AM8" s="133">
        <f t="shared" si="14"/>
        <v>62.35896582</v>
      </c>
      <c r="AN8" s="133">
        <f t="shared" si="14"/>
        <v>62.03217637</v>
      </c>
      <c r="AO8" s="133">
        <f t="shared" si="14"/>
        <v>117.3295219</v>
      </c>
      <c r="AP8" s="133">
        <f t="shared" si="14"/>
        <v>61.93129497</v>
      </c>
      <c r="AQ8" s="133">
        <f t="shared" si="14"/>
        <v>51.41341487</v>
      </c>
      <c r="AR8" s="140">
        <v>242.5963</v>
      </c>
      <c r="AS8" s="141">
        <v>100.51144</v>
      </c>
      <c r="AT8" s="140">
        <v>54.58373</v>
      </c>
      <c r="AU8" s="144">
        <v>598.0497</v>
      </c>
      <c r="AV8" s="140">
        <v>264.975</v>
      </c>
      <c r="AW8" s="137">
        <v>36.05218677355141</v>
      </c>
      <c r="AX8" s="138">
        <v>78.47981944969116</v>
      </c>
      <c r="AY8" s="137">
        <v>86.32481949921988</v>
      </c>
      <c r="AZ8" s="138">
        <v>41.281539928586476</v>
      </c>
      <c r="BA8" s="139">
        <v>15.839885214702708</v>
      </c>
      <c r="BB8" s="139">
        <v>25.310850943791426</v>
      </c>
      <c r="BC8" s="139">
        <v>8.527244938107268</v>
      </c>
      <c r="BD8" s="139">
        <v>7.14669493562467</v>
      </c>
      <c r="BE8" s="139">
        <v>2.8214826819738112</v>
      </c>
      <c r="BF8" s="139">
        <v>10.920053965446572</v>
      </c>
      <c r="BG8" s="139">
        <v>13.633415837285398</v>
      </c>
    </row>
    <row r="9" ht="14.25" customHeight="1">
      <c r="A9" s="35" t="s">
        <v>39</v>
      </c>
      <c r="B9" s="129">
        <v>-0.052666666666666674</v>
      </c>
      <c r="C9" s="129">
        <v>-0.109</v>
      </c>
      <c r="D9" s="129">
        <v>-0.25900000000000006</v>
      </c>
      <c r="E9" s="129">
        <v>-0.31433333333333335</v>
      </c>
      <c r="F9" s="129">
        <v>-0.5853333333333334</v>
      </c>
      <c r="G9" s="129">
        <v>-0.19399999999999998</v>
      </c>
      <c r="H9" s="129">
        <v>-0.09433333333333334</v>
      </c>
      <c r="I9" s="130">
        <v>-0.4481666666666666</v>
      </c>
      <c r="J9" s="130">
        <v>-0.41533333333333333</v>
      </c>
      <c r="K9" s="130">
        <v>-0.7741666666666668</v>
      </c>
      <c r="L9" s="130">
        <v>-1.0281666666666667</v>
      </c>
      <c r="M9" s="130">
        <v>-1.3076666666666668</v>
      </c>
      <c r="N9" s="130">
        <v>-0.612</v>
      </c>
      <c r="O9" s="131">
        <v>-0.6826666666666666</v>
      </c>
      <c r="P9" s="130">
        <f t="shared" ref="P9:V9" si="15">(B9-I9)</f>
        <v>0.3955</v>
      </c>
      <c r="Q9" s="130">
        <f t="shared" si="15"/>
        <v>0.3063333333</v>
      </c>
      <c r="R9" s="130">
        <f t="shared" si="15"/>
        <v>0.5151666667</v>
      </c>
      <c r="S9" s="130">
        <f t="shared" si="15"/>
        <v>0.7138333333</v>
      </c>
      <c r="T9" s="130">
        <f t="shared" si="15"/>
        <v>0.7223333333</v>
      </c>
      <c r="U9" s="130">
        <f t="shared" si="15"/>
        <v>0.418</v>
      </c>
      <c r="V9" s="130">
        <f t="shared" si="15"/>
        <v>0.5883333333</v>
      </c>
      <c r="W9" s="32">
        <v>16.104080466454878</v>
      </c>
      <c r="X9" s="42">
        <v>15.35911423299939</v>
      </c>
      <c r="Y9" s="42">
        <v>9.031129559544615</v>
      </c>
      <c r="Z9" s="42">
        <v>7.661186930757065</v>
      </c>
      <c r="AA9" s="42">
        <v>3.678103349092621</v>
      </c>
      <c r="AB9" s="42">
        <v>11.393391160069223</v>
      </c>
      <c r="AC9" s="95">
        <v>11.75315187646754</v>
      </c>
      <c r="AD9" s="130">
        <v>0.22819227837841508</v>
      </c>
      <c r="AE9" s="130">
        <v>0.27958001278208916</v>
      </c>
      <c r="AF9" s="130">
        <v>0.11804232474287174</v>
      </c>
      <c r="AG9" s="130">
        <v>0.09623373069233387</v>
      </c>
      <c r="AH9" s="130">
        <v>0.03276109209619159</v>
      </c>
      <c r="AI9" s="130">
        <v>0.18143596369867807</v>
      </c>
      <c r="AJ9" s="132">
        <v>0.22781140448798423</v>
      </c>
      <c r="AK9" s="133">
        <f t="shared" ref="AK9:AQ9" si="16">W9/AD9</f>
        <v>70.5724163</v>
      </c>
      <c r="AL9" s="133">
        <f t="shared" si="16"/>
        <v>54.93638147</v>
      </c>
      <c r="AM9" s="133">
        <f t="shared" si="16"/>
        <v>76.50755421</v>
      </c>
      <c r="AN9" s="133">
        <f t="shared" si="16"/>
        <v>79.61020399</v>
      </c>
      <c r="AO9" s="133">
        <f t="shared" si="16"/>
        <v>112.2704743</v>
      </c>
      <c r="AP9" s="133">
        <f t="shared" si="16"/>
        <v>62.7956604</v>
      </c>
      <c r="AQ9" s="133">
        <f t="shared" si="16"/>
        <v>51.59158692</v>
      </c>
      <c r="AR9" s="140">
        <v>255.1536</v>
      </c>
      <c r="AS9" s="141">
        <v>107.62345</v>
      </c>
      <c r="AT9" s="140">
        <v>75.35496</v>
      </c>
      <c r="AU9" s="145">
        <v>497.8161</v>
      </c>
      <c r="AV9" s="140">
        <v>277.5811</v>
      </c>
      <c r="AW9" s="137">
        <v>31.96915798742622</v>
      </c>
      <c r="AX9" s="138">
        <v>72.1530993831218</v>
      </c>
      <c r="AY9" s="137">
        <v>94.28894333772215</v>
      </c>
      <c r="AZ9" s="138">
        <v>59.342213647343065</v>
      </c>
      <c r="BA9" s="139">
        <v>12.354940334914039</v>
      </c>
      <c r="BB9" s="139">
        <v>16.385762333603765</v>
      </c>
      <c r="BC9" s="139">
        <v>7.656859325833992</v>
      </c>
      <c r="BD9" s="139">
        <v>4.635102300543243</v>
      </c>
      <c r="BE9" s="139">
        <v>1.4692535748285505</v>
      </c>
      <c r="BF9" s="139">
        <v>11.263663884214752</v>
      </c>
      <c r="BG9" s="139">
        <v>11.371208218500655</v>
      </c>
    </row>
    <row r="10" ht="14.25" customHeight="1">
      <c r="A10" s="35" t="s">
        <v>38</v>
      </c>
      <c r="B10" s="129">
        <v>-0.053</v>
      </c>
      <c r="C10" s="129">
        <v>-0.11699999999999999</v>
      </c>
      <c r="D10" s="129">
        <v>-0.26333333333333336</v>
      </c>
      <c r="E10" s="129">
        <v>-0.2846666666666667</v>
      </c>
      <c r="F10" s="129">
        <v>-0.6343333333333333</v>
      </c>
      <c r="G10" s="129">
        <v>-0.15366666666666665</v>
      </c>
      <c r="H10" s="129">
        <v>-0.09766666666666667</v>
      </c>
      <c r="I10" s="130">
        <v>-0.5515</v>
      </c>
      <c r="J10" s="130">
        <v>-0.49633333333333335</v>
      </c>
      <c r="K10" s="130">
        <v>-0.8170000000000001</v>
      </c>
      <c r="L10" s="130">
        <v>-0.9681666666666667</v>
      </c>
      <c r="M10" s="130">
        <v>-1.227</v>
      </c>
      <c r="N10" s="130">
        <v>-0.5981666666666666</v>
      </c>
      <c r="O10" s="131">
        <v>-0.6008333333333334</v>
      </c>
      <c r="P10" s="130">
        <f t="shared" ref="P10:V10" si="17">(B10-I10)</f>
        <v>0.4985</v>
      </c>
      <c r="Q10" s="130">
        <f t="shared" si="17"/>
        <v>0.3793333333</v>
      </c>
      <c r="R10" s="130">
        <f t="shared" si="17"/>
        <v>0.5536666667</v>
      </c>
      <c r="S10" s="130">
        <f t="shared" si="17"/>
        <v>0.6835</v>
      </c>
      <c r="T10" s="130">
        <f t="shared" si="17"/>
        <v>0.5926666667</v>
      </c>
      <c r="U10" s="130">
        <f t="shared" si="17"/>
        <v>0.4445</v>
      </c>
      <c r="V10" s="130">
        <f t="shared" si="17"/>
        <v>0.5031666667</v>
      </c>
      <c r="W10" s="32">
        <v>13.541663724535539</v>
      </c>
      <c r="X10" s="42">
        <v>12.926824695633853</v>
      </c>
      <c r="Y10" s="42">
        <v>10.018866650757824</v>
      </c>
      <c r="Z10" s="42">
        <v>9.856425829810421</v>
      </c>
      <c r="AA10" s="42">
        <v>6.080807427692174</v>
      </c>
      <c r="AB10" s="42">
        <v>11.272362396364661</v>
      </c>
      <c r="AC10" s="95">
        <v>10.182394821315915</v>
      </c>
      <c r="AD10" s="130">
        <v>0.22909643477679179</v>
      </c>
      <c r="AE10" s="130">
        <v>0.2521332200779654</v>
      </c>
      <c r="AF10" s="130">
        <v>0.12437148968678195</v>
      </c>
      <c r="AG10" s="130">
        <v>0.16589549029297904</v>
      </c>
      <c r="AH10" s="130">
        <v>0.05645631648518878</v>
      </c>
      <c r="AI10" s="130">
        <v>0.1742661201032312</v>
      </c>
      <c r="AJ10" s="132">
        <v>0.19829371862206221</v>
      </c>
      <c r="AK10" s="133">
        <f t="shared" ref="AK10:AQ10" si="18">W10/AD10</f>
        <v>59.10901118</v>
      </c>
      <c r="AL10" s="133">
        <f t="shared" si="18"/>
        <v>51.26981955</v>
      </c>
      <c r="AM10" s="133">
        <f t="shared" si="18"/>
        <v>80.5559753</v>
      </c>
      <c r="AN10" s="133">
        <f t="shared" si="18"/>
        <v>59.41346454</v>
      </c>
      <c r="AO10" s="133">
        <f t="shared" si="18"/>
        <v>107.7081858</v>
      </c>
      <c r="AP10" s="133">
        <f t="shared" si="18"/>
        <v>64.68476138</v>
      </c>
      <c r="AQ10" s="133">
        <f t="shared" si="18"/>
        <v>51.35006238</v>
      </c>
      <c r="AR10" s="140">
        <v>168.6933</v>
      </c>
      <c r="AS10" s="141">
        <v>59.81466</v>
      </c>
      <c r="AT10" s="140">
        <v>37.65692</v>
      </c>
      <c r="AU10" s="142">
        <v>414.0352</v>
      </c>
      <c r="AV10" s="140">
        <v>301.5467</v>
      </c>
      <c r="AW10" s="137">
        <v>35.99919681827157</v>
      </c>
      <c r="AX10" s="138">
        <v>144.13223774074368</v>
      </c>
      <c r="AY10" s="137">
        <v>74.74042711172505</v>
      </c>
      <c r="AZ10" s="138">
        <v>50.168538107657184</v>
      </c>
      <c r="BA10" s="139">
        <v>9.469424249783662</v>
      </c>
      <c r="BB10" s="139">
        <v>12.596459836698664</v>
      </c>
      <c r="BC10" s="139">
        <v>7.9441172493930825</v>
      </c>
      <c r="BD10" s="139">
        <v>7.114178195798167</v>
      </c>
      <c r="BE10" s="139">
        <v>2.9722288955283855</v>
      </c>
      <c r="BF10" s="139">
        <v>10.10534645977334</v>
      </c>
      <c r="BG10" s="139">
        <v>11.887088737542577</v>
      </c>
    </row>
    <row r="11" ht="14.25" customHeight="1">
      <c r="A11" s="35" t="s">
        <v>37</v>
      </c>
      <c r="B11" s="129">
        <v>-0.051666666666666666</v>
      </c>
      <c r="C11" s="129">
        <v>-0.11166666666666668</v>
      </c>
      <c r="D11" s="129">
        <v>-0.2346666666666667</v>
      </c>
      <c r="E11" s="129">
        <v>-0.24633333333333338</v>
      </c>
      <c r="F11" s="129">
        <v>-0.7656666666666667</v>
      </c>
      <c r="G11" s="129">
        <v>-0.18399999999999997</v>
      </c>
      <c r="H11" s="129">
        <v>-0.09266666666666666</v>
      </c>
      <c r="I11" s="130">
        <v>-0.4128333333333334</v>
      </c>
      <c r="J11" s="130">
        <v>-0.3525</v>
      </c>
      <c r="K11" s="130">
        <v>-0.7899999999999999</v>
      </c>
      <c r="L11" s="130">
        <v>-1.0188333333333333</v>
      </c>
      <c r="M11" s="130">
        <v>-1.254</v>
      </c>
      <c r="N11" s="130">
        <v>-0.5806666666666668</v>
      </c>
      <c r="O11" s="131">
        <v>-0.553</v>
      </c>
      <c r="P11" s="130">
        <f t="shared" ref="P11:V11" si="19">(B11-I11)</f>
        <v>0.3611666667</v>
      </c>
      <c r="Q11" s="130">
        <f t="shared" si="19"/>
        <v>0.2408333333</v>
      </c>
      <c r="R11" s="130">
        <f t="shared" si="19"/>
        <v>0.5553333333</v>
      </c>
      <c r="S11" s="130">
        <f t="shared" si="19"/>
        <v>0.7725</v>
      </c>
      <c r="T11" s="130">
        <f t="shared" si="19"/>
        <v>0.4883333333</v>
      </c>
      <c r="U11" s="130">
        <f t="shared" si="19"/>
        <v>0.3966666667</v>
      </c>
      <c r="V11" s="130">
        <f t="shared" si="19"/>
        <v>0.4603333333</v>
      </c>
      <c r="W11" s="32">
        <v>14.473731827772342</v>
      </c>
      <c r="X11" s="42">
        <v>14.712274519989991</v>
      </c>
      <c r="Y11" s="42">
        <v>6.900196893436666</v>
      </c>
      <c r="Z11" s="42">
        <v>7.755572018985629</v>
      </c>
      <c r="AA11" s="42">
        <v>2.5304451224359568</v>
      </c>
      <c r="AB11" s="42">
        <v>11.393049236741504</v>
      </c>
      <c r="AC11" s="95">
        <v>11.898253854447974</v>
      </c>
      <c r="AD11" s="130">
        <v>0.20889413673602586</v>
      </c>
      <c r="AE11" s="130">
        <v>0.24563215106734562</v>
      </c>
      <c r="AF11" s="130">
        <v>0.07676133232609851</v>
      </c>
      <c r="AG11" s="130">
        <v>0.10310860690664297</v>
      </c>
      <c r="AH11" s="130">
        <v>0.021016834001071277</v>
      </c>
      <c r="AI11" s="130">
        <v>0.17979638844171145</v>
      </c>
      <c r="AJ11" s="132">
        <v>0.23025767855737908</v>
      </c>
      <c r="AK11" s="133">
        <f t="shared" ref="AK11:AQ11" si="20">W11/AD11</f>
        <v>69.28740104</v>
      </c>
      <c r="AL11" s="133">
        <f t="shared" si="20"/>
        <v>59.89555706</v>
      </c>
      <c r="AM11" s="133">
        <f t="shared" si="20"/>
        <v>89.89157281</v>
      </c>
      <c r="AN11" s="133">
        <f t="shared" si="20"/>
        <v>75.21750368</v>
      </c>
      <c r="AO11" s="133">
        <f t="shared" si="20"/>
        <v>120.4008711</v>
      </c>
      <c r="AP11" s="133">
        <f t="shared" si="20"/>
        <v>63.36639649</v>
      </c>
      <c r="AQ11" s="133">
        <f t="shared" si="20"/>
        <v>51.67364636</v>
      </c>
      <c r="AR11" s="140">
        <v>233.3448</v>
      </c>
      <c r="AS11" s="141">
        <v>91.80328</v>
      </c>
      <c r="AT11" s="140">
        <v>51.67659</v>
      </c>
      <c r="AU11" s="146">
        <v>458.0374</v>
      </c>
      <c r="AV11" s="140">
        <v>261.445</v>
      </c>
      <c r="AW11" s="137">
        <v>33.90510194880072</v>
      </c>
      <c r="AX11" s="138">
        <v>147.98220890062223</v>
      </c>
      <c r="AY11" s="137">
        <v>90.85200167415447</v>
      </c>
      <c r="AZ11" s="138">
        <v>34.97463799505243</v>
      </c>
      <c r="BA11" s="139">
        <v>13.457313132755813</v>
      </c>
      <c r="BB11" s="139">
        <v>20.040531403664897</v>
      </c>
      <c r="BC11" s="139">
        <v>5.259346130452427</v>
      </c>
      <c r="BD11" s="139">
        <v>4.506255336098086</v>
      </c>
      <c r="BE11" s="139">
        <v>1.5970282014346195</v>
      </c>
      <c r="BF11" s="139">
        <v>12.173361717605923</v>
      </c>
      <c r="BG11" s="139">
        <v>14.772998147752906</v>
      </c>
    </row>
    <row r="12" ht="14.25" customHeight="1">
      <c r="A12" s="35" t="s">
        <v>36</v>
      </c>
      <c r="B12" s="129">
        <v>-0.07733333333333334</v>
      </c>
      <c r="C12" s="129">
        <v>-0.15633333333333332</v>
      </c>
      <c r="D12" s="129">
        <v>-0.23866666666666667</v>
      </c>
      <c r="E12" s="129">
        <v>-0.299</v>
      </c>
      <c r="F12" s="129">
        <v>-0.48199999999999993</v>
      </c>
      <c r="G12" s="129">
        <v>-0.13066666666666668</v>
      </c>
      <c r="H12" s="129">
        <v>-0.12366666666666666</v>
      </c>
      <c r="I12" s="130">
        <v>-0.49566666666666664</v>
      </c>
      <c r="J12" s="130">
        <v>-0.46283333333333326</v>
      </c>
      <c r="K12" s="130">
        <v>-0.8498333333333333</v>
      </c>
      <c r="L12" s="130">
        <v>-0.9768333333333333</v>
      </c>
      <c r="M12" s="130">
        <v>-1.1871666666666665</v>
      </c>
      <c r="N12" s="130">
        <v>-0.6631666666666666</v>
      </c>
      <c r="O12" s="131">
        <v>-0.602</v>
      </c>
      <c r="P12" s="130">
        <f t="shared" ref="P12:V12" si="21">(B12-I12)</f>
        <v>0.4183333333</v>
      </c>
      <c r="Q12" s="130">
        <f t="shared" si="21"/>
        <v>0.3065</v>
      </c>
      <c r="R12" s="130">
        <f t="shared" si="21"/>
        <v>0.6111666667</v>
      </c>
      <c r="S12" s="130">
        <f t="shared" si="21"/>
        <v>0.6778333333</v>
      </c>
      <c r="T12" s="130">
        <f t="shared" si="21"/>
        <v>0.7051666667</v>
      </c>
      <c r="U12" s="130">
        <f t="shared" si="21"/>
        <v>0.5325</v>
      </c>
      <c r="V12" s="130">
        <f t="shared" si="21"/>
        <v>0.4783333333</v>
      </c>
      <c r="W12" s="32">
        <v>13.683298254206113</v>
      </c>
      <c r="X12" s="42">
        <v>12.891107596286345</v>
      </c>
      <c r="Y12" s="42">
        <v>10.63469170683218</v>
      </c>
      <c r="Z12" s="42">
        <v>10.062881337570381</v>
      </c>
      <c r="AA12" s="42">
        <v>5.338485279504693</v>
      </c>
      <c r="AB12" s="42">
        <v>11.20999762884118</v>
      </c>
      <c r="AC12" s="95">
        <v>8.72949721675099</v>
      </c>
      <c r="AD12" s="130">
        <v>0.21281716147760568</v>
      </c>
      <c r="AE12" s="130">
        <v>0.2481745413427052</v>
      </c>
      <c r="AF12" s="130">
        <v>0.15744738574408976</v>
      </c>
      <c r="AG12" s="130">
        <v>0.2040045647801647</v>
      </c>
      <c r="AH12" s="130">
        <v>0.06950551171432659</v>
      </c>
      <c r="AI12" s="130">
        <v>0.1826813897933374</v>
      </c>
      <c r="AJ12" s="132">
        <v>0.15629615313692766</v>
      </c>
      <c r="AK12" s="133">
        <f t="shared" ref="AK12:AQ12" si="22">W12/AD12</f>
        <v>64.29602838</v>
      </c>
      <c r="AL12" s="133">
        <f t="shared" si="22"/>
        <v>51.9437148</v>
      </c>
      <c r="AM12" s="133">
        <f t="shared" si="22"/>
        <v>67.54441591</v>
      </c>
      <c r="AN12" s="133">
        <f t="shared" si="22"/>
        <v>49.32674594</v>
      </c>
      <c r="AO12" s="133">
        <f t="shared" si="22"/>
        <v>76.80664666</v>
      </c>
      <c r="AP12" s="133">
        <f t="shared" si="22"/>
        <v>61.36365418</v>
      </c>
      <c r="AQ12" s="133">
        <f t="shared" si="22"/>
        <v>55.85228454</v>
      </c>
      <c r="AR12" s="140">
        <v>162.5</v>
      </c>
      <c r="AS12" s="141">
        <v>57.77994</v>
      </c>
      <c r="AT12" s="140">
        <v>48.72773</v>
      </c>
      <c r="AU12" s="141">
        <v>501.1584</v>
      </c>
      <c r="AV12" s="140">
        <v>265.8375</v>
      </c>
      <c r="AW12" s="137">
        <v>34.922040105314935</v>
      </c>
      <c r="AX12" s="138">
        <v>118.48418737781209</v>
      </c>
      <c r="AY12" s="137">
        <v>60.4666115433447</v>
      </c>
      <c r="AZ12" s="138">
        <v>73.96275903871745</v>
      </c>
      <c r="BA12" s="139">
        <v>11.156141250060001</v>
      </c>
      <c r="BB12" s="139">
        <v>15.62283133851843</v>
      </c>
      <c r="BC12" s="139">
        <v>8.64938327340294</v>
      </c>
      <c r="BD12" s="139">
        <v>8.638911918026118</v>
      </c>
      <c r="BE12" s="139">
        <v>2.9972606649789486</v>
      </c>
      <c r="BF12" s="139">
        <v>9.085702731441206</v>
      </c>
      <c r="BG12" s="139">
        <v>11.732976223181765</v>
      </c>
    </row>
    <row r="13" ht="14.25" customHeight="1">
      <c r="A13" s="35" t="s">
        <v>34</v>
      </c>
      <c r="B13" s="129">
        <v>-0.07266666666666666</v>
      </c>
      <c r="C13" s="129">
        <v>-0.13266666666666668</v>
      </c>
      <c r="D13" s="129">
        <v>-0.272</v>
      </c>
      <c r="E13" s="129">
        <v>-0.27999999999999997</v>
      </c>
      <c r="F13" s="129">
        <v>-0.8569999999999999</v>
      </c>
      <c r="G13" s="129">
        <v>-0.124</v>
      </c>
      <c r="H13" s="129">
        <v>-0.09233333333333332</v>
      </c>
      <c r="I13" s="130">
        <v>-0.4045</v>
      </c>
      <c r="J13" s="130">
        <v>-0.39733333333333337</v>
      </c>
      <c r="K13" s="130">
        <v>-0.7201666666666666</v>
      </c>
      <c r="L13" s="130">
        <v>-0.915</v>
      </c>
      <c r="M13" s="130">
        <v>-1.1621666666666666</v>
      </c>
      <c r="N13" s="130">
        <v>-0.5935</v>
      </c>
      <c r="O13" s="131">
        <v>-0.5771666666666667</v>
      </c>
      <c r="P13" s="130">
        <f t="shared" ref="P13:V13" si="23">(B13-I13)</f>
        <v>0.3318333333</v>
      </c>
      <c r="Q13" s="130">
        <f t="shared" si="23"/>
        <v>0.2646666667</v>
      </c>
      <c r="R13" s="130">
        <f t="shared" si="23"/>
        <v>0.4481666667</v>
      </c>
      <c r="S13" s="130">
        <f t="shared" si="23"/>
        <v>0.635</v>
      </c>
      <c r="T13" s="130">
        <f t="shared" si="23"/>
        <v>0.3051666667</v>
      </c>
      <c r="U13" s="130">
        <f t="shared" si="23"/>
        <v>0.4695</v>
      </c>
      <c r="V13" s="130">
        <f t="shared" si="23"/>
        <v>0.4848333333</v>
      </c>
      <c r="W13" s="32">
        <v>14.526074971024329</v>
      </c>
      <c r="X13" s="42">
        <v>13.997854690328694</v>
      </c>
      <c r="Y13" s="42">
        <v>7.719979628079407</v>
      </c>
      <c r="Z13" s="42">
        <v>10.250726277046581</v>
      </c>
      <c r="AA13" s="42">
        <v>4.436954455797737</v>
      </c>
      <c r="AB13" s="42">
        <v>12.871108382806254</v>
      </c>
      <c r="AC13" s="95">
        <v>11.678558864520374</v>
      </c>
      <c r="AD13" s="130">
        <v>0.2216367800309883</v>
      </c>
      <c r="AE13" s="130">
        <v>0.24822990423926505</v>
      </c>
      <c r="AF13" s="130">
        <v>0.09634809183956088</v>
      </c>
      <c r="AG13" s="130">
        <v>0.16096253922540418</v>
      </c>
      <c r="AH13" s="130">
        <v>0.05055813288869769</v>
      </c>
      <c r="AI13" s="130">
        <v>0.1988153517934728</v>
      </c>
      <c r="AJ13" s="132">
        <v>0.22570980481408784</v>
      </c>
      <c r="AK13" s="133">
        <f t="shared" ref="AK13:AQ13" si="24">W13/AD13</f>
        <v>65.54000184</v>
      </c>
      <c r="AL13" s="133">
        <f t="shared" si="24"/>
        <v>56.39068642</v>
      </c>
      <c r="AM13" s="133">
        <f t="shared" si="24"/>
        <v>80.12592134</v>
      </c>
      <c r="AN13" s="133">
        <f t="shared" si="24"/>
        <v>63.68392501</v>
      </c>
      <c r="AO13" s="133">
        <f t="shared" si="24"/>
        <v>87.75946029</v>
      </c>
      <c r="AP13" s="133">
        <f t="shared" si="24"/>
        <v>64.73900665</v>
      </c>
      <c r="AQ13" s="133">
        <f t="shared" si="24"/>
        <v>51.74147784</v>
      </c>
      <c r="AR13" s="140">
        <v>201.3377</v>
      </c>
      <c r="AS13" s="141">
        <v>68.09574</v>
      </c>
      <c r="AT13" s="140">
        <v>62.69215</v>
      </c>
      <c r="AU13" s="144">
        <v>540.1646</v>
      </c>
      <c r="AV13" s="140">
        <v>200.99</v>
      </c>
      <c r="AW13" s="137">
        <v>34.63010746561465</v>
      </c>
      <c r="AX13" s="138">
        <v>92.07278679481712</v>
      </c>
      <c r="AY13" s="147" t="s">
        <v>146</v>
      </c>
      <c r="AZ13" s="147" t="s">
        <v>146</v>
      </c>
      <c r="BA13" s="139">
        <v>15.156928850607398</v>
      </c>
      <c r="BB13" s="139">
        <v>17.524925464290902</v>
      </c>
      <c r="BC13" s="139">
        <v>7.251243434604933</v>
      </c>
      <c r="BD13" s="139">
        <v>7.721464609440251</v>
      </c>
      <c r="BE13" s="139">
        <v>4.437928601727583</v>
      </c>
      <c r="BF13" s="139">
        <v>11.098555163431358</v>
      </c>
      <c r="BG13" s="139">
        <v>13.636360117210339</v>
      </c>
    </row>
    <row r="14" ht="14.25" customHeight="1">
      <c r="A14" s="35" t="s">
        <v>32</v>
      </c>
      <c r="B14" s="129">
        <v>-0.05766666666666667</v>
      </c>
      <c r="C14" s="129">
        <v>-0.13033333333333333</v>
      </c>
      <c r="D14" s="129">
        <v>-0.2806666666666667</v>
      </c>
      <c r="E14" s="129">
        <v>-0.337</v>
      </c>
      <c r="F14" s="129">
        <v>-0.8510000000000001</v>
      </c>
      <c r="G14" s="129">
        <v>-0.155</v>
      </c>
      <c r="H14" s="129">
        <v>-0.14933333333333332</v>
      </c>
      <c r="I14" s="130">
        <v>-0.43783333333333335</v>
      </c>
      <c r="J14" s="130">
        <v>-0.401</v>
      </c>
      <c r="K14" s="130">
        <v>-0.8266666666666667</v>
      </c>
      <c r="L14" s="130">
        <v>-1.0085</v>
      </c>
      <c r="M14" s="130">
        <v>-1.2893333333333332</v>
      </c>
      <c r="N14" s="130">
        <v>-0.6631666666666667</v>
      </c>
      <c r="O14" s="131">
        <v>-0.6251666666666666</v>
      </c>
      <c r="P14" s="130">
        <f t="shared" ref="P14:V14" si="25">(B14-I14)</f>
        <v>0.3801666667</v>
      </c>
      <c r="Q14" s="130">
        <f t="shared" si="25"/>
        <v>0.2706666667</v>
      </c>
      <c r="R14" s="130">
        <f t="shared" si="25"/>
        <v>0.546</v>
      </c>
      <c r="S14" s="130">
        <f t="shared" si="25"/>
        <v>0.6715</v>
      </c>
      <c r="T14" s="130">
        <f t="shared" si="25"/>
        <v>0.4383333333</v>
      </c>
      <c r="U14" s="130">
        <f t="shared" si="25"/>
        <v>0.5081666667</v>
      </c>
      <c r="V14" s="130">
        <f t="shared" si="25"/>
        <v>0.4758333333</v>
      </c>
      <c r="W14" s="32">
        <v>15.457699447937463</v>
      </c>
      <c r="X14" s="42">
        <v>13.597671959031238</v>
      </c>
      <c r="Y14" s="42">
        <v>9.812820037872356</v>
      </c>
      <c r="Z14" s="42">
        <v>9.519582721453334</v>
      </c>
      <c r="AA14" s="42">
        <v>3.9041059707489727</v>
      </c>
      <c r="AB14" s="42">
        <v>10.221778502323923</v>
      </c>
      <c r="AC14" s="95">
        <v>9.844573384535499</v>
      </c>
      <c r="AD14" s="130">
        <v>0.23091258572241846</v>
      </c>
      <c r="AE14" s="130">
        <v>0.2304504257683232</v>
      </c>
      <c r="AF14" s="130">
        <v>0.12486907902780485</v>
      </c>
      <c r="AG14" s="130">
        <v>0.13445256749648582</v>
      </c>
      <c r="AH14" s="130">
        <v>0.033078804654012785</v>
      </c>
      <c r="AI14" s="130">
        <v>0.14344144627821998</v>
      </c>
      <c r="AJ14" s="132">
        <v>0.183687895855992</v>
      </c>
      <c r="AK14" s="133">
        <f t="shared" ref="AK14:AQ14" si="26">W14/AD14</f>
        <v>66.94177972</v>
      </c>
      <c r="AL14" s="133">
        <f t="shared" si="26"/>
        <v>59.00475954</v>
      </c>
      <c r="AM14" s="133">
        <f t="shared" si="26"/>
        <v>78.58486756</v>
      </c>
      <c r="AN14" s="133">
        <f t="shared" si="26"/>
        <v>70.80253578</v>
      </c>
      <c r="AO14" s="133">
        <f t="shared" si="26"/>
        <v>118.0243969</v>
      </c>
      <c r="AP14" s="133">
        <f t="shared" si="26"/>
        <v>71.26098326</v>
      </c>
      <c r="AQ14" s="133">
        <f t="shared" si="26"/>
        <v>53.59402338</v>
      </c>
      <c r="AR14" s="140">
        <v>182.4323</v>
      </c>
      <c r="AS14" s="141">
        <v>70.95522</v>
      </c>
      <c r="AT14" s="140">
        <v>48.62126</v>
      </c>
      <c r="AU14" s="146">
        <v>464.7208</v>
      </c>
      <c r="AV14" s="140">
        <v>263.1656</v>
      </c>
      <c r="AW14" s="137">
        <v>29.960050148241486</v>
      </c>
      <c r="AX14" s="138">
        <v>94.20766938032591</v>
      </c>
      <c r="AY14" s="137">
        <v>69.55767531230957</v>
      </c>
      <c r="AZ14" s="138">
        <v>62.49566461411009</v>
      </c>
      <c r="BA14" s="139">
        <v>13.727401480884089</v>
      </c>
      <c r="BB14" s="139">
        <v>17.08889828445176</v>
      </c>
      <c r="BC14" s="139">
        <v>8.404827343810334</v>
      </c>
      <c r="BD14" s="139">
        <v>6.599381946711111</v>
      </c>
      <c r="BE14" s="139">
        <v>2.903876493613177</v>
      </c>
      <c r="BF14" s="139">
        <v>8.160267972422622</v>
      </c>
      <c r="BG14" s="139">
        <v>11.772416560909042</v>
      </c>
    </row>
    <row r="15" ht="14.25" customHeight="1">
      <c r="A15" s="35" t="s">
        <v>30</v>
      </c>
      <c r="B15" s="129">
        <v>-0.058</v>
      </c>
      <c r="C15" s="129">
        <v>-0.11733333333333333</v>
      </c>
      <c r="D15" s="129">
        <v>-0.32266666666666666</v>
      </c>
      <c r="E15" s="129">
        <v>-0.2843333333333333</v>
      </c>
      <c r="F15" s="129">
        <v>-0.9873333333333333</v>
      </c>
      <c r="G15" s="129">
        <v>-0.1426666666666667</v>
      </c>
      <c r="H15" s="129">
        <v>-0.09999999999999999</v>
      </c>
      <c r="I15" s="130">
        <v>-0.43783333333333335</v>
      </c>
      <c r="J15" s="130">
        <v>-0.39483333333333337</v>
      </c>
      <c r="K15" s="130">
        <v>-0.8038333333333333</v>
      </c>
      <c r="L15" s="130">
        <v>-0.9953333333333334</v>
      </c>
      <c r="M15" s="130">
        <v>-1.3698333333333332</v>
      </c>
      <c r="N15" s="130">
        <v>-0.6669999999999999</v>
      </c>
      <c r="O15" s="131">
        <v>-0.544</v>
      </c>
      <c r="P15" s="130">
        <f t="shared" ref="P15:V15" si="27">(B15-I15)</f>
        <v>0.3798333333</v>
      </c>
      <c r="Q15" s="130">
        <f t="shared" si="27"/>
        <v>0.2775</v>
      </c>
      <c r="R15" s="130">
        <f t="shared" si="27"/>
        <v>0.4811666667</v>
      </c>
      <c r="S15" s="130">
        <f t="shared" si="27"/>
        <v>0.711</v>
      </c>
      <c r="T15" s="130">
        <f t="shared" si="27"/>
        <v>0.3825</v>
      </c>
      <c r="U15" s="130">
        <f t="shared" si="27"/>
        <v>0.5243333333</v>
      </c>
      <c r="V15" s="130">
        <f t="shared" si="27"/>
        <v>0.444</v>
      </c>
      <c r="W15" s="32">
        <v>16.857261831305426</v>
      </c>
      <c r="X15" s="42">
        <v>13.889464989746466</v>
      </c>
      <c r="Y15" s="42">
        <v>11.545937920676174</v>
      </c>
      <c r="Z15" s="42">
        <v>12.062060163755111</v>
      </c>
      <c r="AA15" s="42">
        <v>4.919247778370939</v>
      </c>
      <c r="AB15" s="42">
        <v>11.290656744874232</v>
      </c>
      <c r="AC15" s="95">
        <v>11.452708709789107</v>
      </c>
      <c r="AD15" s="130">
        <v>0.2597192514769559</v>
      </c>
      <c r="AE15" s="130">
        <v>0.23035036870221717</v>
      </c>
      <c r="AF15" s="130">
        <v>0.16136470181960072</v>
      </c>
      <c r="AG15" s="130">
        <v>0.19074843491571883</v>
      </c>
      <c r="AH15" s="130">
        <v>0.03386292186401013</v>
      </c>
      <c r="AI15" s="130">
        <v>0.1589578625770706</v>
      </c>
      <c r="AJ15" s="132">
        <v>0.22040726742875136</v>
      </c>
      <c r="AK15" s="133">
        <f t="shared" ref="AK15:AQ15" si="28">W15/AD15</f>
        <v>64.90570774</v>
      </c>
      <c r="AL15" s="133">
        <f t="shared" si="28"/>
        <v>60.29712506</v>
      </c>
      <c r="AM15" s="133">
        <f t="shared" si="28"/>
        <v>71.5518189</v>
      </c>
      <c r="AN15" s="133">
        <f t="shared" si="28"/>
        <v>63.23543451</v>
      </c>
      <c r="AO15" s="133">
        <f t="shared" si="28"/>
        <v>145.2694424</v>
      </c>
      <c r="AP15" s="133">
        <f t="shared" si="28"/>
        <v>71.02924361</v>
      </c>
      <c r="AQ15" s="133">
        <f t="shared" si="28"/>
        <v>51.96157479</v>
      </c>
      <c r="AR15" s="140">
        <v>206.3162</v>
      </c>
      <c r="AS15" s="141">
        <v>80.2466</v>
      </c>
      <c r="AT15" s="140">
        <v>61.55293</v>
      </c>
      <c r="AU15" s="135">
        <v>515.2347</v>
      </c>
      <c r="AV15" s="140">
        <v>243.318</v>
      </c>
      <c r="AW15" s="137">
        <v>32.568443742778925</v>
      </c>
      <c r="AX15" s="138">
        <v>118.86466502783156</v>
      </c>
      <c r="AY15" s="137">
        <v>80.91098687358597</v>
      </c>
      <c r="AZ15" s="138">
        <v>54.468698516884935</v>
      </c>
      <c r="BA15" s="139">
        <v>14.5756839313154</v>
      </c>
      <c r="BB15" s="139">
        <v>16.689926967761906</v>
      </c>
      <c r="BC15" s="139">
        <v>10.170193366632892</v>
      </c>
      <c r="BD15" s="139">
        <v>7.840940679997084</v>
      </c>
      <c r="BE15" s="139">
        <v>3.126555745145797</v>
      </c>
      <c r="BF15" s="139">
        <v>8.46092722272625</v>
      </c>
      <c r="BG15" s="139">
        <v>14.9152371253336</v>
      </c>
    </row>
    <row r="16" ht="14.25" customHeight="1">
      <c r="A16" s="35" t="s">
        <v>29</v>
      </c>
      <c r="B16" s="129">
        <v>-0.05633333333333334</v>
      </c>
      <c r="C16" s="129">
        <v>-0.133</v>
      </c>
      <c r="D16" s="129">
        <v>-0.28</v>
      </c>
      <c r="E16" s="129">
        <v>-0.3806666666666667</v>
      </c>
      <c r="F16" s="129">
        <v>-0.7216666666666667</v>
      </c>
      <c r="G16" s="129">
        <v>-0.1366666666666667</v>
      </c>
      <c r="H16" s="129">
        <v>-0.14566666666666664</v>
      </c>
      <c r="I16" s="130">
        <v>-0.6341666666666667</v>
      </c>
      <c r="J16" s="130">
        <v>-0.506</v>
      </c>
      <c r="K16" s="130">
        <v>-0.8656666666666667</v>
      </c>
      <c r="L16" s="130">
        <v>-1.0185000000000002</v>
      </c>
      <c r="M16" s="130">
        <v>-1.26</v>
      </c>
      <c r="N16" s="130">
        <v>-0.637</v>
      </c>
      <c r="O16" s="131">
        <v>-0.6756666666666667</v>
      </c>
      <c r="P16" s="130">
        <f t="shared" ref="P16:V16" si="29">(B16-I16)</f>
        <v>0.5778333333</v>
      </c>
      <c r="Q16" s="130">
        <f t="shared" si="29"/>
        <v>0.373</v>
      </c>
      <c r="R16" s="130">
        <f t="shared" si="29"/>
        <v>0.5856666667</v>
      </c>
      <c r="S16" s="130">
        <f t="shared" si="29"/>
        <v>0.6378333333</v>
      </c>
      <c r="T16" s="130">
        <f t="shared" si="29"/>
        <v>0.5383333333</v>
      </c>
      <c r="U16" s="130">
        <f t="shared" si="29"/>
        <v>0.5003333333</v>
      </c>
      <c r="V16" s="130">
        <f t="shared" si="29"/>
        <v>0.53</v>
      </c>
      <c r="W16" s="32">
        <v>16.047807821319264</v>
      </c>
      <c r="X16" s="42">
        <v>13.478834611501101</v>
      </c>
      <c r="Y16" s="42">
        <v>9.897935346033018</v>
      </c>
      <c r="Z16" s="42">
        <v>9.267927328814984</v>
      </c>
      <c r="AA16" s="42">
        <v>5.363682087084933</v>
      </c>
      <c r="AB16" s="42">
        <v>11.062819572844012</v>
      </c>
      <c r="AC16" s="95">
        <v>9.598795123340144</v>
      </c>
      <c r="AD16" s="130">
        <v>0.21383127553083517</v>
      </c>
      <c r="AE16" s="130">
        <v>0.21292581129918356</v>
      </c>
      <c r="AF16" s="130">
        <v>0.11975486338838222</v>
      </c>
      <c r="AG16" s="130">
        <v>0.12084055969324392</v>
      </c>
      <c r="AH16" s="130">
        <v>0.04219977622287441</v>
      </c>
      <c r="AI16" s="130">
        <v>0.16040922316029316</v>
      </c>
      <c r="AJ16" s="132">
        <v>0.1812367474744783</v>
      </c>
      <c r="AK16" s="133">
        <f t="shared" ref="AK16:AQ16" si="30">W16/AD16</f>
        <v>75.04892716</v>
      </c>
      <c r="AL16" s="133">
        <f t="shared" si="30"/>
        <v>63.30296233</v>
      </c>
      <c r="AM16" s="133">
        <f t="shared" si="30"/>
        <v>82.65163573</v>
      </c>
      <c r="AN16" s="133">
        <f t="shared" si="30"/>
        <v>76.69550151</v>
      </c>
      <c r="AO16" s="133">
        <f t="shared" si="30"/>
        <v>127.1021453</v>
      </c>
      <c r="AP16" s="133">
        <f t="shared" si="30"/>
        <v>68.96623121</v>
      </c>
      <c r="AQ16" s="133">
        <f t="shared" si="30"/>
        <v>52.96274214</v>
      </c>
      <c r="AR16" s="140">
        <v>169.6784</v>
      </c>
      <c r="AS16" s="141">
        <v>66.40126</v>
      </c>
      <c r="AT16" s="140">
        <v>43.33655</v>
      </c>
      <c r="AU16" s="136">
        <v>425.5497</v>
      </c>
      <c r="AV16" s="140">
        <v>317.6043</v>
      </c>
      <c r="AW16" s="137">
        <v>27.53573363432208</v>
      </c>
      <c r="AX16" s="138">
        <v>108.15228803802836</v>
      </c>
      <c r="AY16" s="137">
        <v>71.986912114804</v>
      </c>
      <c r="AZ16" s="138">
        <v>55.47206927903808</v>
      </c>
      <c r="BA16" s="139">
        <v>8.877921234940015</v>
      </c>
      <c r="BB16" s="139">
        <v>12.299447608192402</v>
      </c>
      <c r="BC16" s="139">
        <v>7.350438892959445</v>
      </c>
      <c r="BD16" s="139">
        <v>6.615364690822647</v>
      </c>
      <c r="BE16" s="139">
        <v>2.831556318653303</v>
      </c>
      <c r="BF16" s="139">
        <v>9.17570697176182</v>
      </c>
      <c r="BG16" s="139">
        <v>10.488806830953557</v>
      </c>
    </row>
    <row r="17" ht="14.25" customHeight="1">
      <c r="A17" s="33" t="s">
        <v>28</v>
      </c>
      <c r="B17" s="129">
        <v>-0.048666666666666664</v>
      </c>
      <c r="C17" s="129">
        <v>-0.09999999999999999</v>
      </c>
      <c r="D17" s="129">
        <v>-0.32</v>
      </c>
      <c r="E17" s="129">
        <v>-0.34366666666666673</v>
      </c>
      <c r="F17" s="129">
        <v>-0.9573333333333333</v>
      </c>
      <c r="G17" s="129">
        <v>-0.167</v>
      </c>
      <c r="H17" s="129">
        <v>-0.09766666666666667</v>
      </c>
      <c r="I17" s="130">
        <v>-0.45733333333333337</v>
      </c>
      <c r="J17" s="130">
        <v>-0.3673333333333333</v>
      </c>
      <c r="K17" s="130">
        <v>-0.7864999999999999</v>
      </c>
      <c r="L17" s="130">
        <v>-1.0136666666666665</v>
      </c>
      <c r="M17" s="130">
        <v>-1.3566666666666667</v>
      </c>
      <c r="N17" s="130">
        <v>-0.6101666666666666</v>
      </c>
      <c r="O17" s="131">
        <v>-0.6958333333333333</v>
      </c>
      <c r="P17" s="130">
        <f t="shared" ref="P17:V17" si="31">(B17-I17)</f>
        <v>0.4086666667</v>
      </c>
      <c r="Q17" s="130">
        <f t="shared" si="31"/>
        <v>0.2673333333</v>
      </c>
      <c r="R17" s="130">
        <f t="shared" si="31"/>
        <v>0.4665</v>
      </c>
      <c r="S17" s="130">
        <f t="shared" si="31"/>
        <v>0.67</v>
      </c>
      <c r="T17" s="130">
        <f t="shared" si="31"/>
        <v>0.3993333333</v>
      </c>
      <c r="U17" s="130">
        <f t="shared" si="31"/>
        <v>0.4431666667</v>
      </c>
      <c r="V17" s="130">
        <f t="shared" si="31"/>
        <v>0.5981666667</v>
      </c>
      <c r="W17" s="38">
        <v>16.295433429386097</v>
      </c>
      <c r="X17" s="40">
        <v>15.314965326773326</v>
      </c>
      <c r="Y17" s="40">
        <v>7.705644065491605</v>
      </c>
      <c r="Z17" s="40">
        <v>9.43256551033935</v>
      </c>
      <c r="AA17" s="40">
        <v>4.056726851314208</v>
      </c>
      <c r="AB17" s="40">
        <v>13.49614182665934</v>
      </c>
      <c r="AC17" s="148">
        <v>13.852790748087074</v>
      </c>
      <c r="AD17" s="149">
        <v>0.26761655714930577</v>
      </c>
      <c r="AE17" s="149">
        <v>0.2929318245929839</v>
      </c>
      <c r="AF17" s="149">
        <v>0.07175292982419886</v>
      </c>
      <c r="AG17" s="149">
        <v>0.13361700610674385</v>
      </c>
      <c r="AH17" s="149">
        <v>0.027660814653738264</v>
      </c>
      <c r="AI17" s="149">
        <v>0.1983330965191504</v>
      </c>
      <c r="AJ17" s="150">
        <v>0.27009404403137377</v>
      </c>
      <c r="AK17" s="133">
        <f t="shared" ref="AK17:AQ17" si="32">W17/AD17</f>
        <v>60.89097626</v>
      </c>
      <c r="AL17" s="133">
        <f t="shared" si="32"/>
        <v>52.28167116</v>
      </c>
      <c r="AM17" s="133">
        <f t="shared" si="32"/>
        <v>107.3913509</v>
      </c>
      <c r="AN17" s="133">
        <f t="shared" si="32"/>
        <v>70.59404925</v>
      </c>
      <c r="AO17" s="133">
        <f t="shared" si="32"/>
        <v>146.6597026</v>
      </c>
      <c r="AP17" s="133">
        <f t="shared" si="32"/>
        <v>68.04785517</v>
      </c>
      <c r="AQ17" s="133">
        <f t="shared" si="32"/>
        <v>51.28876795</v>
      </c>
      <c r="AR17" s="151">
        <v>275.128</v>
      </c>
      <c r="AS17" s="145">
        <v>135.04861</v>
      </c>
      <c r="AT17" s="151">
        <v>63.40482</v>
      </c>
      <c r="AU17" s="144">
        <v>531.6306</v>
      </c>
      <c r="AV17" s="151">
        <v>219.8433</v>
      </c>
      <c r="AW17" s="152">
        <v>27.351028086212448</v>
      </c>
      <c r="AX17" s="153">
        <v>170.32085474970688</v>
      </c>
      <c r="AY17" s="152">
        <v>92.38296818341968</v>
      </c>
      <c r="AZ17" s="153">
        <v>39.13054539137438</v>
      </c>
      <c r="BA17" s="154">
        <v>14.089418724871152</v>
      </c>
      <c r="BB17" s="154">
        <v>19.34108320309839</v>
      </c>
      <c r="BC17" s="154">
        <v>5.774130607972116</v>
      </c>
      <c r="BD17" s="154">
        <v>6.417326414410873</v>
      </c>
      <c r="BE17" s="154">
        <v>2.637028925517779</v>
      </c>
      <c r="BF17" s="154">
        <v>11.814957410627729</v>
      </c>
      <c r="BG17" s="154">
        <v>13.005221564304001</v>
      </c>
    </row>
    <row r="18" ht="14.25" customHeight="1"/>
    <row r="19" ht="14.25" customHeight="1"/>
    <row r="20" ht="14.25" customHeight="1"/>
    <row r="21" ht="14.25" customHeight="1"/>
    <row r="22" ht="14.25" customHeight="1">
      <c r="W22" s="155"/>
      <c r="X22" s="155"/>
      <c r="Y22" s="155"/>
      <c r="Z22" s="156"/>
      <c r="AA22" s="155"/>
      <c r="AB22" s="155"/>
      <c r="AC22" s="155"/>
      <c r="AD22" s="157"/>
      <c r="AE22" s="155"/>
      <c r="AF22" s="155"/>
      <c r="AG22" s="155"/>
      <c r="AH22" s="156"/>
      <c r="AI22" s="155"/>
      <c r="AJ22" s="155"/>
      <c r="AK22" s="155"/>
    </row>
    <row r="23" ht="14.25" customHeight="1">
      <c r="W23" s="158"/>
      <c r="X23" s="158"/>
      <c r="Y23" s="158"/>
      <c r="Z23" s="158"/>
      <c r="AA23" s="158"/>
      <c r="AB23" s="158"/>
      <c r="AC23" s="158"/>
    </row>
    <row r="24" ht="14.25" customHeight="1">
      <c r="W24" s="158"/>
      <c r="X24" s="158"/>
      <c r="Y24" s="158"/>
      <c r="Z24" s="158"/>
      <c r="AA24" s="158"/>
      <c r="AB24" s="158"/>
      <c r="AC24" s="158"/>
    </row>
    <row r="25" ht="14.25" customHeight="1">
      <c r="W25" s="158"/>
      <c r="X25" s="158"/>
      <c r="Y25" s="158"/>
      <c r="Z25" s="158"/>
      <c r="AA25" s="158"/>
      <c r="AB25" s="158"/>
      <c r="AC25" s="158"/>
    </row>
    <row r="26" ht="14.25" customHeight="1">
      <c r="W26" s="158"/>
      <c r="X26" s="158"/>
      <c r="Y26" s="158"/>
      <c r="Z26" s="158"/>
      <c r="AA26" s="158"/>
      <c r="AB26" s="158"/>
      <c r="AC26" s="158"/>
    </row>
    <row r="27" ht="14.25" customHeight="1">
      <c r="W27" s="158"/>
      <c r="X27" s="158"/>
      <c r="Y27" s="158"/>
      <c r="Z27" s="158"/>
      <c r="AA27" s="158"/>
      <c r="AB27" s="158"/>
      <c r="AC27" s="158"/>
    </row>
    <row r="28" ht="14.25" customHeight="1">
      <c r="W28" s="158"/>
      <c r="X28" s="158"/>
      <c r="Y28" s="158"/>
      <c r="Z28" s="158"/>
      <c r="AA28" s="158"/>
      <c r="AB28" s="158"/>
      <c r="AC28" s="158"/>
    </row>
    <row r="29" ht="14.25" customHeight="1">
      <c r="W29" s="158"/>
      <c r="X29" s="158"/>
      <c r="Y29" s="158"/>
      <c r="Z29" s="158"/>
      <c r="AA29" s="158"/>
      <c r="AB29" s="158"/>
      <c r="AC29" s="158"/>
    </row>
    <row r="30" ht="14.25" customHeight="1">
      <c r="W30" s="158"/>
      <c r="X30" s="158"/>
      <c r="Y30" s="158"/>
      <c r="Z30" s="158"/>
      <c r="AA30" s="158"/>
      <c r="AB30" s="158"/>
      <c r="AC30" s="158"/>
    </row>
    <row r="31" ht="14.25" customHeight="1">
      <c r="W31" s="158"/>
      <c r="X31" s="158"/>
      <c r="Y31" s="158"/>
      <c r="Z31" s="158"/>
      <c r="AA31" s="158"/>
      <c r="AB31" s="158"/>
      <c r="AC31" s="158"/>
    </row>
    <row r="32" ht="14.25" customHeight="1">
      <c r="W32" s="158"/>
      <c r="X32" s="158"/>
      <c r="Y32" s="158"/>
      <c r="Z32" s="158"/>
      <c r="AA32" s="158"/>
      <c r="AB32" s="158"/>
      <c r="AC32" s="158"/>
    </row>
    <row r="33" ht="14.25" customHeight="1">
      <c r="W33" s="158"/>
      <c r="X33" s="158"/>
      <c r="Y33" s="158"/>
      <c r="Z33" s="158"/>
      <c r="AA33" s="158"/>
      <c r="AB33" s="158"/>
      <c r="AC33" s="158"/>
    </row>
    <row r="34" ht="14.25" customHeight="1">
      <c r="W34" s="158"/>
      <c r="X34" s="158"/>
      <c r="Y34" s="158"/>
      <c r="Z34" s="158"/>
      <c r="AA34" s="158"/>
      <c r="AB34" s="158"/>
      <c r="AC34" s="158"/>
    </row>
    <row r="35" ht="14.25" customHeight="1">
      <c r="W35" s="158"/>
      <c r="X35" s="158"/>
      <c r="Y35" s="158"/>
      <c r="Z35" s="158"/>
      <c r="AA35" s="158"/>
      <c r="AB35" s="158"/>
      <c r="AC35" s="158"/>
    </row>
    <row r="36" ht="14.25" customHeight="1">
      <c r="W36" s="158"/>
      <c r="X36" s="158"/>
      <c r="Y36" s="158"/>
      <c r="Z36" s="158"/>
      <c r="AA36" s="158"/>
      <c r="AB36" s="158"/>
      <c r="AC36" s="158"/>
    </row>
    <row r="37" ht="14.25" customHeight="1">
      <c r="W37" s="158"/>
      <c r="X37" s="158"/>
      <c r="Y37" s="158"/>
      <c r="Z37" s="158"/>
      <c r="AA37" s="158"/>
      <c r="AB37" s="158"/>
      <c r="AC37" s="158"/>
    </row>
    <row r="38" ht="14.25" customHeight="1">
      <c r="W38" s="158"/>
      <c r="X38" s="158"/>
      <c r="Y38" s="158"/>
      <c r="Z38" s="158"/>
      <c r="AA38" s="158"/>
      <c r="AB38" s="158"/>
      <c r="AC38" s="158"/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</sheetData>
  <conditionalFormatting sqref="B2:B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V1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1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1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1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12 AY14:AY1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26.25"/>
    <col customWidth="1" min="3" max="3" width="22.5"/>
    <col customWidth="1" min="4" max="4" width="20.88"/>
    <col customWidth="1" min="5" max="5" width="8.75"/>
    <col customWidth="1" min="6" max="6" width="13.5"/>
    <col customWidth="1" min="7" max="7" width="19.0"/>
    <col customWidth="1" min="8" max="8" width="20.88"/>
    <col customWidth="1" min="9" max="9" width="19.0"/>
    <col customWidth="1" min="10" max="10" width="8.75"/>
    <col customWidth="1" min="11" max="11" width="7.0"/>
    <col customWidth="1" min="12" max="12" width="10.38"/>
    <col customWidth="1" min="13" max="13" width="12.13"/>
    <col customWidth="1" min="14" max="14" width="8.75"/>
    <col customWidth="1" min="15" max="15" width="12.13"/>
    <col customWidth="1" min="16" max="16" width="14.38"/>
    <col customWidth="1" min="17" max="17" width="16.0"/>
    <col customWidth="1" min="18" max="18" width="16.25"/>
    <col customWidth="1" min="19" max="19" width="14.0"/>
    <col customWidth="1" min="20" max="20" width="13.13"/>
    <col customWidth="1" min="21" max="21" width="13.25"/>
    <col customWidth="1" min="22" max="22" width="15.0"/>
    <col customWidth="1" min="23" max="23" width="12.88"/>
    <col customWidth="1" min="24" max="25" width="14.13"/>
    <col customWidth="1" min="26" max="32" width="8.75"/>
    <col customWidth="1" min="33" max="33" width="11.5"/>
    <col customWidth="1" min="34" max="36" width="8.75"/>
    <col customWidth="1" min="37" max="37" width="8.88"/>
    <col customWidth="1" min="38" max="46" width="8.75"/>
    <col customWidth="1" min="47" max="47" width="8.88"/>
    <col customWidth="1" min="48" max="53" width="8.75"/>
  </cols>
  <sheetData>
    <row r="1" ht="14.25" customHeight="1">
      <c r="B1" s="159" t="s">
        <v>147</v>
      </c>
      <c r="K1" s="42" t="s">
        <v>148</v>
      </c>
      <c r="L1" s="42" t="s">
        <v>149</v>
      </c>
      <c r="M1" s="42" t="s">
        <v>87</v>
      </c>
      <c r="N1" s="25" t="s">
        <v>150</v>
      </c>
      <c r="O1" s="25" t="s">
        <v>151</v>
      </c>
      <c r="P1" s="42" t="s">
        <v>152</v>
      </c>
      <c r="Q1" s="42" t="s">
        <v>153</v>
      </c>
      <c r="R1" s="42" t="s">
        <v>154</v>
      </c>
      <c r="S1" s="42" t="s">
        <v>155</v>
      </c>
      <c r="T1" s="42" t="s">
        <v>156</v>
      </c>
      <c r="U1" s="42" t="s">
        <v>157</v>
      </c>
      <c r="V1" s="42" t="s">
        <v>158</v>
      </c>
      <c r="W1" s="42" t="s">
        <v>159</v>
      </c>
      <c r="X1" s="42" t="s">
        <v>160</v>
      </c>
      <c r="Y1" s="42" t="s">
        <v>161</v>
      </c>
      <c r="Z1" s="42" t="s">
        <v>162</v>
      </c>
      <c r="AA1" s="42" t="s">
        <v>163</v>
      </c>
      <c r="AB1" s="42" t="s">
        <v>164</v>
      </c>
      <c r="AG1" s="42" t="s">
        <v>87</v>
      </c>
      <c r="AH1" s="42" t="s">
        <v>165</v>
      </c>
      <c r="AM1" s="42" t="s">
        <v>166</v>
      </c>
      <c r="AR1" s="42" t="s">
        <v>167</v>
      </c>
    </row>
    <row r="2" ht="14.25" customHeight="1">
      <c r="B2" s="160" t="s">
        <v>130</v>
      </c>
      <c r="C2" s="161" t="s">
        <v>132</v>
      </c>
      <c r="D2" s="162" t="s">
        <v>131</v>
      </c>
      <c r="G2" s="126" t="s">
        <v>130</v>
      </c>
      <c r="H2" s="127" t="s">
        <v>131</v>
      </c>
      <c r="I2" s="127" t="s">
        <v>132</v>
      </c>
      <c r="J2" s="155"/>
      <c r="K2" s="42" t="s">
        <v>168</v>
      </c>
      <c r="L2" s="42" t="s">
        <v>169</v>
      </c>
      <c r="M2" s="35" t="s">
        <v>46</v>
      </c>
      <c r="N2" s="42">
        <v>1.0</v>
      </c>
      <c r="O2" s="42">
        <v>1.0</v>
      </c>
      <c r="P2" s="42">
        <v>160.0</v>
      </c>
      <c r="Q2" s="42">
        <v>165.6</v>
      </c>
      <c r="R2" s="42">
        <v>75.9</v>
      </c>
      <c r="S2" s="42">
        <v>240.0</v>
      </c>
      <c r="T2" s="163">
        <f>P2*(100-'Biomasa parcial final24'!D53)/100</f>
        <v>57.50178182</v>
      </c>
      <c r="U2" s="163">
        <f>Q2*(100-'Biomasa parcial final24'!E53)/100</f>
        <v>64.75982001</v>
      </c>
      <c r="V2" s="163">
        <f>R2*(100-'Biomasa parcial final24'!F53)/100</f>
        <v>41.4306766</v>
      </c>
      <c r="W2" s="163">
        <f>S2*(100-'Biomasa parcial final24'!G53)/100</f>
        <v>90.14155711</v>
      </c>
      <c r="X2" s="163">
        <f t="shared" ref="X2:X97" si="1">SUM(T2:V2)</f>
        <v>163.6922784</v>
      </c>
      <c r="Y2" s="163">
        <f t="shared" ref="Y2:Y97" si="2">SUM(W2:X2)</f>
        <v>253.8338355</v>
      </c>
      <c r="Z2" s="42">
        <v>110.0</v>
      </c>
      <c r="AA2" s="42">
        <f t="shared" ref="AA2:AA97" si="3">SUM(P2:S2)</f>
        <v>641.5</v>
      </c>
      <c r="AB2" s="163">
        <f t="shared" ref="AB2:AB97" si="4">SUM(T2:W2)</f>
        <v>253.8338355</v>
      </c>
      <c r="AH2" s="164" t="s">
        <v>170</v>
      </c>
      <c r="AI2" s="28"/>
      <c r="AJ2" s="28"/>
      <c r="AK2" s="28"/>
      <c r="AL2" s="165"/>
      <c r="AM2" s="164" t="s">
        <v>171</v>
      </c>
      <c r="AN2" s="28"/>
      <c r="AO2" s="28"/>
      <c r="AP2" s="28"/>
      <c r="AQ2" s="165"/>
      <c r="AR2" s="164" t="s">
        <v>172</v>
      </c>
      <c r="AS2" s="28"/>
      <c r="AT2" s="28"/>
      <c r="AU2" s="28"/>
      <c r="AV2" s="165"/>
    </row>
    <row r="3" ht="14.25" customHeight="1">
      <c r="A3" s="166" t="s">
        <v>46</v>
      </c>
      <c r="B3" s="167">
        <v>149.53</v>
      </c>
      <c r="C3" s="168">
        <v>18.08</v>
      </c>
      <c r="D3" s="166">
        <v>131.81</v>
      </c>
      <c r="F3" s="35" t="s">
        <v>46</v>
      </c>
      <c r="G3" s="134">
        <v>187.2023</v>
      </c>
      <c r="H3" s="134">
        <v>112.71032869838297</v>
      </c>
      <c r="I3" s="134">
        <v>74.49198122101335</v>
      </c>
      <c r="J3" s="169"/>
      <c r="K3" s="42" t="s">
        <v>168</v>
      </c>
      <c r="L3" s="42" t="s">
        <v>173</v>
      </c>
      <c r="M3" s="35" t="s">
        <v>45</v>
      </c>
      <c r="N3" s="42">
        <v>1.0</v>
      </c>
      <c r="O3" s="42">
        <v>2.0</v>
      </c>
      <c r="P3" s="42">
        <v>150.6</v>
      </c>
      <c r="Q3" s="42">
        <v>127.4</v>
      </c>
      <c r="R3" s="42">
        <v>80.6</v>
      </c>
      <c r="S3" s="42">
        <v>225.0</v>
      </c>
      <c r="T3" s="163">
        <f>P3*(100-'Biomasa parcial final24'!D54)/100</f>
        <v>53.17993068</v>
      </c>
      <c r="U3" s="163">
        <f>Q3*(100-'Biomasa parcial final24'!E54)/100</f>
        <v>43.39728686</v>
      </c>
      <c r="V3" s="163">
        <f>R3*(100-'Biomasa parcial final24'!F54)/100</f>
        <v>41.49930856</v>
      </c>
      <c r="W3" s="163">
        <f>S3*(100-'Biomasa parcial final24'!G54)/100</f>
        <v>71.38573436</v>
      </c>
      <c r="X3" s="163">
        <f t="shared" si="1"/>
        <v>138.0765261</v>
      </c>
      <c r="Y3" s="163">
        <f t="shared" si="2"/>
        <v>209.4622605</v>
      </c>
      <c r="Z3" s="42">
        <v>190.0</v>
      </c>
      <c r="AA3" s="42">
        <f t="shared" si="3"/>
        <v>583.6</v>
      </c>
      <c r="AB3" s="163">
        <f t="shared" si="4"/>
        <v>209.4622605</v>
      </c>
      <c r="AH3" s="170" t="s">
        <v>174</v>
      </c>
      <c r="AL3" s="95"/>
      <c r="AM3" s="170" t="s">
        <v>174</v>
      </c>
      <c r="AQ3" s="95"/>
      <c r="AR3" s="170" t="s">
        <v>174</v>
      </c>
      <c r="AV3" s="95"/>
    </row>
    <row r="4" ht="14.25" customHeight="1">
      <c r="A4" s="171" t="s">
        <v>45</v>
      </c>
      <c r="B4" s="64">
        <v>174.67</v>
      </c>
      <c r="C4" s="172">
        <v>7.42</v>
      </c>
      <c r="D4" s="171">
        <v>156.97</v>
      </c>
      <c r="F4" s="35" t="s">
        <v>45</v>
      </c>
      <c r="G4" s="140">
        <v>194.1417</v>
      </c>
      <c r="H4" s="140">
        <v>110.85831052631829</v>
      </c>
      <c r="I4" s="140">
        <v>83.28335675724979</v>
      </c>
      <c r="J4" s="169"/>
      <c r="K4" s="42" t="s">
        <v>175</v>
      </c>
      <c r="L4" s="42" t="s">
        <v>176</v>
      </c>
      <c r="M4" s="35" t="s">
        <v>44</v>
      </c>
      <c r="N4" s="42">
        <v>1.0</v>
      </c>
      <c r="O4" s="42">
        <v>3.0</v>
      </c>
      <c r="P4" s="42">
        <v>160.7</v>
      </c>
      <c r="Q4" s="42">
        <v>154.4</v>
      </c>
      <c r="R4" s="42">
        <v>141.9</v>
      </c>
      <c r="S4" s="42">
        <v>315.0</v>
      </c>
      <c r="T4" s="163">
        <f>P4*(100-'Biomasa parcial final24'!D55)/100</f>
        <v>49.57580383</v>
      </c>
      <c r="U4" s="163">
        <f>Q4*(100-'Biomasa parcial final24'!E55)/100</f>
        <v>63.8357851</v>
      </c>
      <c r="V4" s="163">
        <f>R4*(100-'Biomasa parcial final24'!F55)/100</f>
        <v>80.30011276</v>
      </c>
      <c r="W4" s="163">
        <f>S4*(100-'Biomasa parcial final24'!G55)/100</f>
        <v>92.83114884</v>
      </c>
      <c r="X4" s="163">
        <f t="shared" si="1"/>
        <v>193.7117017</v>
      </c>
      <c r="Y4" s="163">
        <f t="shared" si="2"/>
        <v>286.5428505</v>
      </c>
      <c r="Z4" s="42">
        <v>315.0</v>
      </c>
      <c r="AA4" s="42">
        <f t="shared" si="3"/>
        <v>772</v>
      </c>
      <c r="AB4" s="163">
        <f t="shared" si="4"/>
        <v>286.5428505</v>
      </c>
      <c r="AH4" s="173" t="s">
        <v>177</v>
      </c>
      <c r="AL4" s="95"/>
      <c r="AM4" s="173" t="s">
        <v>177</v>
      </c>
      <c r="AQ4" s="95"/>
      <c r="AR4" s="173" t="s">
        <v>177</v>
      </c>
      <c r="AV4" s="95"/>
    </row>
    <row r="5" ht="14.25" customHeight="1">
      <c r="A5" s="171" t="s">
        <v>44</v>
      </c>
      <c r="B5" s="64">
        <v>213.12</v>
      </c>
      <c r="C5" s="172">
        <v>28.05</v>
      </c>
      <c r="D5" s="171">
        <v>180.43</v>
      </c>
      <c r="F5" s="35" t="s">
        <v>44</v>
      </c>
      <c r="G5" s="140">
        <v>219.8972</v>
      </c>
      <c r="H5" s="140">
        <v>142.78351711678036</v>
      </c>
      <c r="I5" s="140">
        <v>77.11370565023452</v>
      </c>
      <c r="J5" s="169"/>
      <c r="K5" s="42" t="s">
        <v>178</v>
      </c>
      <c r="L5" s="42" t="s">
        <v>179</v>
      </c>
      <c r="M5" s="35" t="s">
        <v>43</v>
      </c>
      <c r="N5" s="42">
        <v>1.0</v>
      </c>
      <c r="O5" s="42">
        <v>4.0</v>
      </c>
      <c r="P5" s="42">
        <v>90.0</v>
      </c>
      <c r="Q5" s="42">
        <v>60.0</v>
      </c>
      <c r="R5" s="42">
        <v>55.0</v>
      </c>
      <c r="S5" s="42">
        <v>180.0</v>
      </c>
      <c r="T5" s="163">
        <f>P5*(100-'Biomasa parcial final24'!D56)/100</f>
        <v>32.78675905</v>
      </c>
      <c r="U5" s="163">
        <f>Q5*(100-'Biomasa parcial final24'!E56)/100</f>
        <v>22.84845884</v>
      </c>
      <c r="V5" s="163">
        <f>R5*(100-'Biomasa parcial final24'!F56)/100</f>
        <v>31.97591493</v>
      </c>
      <c r="W5" s="163">
        <f>S5*(100-'Biomasa parcial final24'!G56)/100</f>
        <v>63.28048237</v>
      </c>
      <c r="X5" s="163">
        <f t="shared" si="1"/>
        <v>87.61113282</v>
      </c>
      <c r="Y5" s="163">
        <f t="shared" si="2"/>
        <v>150.8916152</v>
      </c>
      <c r="Z5" s="42">
        <v>220.0</v>
      </c>
      <c r="AA5" s="42">
        <f t="shared" si="3"/>
        <v>385</v>
      </c>
      <c r="AB5" s="163">
        <f t="shared" si="4"/>
        <v>150.8916152</v>
      </c>
      <c r="AH5" s="173" t="s">
        <v>180</v>
      </c>
      <c r="AL5" s="95"/>
      <c r="AM5" s="173" t="s">
        <v>181</v>
      </c>
      <c r="AQ5" s="95"/>
      <c r="AR5" s="173" t="s">
        <v>182</v>
      </c>
      <c r="AV5" s="95"/>
    </row>
    <row r="6" ht="14.25" customHeight="1">
      <c r="A6" s="171" t="s">
        <v>43</v>
      </c>
      <c r="B6" s="64">
        <v>188.04</v>
      </c>
      <c r="C6" s="172">
        <v>16.02</v>
      </c>
      <c r="D6" s="171">
        <v>160.01</v>
      </c>
      <c r="F6" s="35" t="s">
        <v>43</v>
      </c>
      <c r="G6" s="140">
        <v>168.002</v>
      </c>
      <c r="H6" s="140">
        <v>87.43654523335336</v>
      </c>
      <c r="I6" s="140">
        <v>80.56542894393075</v>
      </c>
      <c r="J6" s="169"/>
      <c r="K6" s="42" t="s">
        <v>183</v>
      </c>
      <c r="L6" s="42" t="s">
        <v>176</v>
      </c>
      <c r="M6" s="35" t="s">
        <v>42</v>
      </c>
      <c r="N6" s="42">
        <v>1.0</v>
      </c>
      <c r="O6" s="42">
        <v>5.0</v>
      </c>
      <c r="P6" s="42">
        <v>172.6</v>
      </c>
      <c r="Q6" s="42">
        <v>115.7</v>
      </c>
      <c r="R6" s="42">
        <v>129.8</v>
      </c>
      <c r="S6" s="42">
        <v>220.0</v>
      </c>
      <c r="T6" s="163">
        <f>P6*(100-'Biomasa parcial final24'!D57)/100</f>
        <v>51.85717194</v>
      </c>
      <c r="U6" s="163">
        <f>Q6*(100-'Biomasa parcial final24'!E57)/100</f>
        <v>45.96940026</v>
      </c>
      <c r="V6" s="163">
        <f>R6*(100-'Biomasa parcial final24'!F57)/100</f>
        <v>74.31534588</v>
      </c>
      <c r="W6" s="163">
        <f>S6*(100-'Biomasa parcial final24'!G57)/100</f>
        <v>79.53203566</v>
      </c>
      <c r="X6" s="163">
        <f t="shared" si="1"/>
        <v>172.1419181</v>
      </c>
      <c r="Y6" s="163">
        <f t="shared" si="2"/>
        <v>251.6739537</v>
      </c>
      <c r="Z6" s="42">
        <v>230.0</v>
      </c>
      <c r="AA6" s="42">
        <f t="shared" si="3"/>
        <v>638.1</v>
      </c>
      <c r="AB6" s="163">
        <f t="shared" si="4"/>
        <v>251.6739537</v>
      </c>
      <c r="AH6" s="173" t="s">
        <v>184</v>
      </c>
      <c r="AL6" s="95"/>
      <c r="AM6" s="173" t="s">
        <v>185</v>
      </c>
      <c r="AQ6" s="95"/>
      <c r="AR6" s="173" t="s">
        <v>186</v>
      </c>
      <c r="AV6" s="95"/>
    </row>
    <row r="7" ht="14.25" customHeight="1">
      <c r="A7" s="171" t="s">
        <v>42</v>
      </c>
      <c r="B7" s="64">
        <v>217.74</v>
      </c>
      <c r="C7" s="172">
        <v>14.3</v>
      </c>
      <c r="D7" s="171">
        <v>182.61</v>
      </c>
      <c r="F7" s="35" t="s">
        <v>42</v>
      </c>
      <c r="G7" s="140">
        <v>244.5649</v>
      </c>
      <c r="H7" s="140">
        <v>149.96995559490833</v>
      </c>
      <c r="I7" s="140">
        <v>94.59492119763912</v>
      </c>
      <c r="J7" s="169"/>
      <c r="K7" s="42" t="s">
        <v>168</v>
      </c>
      <c r="L7" s="42" t="s">
        <v>179</v>
      </c>
      <c r="M7" s="35" t="s">
        <v>41</v>
      </c>
      <c r="N7" s="42">
        <v>1.0</v>
      </c>
      <c r="O7" s="42">
        <v>6.0</v>
      </c>
      <c r="P7" s="42">
        <v>130.0</v>
      </c>
      <c r="Q7" s="42">
        <v>85.0</v>
      </c>
      <c r="R7" s="42">
        <v>55.0</v>
      </c>
      <c r="S7" s="42">
        <v>180.0</v>
      </c>
      <c r="T7" s="163">
        <f>P7*(100-'Biomasa parcial final24'!D58)/100</f>
        <v>45.96326021</v>
      </c>
      <c r="U7" s="163">
        <f>Q7*(100-'Biomasa parcial final24'!E58)/100</f>
        <v>37.85859276</v>
      </c>
      <c r="V7" s="163">
        <f>R7*(100-'Biomasa parcial final24'!F58)/100</f>
        <v>32.38994502</v>
      </c>
      <c r="W7" s="163">
        <f>S7*(100-'Biomasa parcial final24'!G58)/100</f>
        <v>56.47933152</v>
      </c>
      <c r="X7" s="163">
        <f t="shared" si="1"/>
        <v>116.211798</v>
      </c>
      <c r="Y7" s="163">
        <f t="shared" si="2"/>
        <v>172.6911295</v>
      </c>
      <c r="Z7" s="42">
        <v>206.0</v>
      </c>
      <c r="AA7" s="42">
        <f t="shared" si="3"/>
        <v>450</v>
      </c>
      <c r="AB7" s="163">
        <f t="shared" si="4"/>
        <v>172.6911295</v>
      </c>
      <c r="AH7" s="32" t="s">
        <v>187</v>
      </c>
      <c r="AL7" s="95"/>
      <c r="AM7" s="32" t="s">
        <v>188</v>
      </c>
      <c r="AQ7" s="95"/>
      <c r="AR7" s="32" t="s">
        <v>189</v>
      </c>
      <c r="AV7" s="95"/>
    </row>
    <row r="8" ht="14.25" customHeight="1">
      <c r="A8" s="171" t="s">
        <v>41</v>
      </c>
      <c r="B8" s="64">
        <v>176.98</v>
      </c>
      <c r="C8" s="172">
        <v>16.45</v>
      </c>
      <c r="D8" s="171">
        <v>161.33</v>
      </c>
      <c r="F8" s="35" t="s">
        <v>41</v>
      </c>
      <c r="G8" s="140">
        <v>197.6657</v>
      </c>
      <c r="H8" s="140">
        <v>113.99264647203569</v>
      </c>
      <c r="I8" s="140">
        <v>83.67308373160502</v>
      </c>
      <c r="J8" s="169"/>
      <c r="K8" s="42" t="s">
        <v>183</v>
      </c>
      <c r="L8" s="42" t="s">
        <v>173</v>
      </c>
      <c r="M8" s="35" t="s">
        <v>40</v>
      </c>
      <c r="N8" s="42">
        <v>1.0</v>
      </c>
      <c r="O8" s="42">
        <v>7.0</v>
      </c>
      <c r="P8" s="42">
        <v>129.1</v>
      </c>
      <c r="Q8" s="42">
        <v>103.1</v>
      </c>
      <c r="R8" s="42">
        <v>85.7</v>
      </c>
      <c r="S8" s="42">
        <v>290.0</v>
      </c>
      <c r="T8" s="163">
        <f>P8*(100-'Biomasa parcial final24'!D59)/100</f>
        <v>50.2646962</v>
      </c>
      <c r="U8" s="163">
        <f>Q8*(100-'Biomasa parcial final24'!E59)/100</f>
        <v>58.13179629</v>
      </c>
      <c r="V8" s="163">
        <f>R8*(100-'Biomasa parcial final24'!F59)/100</f>
        <v>43.40698084</v>
      </c>
      <c r="W8" s="163">
        <f>S8*(100-'Biomasa parcial final24'!G59)/100</f>
        <v>94.02683551</v>
      </c>
      <c r="X8" s="163">
        <f t="shared" si="1"/>
        <v>151.8034733</v>
      </c>
      <c r="Y8" s="163">
        <f t="shared" si="2"/>
        <v>245.8303088</v>
      </c>
      <c r="AA8" s="42">
        <f t="shared" si="3"/>
        <v>607.9</v>
      </c>
      <c r="AB8" s="163">
        <f t="shared" si="4"/>
        <v>245.8303088</v>
      </c>
      <c r="AH8" s="32" t="s">
        <v>175</v>
      </c>
      <c r="AI8" s="42" t="s">
        <v>146</v>
      </c>
      <c r="AJ8" s="42" t="s">
        <v>173</v>
      </c>
      <c r="AK8" s="169">
        <v>275.128</v>
      </c>
      <c r="AL8" s="95" t="s">
        <v>190</v>
      </c>
      <c r="AM8" s="32" t="s">
        <v>175</v>
      </c>
      <c r="AN8" s="42" t="s">
        <v>146</v>
      </c>
      <c r="AO8" s="42" t="s">
        <v>173</v>
      </c>
      <c r="AP8" s="169">
        <v>135.04861</v>
      </c>
      <c r="AQ8" s="95" t="s">
        <v>190</v>
      </c>
      <c r="AR8" s="32" t="s">
        <v>175</v>
      </c>
      <c r="AS8" s="42" t="s">
        <v>146</v>
      </c>
      <c r="AT8" s="42" t="s">
        <v>179</v>
      </c>
      <c r="AU8" s="169">
        <v>75.35496</v>
      </c>
      <c r="AV8" s="95" t="s">
        <v>190</v>
      </c>
    </row>
    <row r="9" ht="14.25" customHeight="1">
      <c r="A9" s="171" t="s">
        <v>40</v>
      </c>
      <c r="B9" s="174">
        <v>198.9853969334129</v>
      </c>
      <c r="C9" s="102">
        <v>20.899999999999995</v>
      </c>
      <c r="D9" s="175">
        <v>182.06873026674623</v>
      </c>
      <c r="F9" s="35" t="s">
        <v>40</v>
      </c>
      <c r="G9" s="140">
        <v>242.5963</v>
      </c>
      <c r="H9" s="140">
        <v>142.08489602516042</v>
      </c>
      <c r="I9" s="140">
        <v>100.5114448511958</v>
      </c>
      <c r="J9" s="169"/>
      <c r="K9" s="42" t="s">
        <v>175</v>
      </c>
      <c r="L9" s="42" t="s">
        <v>179</v>
      </c>
      <c r="M9" s="35" t="s">
        <v>39</v>
      </c>
      <c r="N9" s="42">
        <v>1.0</v>
      </c>
      <c r="O9" s="42">
        <v>8.0</v>
      </c>
      <c r="P9" s="42">
        <v>195.0</v>
      </c>
      <c r="Q9" s="42">
        <v>150.0</v>
      </c>
      <c r="R9" s="42">
        <v>100.0</v>
      </c>
      <c r="S9" s="42">
        <v>335.0</v>
      </c>
      <c r="T9" s="163">
        <f>P9*(100-'Biomasa parcial final24'!D60)/100</f>
        <v>48.11805251</v>
      </c>
      <c r="U9" s="163">
        <f>Q9*(100-'Biomasa parcial final24'!E60)/100</f>
        <v>59.54158068</v>
      </c>
      <c r="V9" s="163">
        <f>R9*(100-'Biomasa parcial final24'!F60)/100</f>
        <v>87.70703385</v>
      </c>
      <c r="W9" s="163">
        <f>S9*(100-'Biomasa parcial final24'!G60)/100</f>
        <v>114.7602838</v>
      </c>
      <c r="X9" s="163">
        <f t="shared" si="1"/>
        <v>195.366667</v>
      </c>
      <c r="Y9" s="163">
        <f t="shared" si="2"/>
        <v>310.1269509</v>
      </c>
      <c r="AA9" s="42">
        <f t="shared" si="3"/>
        <v>780</v>
      </c>
      <c r="AB9" s="163">
        <f t="shared" si="4"/>
        <v>310.1269509</v>
      </c>
      <c r="AH9" s="32" t="s">
        <v>175</v>
      </c>
      <c r="AI9" s="42" t="s">
        <v>146</v>
      </c>
      <c r="AJ9" s="42" t="s">
        <v>179</v>
      </c>
      <c r="AK9" s="169">
        <v>255.1536</v>
      </c>
      <c r="AL9" s="95" t="s">
        <v>191</v>
      </c>
      <c r="AM9" s="32" t="s">
        <v>175</v>
      </c>
      <c r="AN9" s="42" t="s">
        <v>146</v>
      </c>
      <c r="AO9" s="42" t="s">
        <v>179</v>
      </c>
      <c r="AP9" s="169">
        <v>107.62345</v>
      </c>
      <c r="AQ9" s="95" t="s">
        <v>191</v>
      </c>
      <c r="AR9" s="32" t="s">
        <v>183</v>
      </c>
      <c r="AS9" s="42" t="s">
        <v>146</v>
      </c>
      <c r="AT9" s="42" t="s">
        <v>176</v>
      </c>
      <c r="AU9" s="169">
        <v>70.17399</v>
      </c>
      <c r="AV9" s="95" t="s">
        <v>191</v>
      </c>
    </row>
    <row r="10" ht="14.25" customHeight="1">
      <c r="A10" s="171" t="s">
        <v>39</v>
      </c>
      <c r="B10" s="64">
        <v>237.76</v>
      </c>
      <c r="C10" s="172">
        <v>28.65</v>
      </c>
      <c r="D10" s="171">
        <v>217.75</v>
      </c>
      <c r="F10" s="35" t="s">
        <v>39</v>
      </c>
      <c r="G10" s="140">
        <v>255.1536</v>
      </c>
      <c r="H10" s="140">
        <v>147.53016977386736</v>
      </c>
      <c r="I10" s="140">
        <v>107.62345024426126</v>
      </c>
      <c r="J10" s="169"/>
      <c r="K10" s="42" t="s">
        <v>168</v>
      </c>
      <c r="L10" s="42" t="s">
        <v>176</v>
      </c>
      <c r="M10" s="35" t="s">
        <v>38</v>
      </c>
      <c r="N10" s="42">
        <v>1.0</v>
      </c>
      <c r="O10" s="42">
        <v>9.0</v>
      </c>
      <c r="P10" s="42">
        <v>116.0</v>
      </c>
      <c r="Q10" s="42">
        <v>82.3</v>
      </c>
      <c r="R10" s="42">
        <v>82.2</v>
      </c>
      <c r="S10" s="42">
        <v>165.0</v>
      </c>
      <c r="T10" s="163">
        <f>P10*(100-'Biomasa parcial final24'!D61)/100</f>
        <v>39.28977045</v>
      </c>
      <c r="U10" s="163">
        <f>Q10*(100-'Biomasa parcial final24'!E61)/100</f>
        <v>40.28848166</v>
      </c>
      <c r="V10" s="163">
        <f>R10*(100-'Biomasa parcial final24'!F61)/100</f>
        <v>38.26203565</v>
      </c>
      <c r="W10" s="163">
        <f>S10*(100-'Biomasa parcial final24'!G61)/100</f>
        <v>53.1089827</v>
      </c>
      <c r="X10" s="163">
        <f t="shared" si="1"/>
        <v>117.8402878</v>
      </c>
      <c r="Y10" s="163">
        <f t="shared" si="2"/>
        <v>170.9492705</v>
      </c>
      <c r="AA10" s="42">
        <f t="shared" si="3"/>
        <v>445.5</v>
      </c>
      <c r="AB10" s="163">
        <f t="shared" si="4"/>
        <v>170.9492705</v>
      </c>
      <c r="AH10" s="32" t="s">
        <v>183</v>
      </c>
      <c r="AI10" s="42" t="s">
        <v>146</v>
      </c>
      <c r="AJ10" s="42" t="s">
        <v>176</v>
      </c>
      <c r="AK10" s="169">
        <v>244.5649</v>
      </c>
      <c r="AL10" s="95" t="s">
        <v>192</v>
      </c>
      <c r="AM10" s="32" t="s">
        <v>183</v>
      </c>
      <c r="AN10" s="42" t="s">
        <v>146</v>
      </c>
      <c r="AO10" s="42" t="s">
        <v>173</v>
      </c>
      <c r="AP10" s="169">
        <v>100.51144</v>
      </c>
      <c r="AQ10" s="95" t="s">
        <v>192</v>
      </c>
      <c r="AR10" s="32" t="s">
        <v>175</v>
      </c>
      <c r="AS10" s="42" t="s">
        <v>146</v>
      </c>
      <c r="AT10" s="42" t="s">
        <v>176</v>
      </c>
      <c r="AU10" s="169">
        <v>68.82193</v>
      </c>
      <c r="AV10" s="95" t="s">
        <v>191</v>
      </c>
    </row>
    <row r="11" ht="14.25" customHeight="1">
      <c r="A11" s="171" t="s">
        <v>38</v>
      </c>
      <c r="B11" s="64">
        <v>164.57</v>
      </c>
      <c r="C11" s="172">
        <v>20.02</v>
      </c>
      <c r="D11" s="171">
        <v>135.92</v>
      </c>
      <c r="F11" s="35" t="s">
        <v>38</v>
      </c>
      <c r="G11" s="140">
        <v>168.6933</v>
      </c>
      <c r="H11" s="140">
        <v>108.878650855206</v>
      </c>
      <c r="I11" s="140">
        <v>59.81466233853405</v>
      </c>
      <c r="J11" s="169"/>
      <c r="K11" s="42" t="s">
        <v>183</v>
      </c>
      <c r="L11" s="42" t="s">
        <v>179</v>
      </c>
      <c r="M11" s="35" t="s">
        <v>37</v>
      </c>
      <c r="N11" s="42">
        <v>1.0</v>
      </c>
      <c r="O11" s="42">
        <v>10.0</v>
      </c>
      <c r="P11" s="42">
        <v>175.0</v>
      </c>
      <c r="Q11" s="42">
        <v>150.0</v>
      </c>
      <c r="R11" s="42">
        <v>105.0</v>
      </c>
      <c r="S11" s="42">
        <v>275.0</v>
      </c>
      <c r="T11" s="163">
        <f>P11*(100-'Biomasa parcial final24'!D62)/100</f>
        <v>55.42084809</v>
      </c>
      <c r="U11" s="163">
        <f>Q11*(100-'Biomasa parcial final24'!E62)/100</f>
        <v>59.92711473</v>
      </c>
      <c r="V11" s="163">
        <f>R11*(100-'Biomasa parcial final24'!F62)/100</f>
        <v>61.87048544</v>
      </c>
      <c r="W11" s="163">
        <f>S11*(100-'Biomasa parcial final24'!G62)/100</f>
        <v>95.87050879</v>
      </c>
      <c r="X11" s="163">
        <f t="shared" si="1"/>
        <v>177.2184483</v>
      </c>
      <c r="Y11" s="163">
        <f t="shared" si="2"/>
        <v>273.0889571</v>
      </c>
      <c r="AA11" s="42">
        <f t="shared" si="3"/>
        <v>705</v>
      </c>
      <c r="AB11" s="163">
        <f t="shared" si="4"/>
        <v>273.0889571</v>
      </c>
      <c r="AH11" s="32" t="s">
        <v>183</v>
      </c>
      <c r="AI11" s="42" t="s">
        <v>146</v>
      </c>
      <c r="AJ11" s="42" t="s">
        <v>173</v>
      </c>
      <c r="AK11" s="169">
        <v>242.5963</v>
      </c>
      <c r="AL11" s="95" t="s">
        <v>192</v>
      </c>
      <c r="AM11" s="32" t="s">
        <v>183</v>
      </c>
      <c r="AN11" s="42" t="s">
        <v>146</v>
      </c>
      <c r="AO11" s="42" t="s">
        <v>176</v>
      </c>
      <c r="AP11" s="169">
        <v>94.59492</v>
      </c>
      <c r="AQ11" s="95" t="s">
        <v>193</v>
      </c>
      <c r="AR11" s="32" t="s">
        <v>175</v>
      </c>
      <c r="AS11" s="42" t="s">
        <v>146</v>
      </c>
      <c r="AT11" s="42" t="s">
        <v>173</v>
      </c>
      <c r="AU11" s="169">
        <v>63.40482</v>
      </c>
      <c r="AV11" s="95" t="s">
        <v>192</v>
      </c>
    </row>
    <row r="12" ht="14.25" customHeight="1">
      <c r="A12" s="171" t="s">
        <v>37</v>
      </c>
      <c r="B12" s="64">
        <v>212.55</v>
      </c>
      <c r="C12" s="172">
        <v>16.92</v>
      </c>
      <c r="D12" s="171">
        <v>191.65</v>
      </c>
      <c r="F12" s="35" t="s">
        <v>37</v>
      </c>
      <c r="G12" s="140">
        <v>233.3448</v>
      </c>
      <c r="H12" s="140">
        <v>141.54155775450383</v>
      </c>
      <c r="I12" s="140">
        <v>91.80327508561534</v>
      </c>
      <c r="J12" s="169"/>
      <c r="K12" s="42" t="s">
        <v>178</v>
      </c>
      <c r="L12" s="42" t="s">
        <v>173</v>
      </c>
      <c r="M12" s="35" t="s">
        <v>36</v>
      </c>
      <c r="N12" s="42">
        <v>1.0</v>
      </c>
      <c r="O12" s="42">
        <v>11.0</v>
      </c>
      <c r="P12" s="42">
        <v>170.0</v>
      </c>
      <c r="Q12" s="42">
        <v>151.0</v>
      </c>
      <c r="R12" s="42">
        <v>80.0</v>
      </c>
      <c r="S12" s="42">
        <v>280.0</v>
      </c>
      <c r="T12" s="163">
        <f>P12*(100-'Biomasa parcial final24'!D63)/100</f>
        <v>57.59002201</v>
      </c>
      <c r="U12" s="163">
        <f>Q12*(100-'Biomasa parcial final24'!E63)/100</f>
        <v>63.02663471</v>
      </c>
      <c r="V12" s="163">
        <f>R12*(100-'Biomasa parcial final24'!F63)/100</f>
        <v>47.18440826</v>
      </c>
      <c r="W12" s="163">
        <f>S12*(100-'Biomasa parcial final24'!G63)/100</f>
        <v>72.44051763</v>
      </c>
      <c r="X12" s="163">
        <f t="shared" si="1"/>
        <v>167.801065</v>
      </c>
      <c r="Y12" s="163">
        <f t="shared" si="2"/>
        <v>240.2415826</v>
      </c>
      <c r="AA12" s="42">
        <f t="shared" si="3"/>
        <v>681</v>
      </c>
      <c r="AB12" s="163">
        <f t="shared" si="4"/>
        <v>240.2415826</v>
      </c>
      <c r="AH12" s="32" t="s">
        <v>183</v>
      </c>
      <c r="AI12" s="42" t="s">
        <v>146</v>
      </c>
      <c r="AJ12" s="42" t="s">
        <v>179</v>
      </c>
      <c r="AK12" s="169">
        <v>233.3448</v>
      </c>
      <c r="AL12" s="95" t="s">
        <v>192</v>
      </c>
      <c r="AM12" s="32" t="s">
        <v>183</v>
      </c>
      <c r="AN12" s="42" t="s">
        <v>146</v>
      </c>
      <c r="AO12" s="42" t="s">
        <v>179</v>
      </c>
      <c r="AP12" s="169">
        <v>91.80328</v>
      </c>
      <c r="AQ12" s="95" t="s">
        <v>194</v>
      </c>
      <c r="AR12" s="32" t="s">
        <v>175</v>
      </c>
      <c r="AS12" s="42" t="s">
        <v>146</v>
      </c>
      <c r="AT12" s="42" t="s">
        <v>169</v>
      </c>
      <c r="AU12" s="169">
        <v>62.69215</v>
      </c>
      <c r="AV12" s="95" t="s">
        <v>192</v>
      </c>
    </row>
    <row r="13" ht="14.25" customHeight="1">
      <c r="A13" s="171" t="s">
        <v>36</v>
      </c>
      <c r="B13" s="64">
        <v>140.85</v>
      </c>
      <c r="C13" s="172">
        <v>15.65</v>
      </c>
      <c r="D13" s="171">
        <v>124.4</v>
      </c>
      <c r="F13" s="35" t="s">
        <v>36</v>
      </c>
      <c r="G13" s="140">
        <v>162.5</v>
      </c>
      <c r="H13" s="140">
        <v>104.72003030081517</v>
      </c>
      <c r="I13" s="140">
        <v>57.77993667918516</v>
      </c>
      <c r="J13" s="169"/>
      <c r="K13" s="42" t="s">
        <v>175</v>
      </c>
      <c r="L13" s="42" t="s">
        <v>169</v>
      </c>
      <c r="M13" s="35" t="s">
        <v>34</v>
      </c>
      <c r="N13" s="42">
        <v>1.0</v>
      </c>
      <c r="O13" s="42">
        <v>12.0</v>
      </c>
      <c r="P13" s="42">
        <v>122.5</v>
      </c>
      <c r="Q13" s="42">
        <v>95.9</v>
      </c>
      <c r="R13" s="42">
        <v>75.1</v>
      </c>
      <c r="S13" s="42">
        <v>170.0</v>
      </c>
      <c r="T13" s="163">
        <f>P13*(100-'Biomasa parcial final24'!D64)/100</f>
        <v>45.43496326</v>
      </c>
      <c r="U13" s="163">
        <f>Q13*(100-'Biomasa parcial final24'!E64)/100</f>
        <v>38.24614523</v>
      </c>
      <c r="V13" s="163">
        <f>R13*(100-'Biomasa parcial final24'!F64)/100</f>
        <v>45.35819595</v>
      </c>
      <c r="W13" s="163">
        <f>S13*(100-'Biomasa parcial final24'!G64)/100</f>
        <v>53.22425466</v>
      </c>
      <c r="X13" s="163">
        <f t="shared" si="1"/>
        <v>129.0393044</v>
      </c>
      <c r="Y13" s="163">
        <f t="shared" si="2"/>
        <v>182.2635591</v>
      </c>
      <c r="AA13" s="42">
        <f t="shared" si="3"/>
        <v>463.5</v>
      </c>
      <c r="AB13" s="163">
        <f t="shared" si="4"/>
        <v>182.2635591</v>
      </c>
      <c r="AH13" s="32" t="s">
        <v>175</v>
      </c>
      <c r="AI13" s="42" t="s">
        <v>146</v>
      </c>
      <c r="AJ13" s="42" t="s">
        <v>176</v>
      </c>
      <c r="AK13" s="169">
        <v>219.8972</v>
      </c>
      <c r="AL13" s="95" t="s">
        <v>192</v>
      </c>
      <c r="AM13" s="32" t="s">
        <v>168</v>
      </c>
      <c r="AN13" s="42" t="s">
        <v>146</v>
      </c>
      <c r="AO13" s="42" t="s">
        <v>179</v>
      </c>
      <c r="AP13" s="169">
        <v>83.67308</v>
      </c>
      <c r="AQ13" s="95" t="s">
        <v>194</v>
      </c>
      <c r="AR13" s="32" t="s">
        <v>183</v>
      </c>
      <c r="AS13" s="42" t="s">
        <v>146</v>
      </c>
      <c r="AT13" s="42" t="s">
        <v>169</v>
      </c>
      <c r="AU13" s="169">
        <v>61.55293</v>
      </c>
      <c r="AV13" s="95" t="s">
        <v>192</v>
      </c>
    </row>
    <row r="14" ht="14.25" customHeight="1">
      <c r="A14" s="171" t="s">
        <v>34</v>
      </c>
      <c r="B14" s="64">
        <v>146.67</v>
      </c>
      <c r="C14" s="172">
        <v>35.13</v>
      </c>
      <c r="D14" s="171">
        <v>132.37</v>
      </c>
      <c r="F14" s="35" t="s">
        <v>34</v>
      </c>
      <c r="G14" s="140">
        <v>201.3377</v>
      </c>
      <c r="H14" s="140">
        <v>133.2419144092637</v>
      </c>
      <c r="I14" s="140">
        <v>68.09573758091186</v>
      </c>
      <c r="J14" s="169"/>
      <c r="K14" s="42" t="s">
        <v>178</v>
      </c>
      <c r="L14" s="42" t="s">
        <v>169</v>
      </c>
      <c r="M14" s="35" t="s">
        <v>32</v>
      </c>
      <c r="N14" s="42">
        <v>1.0</v>
      </c>
      <c r="O14" s="42">
        <v>13.0</v>
      </c>
      <c r="P14" s="42">
        <v>110.0</v>
      </c>
      <c r="Q14" s="42">
        <v>85.0</v>
      </c>
      <c r="R14" s="42">
        <v>60.0</v>
      </c>
      <c r="S14" s="42">
        <v>170.0</v>
      </c>
      <c r="T14" s="163">
        <f>P14*(100-'Biomasa parcial final24'!D65)/100</f>
        <v>38.58395089</v>
      </c>
      <c r="U14" s="163">
        <f>Q14*(100-'Biomasa parcial final24'!E65)/100</f>
        <v>32.08439089</v>
      </c>
      <c r="V14" s="163">
        <f>R14*(100-'Biomasa parcial final24'!F65)/100</f>
        <v>32.04036723</v>
      </c>
      <c r="W14" s="163">
        <f>S14*(100-'Biomasa parcial final24'!G65)/100</f>
        <v>49.40226687</v>
      </c>
      <c r="X14" s="163">
        <f t="shared" si="1"/>
        <v>102.708709</v>
      </c>
      <c r="Y14" s="163">
        <f t="shared" si="2"/>
        <v>152.1109759</v>
      </c>
      <c r="AA14" s="42">
        <f t="shared" si="3"/>
        <v>425</v>
      </c>
      <c r="AB14" s="163">
        <f t="shared" si="4"/>
        <v>152.1109759</v>
      </c>
      <c r="AH14" s="32" t="s">
        <v>183</v>
      </c>
      <c r="AI14" s="42" t="s">
        <v>146</v>
      </c>
      <c r="AJ14" s="42" t="s">
        <v>169</v>
      </c>
      <c r="AK14" s="169">
        <v>206.3162</v>
      </c>
      <c r="AL14" s="95" t="s">
        <v>192</v>
      </c>
      <c r="AM14" s="32" t="s">
        <v>168</v>
      </c>
      <c r="AN14" s="42" t="s">
        <v>146</v>
      </c>
      <c r="AO14" s="42" t="s">
        <v>173</v>
      </c>
      <c r="AP14" s="169">
        <v>83.28336</v>
      </c>
      <c r="AQ14" s="95" t="s">
        <v>194</v>
      </c>
      <c r="AR14" s="32" t="s">
        <v>183</v>
      </c>
      <c r="AS14" s="42" t="s">
        <v>146</v>
      </c>
      <c r="AT14" s="42" t="s">
        <v>173</v>
      </c>
      <c r="AU14" s="169">
        <v>54.58373</v>
      </c>
      <c r="AV14" s="95" t="s">
        <v>193</v>
      </c>
    </row>
    <row r="15" ht="14.25" customHeight="1">
      <c r="A15" s="171" t="s">
        <v>32</v>
      </c>
      <c r="B15" s="64">
        <v>136.63</v>
      </c>
      <c r="C15" s="172">
        <v>28.03</v>
      </c>
      <c r="D15" s="171">
        <v>120.61</v>
      </c>
      <c r="F15" s="35" t="s">
        <v>32</v>
      </c>
      <c r="G15" s="140">
        <v>182.4323</v>
      </c>
      <c r="H15" s="140">
        <v>111.47706110723674</v>
      </c>
      <c r="I15" s="140">
        <v>70.95521663442615</v>
      </c>
      <c r="J15" s="169"/>
      <c r="K15" s="42" t="s">
        <v>183</v>
      </c>
      <c r="L15" s="42" t="s">
        <v>169</v>
      </c>
      <c r="M15" s="35" t="s">
        <v>30</v>
      </c>
      <c r="N15" s="42">
        <v>1.0</v>
      </c>
      <c r="O15" s="42">
        <v>14.0</v>
      </c>
      <c r="P15" s="42">
        <v>86.5</v>
      </c>
      <c r="Q15" s="42">
        <v>48.2</v>
      </c>
      <c r="R15" s="42">
        <v>108.8</v>
      </c>
      <c r="S15" s="42">
        <v>255.0</v>
      </c>
      <c r="T15" s="163">
        <f>P15*(100-'Biomasa parcial final24'!D66)/100</f>
        <v>26.80188245</v>
      </c>
      <c r="U15" s="163">
        <f>Q15*(100-'Biomasa parcial final24'!E66)/100</f>
        <v>20.02597777</v>
      </c>
      <c r="V15" s="163">
        <f>R15*(100-'Biomasa parcial final24'!F66)/100</f>
        <v>63.64921967</v>
      </c>
      <c r="W15" s="163">
        <f>S15*(100-'Biomasa parcial final24'!G66)/100</f>
        <v>72.01014117</v>
      </c>
      <c r="X15" s="163">
        <f t="shared" si="1"/>
        <v>110.4770799</v>
      </c>
      <c r="Y15" s="163">
        <f t="shared" si="2"/>
        <v>182.4872211</v>
      </c>
      <c r="AA15" s="42">
        <f t="shared" si="3"/>
        <v>498.5</v>
      </c>
      <c r="AB15" s="163">
        <f t="shared" si="4"/>
        <v>182.4872211</v>
      </c>
      <c r="AH15" s="32" t="s">
        <v>175</v>
      </c>
      <c r="AI15" s="42" t="s">
        <v>146</v>
      </c>
      <c r="AJ15" s="42" t="s">
        <v>169</v>
      </c>
      <c r="AK15" s="169">
        <v>201.3377</v>
      </c>
      <c r="AL15" s="95" t="s">
        <v>192</v>
      </c>
      <c r="AM15" s="32" t="s">
        <v>178</v>
      </c>
      <c r="AN15" s="42" t="s">
        <v>146</v>
      </c>
      <c r="AO15" s="42" t="s">
        <v>179</v>
      </c>
      <c r="AP15" s="169">
        <v>80.56543</v>
      </c>
      <c r="AQ15" s="95" t="s">
        <v>194</v>
      </c>
      <c r="AR15" s="32" t="s">
        <v>183</v>
      </c>
      <c r="AS15" s="42" t="s">
        <v>146</v>
      </c>
      <c r="AT15" s="42" t="s">
        <v>179</v>
      </c>
      <c r="AU15" s="169">
        <v>51.67659</v>
      </c>
      <c r="AV15" s="95" t="s">
        <v>195</v>
      </c>
    </row>
    <row r="16" ht="14.25" customHeight="1">
      <c r="A16" s="171" t="s">
        <v>30</v>
      </c>
      <c r="B16" s="64">
        <v>191.33</v>
      </c>
      <c r="C16" s="172">
        <v>32.68</v>
      </c>
      <c r="D16" s="171">
        <v>163.28</v>
      </c>
      <c r="F16" s="35" t="s">
        <v>30</v>
      </c>
      <c r="G16" s="140">
        <v>206.3162</v>
      </c>
      <c r="H16" s="140">
        <v>126.06955948846162</v>
      </c>
      <c r="I16" s="140">
        <v>80.24659522745986</v>
      </c>
      <c r="J16" s="169"/>
      <c r="K16" s="42" t="s">
        <v>178</v>
      </c>
      <c r="L16" s="42" t="s">
        <v>176</v>
      </c>
      <c r="M16" s="35" t="s">
        <v>29</v>
      </c>
      <c r="N16" s="42">
        <v>1.0</v>
      </c>
      <c r="O16" s="42">
        <v>15.0</v>
      </c>
      <c r="P16" s="42">
        <v>110.0</v>
      </c>
      <c r="Q16" s="42">
        <v>86.0</v>
      </c>
      <c r="R16" s="42">
        <v>70.0</v>
      </c>
      <c r="S16" s="42">
        <v>230.0</v>
      </c>
      <c r="T16" s="163">
        <f>P16*(100-'Biomasa parcial final24'!D67)/100</f>
        <v>38.02247375</v>
      </c>
      <c r="U16" s="163">
        <f>Q16*(100-'Biomasa parcial final24'!E67)/100</f>
        <v>35.01113233</v>
      </c>
      <c r="V16" s="163">
        <f>R16*(100-'Biomasa parcial final24'!F67)/100</f>
        <v>39.00846859</v>
      </c>
      <c r="W16" s="163">
        <f>S16*(100-'Biomasa parcial final24'!G67)/100</f>
        <v>71.86960024</v>
      </c>
      <c r="X16" s="163">
        <f t="shared" si="1"/>
        <v>112.0420747</v>
      </c>
      <c r="Y16" s="163">
        <f t="shared" si="2"/>
        <v>183.9116749</v>
      </c>
      <c r="AA16" s="42">
        <f t="shared" si="3"/>
        <v>496</v>
      </c>
      <c r="AB16" s="163">
        <f t="shared" si="4"/>
        <v>183.9116749</v>
      </c>
      <c r="AH16" s="32" t="s">
        <v>168</v>
      </c>
      <c r="AI16" s="42" t="s">
        <v>146</v>
      </c>
      <c r="AJ16" s="42" t="s">
        <v>179</v>
      </c>
      <c r="AK16" s="169">
        <v>197.6657</v>
      </c>
      <c r="AL16" s="95" t="s">
        <v>192</v>
      </c>
      <c r="AM16" s="32" t="s">
        <v>183</v>
      </c>
      <c r="AN16" s="42" t="s">
        <v>146</v>
      </c>
      <c r="AO16" s="42" t="s">
        <v>169</v>
      </c>
      <c r="AP16" s="169">
        <v>80.2466</v>
      </c>
      <c r="AQ16" s="95" t="s">
        <v>194</v>
      </c>
      <c r="AR16" s="32" t="s">
        <v>178</v>
      </c>
      <c r="AS16" s="42" t="s">
        <v>146</v>
      </c>
      <c r="AT16" s="42" t="s">
        <v>173</v>
      </c>
      <c r="AU16" s="169">
        <v>48.72773</v>
      </c>
      <c r="AV16" s="95" t="s">
        <v>196</v>
      </c>
    </row>
    <row r="17" ht="14.25" customHeight="1">
      <c r="A17" s="171" t="s">
        <v>29</v>
      </c>
      <c r="B17" s="64">
        <v>105.65</v>
      </c>
      <c r="C17" s="172">
        <v>17.7</v>
      </c>
      <c r="D17" s="171">
        <v>98.23</v>
      </c>
      <c r="F17" s="35" t="s">
        <v>29</v>
      </c>
      <c r="G17" s="140">
        <v>169.6784</v>
      </c>
      <c r="H17" s="140">
        <v>103.27716601358894</v>
      </c>
      <c r="I17" s="140">
        <v>66.40126108811268</v>
      </c>
      <c r="J17" s="169"/>
      <c r="K17" s="42" t="s">
        <v>175</v>
      </c>
      <c r="L17" s="42" t="s">
        <v>173</v>
      </c>
      <c r="M17" s="33" t="s">
        <v>28</v>
      </c>
      <c r="N17" s="42">
        <v>1.0</v>
      </c>
      <c r="O17" s="42">
        <v>16.0</v>
      </c>
      <c r="P17" s="42">
        <v>143.0</v>
      </c>
      <c r="Q17" s="42">
        <v>104.3</v>
      </c>
      <c r="R17" s="42">
        <v>98.5</v>
      </c>
      <c r="S17" s="42">
        <v>375.0</v>
      </c>
      <c r="T17" s="163">
        <f>P17*(100-'Biomasa parcial final24'!D68)/100</f>
        <v>42.68540304</v>
      </c>
      <c r="U17" s="163">
        <f>Q17*(100-'Biomasa parcial final24'!E68)/100</f>
        <v>41.38815619</v>
      </c>
      <c r="V17" s="163">
        <f>R17*(100-'Biomasa parcial final24'!F68)/100</f>
        <v>53.94795215</v>
      </c>
      <c r="W17" s="163">
        <f>S17*(100-'Biomasa parcial final24'!G68)/100</f>
        <v>127.6720016</v>
      </c>
      <c r="X17" s="163">
        <f t="shared" si="1"/>
        <v>138.0215114</v>
      </c>
      <c r="Y17" s="163">
        <f t="shared" si="2"/>
        <v>265.693513</v>
      </c>
      <c r="AA17" s="42">
        <f t="shared" si="3"/>
        <v>720.8</v>
      </c>
      <c r="AB17" s="163">
        <f t="shared" si="4"/>
        <v>265.693513</v>
      </c>
      <c r="AH17" s="32" t="s">
        <v>168</v>
      </c>
      <c r="AI17" s="42" t="s">
        <v>146</v>
      </c>
      <c r="AJ17" s="42" t="s">
        <v>173</v>
      </c>
      <c r="AK17" s="169">
        <v>194.1417</v>
      </c>
      <c r="AL17" s="95" t="s">
        <v>192</v>
      </c>
      <c r="AM17" s="32" t="s">
        <v>175</v>
      </c>
      <c r="AN17" s="42" t="s">
        <v>146</v>
      </c>
      <c r="AO17" s="42" t="s">
        <v>176</v>
      </c>
      <c r="AP17" s="169">
        <v>77.11371</v>
      </c>
      <c r="AQ17" s="95" t="s">
        <v>194</v>
      </c>
      <c r="AR17" s="32" t="s">
        <v>178</v>
      </c>
      <c r="AS17" s="42" t="s">
        <v>146</v>
      </c>
      <c r="AT17" s="42" t="s">
        <v>169</v>
      </c>
      <c r="AU17" s="169">
        <v>48.62126</v>
      </c>
      <c r="AV17" s="95" t="s">
        <v>196</v>
      </c>
    </row>
    <row r="18" ht="14.25" customHeight="1">
      <c r="A18" s="176" t="s">
        <v>28</v>
      </c>
      <c r="B18" s="68">
        <v>181.42</v>
      </c>
      <c r="C18" s="177">
        <v>17.72</v>
      </c>
      <c r="D18" s="176">
        <v>163.34</v>
      </c>
      <c r="F18" s="33" t="s">
        <v>28</v>
      </c>
      <c r="G18" s="151">
        <v>275.128</v>
      </c>
      <c r="H18" s="151">
        <v>140.07937098827864</v>
      </c>
      <c r="I18" s="151">
        <v>135.04860618297056</v>
      </c>
      <c r="J18" s="169"/>
      <c r="K18" s="42" t="s">
        <v>168</v>
      </c>
      <c r="L18" s="42" t="s">
        <v>169</v>
      </c>
      <c r="M18" s="35" t="s">
        <v>46</v>
      </c>
      <c r="N18" s="42">
        <v>2.0</v>
      </c>
      <c r="O18" s="42">
        <v>1.0</v>
      </c>
      <c r="P18" s="42">
        <v>100.0</v>
      </c>
      <c r="Q18" s="42">
        <v>120.0</v>
      </c>
      <c r="R18" s="42">
        <v>95.0</v>
      </c>
      <c r="S18" s="42">
        <v>150.0</v>
      </c>
      <c r="T18" s="163">
        <f>P18*(100-'Biomasa parcial final24'!D53)/100</f>
        <v>35.93861364</v>
      </c>
      <c r="U18" s="163">
        <f>Q18*(100-'Biomasa parcial final24'!E53)/100</f>
        <v>46.9274058</v>
      </c>
      <c r="V18" s="163">
        <f>R18*(100-'Biomasa parcial final24'!F53)/100</f>
        <v>51.85657809</v>
      </c>
      <c r="W18" s="163">
        <f>S18*(100-'Biomasa parcial final24'!G53)/100</f>
        <v>56.33847319</v>
      </c>
      <c r="X18" s="163">
        <f t="shared" si="1"/>
        <v>134.7225975</v>
      </c>
      <c r="Y18" s="163">
        <f t="shared" si="2"/>
        <v>191.0610707</v>
      </c>
      <c r="AA18" s="42">
        <f t="shared" si="3"/>
        <v>465</v>
      </c>
      <c r="AB18" s="163">
        <f t="shared" si="4"/>
        <v>191.0610707</v>
      </c>
      <c r="AH18" s="32" t="s">
        <v>168</v>
      </c>
      <c r="AI18" s="42" t="s">
        <v>146</v>
      </c>
      <c r="AJ18" s="42" t="s">
        <v>169</v>
      </c>
      <c r="AK18" s="169">
        <v>187.2023</v>
      </c>
      <c r="AL18" s="95" t="s">
        <v>192</v>
      </c>
      <c r="AM18" s="32" t="s">
        <v>168</v>
      </c>
      <c r="AN18" s="42" t="s">
        <v>146</v>
      </c>
      <c r="AO18" s="42" t="s">
        <v>169</v>
      </c>
      <c r="AP18" s="169">
        <v>74.49198</v>
      </c>
      <c r="AQ18" s="95" t="s">
        <v>194</v>
      </c>
      <c r="AR18" s="32" t="s">
        <v>168</v>
      </c>
      <c r="AS18" s="42" t="s">
        <v>146</v>
      </c>
      <c r="AT18" s="42" t="s">
        <v>173</v>
      </c>
      <c r="AU18" s="169">
        <v>48.31288</v>
      </c>
      <c r="AV18" s="95" t="s">
        <v>196</v>
      </c>
    </row>
    <row r="19" ht="14.25" customHeight="1">
      <c r="F19" s="178">
        <v>2024.0</v>
      </c>
      <c r="K19" s="42" t="s">
        <v>168</v>
      </c>
      <c r="L19" s="42" t="s">
        <v>173</v>
      </c>
      <c r="M19" s="35" t="s">
        <v>45</v>
      </c>
      <c r="N19" s="42">
        <v>2.0</v>
      </c>
      <c r="O19" s="42">
        <v>2.0</v>
      </c>
      <c r="P19" s="42">
        <v>148.5</v>
      </c>
      <c r="Q19" s="42">
        <v>121.9</v>
      </c>
      <c r="R19" s="42">
        <v>107.6</v>
      </c>
      <c r="S19" s="42">
        <v>280.0</v>
      </c>
      <c r="T19" s="163">
        <f>P19*(100-'Biomasa parcial final24'!D54)/100</f>
        <v>52.43837786</v>
      </c>
      <c r="U19" s="163">
        <f>Q19*(100-'Biomasa parcial final24'!E54)/100</f>
        <v>41.52377761</v>
      </c>
      <c r="V19" s="163">
        <f>R19*(100-'Biomasa parcial final24'!F54)/100</f>
        <v>55.40106204</v>
      </c>
      <c r="W19" s="163">
        <f>S19*(100-'Biomasa parcial final24'!G54)/100</f>
        <v>88.83558054</v>
      </c>
      <c r="X19" s="163">
        <f t="shared" si="1"/>
        <v>149.3632175</v>
      </c>
      <c r="Y19" s="163">
        <f t="shared" si="2"/>
        <v>238.1987981</v>
      </c>
      <c r="AA19" s="42">
        <f t="shared" si="3"/>
        <v>658</v>
      </c>
      <c r="AB19" s="163">
        <f t="shared" si="4"/>
        <v>238.1987981</v>
      </c>
      <c r="AH19" s="32" t="s">
        <v>178</v>
      </c>
      <c r="AI19" s="42" t="s">
        <v>146</v>
      </c>
      <c r="AJ19" s="42" t="s">
        <v>169</v>
      </c>
      <c r="AK19" s="169">
        <v>182.4323</v>
      </c>
      <c r="AL19" s="95" t="s">
        <v>197</v>
      </c>
      <c r="AM19" s="32" t="s">
        <v>178</v>
      </c>
      <c r="AN19" s="42" t="s">
        <v>146</v>
      </c>
      <c r="AO19" s="42" t="s">
        <v>169</v>
      </c>
      <c r="AP19" s="169">
        <v>70.95522</v>
      </c>
      <c r="AQ19" s="95" t="s">
        <v>196</v>
      </c>
      <c r="AR19" s="32" t="s">
        <v>168</v>
      </c>
      <c r="AS19" s="42" t="s">
        <v>146</v>
      </c>
      <c r="AT19" s="42" t="s">
        <v>169</v>
      </c>
      <c r="AU19" s="169">
        <v>44.4238</v>
      </c>
      <c r="AV19" s="95" t="s">
        <v>198</v>
      </c>
    </row>
    <row r="20" ht="14.25" customHeight="1">
      <c r="A20" s="179">
        <v>2023.0</v>
      </c>
      <c r="F20" s="180"/>
      <c r="K20" s="42" t="s">
        <v>175</v>
      </c>
      <c r="L20" s="42" t="s">
        <v>176</v>
      </c>
      <c r="M20" s="35" t="s">
        <v>44</v>
      </c>
      <c r="N20" s="42">
        <v>2.0</v>
      </c>
      <c r="O20" s="42">
        <v>3.0</v>
      </c>
      <c r="P20" s="42">
        <v>135.0</v>
      </c>
      <c r="Q20" s="42">
        <v>110.0</v>
      </c>
      <c r="R20" s="42">
        <v>130.0</v>
      </c>
      <c r="S20" s="42">
        <v>225.0</v>
      </c>
      <c r="T20" s="163">
        <f>P20*(100-'Biomasa parcial final24'!D55)/100</f>
        <v>41.6473772</v>
      </c>
      <c r="U20" s="163">
        <f>Q20*(100-'Biomasa parcial final24'!E55)/100</f>
        <v>45.47886244</v>
      </c>
      <c r="V20" s="163">
        <f>R20*(100-'Biomasa parcial final24'!F55)/100</f>
        <v>73.56599478</v>
      </c>
      <c r="W20" s="163">
        <f>S20*(100-'Biomasa parcial final24'!G55)/100</f>
        <v>66.30796346</v>
      </c>
      <c r="X20" s="163">
        <f t="shared" si="1"/>
        <v>160.6922344</v>
      </c>
      <c r="Y20" s="163">
        <f t="shared" si="2"/>
        <v>227.0001979</v>
      </c>
      <c r="AA20" s="42">
        <f t="shared" si="3"/>
        <v>600</v>
      </c>
      <c r="AB20" s="163">
        <f t="shared" si="4"/>
        <v>227.0001979</v>
      </c>
      <c r="AH20" s="32" t="s">
        <v>178</v>
      </c>
      <c r="AI20" s="42" t="s">
        <v>146</v>
      </c>
      <c r="AJ20" s="42" t="s">
        <v>176</v>
      </c>
      <c r="AK20" s="169">
        <v>169.6784</v>
      </c>
      <c r="AL20" s="95" t="s">
        <v>197</v>
      </c>
      <c r="AM20" s="32" t="s">
        <v>175</v>
      </c>
      <c r="AN20" s="42" t="s">
        <v>146</v>
      </c>
      <c r="AO20" s="42" t="s">
        <v>169</v>
      </c>
      <c r="AP20" s="169">
        <v>68.09574</v>
      </c>
      <c r="AQ20" s="95" t="s">
        <v>196</v>
      </c>
      <c r="AR20" s="32" t="s">
        <v>178</v>
      </c>
      <c r="AS20" s="42" t="s">
        <v>146</v>
      </c>
      <c r="AT20" s="42" t="s">
        <v>176</v>
      </c>
      <c r="AU20" s="169">
        <v>43.33655</v>
      </c>
      <c r="AV20" s="95" t="s">
        <v>198</v>
      </c>
    </row>
    <row r="21" ht="14.25" customHeight="1">
      <c r="A21" s="181"/>
      <c r="K21" s="42" t="s">
        <v>178</v>
      </c>
      <c r="L21" s="42" t="s">
        <v>179</v>
      </c>
      <c r="M21" s="35" t="s">
        <v>43</v>
      </c>
      <c r="N21" s="42">
        <v>2.0</v>
      </c>
      <c r="O21" s="42">
        <v>4.0</v>
      </c>
      <c r="P21" s="42">
        <v>108.8</v>
      </c>
      <c r="Q21" s="42">
        <v>89.7</v>
      </c>
      <c r="R21" s="42">
        <v>56.3</v>
      </c>
      <c r="S21" s="42">
        <v>200.0</v>
      </c>
      <c r="T21" s="163">
        <f>P21*(100-'Biomasa parcial final24'!D56)/100</f>
        <v>39.63554872</v>
      </c>
      <c r="U21" s="163">
        <f>Q21*(100-'Biomasa parcial final24'!E56)/100</f>
        <v>34.15844596</v>
      </c>
      <c r="V21" s="163">
        <f>R21*(100-'Biomasa parcial final24'!F56)/100</f>
        <v>32.73170929</v>
      </c>
      <c r="W21" s="163">
        <f>S21*(100-'Biomasa parcial final24'!G56)/100</f>
        <v>70.31164708</v>
      </c>
      <c r="X21" s="163">
        <f t="shared" si="1"/>
        <v>106.525704</v>
      </c>
      <c r="Y21" s="163">
        <f t="shared" si="2"/>
        <v>176.837351</v>
      </c>
      <c r="AA21" s="42">
        <f t="shared" si="3"/>
        <v>454.8</v>
      </c>
      <c r="AB21" s="163">
        <f t="shared" si="4"/>
        <v>176.837351</v>
      </c>
      <c r="AH21" s="32" t="s">
        <v>168</v>
      </c>
      <c r="AI21" s="42" t="s">
        <v>146</v>
      </c>
      <c r="AJ21" s="42" t="s">
        <v>176</v>
      </c>
      <c r="AK21" s="169">
        <v>168.6933</v>
      </c>
      <c r="AL21" s="95" t="s">
        <v>197</v>
      </c>
      <c r="AM21" s="32" t="s">
        <v>178</v>
      </c>
      <c r="AN21" s="42" t="s">
        <v>146</v>
      </c>
      <c r="AO21" s="42" t="s">
        <v>176</v>
      </c>
      <c r="AP21" s="169">
        <v>66.40126</v>
      </c>
      <c r="AQ21" s="95" t="s">
        <v>196</v>
      </c>
      <c r="AR21" s="32" t="s">
        <v>168</v>
      </c>
      <c r="AS21" s="42" t="s">
        <v>146</v>
      </c>
      <c r="AT21" s="42" t="s">
        <v>179</v>
      </c>
      <c r="AU21" s="169">
        <v>38.27903</v>
      </c>
      <c r="AV21" s="95" t="s">
        <v>198</v>
      </c>
    </row>
    <row r="22" ht="14.25" customHeight="1">
      <c r="G22" s="127" t="s">
        <v>132</v>
      </c>
      <c r="H22" s="127" t="s">
        <v>131</v>
      </c>
      <c r="I22" s="127" t="s">
        <v>130</v>
      </c>
      <c r="K22" s="42" t="s">
        <v>183</v>
      </c>
      <c r="L22" s="42" t="s">
        <v>176</v>
      </c>
      <c r="M22" s="35" t="s">
        <v>42</v>
      </c>
      <c r="N22" s="42">
        <v>2.0</v>
      </c>
      <c r="O22" s="42">
        <v>5.0</v>
      </c>
      <c r="P22" s="42">
        <v>201.0</v>
      </c>
      <c r="Q22" s="42">
        <v>240.0</v>
      </c>
      <c r="R22" s="42">
        <v>140.0</v>
      </c>
      <c r="S22" s="42">
        <v>280.0</v>
      </c>
      <c r="T22" s="163">
        <f>P22*(100-'Biomasa parcial final24'!D57)/100</f>
        <v>60.38986999</v>
      </c>
      <c r="U22" s="163">
        <f>Q22*(100-'Biomasa parcial final24'!E57)/100</f>
        <v>95.35571359</v>
      </c>
      <c r="V22" s="163">
        <f>R22*(100-'Biomasa parcial final24'!F57)/100</f>
        <v>80.15522668</v>
      </c>
      <c r="W22" s="163">
        <f>S22*(100-'Biomasa parcial final24'!G57)/100</f>
        <v>101.2225908</v>
      </c>
      <c r="X22" s="163">
        <f t="shared" si="1"/>
        <v>235.9008103</v>
      </c>
      <c r="Y22" s="163">
        <f t="shared" si="2"/>
        <v>337.1234011</v>
      </c>
      <c r="AA22" s="42">
        <f t="shared" si="3"/>
        <v>861</v>
      </c>
      <c r="AB22" s="163">
        <f t="shared" si="4"/>
        <v>337.1234011</v>
      </c>
      <c r="AH22" s="32" t="s">
        <v>178</v>
      </c>
      <c r="AI22" s="42" t="s">
        <v>146</v>
      </c>
      <c r="AJ22" s="42" t="s">
        <v>179</v>
      </c>
      <c r="AK22" s="169">
        <v>168.002</v>
      </c>
      <c r="AL22" s="95" t="s">
        <v>197</v>
      </c>
      <c r="AM22" s="32" t="s">
        <v>168</v>
      </c>
      <c r="AN22" s="42" t="s">
        <v>146</v>
      </c>
      <c r="AO22" s="42" t="s">
        <v>176</v>
      </c>
      <c r="AP22" s="169">
        <v>59.81466</v>
      </c>
      <c r="AQ22" s="95" t="s">
        <v>198</v>
      </c>
      <c r="AR22" s="32" t="s">
        <v>168</v>
      </c>
      <c r="AS22" s="42" t="s">
        <v>146</v>
      </c>
      <c r="AT22" s="42" t="s">
        <v>176</v>
      </c>
      <c r="AU22" s="169">
        <v>37.65692</v>
      </c>
      <c r="AV22" s="95" t="s">
        <v>198</v>
      </c>
    </row>
    <row r="23" ht="14.25" customHeight="1">
      <c r="F23" s="182" t="s">
        <v>46</v>
      </c>
      <c r="G23" s="134">
        <f t="shared" ref="G23:I23" si="5">AVERAGE(W2,W18,W34,W50,W66,W82)</f>
        <v>74.49198122</v>
      </c>
      <c r="H23" s="134">
        <f t="shared" si="5"/>
        <v>112.7103287</v>
      </c>
      <c r="I23" s="134">
        <f t="shared" si="5"/>
        <v>187.2023099</v>
      </c>
      <c r="K23" s="42" t="s">
        <v>168</v>
      </c>
      <c r="L23" s="42" t="s">
        <v>179</v>
      </c>
      <c r="M23" s="35" t="s">
        <v>41</v>
      </c>
      <c r="N23" s="42">
        <v>2.0</v>
      </c>
      <c r="O23" s="42">
        <v>6.0</v>
      </c>
      <c r="P23" s="42">
        <v>110.0</v>
      </c>
      <c r="Q23" s="42">
        <v>110.0</v>
      </c>
      <c r="R23" s="42">
        <v>60.0</v>
      </c>
      <c r="S23" s="42">
        <v>160.0</v>
      </c>
      <c r="T23" s="163">
        <f>P23*(100-'Biomasa parcial final24'!D58)/100</f>
        <v>38.89198941</v>
      </c>
      <c r="U23" s="163">
        <f>Q23*(100-'Biomasa parcial final24'!E58)/100</f>
        <v>48.99347298</v>
      </c>
      <c r="V23" s="163">
        <f>R23*(100-'Biomasa parcial final24'!F58)/100</f>
        <v>35.33448548</v>
      </c>
      <c r="W23" s="163">
        <f>S23*(100-'Biomasa parcial final24'!G58)/100</f>
        <v>50.20385024</v>
      </c>
      <c r="X23" s="163">
        <f t="shared" si="1"/>
        <v>123.2199479</v>
      </c>
      <c r="Y23" s="163">
        <f t="shared" si="2"/>
        <v>173.4237981</v>
      </c>
      <c r="AA23" s="42">
        <f t="shared" si="3"/>
        <v>440</v>
      </c>
      <c r="AB23" s="163">
        <f t="shared" si="4"/>
        <v>173.4237981</v>
      </c>
      <c r="AH23" s="38" t="s">
        <v>178</v>
      </c>
      <c r="AI23" s="40" t="s">
        <v>146</v>
      </c>
      <c r="AJ23" s="40" t="s">
        <v>173</v>
      </c>
      <c r="AK23" s="183">
        <v>162.5</v>
      </c>
      <c r="AL23" s="148" t="s">
        <v>199</v>
      </c>
      <c r="AM23" s="38" t="s">
        <v>178</v>
      </c>
      <c r="AN23" s="40" t="s">
        <v>146</v>
      </c>
      <c r="AO23" s="40" t="s">
        <v>173</v>
      </c>
      <c r="AP23" s="183">
        <v>57.77994</v>
      </c>
      <c r="AQ23" s="148" t="s">
        <v>200</v>
      </c>
      <c r="AR23" s="38" t="s">
        <v>178</v>
      </c>
      <c r="AS23" s="40" t="s">
        <v>146</v>
      </c>
      <c r="AT23" s="40" t="s">
        <v>179</v>
      </c>
      <c r="AU23" s="183">
        <v>34.47585</v>
      </c>
      <c r="AV23" s="148" t="s">
        <v>200</v>
      </c>
    </row>
    <row r="24" ht="14.25" customHeight="1">
      <c r="F24" s="182" t="s">
        <v>45</v>
      </c>
      <c r="G24" s="140">
        <f t="shared" ref="G24:I24" si="6">AVERAGE(W3,W19,W35,W51,W67,W83)</f>
        <v>83.28335676</v>
      </c>
      <c r="H24" s="140">
        <f t="shared" si="6"/>
        <v>110.8583105</v>
      </c>
      <c r="I24" s="140">
        <f t="shared" si="6"/>
        <v>194.1416673</v>
      </c>
      <c r="K24" s="42" t="s">
        <v>183</v>
      </c>
      <c r="L24" s="42" t="s">
        <v>173</v>
      </c>
      <c r="M24" s="35" t="s">
        <v>40</v>
      </c>
      <c r="N24" s="42">
        <v>2.0</v>
      </c>
      <c r="O24" s="42">
        <v>7.0</v>
      </c>
      <c r="P24" s="42">
        <v>166.1</v>
      </c>
      <c r="Q24" s="42">
        <v>135.3</v>
      </c>
      <c r="R24" s="42">
        <v>127.6</v>
      </c>
      <c r="S24" s="42">
        <v>360.0</v>
      </c>
      <c r="T24" s="163">
        <f>P24*(100-'Biomasa parcial final24'!D59)/100</f>
        <v>64.67053477</v>
      </c>
      <c r="U24" s="163">
        <f>Q24*(100-'Biomasa parcial final24'!E59)/100</f>
        <v>76.28741065</v>
      </c>
      <c r="V24" s="163">
        <f>R24*(100-'Biomasa parcial final24'!F59)/100</f>
        <v>64.62929702</v>
      </c>
      <c r="W24" s="163">
        <f>S24*(100-'Biomasa parcial final24'!G59)/100</f>
        <v>116.7229682</v>
      </c>
      <c r="X24" s="163">
        <f t="shared" si="1"/>
        <v>205.5872424</v>
      </c>
      <c r="Y24" s="163">
        <f t="shared" si="2"/>
        <v>322.3102107</v>
      </c>
      <c r="AA24" s="42">
        <f t="shared" si="3"/>
        <v>789</v>
      </c>
      <c r="AB24" s="163">
        <f t="shared" si="4"/>
        <v>322.3102107</v>
      </c>
      <c r="AG24" s="42" t="s">
        <v>201</v>
      </c>
      <c r="AH24" s="184" t="s">
        <v>165</v>
      </c>
      <c r="AI24" s="28"/>
      <c r="AJ24" s="28"/>
      <c r="AK24" s="28"/>
      <c r="AL24" s="165"/>
      <c r="AM24" s="184" t="s">
        <v>202</v>
      </c>
      <c r="AN24" s="28"/>
      <c r="AO24" s="28"/>
      <c r="AP24" s="28"/>
      <c r="AQ24" s="165"/>
      <c r="AR24" s="184" t="s">
        <v>203</v>
      </c>
      <c r="AS24" s="28"/>
      <c r="AT24" s="28"/>
      <c r="AU24" s="28"/>
      <c r="AV24" s="28"/>
      <c r="AW24" s="184" t="s">
        <v>204</v>
      </c>
      <c r="AX24" s="28"/>
      <c r="AY24" s="28"/>
      <c r="AZ24" s="28"/>
      <c r="BA24" s="165"/>
    </row>
    <row r="25" ht="14.25" customHeight="1">
      <c r="F25" s="182" t="s">
        <v>44</v>
      </c>
      <c r="G25" s="140">
        <f t="shared" ref="G25:I25" si="7">AVERAGE(W4,W20,W36,W52,W68,W84)</f>
        <v>77.11370565</v>
      </c>
      <c r="H25" s="140">
        <f t="shared" si="7"/>
        <v>142.7835171</v>
      </c>
      <c r="I25" s="140">
        <f t="shared" si="7"/>
        <v>219.8972228</v>
      </c>
      <c r="K25" s="42" t="s">
        <v>175</v>
      </c>
      <c r="L25" s="42" t="s">
        <v>179</v>
      </c>
      <c r="M25" s="35" t="s">
        <v>39</v>
      </c>
      <c r="N25" s="42">
        <v>2.0</v>
      </c>
      <c r="O25" s="42">
        <v>8.0</v>
      </c>
      <c r="P25" s="42">
        <v>150.0</v>
      </c>
      <c r="Q25" s="42">
        <v>130.0</v>
      </c>
      <c r="R25" s="42">
        <v>90.0</v>
      </c>
      <c r="S25" s="42">
        <v>260.0</v>
      </c>
      <c r="T25" s="163">
        <f>P25*(100-'Biomasa parcial final24'!D60)/100</f>
        <v>37.01388654</v>
      </c>
      <c r="U25" s="163">
        <f>Q25*(100-'Biomasa parcial final24'!E60)/100</f>
        <v>51.60270326</v>
      </c>
      <c r="V25" s="163">
        <f>R25*(100-'Biomasa parcial final24'!F60)/100</f>
        <v>78.93633047</v>
      </c>
      <c r="W25" s="163">
        <f>S25*(100-'Biomasa parcial final24'!G60)/100</f>
        <v>89.06768296</v>
      </c>
      <c r="X25" s="163">
        <f t="shared" si="1"/>
        <v>167.5529203</v>
      </c>
      <c r="Y25" s="163">
        <f t="shared" si="2"/>
        <v>256.6206032</v>
      </c>
      <c r="AA25" s="42">
        <f t="shared" si="3"/>
        <v>630</v>
      </c>
      <c r="AB25" s="163">
        <f t="shared" si="4"/>
        <v>256.6206032</v>
      </c>
      <c r="AH25" s="185" t="s">
        <v>205</v>
      </c>
      <c r="AL25" s="95"/>
      <c r="AM25" s="185" t="s">
        <v>206</v>
      </c>
      <c r="AQ25" s="95"/>
      <c r="AR25" s="185" t="s">
        <v>207</v>
      </c>
      <c r="AW25" s="32"/>
      <c r="BA25" s="95"/>
    </row>
    <row r="26" ht="14.25" customHeight="1">
      <c r="F26" s="182" t="s">
        <v>43</v>
      </c>
      <c r="G26" s="140">
        <f t="shared" ref="G26:I26" si="8">AVERAGE(W5,W21,W37,W53,W69,W85)</f>
        <v>80.56542894</v>
      </c>
      <c r="H26" s="140">
        <f t="shared" si="8"/>
        <v>87.43654523</v>
      </c>
      <c r="I26" s="140">
        <f t="shared" si="8"/>
        <v>168.0019742</v>
      </c>
      <c r="K26" s="42" t="s">
        <v>168</v>
      </c>
      <c r="L26" s="42" t="s">
        <v>176</v>
      </c>
      <c r="M26" s="35" t="s">
        <v>38</v>
      </c>
      <c r="N26" s="42">
        <v>2.0</v>
      </c>
      <c r="O26" s="42">
        <v>9.0</v>
      </c>
      <c r="P26" s="42">
        <v>131.9</v>
      </c>
      <c r="Q26" s="42">
        <v>117.2</v>
      </c>
      <c r="R26" s="42">
        <v>77.8</v>
      </c>
      <c r="S26" s="42">
        <v>180.0</v>
      </c>
      <c r="T26" s="163">
        <f>P26*(100-'Biomasa parcial final24'!D61)/100</f>
        <v>44.67517864</v>
      </c>
      <c r="U26" s="163">
        <f>Q26*(100-'Biomasa parcial final24'!E61)/100</f>
        <v>57.37314764</v>
      </c>
      <c r="V26" s="163">
        <f>R26*(100-'Biomasa parcial final24'!F61)/100</f>
        <v>36.21394615</v>
      </c>
      <c r="W26" s="163">
        <f>S26*(100-'Biomasa parcial final24'!G61)/100</f>
        <v>57.93707204</v>
      </c>
      <c r="X26" s="163">
        <f t="shared" si="1"/>
        <v>138.2622724</v>
      </c>
      <c r="Y26" s="163">
        <f t="shared" si="2"/>
        <v>196.1993445</v>
      </c>
      <c r="AA26" s="42">
        <f t="shared" si="3"/>
        <v>506.9</v>
      </c>
      <c r="AB26" s="163">
        <f t="shared" si="4"/>
        <v>196.1993445</v>
      </c>
      <c r="AH26" s="170" t="s">
        <v>174</v>
      </c>
      <c r="AL26" s="95"/>
      <c r="AM26" s="170" t="s">
        <v>174</v>
      </c>
      <c r="AQ26" s="95"/>
      <c r="AR26" s="170" t="s">
        <v>174</v>
      </c>
      <c r="AW26" s="185" t="s">
        <v>208</v>
      </c>
      <c r="BA26" s="95"/>
    </row>
    <row r="27" ht="14.25" customHeight="1">
      <c r="F27" s="182" t="s">
        <v>42</v>
      </c>
      <c r="G27" s="140">
        <f t="shared" ref="G27:I27" si="9">AVERAGE(W6,W22,W38,W54,W70,W86)</f>
        <v>94.5949212</v>
      </c>
      <c r="H27" s="140">
        <f t="shared" si="9"/>
        <v>149.9699556</v>
      </c>
      <c r="I27" s="140">
        <f t="shared" si="9"/>
        <v>244.5648768</v>
      </c>
      <c r="K27" s="42" t="s">
        <v>183</v>
      </c>
      <c r="L27" s="42" t="s">
        <v>179</v>
      </c>
      <c r="M27" s="35" t="s">
        <v>37</v>
      </c>
      <c r="N27" s="42">
        <v>2.0</v>
      </c>
      <c r="O27" s="42">
        <v>10.0</v>
      </c>
      <c r="P27" s="42">
        <v>211.0</v>
      </c>
      <c r="Q27" s="42">
        <v>191.7</v>
      </c>
      <c r="R27" s="42">
        <v>93.5</v>
      </c>
      <c r="S27" s="42">
        <v>215.0</v>
      </c>
      <c r="T27" s="163">
        <f>P27*(100-'Biomasa parcial final24'!D62)/100</f>
        <v>66.82170827</v>
      </c>
      <c r="U27" s="163">
        <f>Q27*(100-'Biomasa parcial final24'!E62)/100</f>
        <v>76.58685262</v>
      </c>
      <c r="V27" s="163">
        <f>R27*(100-'Biomasa parcial final24'!F62)/100</f>
        <v>55.09419418</v>
      </c>
      <c r="W27" s="163">
        <f>S27*(100-'Biomasa parcial final24'!G62)/100</f>
        <v>74.95330687</v>
      </c>
      <c r="X27" s="163">
        <f t="shared" si="1"/>
        <v>198.5027551</v>
      </c>
      <c r="Y27" s="163">
        <f t="shared" si="2"/>
        <v>273.456062</v>
      </c>
      <c r="AA27" s="42">
        <f t="shared" si="3"/>
        <v>711.2</v>
      </c>
      <c r="AB27" s="163">
        <f t="shared" si="4"/>
        <v>273.456062</v>
      </c>
      <c r="AH27" s="173" t="s">
        <v>177</v>
      </c>
      <c r="AL27" s="95"/>
      <c r="AM27" s="173" t="s">
        <v>177</v>
      </c>
      <c r="AQ27" s="95"/>
      <c r="AR27" s="173" t="s">
        <v>177</v>
      </c>
      <c r="AW27" s="170" t="s">
        <v>174</v>
      </c>
      <c r="BA27" s="95"/>
    </row>
    <row r="28" ht="14.25" customHeight="1">
      <c r="F28" s="182" t="s">
        <v>41</v>
      </c>
      <c r="G28" s="140">
        <f t="shared" ref="G28:I28" si="10">AVERAGE(W7,W23,W39,W55,W71,W87)</f>
        <v>83.67308373</v>
      </c>
      <c r="H28" s="140">
        <f t="shared" si="10"/>
        <v>113.9926465</v>
      </c>
      <c r="I28" s="140">
        <f t="shared" si="10"/>
        <v>197.6657302</v>
      </c>
      <c r="K28" s="42" t="s">
        <v>178</v>
      </c>
      <c r="L28" s="42" t="s">
        <v>173</v>
      </c>
      <c r="M28" s="35" t="s">
        <v>36</v>
      </c>
      <c r="N28" s="42">
        <v>2.0</v>
      </c>
      <c r="O28" s="42">
        <v>11.0</v>
      </c>
      <c r="P28" s="42">
        <v>50.0</v>
      </c>
      <c r="Q28" s="42">
        <v>30.0</v>
      </c>
      <c r="R28" s="42">
        <v>85.0</v>
      </c>
      <c r="S28" s="42">
        <v>150.0</v>
      </c>
      <c r="T28" s="163">
        <f>P28*(100-'Biomasa parcial final24'!D63)/100</f>
        <v>16.93824177</v>
      </c>
      <c r="U28" s="163">
        <f>Q28*(100-'Biomasa parcial final24'!E63)/100</f>
        <v>12.52184796</v>
      </c>
      <c r="V28" s="163">
        <f>R28*(100-'Biomasa parcial final24'!F63)/100</f>
        <v>50.13343378</v>
      </c>
      <c r="W28" s="163">
        <f>S28*(100-'Biomasa parcial final24'!G63)/100</f>
        <v>38.80742016</v>
      </c>
      <c r="X28" s="163">
        <f t="shared" si="1"/>
        <v>79.5935235</v>
      </c>
      <c r="Y28" s="163">
        <f t="shared" si="2"/>
        <v>118.4009437</v>
      </c>
      <c r="AA28" s="42">
        <f t="shared" si="3"/>
        <v>315</v>
      </c>
      <c r="AB28" s="163">
        <f t="shared" si="4"/>
        <v>118.4009437</v>
      </c>
      <c r="AH28" s="173" t="s">
        <v>209</v>
      </c>
      <c r="AL28" s="95"/>
      <c r="AM28" s="173" t="s">
        <v>210</v>
      </c>
      <c r="AQ28" s="95"/>
      <c r="AR28" s="173" t="s">
        <v>211</v>
      </c>
      <c r="AW28" s="173" t="s">
        <v>212</v>
      </c>
      <c r="BA28" s="95"/>
    </row>
    <row r="29" ht="14.25" customHeight="1">
      <c r="F29" s="182" t="s">
        <v>40</v>
      </c>
      <c r="G29" s="140">
        <f t="shared" ref="G29:I29" si="11">AVERAGE(W8,W24,W40,W56,W72,W88)</f>
        <v>100.5114449</v>
      </c>
      <c r="H29" s="140">
        <f t="shared" si="11"/>
        <v>142.084896</v>
      </c>
      <c r="I29" s="140">
        <f t="shared" si="11"/>
        <v>242.5963409</v>
      </c>
      <c r="K29" s="42" t="s">
        <v>175</v>
      </c>
      <c r="L29" s="42" t="s">
        <v>169</v>
      </c>
      <c r="M29" s="35" t="s">
        <v>34</v>
      </c>
      <c r="N29" s="42">
        <v>2.0</v>
      </c>
      <c r="O29" s="42">
        <v>12.0</v>
      </c>
      <c r="P29" s="42">
        <v>10.0</v>
      </c>
      <c r="Q29" s="42">
        <v>15.0</v>
      </c>
      <c r="R29" s="42">
        <v>135.0</v>
      </c>
      <c r="S29" s="42">
        <v>105.0</v>
      </c>
      <c r="T29" s="163">
        <f>P29*(100-'Biomasa parcial final24'!D64)/100</f>
        <v>3.708976593</v>
      </c>
      <c r="U29" s="163">
        <f>Q29*(100-'Biomasa parcial final24'!E64)/100</f>
        <v>5.982191641</v>
      </c>
      <c r="V29" s="163">
        <f>R29*(100-'Biomasa parcial final24'!F64)/100</f>
        <v>81.536038</v>
      </c>
      <c r="W29" s="163">
        <f>S29*(100-'Biomasa parcial final24'!G64)/100</f>
        <v>32.87380435</v>
      </c>
      <c r="X29" s="163">
        <f t="shared" si="1"/>
        <v>91.22720623</v>
      </c>
      <c r="Y29" s="163">
        <f t="shared" si="2"/>
        <v>124.1010106</v>
      </c>
      <c r="AA29" s="42">
        <f t="shared" si="3"/>
        <v>265</v>
      </c>
      <c r="AB29" s="163">
        <f t="shared" si="4"/>
        <v>124.1010106</v>
      </c>
      <c r="AH29" s="173" t="s">
        <v>213</v>
      </c>
      <c r="AL29" s="95"/>
      <c r="AM29" s="173" t="s">
        <v>214</v>
      </c>
      <c r="AQ29" s="95"/>
      <c r="AR29" s="173" t="s">
        <v>215</v>
      </c>
      <c r="AW29" s="173" t="s">
        <v>216</v>
      </c>
      <c r="BA29" s="95"/>
    </row>
    <row r="30" ht="14.25" customHeight="1">
      <c r="F30" s="182" t="s">
        <v>39</v>
      </c>
      <c r="G30" s="140">
        <f t="shared" ref="G30:I30" si="12">AVERAGE(W9,W25,W41,W57,W73,W89)</f>
        <v>107.6234502</v>
      </c>
      <c r="H30" s="140">
        <f t="shared" si="12"/>
        <v>147.5301698</v>
      </c>
      <c r="I30" s="140">
        <f t="shared" si="12"/>
        <v>255.15362</v>
      </c>
      <c r="K30" s="42" t="s">
        <v>178</v>
      </c>
      <c r="L30" s="42" t="s">
        <v>169</v>
      </c>
      <c r="M30" s="35" t="s">
        <v>32</v>
      </c>
      <c r="N30" s="42">
        <v>2.0</v>
      </c>
      <c r="O30" s="42">
        <v>13.0</v>
      </c>
      <c r="P30" s="42">
        <v>100.0</v>
      </c>
      <c r="Q30" s="42">
        <v>90.0</v>
      </c>
      <c r="R30" s="42">
        <v>95.0</v>
      </c>
      <c r="S30" s="42">
        <v>225.0</v>
      </c>
      <c r="T30" s="163">
        <f>P30*(100-'Biomasa parcial final24'!D65)/100</f>
        <v>35.07631899</v>
      </c>
      <c r="U30" s="163">
        <f>Q30*(100-'Biomasa parcial final24'!E65)/100</f>
        <v>33.971708</v>
      </c>
      <c r="V30" s="163">
        <f>R30*(100-'Biomasa parcial final24'!F65)/100</f>
        <v>50.73058145</v>
      </c>
      <c r="W30" s="163">
        <f>S30*(100-'Biomasa parcial final24'!G65)/100</f>
        <v>65.38535321</v>
      </c>
      <c r="X30" s="163">
        <f t="shared" si="1"/>
        <v>119.7786084</v>
      </c>
      <c r="Y30" s="163">
        <f t="shared" si="2"/>
        <v>185.1639617</v>
      </c>
      <c r="AA30" s="42">
        <f t="shared" si="3"/>
        <v>510</v>
      </c>
      <c r="AB30" s="163">
        <f t="shared" si="4"/>
        <v>185.1639617</v>
      </c>
      <c r="AH30" s="32" t="s">
        <v>217</v>
      </c>
      <c r="AL30" s="95"/>
      <c r="AM30" s="32" t="s">
        <v>218</v>
      </c>
      <c r="AQ30" s="95"/>
      <c r="AR30" s="32" t="s">
        <v>189</v>
      </c>
      <c r="AW30" s="32" t="s">
        <v>219</v>
      </c>
      <c r="BA30" s="95"/>
    </row>
    <row r="31" ht="14.25" customHeight="1">
      <c r="F31" s="182" t="s">
        <v>38</v>
      </c>
      <c r="G31" s="140">
        <f t="shared" ref="G31:I31" si="13">AVERAGE(W10,W26,W42,W58,W74,W90)</f>
        <v>59.81466234</v>
      </c>
      <c r="H31" s="140">
        <f t="shared" si="13"/>
        <v>108.8786509</v>
      </c>
      <c r="I31" s="140">
        <f t="shared" si="13"/>
        <v>168.6933132</v>
      </c>
      <c r="K31" s="42" t="s">
        <v>183</v>
      </c>
      <c r="L31" s="42" t="s">
        <v>169</v>
      </c>
      <c r="M31" s="35" t="s">
        <v>30</v>
      </c>
      <c r="N31" s="42">
        <v>2.0</v>
      </c>
      <c r="O31" s="42">
        <v>14.0</v>
      </c>
      <c r="P31" s="42">
        <v>150.8</v>
      </c>
      <c r="Q31" s="42">
        <v>124.3</v>
      </c>
      <c r="R31" s="42">
        <v>98.3</v>
      </c>
      <c r="S31" s="42">
        <v>255.0</v>
      </c>
      <c r="T31" s="163">
        <f>P31*(100-'Biomasa parcial final24'!D66)/100</f>
        <v>46.72513149</v>
      </c>
      <c r="U31" s="163">
        <f>Q31*(100-'Biomasa parcial final24'!E66)/100</f>
        <v>51.64375595</v>
      </c>
      <c r="V31" s="163">
        <f>R31*(100-'Biomasa parcial final24'!F66)/100</f>
        <v>57.50660196</v>
      </c>
      <c r="W31" s="163">
        <f>S31*(100-'Biomasa parcial final24'!G66)/100</f>
        <v>72.01014117</v>
      </c>
      <c r="X31" s="163">
        <f t="shared" si="1"/>
        <v>155.8754894</v>
      </c>
      <c r="Y31" s="163">
        <f t="shared" si="2"/>
        <v>227.8856306</v>
      </c>
      <c r="AA31" s="42">
        <f t="shared" si="3"/>
        <v>628.4</v>
      </c>
      <c r="AB31" s="163">
        <f t="shared" si="4"/>
        <v>227.8856306</v>
      </c>
      <c r="AH31" s="32" t="s">
        <v>220</v>
      </c>
      <c r="AL31" s="95"/>
      <c r="AM31" s="32" t="s">
        <v>221</v>
      </c>
      <c r="AQ31" s="95"/>
      <c r="AR31" s="32" t="s">
        <v>222</v>
      </c>
      <c r="AW31" s="32" t="s">
        <v>223</v>
      </c>
      <c r="BA31" s="95"/>
    </row>
    <row r="32" ht="14.25" customHeight="1">
      <c r="F32" s="182" t="s">
        <v>37</v>
      </c>
      <c r="G32" s="140">
        <f t="shared" ref="G32:I32" si="14">AVERAGE(W11,W27,W43,W59,W75,W91)</f>
        <v>91.80327509</v>
      </c>
      <c r="H32" s="140">
        <f t="shared" si="14"/>
        <v>141.5415578</v>
      </c>
      <c r="I32" s="140">
        <f t="shared" si="14"/>
        <v>233.3448328</v>
      </c>
      <c r="K32" s="42" t="s">
        <v>178</v>
      </c>
      <c r="L32" s="42" t="s">
        <v>176</v>
      </c>
      <c r="M32" s="35" t="s">
        <v>29</v>
      </c>
      <c r="N32" s="42">
        <v>2.0</v>
      </c>
      <c r="O32" s="42">
        <v>15.0</v>
      </c>
      <c r="P32" s="42">
        <v>110.0</v>
      </c>
      <c r="Q32" s="42">
        <v>85.0</v>
      </c>
      <c r="R32" s="42">
        <v>95.0</v>
      </c>
      <c r="S32" s="42">
        <v>190.0</v>
      </c>
      <c r="T32" s="163">
        <f>P32*(100-'Biomasa parcial final24'!D67)/100</f>
        <v>38.02247375</v>
      </c>
      <c r="U32" s="163">
        <f>Q32*(100-'Biomasa parcial final24'!E67)/100</f>
        <v>34.60402614</v>
      </c>
      <c r="V32" s="163">
        <f>R32*(100-'Biomasa parcial final24'!F67)/100</f>
        <v>52.94006451</v>
      </c>
      <c r="W32" s="163">
        <f>S32*(100-'Biomasa parcial final24'!G67)/100</f>
        <v>59.37053933</v>
      </c>
      <c r="X32" s="163">
        <f t="shared" si="1"/>
        <v>125.5665644</v>
      </c>
      <c r="Y32" s="163">
        <f t="shared" si="2"/>
        <v>184.9371037</v>
      </c>
      <c r="AA32" s="42">
        <f t="shared" si="3"/>
        <v>480</v>
      </c>
      <c r="AB32" s="163">
        <f t="shared" si="4"/>
        <v>184.9371037</v>
      </c>
      <c r="AH32" s="32" t="s">
        <v>224</v>
      </c>
      <c r="AL32" s="95"/>
      <c r="AM32" s="32" t="s">
        <v>225</v>
      </c>
      <c r="AQ32" s="95"/>
      <c r="AR32" s="32" t="s">
        <v>226</v>
      </c>
      <c r="AW32" s="32" t="s">
        <v>227</v>
      </c>
      <c r="BA32" s="95"/>
    </row>
    <row r="33" ht="14.25" customHeight="1">
      <c r="F33" s="182" t="s">
        <v>36</v>
      </c>
      <c r="G33" s="140">
        <f t="shared" ref="G33:I33" si="15">AVERAGE(W12,W28,W44,W60,W76,W92)</f>
        <v>57.77993668</v>
      </c>
      <c r="H33" s="140">
        <f t="shared" si="15"/>
        <v>104.7200303</v>
      </c>
      <c r="I33" s="140">
        <f t="shared" si="15"/>
        <v>162.499967</v>
      </c>
      <c r="K33" s="42" t="s">
        <v>175</v>
      </c>
      <c r="L33" s="42" t="s">
        <v>173</v>
      </c>
      <c r="M33" s="33" t="s">
        <v>28</v>
      </c>
      <c r="N33" s="42">
        <v>2.0</v>
      </c>
      <c r="O33" s="42">
        <v>16.0</v>
      </c>
      <c r="P33" s="42">
        <v>136.8</v>
      </c>
      <c r="Q33" s="42">
        <v>96.4</v>
      </c>
      <c r="R33" s="42">
        <v>136.4</v>
      </c>
      <c r="S33" s="42">
        <v>380.0</v>
      </c>
      <c r="T33" s="163">
        <f>P33*(100-'Biomasa parcial final24'!D68)/100</f>
        <v>40.83470724</v>
      </c>
      <c r="U33" s="163">
        <f>Q33*(100-'Biomasa parcial final24'!E68)/100</f>
        <v>38.25329105</v>
      </c>
      <c r="V33" s="163">
        <f>R33*(100-'Biomasa parcial final24'!F68)/100</f>
        <v>74.70559059</v>
      </c>
      <c r="W33" s="163">
        <f>S33*(100-'Biomasa parcial final24'!G68)/100</f>
        <v>129.374295</v>
      </c>
      <c r="X33" s="163">
        <f t="shared" si="1"/>
        <v>153.7935889</v>
      </c>
      <c r="Y33" s="163">
        <f t="shared" si="2"/>
        <v>283.1678839</v>
      </c>
      <c r="AA33" s="42">
        <f t="shared" si="3"/>
        <v>749.6</v>
      </c>
      <c r="AB33" s="163">
        <f t="shared" si="4"/>
        <v>283.1678839</v>
      </c>
      <c r="AH33" s="32" t="s">
        <v>228</v>
      </c>
      <c r="AL33" s="95"/>
      <c r="AM33" s="32" t="s">
        <v>229</v>
      </c>
      <c r="AQ33" s="95"/>
      <c r="AR33" s="32" t="s">
        <v>230</v>
      </c>
      <c r="AW33" s="32" t="s">
        <v>231</v>
      </c>
      <c r="BA33" s="95"/>
    </row>
    <row r="34" ht="14.25" customHeight="1">
      <c r="F34" s="182" t="s">
        <v>34</v>
      </c>
      <c r="G34" s="140">
        <f t="shared" ref="G34:I34" si="16">AVERAGE(W13,W29,W45,W61,W77,W93)</f>
        <v>68.09573758</v>
      </c>
      <c r="H34" s="140">
        <f t="shared" si="16"/>
        <v>133.2419144</v>
      </c>
      <c r="I34" s="140">
        <f t="shared" si="16"/>
        <v>201.337652</v>
      </c>
      <c r="K34" s="42" t="s">
        <v>168</v>
      </c>
      <c r="L34" s="42" t="s">
        <v>169</v>
      </c>
      <c r="M34" s="35" t="s">
        <v>46</v>
      </c>
      <c r="N34" s="42">
        <v>3.0</v>
      </c>
      <c r="O34" s="42">
        <v>1.0</v>
      </c>
      <c r="P34" s="42">
        <v>60.0</v>
      </c>
      <c r="Q34" s="42">
        <v>30.0</v>
      </c>
      <c r="R34" s="42">
        <v>76.0</v>
      </c>
      <c r="S34" s="42">
        <v>225.0</v>
      </c>
      <c r="T34" s="163">
        <f>P34*(100-'Biomasa parcial final24'!D53)/100</f>
        <v>21.56316818</v>
      </c>
      <c r="U34" s="163">
        <f>Q34*(100-'Biomasa parcial final24'!E53)/100</f>
        <v>11.73185145</v>
      </c>
      <c r="V34" s="163">
        <f>R34*(100-'Biomasa parcial final24'!F53)/100</f>
        <v>41.48526247</v>
      </c>
      <c r="W34" s="163">
        <f>S34*(100-'Biomasa parcial final24'!G53)/100</f>
        <v>84.50770979</v>
      </c>
      <c r="X34" s="163">
        <f t="shared" si="1"/>
        <v>74.78028211</v>
      </c>
      <c r="Y34" s="163">
        <f t="shared" si="2"/>
        <v>159.2879919</v>
      </c>
      <c r="AA34" s="42">
        <f t="shared" si="3"/>
        <v>391</v>
      </c>
      <c r="AB34" s="163">
        <f t="shared" si="4"/>
        <v>159.2879919</v>
      </c>
      <c r="AH34" s="38" t="s">
        <v>232</v>
      </c>
      <c r="AI34" s="40"/>
      <c r="AJ34" s="40"/>
      <c r="AK34" s="40"/>
      <c r="AL34" s="148"/>
      <c r="AM34" s="38" t="s">
        <v>233</v>
      </c>
      <c r="AN34" s="40"/>
      <c r="AO34" s="40"/>
      <c r="AP34" s="40"/>
      <c r="AQ34" s="148"/>
      <c r="AR34" s="38" t="s">
        <v>234</v>
      </c>
      <c r="AS34" s="40"/>
      <c r="AT34" s="40"/>
      <c r="AU34" s="40"/>
      <c r="AV34" s="40"/>
      <c r="AW34" s="38" t="s">
        <v>235</v>
      </c>
      <c r="AX34" s="40"/>
      <c r="AY34" s="40"/>
      <c r="AZ34" s="40"/>
      <c r="BA34" s="148"/>
    </row>
    <row r="35" ht="14.25" customHeight="1">
      <c r="F35" s="182" t="s">
        <v>32</v>
      </c>
      <c r="G35" s="140">
        <f t="shared" ref="G35:I35" si="17">AVERAGE(W14,W30,W46,W62,W78,W94)</f>
        <v>70.95521663</v>
      </c>
      <c r="H35" s="140">
        <f t="shared" si="17"/>
        <v>111.4770611</v>
      </c>
      <c r="I35" s="140">
        <f t="shared" si="17"/>
        <v>182.4322777</v>
      </c>
      <c r="K35" s="42" t="s">
        <v>168</v>
      </c>
      <c r="L35" s="42" t="s">
        <v>173</v>
      </c>
      <c r="M35" s="35" t="s">
        <v>45</v>
      </c>
      <c r="N35" s="42">
        <v>3.0</v>
      </c>
      <c r="O35" s="42">
        <v>2.0</v>
      </c>
      <c r="P35" s="42">
        <v>45.6</v>
      </c>
      <c r="Q35" s="42">
        <v>25.7</v>
      </c>
      <c r="R35" s="42">
        <v>109.8</v>
      </c>
      <c r="S35" s="42">
        <v>305.0</v>
      </c>
      <c r="T35" s="163">
        <f>P35*(100-'Biomasa parcial final24'!D54)/100</f>
        <v>16.10228977</v>
      </c>
      <c r="U35" s="163">
        <f>Q35*(100-'Biomasa parcial final24'!E54)/100</f>
        <v>8.754397741</v>
      </c>
      <c r="V35" s="163">
        <f>R35*(100-'Biomasa parcial final24'!F54)/100</f>
        <v>56.53379751</v>
      </c>
      <c r="W35" s="163">
        <f>S35*(100-'Biomasa parcial final24'!G54)/100</f>
        <v>96.7673288</v>
      </c>
      <c r="X35" s="163">
        <f t="shared" si="1"/>
        <v>81.39048502</v>
      </c>
      <c r="Y35" s="163">
        <f t="shared" si="2"/>
        <v>178.1578138</v>
      </c>
      <c r="AA35" s="42">
        <f t="shared" si="3"/>
        <v>486.1</v>
      </c>
      <c r="AB35" s="163">
        <f t="shared" si="4"/>
        <v>178.1578138</v>
      </c>
      <c r="AG35" s="42" t="s">
        <v>236</v>
      </c>
      <c r="AM35" s="184" t="s">
        <v>202</v>
      </c>
      <c r="AN35" s="28"/>
      <c r="AO35" s="28"/>
      <c r="AP35" s="28"/>
      <c r="AQ35" s="165"/>
    </row>
    <row r="36" ht="14.25" customHeight="1">
      <c r="F36" s="182" t="s">
        <v>30</v>
      </c>
      <c r="G36" s="140">
        <f t="shared" ref="G36:I36" si="18">AVERAGE(W15,W31,W47,W63,W79,W95)</f>
        <v>80.24659523</v>
      </c>
      <c r="H36" s="140">
        <f t="shared" si="18"/>
        <v>126.0695595</v>
      </c>
      <c r="I36" s="140">
        <f t="shared" si="18"/>
        <v>206.3161547</v>
      </c>
      <c r="K36" s="42" t="s">
        <v>175</v>
      </c>
      <c r="L36" s="42" t="s">
        <v>176</v>
      </c>
      <c r="M36" s="35" t="s">
        <v>44</v>
      </c>
      <c r="N36" s="42">
        <v>3.0</v>
      </c>
      <c r="O36" s="42">
        <v>3.0</v>
      </c>
      <c r="P36" s="42">
        <v>85.0</v>
      </c>
      <c r="Q36" s="42">
        <v>55.0</v>
      </c>
      <c r="R36" s="42">
        <v>115.0</v>
      </c>
      <c r="S36" s="42">
        <v>310.0</v>
      </c>
      <c r="T36" s="163">
        <f>P36*(100-'Biomasa parcial final24'!D55)/100</f>
        <v>26.22242268</v>
      </c>
      <c r="U36" s="163">
        <f>Q36*(100-'Biomasa parcial final24'!E55)/100</f>
        <v>22.73943122</v>
      </c>
      <c r="V36" s="163">
        <f>R36*(100-'Biomasa parcial final24'!F55)/100</f>
        <v>65.07761077</v>
      </c>
      <c r="W36" s="163">
        <f>S36*(100-'Biomasa parcial final24'!G55)/100</f>
        <v>91.35763854</v>
      </c>
      <c r="X36" s="163">
        <f t="shared" si="1"/>
        <v>114.0394647</v>
      </c>
      <c r="Y36" s="163">
        <f t="shared" si="2"/>
        <v>205.3971032</v>
      </c>
      <c r="AA36" s="42">
        <f t="shared" si="3"/>
        <v>565</v>
      </c>
      <c r="AB36" s="163">
        <f t="shared" si="4"/>
        <v>205.3971032</v>
      </c>
      <c r="AM36" s="185" t="s">
        <v>237</v>
      </c>
      <c r="AQ36" s="95"/>
    </row>
    <row r="37" ht="14.25" customHeight="1">
      <c r="F37" s="182" t="s">
        <v>29</v>
      </c>
      <c r="G37" s="140">
        <f t="shared" ref="G37:I37" si="19">AVERAGE(W16,W32,W48,W64,W80,W96)</f>
        <v>66.40126109</v>
      </c>
      <c r="H37" s="140">
        <f t="shared" si="19"/>
        <v>103.277166</v>
      </c>
      <c r="I37" s="140">
        <f t="shared" si="19"/>
        <v>169.6784271</v>
      </c>
      <c r="K37" s="42" t="s">
        <v>178</v>
      </c>
      <c r="L37" s="42" t="s">
        <v>179</v>
      </c>
      <c r="M37" s="35" t="s">
        <v>43</v>
      </c>
      <c r="N37" s="42">
        <v>3.0</v>
      </c>
      <c r="O37" s="42">
        <v>4.0</v>
      </c>
      <c r="P37" s="42">
        <v>55.0</v>
      </c>
      <c r="Q37" s="42">
        <v>40.0</v>
      </c>
      <c r="R37" s="42">
        <v>65.0</v>
      </c>
      <c r="S37" s="42">
        <v>270.0</v>
      </c>
      <c r="T37" s="163">
        <f>P37*(100-'Biomasa parcial final24'!D56)/100</f>
        <v>20.03635275</v>
      </c>
      <c r="U37" s="163">
        <f>Q37*(100-'Biomasa parcial final24'!E56)/100</f>
        <v>15.23230589</v>
      </c>
      <c r="V37" s="163">
        <f>R37*(100-'Biomasa parcial final24'!F56)/100</f>
        <v>37.78971765</v>
      </c>
      <c r="W37" s="163">
        <f>S37*(100-'Biomasa parcial final24'!G56)/100</f>
        <v>94.92072356</v>
      </c>
      <c r="X37" s="163">
        <f t="shared" si="1"/>
        <v>73.05837629</v>
      </c>
      <c r="Y37" s="163">
        <f t="shared" si="2"/>
        <v>167.9790999</v>
      </c>
      <c r="AA37" s="42">
        <f t="shared" si="3"/>
        <v>430</v>
      </c>
      <c r="AB37" s="163">
        <f t="shared" si="4"/>
        <v>167.9790999</v>
      </c>
      <c r="AM37" s="170" t="s">
        <v>174</v>
      </c>
      <c r="AQ37" s="95"/>
    </row>
    <row r="38" ht="14.25" customHeight="1">
      <c r="F38" s="186" t="s">
        <v>28</v>
      </c>
      <c r="G38" s="151">
        <f t="shared" ref="G38:I38" si="20">AVERAGE(W17,W33,W49,W65,W81,W97)</f>
        <v>135.0486062</v>
      </c>
      <c r="H38" s="151">
        <f t="shared" si="20"/>
        <v>140.079371</v>
      </c>
      <c r="I38" s="151">
        <f t="shared" si="20"/>
        <v>275.1279772</v>
      </c>
      <c r="K38" s="42" t="s">
        <v>183</v>
      </c>
      <c r="L38" s="42" t="s">
        <v>176</v>
      </c>
      <c r="M38" s="35" t="s">
        <v>42</v>
      </c>
      <c r="N38" s="42">
        <v>3.0</v>
      </c>
      <c r="O38" s="42">
        <v>5.0</v>
      </c>
      <c r="P38" s="42">
        <v>83.7</v>
      </c>
      <c r="Q38" s="42">
        <v>50.0</v>
      </c>
      <c r="R38" s="42">
        <v>132.1</v>
      </c>
      <c r="S38" s="42">
        <v>275.0</v>
      </c>
      <c r="T38" s="163">
        <f>P38*(100-'Biomasa parcial final24'!D57)/100</f>
        <v>25.14742347</v>
      </c>
      <c r="U38" s="163">
        <f>Q38*(100-'Biomasa parcial final24'!E57)/100</f>
        <v>19.86577366</v>
      </c>
      <c r="V38" s="163">
        <f>R38*(100-'Biomasa parcial final24'!F57)/100</f>
        <v>75.63218175</v>
      </c>
      <c r="W38" s="163">
        <f>S38*(100-'Biomasa parcial final24'!G57)/100</f>
        <v>99.41504457</v>
      </c>
      <c r="X38" s="163">
        <f t="shared" si="1"/>
        <v>120.6453789</v>
      </c>
      <c r="Y38" s="163">
        <f t="shared" si="2"/>
        <v>220.0604235</v>
      </c>
      <c r="AA38" s="42">
        <f t="shared" si="3"/>
        <v>540.8</v>
      </c>
      <c r="AB38" s="163">
        <f t="shared" si="4"/>
        <v>220.0604235</v>
      </c>
      <c r="AM38" s="173" t="s">
        <v>238</v>
      </c>
      <c r="AQ38" s="95"/>
    </row>
    <row r="39" ht="14.25" customHeight="1">
      <c r="K39" s="42" t="s">
        <v>168</v>
      </c>
      <c r="L39" s="42" t="s">
        <v>179</v>
      </c>
      <c r="M39" s="35" t="s">
        <v>41</v>
      </c>
      <c r="N39" s="42">
        <v>3.0</v>
      </c>
      <c r="O39" s="42">
        <v>6.0</v>
      </c>
      <c r="P39" s="42">
        <v>65.0</v>
      </c>
      <c r="Q39" s="42">
        <v>35.0</v>
      </c>
      <c r="R39" s="42">
        <v>70.0</v>
      </c>
      <c r="S39" s="42">
        <v>290.0</v>
      </c>
      <c r="T39" s="163">
        <f>P39*(100-'Biomasa parcial final24'!D58)/100</f>
        <v>22.98163011</v>
      </c>
      <c r="U39" s="163">
        <f>Q39*(100-'Biomasa parcial final24'!E58)/100</f>
        <v>15.58883231</v>
      </c>
      <c r="V39" s="163">
        <f>R39*(100-'Biomasa parcial final24'!F58)/100</f>
        <v>41.22356639</v>
      </c>
      <c r="W39" s="163">
        <f>S39*(100-'Biomasa parcial final24'!G58)/100</f>
        <v>90.99447856</v>
      </c>
      <c r="X39" s="163">
        <f t="shared" si="1"/>
        <v>79.79402881</v>
      </c>
      <c r="Y39" s="163">
        <f t="shared" si="2"/>
        <v>170.7885074</v>
      </c>
      <c r="AA39" s="42">
        <f t="shared" si="3"/>
        <v>460</v>
      </c>
      <c r="AB39" s="163">
        <f t="shared" si="4"/>
        <v>170.7885074</v>
      </c>
      <c r="AM39" s="173" t="s">
        <v>239</v>
      </c>
      <c r="AQ39" s="95"/>
    </row>
    <row r="40" ht="14.25" customHeight="1">
      <c r="K40" s="42" t="s">
        <v>183</v>
      </c>
      <c r="L40" s="42" t="s">
        <v>173</v>
      </c>
      <c r="M40" s="35" t="s">
        <v>40</v>
      </c>
      <c r="N40" s="42">
        <v>3.0</v>
      </c>
      <c r="O40" s="42">
        <v>7.0</v>
      </c>
      <c r="P40" s="42">
        <v>75.0</v>
      </c>
      <c r="Q40" s="42">
        <v>45.0</v>
      </c>
      <c r="R40" s="42">
        <v>115.0</v>
      </c>
      <c r="S40" s="42">
        <v>310.0</v>
      </c>
      <c r="T40" s="163">
        <f>P40*(100-'Biomasa parcial final24'!D59)/100</f>
        <v>29.20102413</v>
      </c>
      <c r="U40" s="163">
        <f>Q40*(100-'Biomasa parcial final24'!E59)/100</f>
        <v>25.37275299</v>
      </c>
      <c r="V40" s="163">
        <f>R40*(100-'Biomasa parcial final24'!F59)/100</f>
        <v>58.24740719</v>
      </c>
      <c r="W40" s="163">
        <f>S40*(100-'Biomasa parcial final24'!G59)/100</f>
        <v>100.5114449</v>
      </c>
      <c r="X40" s="163">
        <f t="shared" si="1"/>
        <v>112.8211843</v>
      </c>
      <c r="Y40" s="163">
        <f t="shared" si="2"/>
        <v>213.3326292</v>
      </c>
      <c r="AA40" s="42">
        <f t="shared" si="3"/>
        <v>545</v>
      </c>
      <c r="AB40" s="163">
        <f t="shared" si="4"/>
        <v>213.3326292</v>
      </c>
      <c r="AM40" s="173" t="s">
        <v>240</v>
      </c>
      <c r="AQ40" s="95"/>
    </row>
    <row r="41" ht="14.25" customHeight="1">
      <c r="K41" s="42" t="s">
        <v>175</v>
      </c>
      <c r="L41" s="42" t="s">
        <v>179</v>
      </c>
      <c r="M41" s="35" t="s">
        <v>39</v>
      </c>
      <c r="N41" s="42">
        <v>3.0</v>
      </c>
      <c r="O41" s="42">
        <v>8.0</v>
      </c>
      <c r="P41" s="42">
        <v>70.8</v>
      </c>
      <c r="Q41" s="42">
        <v>40.4</v>
      </c>
      <c r="R41" s="42">
        <v>81.4</v>
      </c>
      <c r="S41" s="42">
        <v>265.0</v>
      </c>
      <c r="T41" s="163">
        <f>P41*(100-'Biomasa parcial final24'!D60)/100</f>
        <v>17.47055445</v>
      </c>
      <c r="U41" s="163">
        <f>Q41*(100-'Biomasa parcial final24'!E60)/100</f>
        <v>16.0365324</v>
      </c>
      <c r="V41" s="163">
        <f>R41*(100-'Biomasa parcial final24'!F60)/100</f>
        <v>71.39352556</v>
      </c>
      <c r="W41" s="163">
        <f>S41*(100-'Biomasa parcial final24'!G60)/100</f>
        <v>90.78052302</v>
      </c>
      <c r="X41" s="163">
        <f t="shared" si="1"/>
        <v>104.9006124</v>
      </c>
      <c r="Y41" s="163">
        <f t="shared" si="2"/>
        <v>195.6811354</v>
      </c>
      <c r="AA41" s="42">
        <f t="shared" si="3"/>
        <v>457.6</v>
      </c>
      <c r="AB41" s="163">
        <f t="shared" si="4"/>
        <v>195.6811354</v>
      </c>
      <c r="AM41" s="32" t="s">
        <v>188</v>
      </c>
      <c r="AQ41" s="95"/>
    </row>
    <row r="42" ht="14.25" customHeight="1">
      <c r="K42" s="42" t="s">
        <v>168</v>
      </c>
      <c r="L42" s="42" t="s">
        <v>176</v>
      </c>
      <c r="M42" s="35" t="s">
        <v>38</v>
      </c>
      <c r="N42" s="42">
        <v>3.0</v>
      </c>
      <c r="O42" s="42">
        <v>9.0</v>
      </c>
      <c r="P42" s="42">
        <v>65.9</v>
      </c>
      <c r="Q42" s="42">
        <v>47.4</v>
      </c>
      <c r="R42" s="42">
        <v>75.9</v>
      </c>
      <c r="S42" s="42">
        <v>185.0</v>
      </c>
      <c r="T42" s="163">
        <f>P42*(100-'Biomasa parcial final24'!D61)/100</f>
        <v>22.32065407</v>
      </c>
      <c r="U42" s="163">
        <f>Q42*(100-'Biomasa parcial final24'!E61)/100</f>
        <v>23.20381568</v>
      </c>
      <c r="V42" s="163">
        <f>R42*(100-'Biomasa parcial final24'!F61)/100</f>
        <v>35.32954387</v>
      </c>
      <c r="W42" s="163">
        <f>S42*(100-'Biomasa parcial final24'!G61)/100</f>
        <v>59.54643515</v>
      </c>
      <c r="X42" s="163">
        <f t="shared" si="1"/>
        <v>80.85401362</v>
      </c>
      <c r="Y42" s="163">
        <f t="shared" si="2"/>
        <v>140.4004488</v>
      </c>
      <c r="AA42" s="42">
        <f t="shared" si="3"/>
        <v>374.2</v>
      </c>
      <c r="AB42" s="163">
        <f t="shared" si="4"/>
        <v>140.4004488</v>
      </c>
      <c r="AM42" s="32" t="s">
        <v>241</v>
      </c>
      <c r="AQ42" s="95"/>
    </row>
    <row r="43" ht="14.25" customHeight="1">
      <c r="K43" s="42" t="s">
        <v>183</v>
      </c>
      <c r="L43" s="42" t="s">
        <v>179</v>
      </c>
      <c r="M43" s="35" t="s">
        <v>37</v>
      </c>
      <c r="N43" s="42">
        <v>3.0</v>
      </c>
      <c r="O43" s="42">
        <v>10.0</v>
      </c>
      <c r="P43" s="42">
        <v>80.0</v>
      </c>
      <c r="Q43" s="42">
        <v>50.0</v>
      </c>
      <c r="R43" s="42">
        <v>85.0</v>
      </c>
      <c r="S43" s="42">
        <v>265.0</v>
      </c>
      <c r="T43" s="163">
        <f>P43*(100-'Biomasa parcial final24'!D62)/100</f>
        <v>25.33524484</v>
      </c>
      <c r="U43" s="163">
        <f>Q43*(100-'Biomasa parcial final24'!E62)/100</f>
        <v>19.97570491</v>
      </c>
      <c r="V43" s="163">
        <f>R43*(100-'Biomasa parcial final24'!F62)/100</f>
        <v>50.08563107</v>
      </c>
      <c r="W43" s="163">
        <f>S43*(100-'Biomasa parcial final24'!G62)/100</f>
        <v>92.38430847</v>
      </c>
      <c r="X43" s="163">
        <f t="shared" si="1"/>
        <v>95.39658083</v>
      </c>
      <c r="Y43" s="163">
        <f t="shared" si="2"/>
        <v>187.7808893</v>
      </c>
      <c r="AA43" s="42">
        <f t="shared" si="3"/>
        <v>480</v>
      </c>
      <c r="AB43" s="163">
        <f t="shared" si="4"/>
        <v>187.7808893</v>
      </c>
      <c r="AM43" s="32" t="s">
        <v>242</v>
      </c>
      <c r="AQ43" s="95"/>
    </row>
    <row r="44" ht="14.25" customHeight="1">
      <c r="K44" s="42" t="s">
        <v>178</v>
      </c>
      <c r="L44" s="42" t="s">
        <v>173</v>
      </c>
      <c r="M44" s="35" t="s">
        <v>36</v>
      </c>
      <c r="N44" s="42">
        <v>3.0</v>
      </c>
      <c r="O44" s="42">
        <v>11.0</v>
      </c>
      <c r="P44" s="42">
        <v>55.0</v>
      </c>
      <c r="Q44" s="42">
        <v>30.0</v>
      </c>
      <c r="R44" s="42">
        <v>70.0</v>
      </c>
      <c r="S44" s="42">
        <v>220.0</v>
      </c>
      <c r="T44" s="163">
        <f>P44*(100-'Biomasa parcial final24'!D63)/100</f>
        <v>18.63206595</v>
      </c>
      <c r="U44" s="163">
        <f>Q44*(100-'Biomasa parcial final24'!E63)/100</f>
        <v>12.52184796</v>
      </c>
      <c r="V44" s="163">
        <f>R44*(100-'Biomasa parcial final24'!F63)/100</f>
        <v>41.28635723</v>
      </c>
      <c r="W44" s="163">
        <f>S44*(100-'Biomasa parcial final24'!G63)/100</f>
        <v>56.91754956</v>
      </c>
      <c r="X44" s="163">
        <f t="shared" si="1"/>
        <v>72.44027113</v>
      </c>
      <c r="Y44" s="163">
        <f t="shared" si="2"/>
        <v>129.3578207</v>
      </c>
      <c r="AA44" s="42">
        <f t="shared" si="3"/>
        <v>375</v>
      </c>
      <c r="AB44" s="163">
        <f t="shared" si="4"/>
        <v>129.3578207</v>
      </c>
      <c r="AM44" s="32" t="s">
        <v>243</v>
      </c>
      <c r="AQ44" s="95"/>
    </row>
    <row r="45" ht="14.25" customHeight="1">
      <c r="B45" s="187"/>
      <c r="C45" s="187" t="s">
        <v>130</v>
      </c>
      <c r="D45" s="187" t="s">
        <v>131</v>
      </c>
      <c r="E45" s="187" t="s">
        <v>132</v>
      </c>
      <c r="K45" s="42" t="s">
        <v>175</v>
      </c>
      <c r="L45" s="42" t="s">
        <v>169</v>
      </c>
      <c r="M45" s="35" t="s">
        <v>34</v>
      </c>
      <c r="N45" s="42">
        <v>3.0</v>
      </c>
      <c r="O45" s="42">
        <v>12.0</v>
      </c>
      <c r="P45" s="42">
        <v>80.0</v>
      </c>
      <c r="Q45" s="42">
        <v>55.0</v>
      </c>
      <c r="R45" s="42">
        <v>100.0</v>
      </c>
      <c r="S45" s="42">
        <v>210.0</v>
      </c>
      <c r="T45" s="163">
        <f>P45*(100-'Biomasa parcial final24'!D64)/100</f>
        <v>29.67181274</v>
      </c>
      <c r="U45" s="163">
        <f>Q45*(100-'Biomasa parcial final24'!E64)/100</f>
        <v>21.93470269</v>
      </c>
      <c r="V45" s="163">
        <f>R45*(100-'Biomasa parcial final24'!F64)/100</f>
        <v>60.39706518</v>
      </c>
      <c r="W45" s="163">
        <f>S45*(100-'Biomasa parcial final24'!G64)/100</f>
        <v>65.7476087</v>
      </c>
      <c r="X45" s="163">
        <f t="shared" si="1"/>
        <v>112.0035806</v>
      </c>
      <c r="Y45" s="163">
        <f t="shared" si="2"/>
        <v>177.7511893</v>
      </c>
      <c r="AA45" s="42">
        <f t="shared" si="3"/>
        <v>445</v>
      </c>
      <c r="AB45" s="163">
        <f t="shared" si="4"/>
        <v>177.7511893</v>
      </c>
      <c r="AM45" s="38" t="s">
        <v>244</v>
      </c>
      <c r="AN45" s="40"/>
      <c r="AO45" s="40"/>
      <c r="AP45" s="40"/>
      <c r="AQ45" s="148"/>
    </row>
    <row r="46" ht="14.25" customHeight="1">
      <c r="A46" s="42" t="s">
        <v>245</v>
      </c>
      <c r="B46" s="52" t="s">
        <v>46</v>
      </c>
      <c r="C46" s="52">
        <v>149.53</v>
      </c>
      <c r="D46" s="52">
        <v>131.81</v>
      </c>
      <c r="E46" s="52">
        <v>18.08</v>
      </c>
      <c r="K46" s="42" t="s">
        <v>178</v>
      </c>
      <c r="L46" s="42" t="s">
        <v>169</v>
      </c>
      <c r="M46" s="35" t="s">
        <v>32</v>
      </c>
      <c r="N46" s="42">
        <v>3.0</v>
      </c>
      <c r="O46" s="42">
        <v>13.0</v>
      </c>
      <c r="P46" s="42">
        <v>76.7</v>
      </c>
      <c r="Q46" s="42">
        <v>55.1</v>
      </c>
      <c r="R46" s="42">
        <v>118.2</v>
      </c>
      <c r="S46" s="42">
        <v>285.0</v>
      </c>
      <c r="T46" s="163">
        <f>P46*(100-'Biomasa parcial final24'!D65)/100</f>
        <v>26.90353666</v>
      </c>
      <c r="U46" s="163">
        <f>Q46*(100-'Biomasa parcial final24'!E65)/100</f>
        <v>20.79823457</v>
      </c>
      <c r="V46" s="163">
        <f>R46*(100-'Biomasa parcial final24'!F65)/100</f>
        <v>63.11952344</v>
      </c>
      <c r="W46" s="163">
        <f>S46*(100-'Biomasa parcial final24'!G65)/100</f>
        <v>82.8214474</v>
      </c>
      <c r="X46" s="163">
        <f t="shared" si="1"/>
        <v>110.8212947</v>
      </c>
      <c r="Y46" s="163">
        <f t="shared" si="2"/>
        <v>193.6427421</v>
      </c>
      <c r="AA46" s="42">
        <f t="shared" si="3"/>
        <v>535</v>
      </c>
      <c r="AB46" s="163">
        <f t="shared" si="4"/>
        <v>193.6427421</v>
      </c>
    </row>
    <row r="47" ht="14.25" customHeight="1">
      <c r="A47" s="42" t="s">
        <v>245</v>
      </c>
      <c r="B47" s="52" t="s">
        <v>45</v>
      </c>
      <c r="C47" s="52">
        <v>174.67</v>
      </c>
      <c r="D47" s="52">
        <v>156.97</v>
      </c>
      <c r="E47" s="52">
        <v>7.42</v>
      </c>
      <c r="K47" s="42" t="s">
        <v>183</v>
      </c>
      <c r="L47" s="42" t="s">
        <v>169</v>
      </c>
      <c r="M47" s="35" t="s">
        <v>30</v>
      </c>
      <c r="N47" s="42">
        <v>3.0</v>
      </c>
      <c r="O47" s="42">
        <v>14.0</v>
      </c>
      <c r="P47" s="42">
        <v>65.0</v>
      </c>
      <c r="Q47" s="42">
        <v>40.0</v>
      </c>
      <c r="R47" s="42">
        <v>95.0</v>
      </c>
      <c r="S47" s="42">
        <v>250.0</v>
      </c>
      <c r="T47" s="163">
        <f>P47*(100-'Biomasa parcial final24'!D66)/100</f>
        <v>20.14014288</v>
      </c>
      <c r="U47" s="163">
        <f>Q47*(100-'Biomasa parcial final24'!E66)/100</f>
        <v>16.61906869</v>
      </c>
      <c r="V47" s="163">
        <f>R47*(100-'Biomasa parcial final24'!F66)/100</f>
        <v>55.57606497</v>
      </c>
      <c r="W47" s="163">
        <f>S47*(100-'Biomasa parcial final24'!G66)/100</f>
        <v>70.59817762</v>
      </c>
      <c r="X47" s="163">
        <f t="shared" si="1"/>
        <v>92.33527654</v>
      </c>
      <c r="Y47" s="163">
        <f t="shared" si="2"/>
        <v>162.9334542</v>
      </c>
      <c r="AA47" s="42">
        <f t="shared" si="3"/>
        <v>450</v>
      </c>
      <c r="AB47" s="163">
        <f t="shared" si="4"/>
        <v>162.9334542</v>
      </c>
    </row>
    <row r="48" ht="14.25" customHeight="1">
      <c r="A48" s="42" t="s">
        <v>246</v>
      </c>
      <c r="B48" s="52" t="s">
        <v>44</v>
      </c>
      <c r="C48" s="52">
        <v>213.12</v>
      </c>
      <c r="D48" s="52">
        <v>180.43</v>
      </c>
      <c r="E48" s="52">
        <v>28.05</v>
      </c>
      <c r="K48" s="42" t="s">
        <v>178</v>
      </c>
      <c r="L48" s="42" t="s">
        <v>176</v>
      </c>
      <c r="M48" s="35" t="s">
        <v>29</v>
      </c>
      <c r="N48" s="42">
        <v>3.0</v>
      </c>
      <c r="O48" s="42">
        <v>15.0</v>
      </c>
      <c r="P48" s="42">
        <v>75.0</v>
      </c>
      <c r="Q48" s="42">
        <v>40.0</v>
      </c>
      <c r="R48" s="42">
        <v>75.0</v>
      </c>
      <c r="S48" s="42">
        <v>175.0</v>
      </c>
      <c r="T48" s="163">
        <f>P48*(100-'Biomasa parcial final24'!D67)/100</f>
        <v>25.92441392</v>
      </c>
      <c r="U48" s="163">
        <f>Q48*(100-'Biomasa parcial final24'!E67)/100</f>
        <v>16.28424759</v>
      </c>
      <c r="V48" s="163">
        <f>R48*(100-'Biomasa parcial final24'!F67)/100</f>
        <v>41.79478777</v>
      </c>
      <c r="W48" s="163">
        <f>S48*(100-'Biomasa parcial final24'!G67)/100</f>
        <v>54.68339148</v>
      </c>
      <c r="X48" s="163">
        <f t="shared" si="1"/>
        <v>84.00344929</v>
      </c>
      <c r="Y48" s="163">
        <f t="shared" si="2"/>
        <v>138.6868408</v>
      </c>
      <c r="AA48" s="42">
        <f t="shared" si="3"/>
        <v>365</v>
      </c>
      <c r="AB48" s="163">
        <f t="shared" si="4"/>
        <v>138.6868408</v>
      </c>
    </row>
    <row r="49" ht="14.25" customHeight="1">
      <c r="A49" s="42" t="s">
        <v>245</v>
      </c>
      <c r="B49" s="52" t="s">
        <v>43</v>
      </c>
      <c r="C49" s="52">
        <v>188.04</v>
      </c>
      <c r="D49" s="52">
        <v>160.01</v>
      </c>
      <c r="E49" s="52">
        <v>16.02</v>
      </c>
      <c r="K49" s="42" t="s">
        <v>175</v>
      </c>
      <c r="L49" s="42" t="s">
        <v>173</v>
      </c>
      <c r="M49" s="33" t="s">
        <v>28</v>
      </c>
      <c r="N49" s="42">
        <v>3.0</v>
      </c>
      <c r="O49" s="42">
        <v>16.0</v>
      </c>
      <c r="P49" s="42">
        <v>90.0</v>
      </c>
      <c r="Q49" s="42">
        <v>50.0</v>
      </c>
      <c r="R49" s="42">
        <v>100.0</v>
      </c>
      <c r="S49" s="42">
        <v>345.0</v>
      </c>
      <c r="T49" s="163">
        <f>P49*(100-'Biomasa parcial final24'!D68)/100</f>
        <v>26.86493898</v>
      </c>
      <c r="U49" s="163">
        <f>Q49*(100-'Biomasa parcial final24'!E68)/100</f>
        <v>19.84091859</v>
      </c>
      <c r="V49" s="163">
        <f>R49*(100-'Biomasa parcial final24'!F68)/100</f>
        <v>54.76949457</v>
      </c>
      <c r="W49" s="163">
        <f>S49*(100-'Biomasa parcial final24'!G68)/100</f>
        <v>117.4582415</v>
      </c>
      <c r="X49" s="163">
        <f t="shared" si="1"/>
        <v>101.4753521</v>
      </c>
      <c r="Y49" s="163">
        <f t="shared" si="2"/>
        <v>218.9335937</v>
      </c>
      <c r="AA49" s="42">
        <f t="shared" si="3"/>
        <v>585</v>
      </c>
      <c r="AB49" s="163">
        <f t="shared" si="4"/>
        <v>218.9335937</v>
      </c>
    </row>
    <row r="50" ht="14.25" customHeight="1">
      <c r="A50" s="42" t="s">
        <v>246</v>
      </c>
      <c r="B50" s="52" t="s">
        <v>42</v>
      </c>
      <c r="C50" s="52">
        <v>217.74</v>
      </c>
      <c r="D50" s="52">
        <v>182.61</v>
      </c>
      <c r="E50" s="52">
        <v>14.3</v>
      </c>
      <c r="K50" s="42" t="s">
        <v>168</v>
      </c>
      <c r="L50" s="42" t="s">
        <v>169</v>
      </c>
      <c r="M50" s="35" t="s">
        <v>46</v>
      </c>
      <c r="N50" s="42">
        <v>4.0</v>
      </c>
      <c r="O50" s="42">
        <v>1.0</v>
      </c>
      <c r="P50" s="42">
        <v>63.9</v>
      </c>
      <c r="Q50" s="42">
        <v>45.1</v>
      </c>
      <c r="R50" s="42">
        <v>86.4</v>
      </c>
      <c r="S50" s="42">
        <v>160.0</v>
      </c>
      <c r="T50" s="163">
        <f>P50*(100-'Biomasa parcial final24'!D53)/100</f>
        <v>22.96477412</v>
      </c>
      <c r="U50" s="163">
        <f>Q50*(100-'Biomasa parcial final24'!E53)/100</f>
        <v>17.63688335</v>
      </c>
      <c r="V50" s="163">
        <f>R50*(100-'Biomasa parcial final24'!F53)/100</f>
        <v>47.16219313</v>
      </c>
      <c r="W50" s="163">
        <f>S50*(100-'Biomasa parcial final24'!G53)/100</f>
        <v>60.09437141</v>
      </c>
      <c r="X50" s="163">
        <f t="shared" si="1"/>
        <v>87.76385059</v>
      </c>
      <c r="Y50" s="163">
        <f t="shared" si="2"/>
        <v>147.858222</v>
      </c>
      <c r="AA50" s="42">
        <f t="shared" si="3"/>
        <v>355.4</v>
      </c>
      <c r="AB50" s="163">
        <f t="shared" si="4"/>
        <v>147.858222</v>
      </c>
    </row>
    <row r="51" ht="14.25" customHeight="1">
      <c r="A51" s="42" t="s">
        <v>245</v>
      </c>
      <c r="B51" s="52" t="s">
        <v>41</v>
      </c>
      <c r="C51" s="52">
        <v>176.98</v>
      </c>
      <c r="D51" s="52">
        <v>161.33</v>
      </c>
      <c r="E51" s="52">
        <v>16.45</v>
      </c>
      <c r="K51" s="42" t="s">
        <v>168</v>
      </c>
      <c r="L51" s="42" t="s">
        <v>173</v>
      </c>
      <c r="M51" s="35" t="s">
        <v>45</v>
      </c>
      <c r="N51" s="42">
        <v>4.0</v>
      </c>
      <c r="O51" s="42">
        <v>2.0</v>
      </c>
      <c r="P51" s="42">
        <v>60.0</v>
      </c>
      <c r="Q51" s="42">
        <v>40.0</v>
      </c>
      <c r="R51" s="42">
        <v>85.0</v>
      </c>
      <c r="S51" s="42">
        <v>215.0</v>
      </c>
      <c r="T51" s="163">
        <f>P51*(100-'Biomasa parcial final24'!D54)/100</f>
        <v>21.18722338</v>
      </c>
      <c r="U51" s="163">
        <f>Q51*(100-'Biomasa parcial final24'!E54)/100</f>
        <v>13.62552178</v>
      </c>
      <c r="V51" s="163">
        <f>R51*(100-'Biomasa parcial final24'!F54)/100</f>
        <v>43.7647795</v>
      </c>
      <c r="W51" s="163">
        <f>S51*(100-'Biomasa parcial final24'!G54)/100</f>
        <v>68.21303506</v>
      </c>
      <c r="X51" s="163">
        <f t="shared" si="1"/>
        <v>78.57752465</v>
      </c>
      <c r="Y51" s="163">
        <f t="shared" si="2"/>
        <v>146.7905597</v>
      </c>
      <c r="AA51" s="42">
        <f t="shared" si="3"/>
        <v>400</v>
      </c>
      <c r="AB51" s="163">
        <f t="shared" si="4"/>
        <v>146.7905597</v>
      </c>
    </row>
    <row r="52" ht="14.25" customHeight="1">
      <c r="A52" s="42" t="s">
        <v>246</v>
      </c>
      <c r="B52" s="52" t="s">
        <v>40</v>
      </c>
      <c r="C52" s="188">
        <v>198.9853969334129</v>
      </c>
      <c r="D52" s="163">
        <v>182.06873026674623</v>
      </c>
      <c r="E52" s="189">
        <v>20.899999999999995</v>
      </c>
      <c r="K52" s="42" t="s">
        <v>175</v>
      </c>
      <c r="L52" s="42" t="s">
        <v>176</v>
      </c>
      <c r="M52" s="35" t="s">
        <v>44</v>
      </c>
      <c r="N52" s="42">
        <v>4.0</v>
      </c>
      <c r="O52" s="42">
        <v>3.0</v>
      </c>
      <c r="P52" s="42">
        <v>60.0</v>
      </c>
      <c r="Q52" s="42">
        <v>40.0</v>
      </c>
      <c r="R52" s="42">
        <v>105.0</v>
      </c>
      <c r="S52" s="42">
        <v>210.0</v>
      </c>
      <c r="T52" s="163">
        <f>P52*(100-'Biomasa parcial final24'!D55)/100</f>
        <v>18.50994542</v>
      </c>
      <c r="U52" s="163">
        <f>Q52*(100-'Biomasa parcial final24'!E55)/100</f>
        <v>16.53776816</v>
      </c>
      <c r="V52" s="163">
        <f>R52*(100-'Biomasa parcial final24'!F55)/100</f>
        <v>59.41868809</v>
      </c>
      <c r="W52" s="163">
        <f>S52*(100-'Biomasa parcial final24'!G55)/100</f>
        <v>61.88743256</v>
      </c>
      <c r="X52" s="163">
        <f t="shared" si="1"/>
        <v>94.46640168</v>
      </c>
      <c r="Y52" s="163">
        <f t="shared" si="2"/>
        <v>156.3538342</v>
      </c>
      <c r="AA52" s="42">
        <f t="shared" si="3"/>
        <v>415</v>
      </c>
      <c r="AB52" s="163">
        <f t="shared" si="4"/>
        <v>156.3538342</v>
      </c>
    </row>
    <row r="53" ht="14.25" customHeight="1">
      <c r="A53" s="42" t="s">
        <v>246</v>
      </c>
      <c r="B53" s="52" t="s">
        <v>39</v>
      </c>
      <c r="C53" s="52">
        <v>237.76</v>
      </c>
      <c r="D53" s="52">
        <v>217.75</v>
      </c>
      <c r="E53" s="52">
        <v>28.65</v>
      </c>
      <c r="K53" s="42" t="s">
        <v>178</v>
      </c>
      <c r="L53" s="42" t="s">
        <v>179</v>
      </c>
      <c r="M53" s="35" t="s">
        <v>43</v>
      </c>
      <c r="N53" s="42">
        <v>4.0</v>
      </c>
      <c r="O53" s="42">
        <v>4.0</v>
      </c>
      <c r="P53" s="42">
        <v>45.0</v>
      </c>
      <c r="Q53" s="42">
        <v>25.0</v>
      </c>
      <c r="R53" s="42">
        <v>50.0</v>
      </c>
      <c r="S53" s="42">
        <v>160.0</v>
      </c>
      <c r="T53" s="163">
        <f>P53*(100-'Biomasa parcial final24'!D56)/100</f>
        <v>16.39337953</v>
      </c>
      <c r="U53" s="163">
        <f>Q53*(100-'Biomasa parcial final24'!E56)/100</f>
        <v>9.520191183</v>
      </c>
      <c r="V53" s="163">
        <f>R53*(100-'Biomasa parcial final24'!F56)/100</f>
        <v>29.06901358</v>
      </c>
      <c r="W53" s="163">
        <f>S53*(100-'Biomasa parcial final24'!G56)/100</f>
        <v>56.24931766</v>
      </c>
      <c r="X53" s="163">
        <f t="shared" si="1"/>
        <v>54.98258428</v>
      </c>
      <c r="Y53" s="163">
        <f t="shared" si="2"/>
        <v>111.2319019</v>
      </c>
      <c r="AA53" s="42">
        <f t="shared" si="3"/>
        <v>280</v>
      </c>
      <c r="AB53" s="163">
        <f t="shared" si="4"/>
        <v>111.2319019</v>
      </c>
    </row>
    <row r="54" ht="14.25" customHeight="1">
      <c r="A54" s="42" t="s">
        <v>245</v>
      </c>
      <c r="B54" s="52" t="s">
        <v>38</v>
      </c>
      <c r="C54" s="52">
        <v>164.57</v>
      </c>
      <c r="D54" s="52">
        <v>135.92</v>
      </c>
      <c r="E54" s="52">
        <v>20.02</v>
      </c>
      <c r="K54" s="42" t="s">
        <v>183</v>
      </c>
      <c r="L54" s="42" t="s">
        <v>176</v>
      </c>
      <c r="M54" s="35" t="s">
        <v>42</v>
      </c>
      <c r="N54" s="42">
        <v>4.0</v>
      </c>
      <c r="O54" s="42">
        <v>5.0</v>
      </c>
      <c r="P54" s="42">
        <v>60.0</v>
      </c>
      <c r="Q54" s="42">
        <v>39.1</v>
      </c>
      <c r="R54" s="42">
        <v>113.5</v>
      </c>
      <c r="S54" s="42">
        <v>210.0</v>
      </c>
      <c r="T54" s="163">
        <f>P54*(100-'Biomasa parcial final24'!D57)/100</f>
        <v>18.02682686</v>
      </c>
      <c r="U54" s="163">
        <f>Q54*(100-'Biomasa parcial final24'!E57)/100</f>
        <v>15.53503501</v>
      </c>
      <c r="V54" s="163">
        <f>R54*(100-'Biomasa parcial final24'!F57)/100</f>
        <v>64.98298735</v>
      </c>
      <c r="W54" s="163">
        <f>S54*(100-'Biomasa parcial final24'!G57)/100</f>
        <v>75.91694313</v>
      </c>
      <c r="X54" s="163">
        <f t="shared" si="1"/>
        <v>98.54484921</v>
      </c>
      <c r="Y54" s="163">
        <f t="shared" si="2"/>
        <v>174.4617923</v>
      </c>
      <c r="AA54" s="42">
        <f t="shared" si="3"/>
        <v>422.6</v>
      </c>
      <c r="AB54" s="163">
        <f t="shared" si="4"/>
        <v>174.4617923</v>
      </c>
    </row>
    <row r="55" ht="14.25" customHeight="1">
      <c r="A55" s="42" t="s">
        <v>246</v>
      </c>
      <c r="B55" s="52" t="s">
        <v>37</v>
      </c>
      <c r="C55" s="52">
        <v>212.55</v>
      </c>
      <c r="D55" s="52">
        <v>191.65</v>
      </c>
      <c r="E55" s="52">
        <v>16.92</v>
      </c>
      <c r="K55" s="42" t="s">
        <v>168</v>
      </c>
      <c r="L55" s="42" t="s">
        <v>179</v>
      </c>
      <c r="M55" s="35" t="s">
        <v>41</v>
      </c>
      <c r="N55" s="42">
        <v>4.0</v>
      </c>
      <c r="O55" s="42">
        <v>6.0</v>
      </c>
      <c r="P55" s="42">
        <v>60.0</v>
      </c>
      <c r="Q55" s="42">
        <v>40.0</v>
      </c>
      <c r="R55" s="42">
        <v>70.0</v>
      </c>
      <c r="S55" s="42">
        <v>270.0</v>
      </c>
      <c r="T55" s="163">
        <f>P55*(100-'Biomasa parcial final24'!D58)/100</f>
        <v>21.2138124</v>
      </c>
      <c r="U55" s="163">
        <f>Q55*(100-'Biomasa parcial final24'!E58)/100</f>
        <v>17.81580836</v>
      </c>
      <c r="V55" s="163">
        <f>R55*(100-'Biomasa parcial final24'!F58)/100</f>
        <v>41.22356639</v>
      </c>
      <c r="W55" s="163">
        <f>S55*(100-'Biomasa parcial final24'!G58)/100</f>
        <v>84.71899728</v>
      </c>
      <c r="X55" s="163">
        <f t="shared" si="1"/>
        <v>80.25318715</v>
      </c>
      <c r="Y55" s="163">
        <f t="shared" si="2"/>
        <v>164.9721844</v>
      </c>
      <c r="AA55" s="42">
        <f t="shared" si="3"/>
        <v>440</v>
      </c>
      <c r="AB55" s="163">
        <f t="shared" si="4"/>
        <v>164.9721844</v>
      </c>
    </row>
    <row r="56" ht="14.25" customHeight="1">
      <c r="A56" s="42" t="s">
        <v>245</v>
      </c>
      <c r="B56" s="52" t="s">
        <v>36</v>
      </c>
      <c r="C56" s="52">
        <v>140.85</v>
      </c>
      <c r="D56" s="52">
        <v>124.4</v>
      </c>
      <c r="E56" s="52">
        <v>15.65</v>
      </c>
      <c r="K56" s="42" t="s">
        <v>183</v>
      </c>
      <c r="L56" s="42" t="s">
        <v>173</v>
      </c>
      <c r="M56" s="35" t="s">
        <v>40</v>
      </c>
      <c r="N56" s="42">
        <v>4.0</v>
      </c>
      <c r="O56" s="42">
        <v>7.0</v>
      </c>
      <c r="P56" s="42">
        <v>75.0</v>
      </c>
      <c r="Q56" s="42">
        <v>50.0</v>
      </c>
      <c r="R56" s="42">
        <v>125.0</v>
      </c>
      <c r="S56" s="42">
        <v>320.0</v>
      </c>
      <c r="T56" s="163">
        <f>P56*(100-'Biomasa parcial final24'!D59)/100</f>
        <v>29.20102413</v>
      </c>
      <c r="U56" s="163">
        <f>Q56*(100-'Biomasa parcial final24'!E59)/100</f>
        <v>28.19194777</v>
      </c>
      <c r="V56" s="163">
        <f>R56*(100-'Biomasa parcial final24'!F59)/100</f>
        <v>63.31239912</v>
      </c>
      <c r="W56" s="163">
        <f>S56*(100-'Biomasa parcial final24'!G59)/100</f>
        <v>103.7537495</v>
      </c>
      <c r="X56" s="163">
        <f t="shared" si="1"/>
        <v>120.705371</v>
      </c>
      <c r="Y56" s="163">
        <f t="shared" si="2"/>
        <v>224.4591205</v>
      </c>
      <c r="AA56" s="42">
        <f t="shared" si="3"/>
        <v>570</v>
      </c>
      <c r="AB56" s="163">
        <f t="shared" si="4"/>
        <v>224.4591205</v>
      </c>
    </row>
    <row r="57" ht="14.25" customHeight="1">
      <c r="A57" s="42" t="s">
        <v>246</v>
      </c>
      <c r="B57" s="52" t="s">
        <v>34</v>
      </c>
      <c r="C57" s="52">
        <v>146.67</v>
      </c>
      <c r="D57" s="52">
        <v>132.37</v>
      </c>
      <c r="E57" s="52">
        <v>35.13</v>
      </c>
      <c r="K57" s="42" t="s">
        <v>175</v>
      </c>
      <c r="L57" s="42" t="s">
        <v>179</v>
      </c>
      <c r="M57" s="35" t="s">
        <v>39</v>
      </c>
      <c r="N57" s="42">
        <v>4.0</v>
      </c>
      <c r="O57" s="42">
        <v>8.0</v>
      </c>
      <c r="P57" s="42">
        <v>55.0</v>
      </c>
      <c r="Q57" s="42">
        <v>35.0</v>
      </c>
      <c r="R57" s="42">
        <v>70.0</v>
      </c>
      <c r="S57" s="42">
        <v>240.0</v>
      </c>
      <c r="T57" s="163">
        <f>P57*(100-'Biomasa parcial final24'!D60)/100</f>
        <v>13.5717584</v>
      </c>
      <c r="U57" s="163">
        <f>Q57*(100-'Biomasa parcial final24'!E60)/100</f>
        <v>13.89303549</v>
      </c>
      <c r="V57" s="163">
        <f>R57*(100-'Biomasa parcial final24'!F60)/100</f>
        <v>61.3949237</v>
      </c>
      <c r="W57" s="163">
        <f>S57*(100-'Biomasa parcial final24'!G60)/100</f>
        <v>82.21632273</v>
      </c>
      <c r="X57" s="163">
        <f t="shared" si="1"/>
        <v>88.85971759</v>
      </c>
      <c r="Y57" s="163">
        <f t="shared" si="2"/>
        <v>171.0760403</v>
      </c>
      <c r="AA57" s="42">
        <f t="shared" si="3"/>
        <v>400</v>
      </c>
      <c r="AB57" s="163">
        <f t="shared" si="4"/>
        <v>171.0760403</v>
      </c>
    </row>
    <row r="58" ht="14.25" customHeight="1">
      <c r="A58" s="42" t="s">
        <v>245</v>
      </c>
      <c r="B58" s="52" t="s">
        <v>32</v>
      </c>
      <c r="C58" s="52">
        <v>136.63</v>
      </c>
      <c r="D58" s="52">
        <v>120.61</v>
      </c>
      <c r="E58" s="52">
        <v>28.03</v>
      </c>
      <c r="K58" s="42" t="s">
        <v>168</v>
      </c>
      <c r="L58" s="42" t="s">
        <v>176</v>
      </c>
      <c r="M58" s="35" t="s">
        <v>38</v>
      </c>
      <c r="N58" s="42">
        <v>4.0</v>
      </c>
      <c r="O58" s="42">
        <v>9.0</v>
      </c>
      <c r="P58" s="42">
        <v>63.6</v>
      </c>
      <c r="Q58" s="42">
        <v>52.5</v>
      </c>
      <c r="R58" s="42">
        <v>89.6</v>
      </c>
      <c r="S58" s="42">
        <v>195.0</v>
      </c>
      <c r="T58" s="163">
        <f>P58*(100-'Biomasa parcial final24'!D61)/100</f>
        <v>21.54163276</v>
      </c>
      <c r="U58" s="163">
        <f>Q58*(100-'Biomasa parcial final24'!E61)/100</f>
        <v>25.70042876</v>
      </c>
      <c r="V58" s="163">
        <f>R58*(100-'Biomasa parcial final24'!F61)/100</f>
        <v>41.70654981</v>
      </c>
      <c r="W58" s="163">
        <f>S58*(100-'Biomasa parcial final24'!G61)/100</f>
        <v>62.76516138</v>
      </c>
      <c r="X58" s="163">
        <f t="shared" si="1"/>
        <v>88.94861133</v>
      </c>
      <c r="Y58" s="163">
        <f t="shared" si="2"/>
        <v>151.7137727</v>
      </c>
      <c r="AA58" s="42">
        <f t="shared" si="3"/>
        <v>400.7</v>
      </c>
      <c r="AB58" s="163">
        <f t="shared" si="4"/>
        <v>151.7137727</v>
      </c>
    </row>
    <row r="59" ht="14.25" customHeight="1">
      <c r="A59" s="42" t="s">
        <v>246</v>
      </c>
      <c r="B59" s="52" t="s">
        <v>30</v>
      </c>
      <c r="C59" s="52">
        <v>191.33</v>
      </c>
      <c r="D59" s="52">
        <v>163.28</v>
      </c>
      <c r="E59" s="52">
        <v>32.68</v>
      </c>
      <c r="K59" s="42" t="s">
        <v>183</v>
      </c>
      <c r="L59" s="42" t="s">
        <v>179</v>
      </c>
      <c r="M59" s="35" t="s">
        <v>37</v>
      </c>
      <c r="N59" s="42">
        <v>4.0</v>
      </c>
      <c r="O59" s="42">
        <v>10.0</v>
      </c>
      <c r="P59" s="42">
        <v>78.5</v>
      </c>
      <c r="Q59" s="42">
        <v>41.5</v>
      </c>
      <c r="R59" s="42">
        <v>70.8</v>
      </c>
      <c r="S59" s="42">
        <v>210.0</v>
      </c>
      <c r="T59" s="163">
        <f>P59*(100-'Biomasa parcial final24'!D62)/100</f>
        <v>24.860209</v>
      </c>
      <c r="U59" s="163">
        <f>Q59*(100-'Biomasa parcial final24'!E62)/100</f>
        <v>16.57983508</v>
      </c>
      <c r="V59" s="163">
        <f>R59*(100-'Biomasa parcial final24'!F62)/100</f>
        <v>41.71838447</v>
      </c>
      <c r="W59" s="163">
        <f>S59*(100-'Biomasa parcial final24'!G62)/100</f>
        <v>73.21020671</v>
      </c>
      <c r="X59" s="163">
        <f t="shared" si="1"/>
        <v>83.15842855</v>
      </c>
      <c r="Y59" s="163">
        <f t="shared" si="2"/>
        <v>156.3686353</v>
      </c>
      <c r="AA59" s="42">
        <f t="shared" si="3"/>
        <v>400.8</v>
      </c>
      <c r="AB59" s="163">
        <f t="shared" si="4"/>
        <v>156.3686353</v>
      </c>
    </row>
    <row r="60" ht="14.25" customHeight="1">
      <c r="A60" s="42" t="s">
        <v>245</v>
      </c>
      <c r="B60" s="52" t="s">
        <v>29</v>
      </c>
      <c r="C60" s="52">
        <v>105.65</v>
      </c>
      <c r="D60" s="52">
        <v>98.23</v>
      </c>
      <c r="E60" s="52">
        <v>17.7</v>
      </c>
      <c r="K60" s="42" t="s">
        <v>178</v>
      </c>
      <c r="L60" s="42" t="s">
        <v>173</v>
      </c>
      <c r="M60" s="35" t="s">
        <v>36</v>
      </c>
      <c r="N60" s="42">
        <v>4.0</v>
      </c>
      <c r="O60" s="42">
        <v>11.0</v>
      </c>
      <c r="P60" s="42">
        <v>20.0</v>
      </c>
      <c r="Q60" s="42">
        <v>35.0</v>
      </c>
      <c r="R60" s="42">
        <v>80.0</v>
      </c>
      <c r="S60" s="42">
        <v>180.0</v>
      </c>
      <c r="T60" s="163">
        <f>P60*(100-'Biomasa parcial final24'!D63)/100</f>
        <v>6.775296707</v>
      </c>
      <c r="U60" s="163">
        <f>Q60*(100-'Biomasa parcial final24'!E63)/100</f>
        <v>14.60882261</v>
      </c>
      <c r="V60" s="163">
        <f>R60*(100-'Biomasa parcial final24'!F63)/100</f>
        <v>47.18440826</v>
      </c>
      <c r="W60" s="163">
        <f>S60*(100-'Biomasa parcial final24'!G63)/100</f>
        <v>46.56890419</v>
      </c>
      <c r="X60" s="163">
        <f t="shared" si="1"/>
        <v>68.56852758</v>
      </c>
      <c r="Y60" s="163">
        <f t="shared" si="2"/>
        <v>115.1374318</v>
      </c>
      <c r="AA60" s="42">
        <f t="shared" si="3"/>
        <v>315</v>
      </c>
      <c r="AB60" s="163">
        <f t="shared" si="4"/>
        <v>115.1374318</v>
      </c>
    </row>
    <row r="61" ht="14.25" customHeight="1">
      <c r="A61" s="42" t="s">
        <v>246</v>
      </c>
      <c r="B61" s="52" t="s">
        <v>28</v>
      </c>
      <c r="C61" s="52">
        <v>181.42</v>
      </c>
      <c r="D61" s="52">
        <v>163.34</v>
      </c>
      <c r="E61" s="52">
        <v>17.72</v>
      </c>
      <c r="K61" s="42" t="s">
        <v>175</v>
      </c>
      <c r="L61" s="42" t="s">
        <v>169</v>
      </c>
      <c r="M61" s="35" t="s">
        <v>34</v>
      </c>
      <c r="N61" s="42">
        <v>4.0</v>
      </c>
      <c r="O61" s="42">
        <v>12.0</v>
      </c>
      <c r="P61" s="42">
        <v>75.0</v>
      </c>
      <c r="Q61" s="42">
        <v>70.0</v>
      </c>
      <c r="R61" s="42">
        <v>120.0</v>
      </c>
      <c r="S61" s="42">
        <v>230.0</v>
      </c>
      <c r="T61" s="163">
        <f>P61*(100-'Biomasa parcial final24'!D64)/100</f>
        <v>27.81732445</v>
      </c>
      <c r="U61" s="163">
        <f>Q61*(100-'Biomasa parcial final24'!E64)/100</f>
        <v>27.91689433</v>
      </c>
      <c r="V61" s="163">
        <f>R61*(100-'Biomasa parcial final24'!F64)/100</f>
        <v>72.47647822</v>
      </c>
      <c r="W61" s="163">
        <f>S61*(100-'Biomasa parcial final24'!G64)/100</f>
        <v>72.00928572</v>
      </c>
      <c r="X61" s="163">
        <f t="shared" si="1"/>
        <v>128.210697</v>
      </c>
      <c r="Y61" s="163">
        <f t="shared" si="2"/>
        <v>200.2199827</v>
      </c>
      <c r="AA61" s="42">
        <f t="shared" si="3"/>
        <v>495</v>
      </c>
      <c r="AB61" s="163">
        <f t="shared" si="4"/>
        <v>200.2199827</v>
      </c>
    </row>
    <row r="62" ht="14.25" customHeight="1">
      <c r="K62" s="42" t="s">
        <v>178</v>
      </c>
      <c r="L62" s="42" t="s">
        <v>169</v>
      </c>
      <c r="M62" s="35" t="s">
        <v>32</v>
      </c>
      <c r="N62" s="42">
        <v>4.0</v>
      </c>
      <c r="O62" s="42">
        <v>13.0</v>
      </c>
      <c r="P62" s="42">
        <v>59.6</v>
      </c>
      <c r="Q62" s="42">
        <v>41.0</v>
      </c>
      <c r="R62" s="42">
        <v>100.8</v>
      </c>
      <c r="S62" s="42">
        <v>240.0</v>
      </c>
      <c r="T62" s="163">
        <f>P62*(100-'Biomasa parcial final24'!D65)/100</f>
        <v>20.90548612</v>
      </c>
      <c r="U62" s="163">
        <f>Q62*(100-'Biomasa parcial final24'!E65)/100</f>
        <v>15.47600031</v>
      </c>
      <c r="V62" s="163">
        <f>R62*(100-'Biomasa parcial final24'!F65)/100</f>
        <v>53.82781695</v>
      </c>
      <c r="W62" s="163">
        <f>S62*(100-'Biomasa parcial final24'!G65)/100</f>
        <v>69.74437676</v>
      </c>
      <c r="X62" s="163">
        <f t="shared" si="1"/>
        <v>90.20930338</v>
      </c>
      <c r="Y62" s="163">
        <f t="shared" si="2"/>
        <v>159.9536801</v>
      </c>
      <c r="AA62" s="42">
        <f t="shared" si="3"/>
        <v>441.4</v>
      </c>
      <c r="AB62" s="163">
        <f t="shared" si="4"/>
        <v>159.9536801</v>
      </c>
    </row>
    <row r="63" ht="14.25" customHeight="1">
      <c r="K63" s="42" t="s">
        <v>183</v>
      </c>
      <c r="L63" s="42" t="s">
        <v>169</v>
      </c>
      <c r="M63" s="35" t="s">
        <v>30</v>
      </c>
      <c r="N63" s="42">
        <v>4.0</v>
      </c>
      <c r="O63" s="42">
        <v>14.0</v>
      </c>
      <c r="P63" s="42">
        <v>63.8</v>
      </c>
      <c r="Q63" s="42">
        <v>54.0</v>
      </c>
      <c r="R63" s="42">
        <v>103.0</v>
      </c>
      <c r="S63" s="42">
        <v>300.0</v>
      </c>
      <c r="T63" s="163">
        <f>P63*(100-'Biomasa parcial final24'!D66)/100</f>
        <v>19.76832486</v>
      </c>
      <c r="U63" s="163">
        <f>Q63*(100-'Biomasa parcial final24'!E66)/100</f>
        <v>22.43574273</v>
      </c>
      <c r="V63" s="163">
        <f>R63*(100-'Biomasa parcial final24'!F66)/100</f>
        <v>60.25615465</v>
      </c>
      <c r="W63" s="163">
        <f>S63*(100-'Biomasa parcial final24'!G66)/100</f>
        <v>84.71781314</v>
      </c>
      <c r="X63" s="163">
        <f t="shared" si="1"/>
        <v>102.4602222</v>
      </c>
      <c r="Y63" s="163">
        <f t="shared" si="2"/>
        <v>187.1780354</v>
      </c>
      <c r="AA63" s="42">
        <f t="shared" si="3"/>
        <v>520.8</v>
      </c>
      <c r="AB63" s="163">
        <f t="shared" si="4"/>
        <v>187.1780354</v>
      </c>
    </row>
    <row r="64" ht="14.25" customHeight="1">
      <c r="K64" s="42" t="s">
        <v>178</v>
      </c>
      <c r="L64" s="42" t="s">
        <v>176</v>
      </c>
      <c r="M64" s="35" t="s">
        <v>29</v>
      </c>
      <c r="N64" s="42">
        <v>4.0</v>
      </c>
      <c r="O64" s="42">
        <v>15.0</v>
      </c>
      <c r="P64" s="42">
        <v>50.0</v>
      </c>
      <c r="Q64" s="42">
        <v>40.0</v>
      </c>
      <c r="R64" s="42">
        <v>80.0</v>
      </c>
      <c r="S64" s="42">
        <v>225.0</v>
      </c>
      <c r="T64" s="163">
        <f>P64*(100-'Biomasa parcial final24'!D67)/100</f>
        <v>17.28294262</v>
      </c>
      <c r="U64" s="163">
        <f>Q64*(100-'Biomasa parcial final24'!E67)/100</f>
        <v>16.28424759</v>
      </c>
      <c r="V64" s="163">
        <f>R64*(100-'Biomasa parcial final24'!F67)/100</f>
        <v>44.58110696</v>
      </c>
      <c r="W64" s="163">
        <f>S64*(100-'Biomasa parcial final24'!G67)/100</f>
        <v>70.30721762</v>
      </c>
      <c r="X64" s="163">
        <f t="shared" si="1"/>
        <v>78.14829717</v>
      </c>
      <c r="Y64" s="163">
        <f t="shared" si="2"/>
        <v>148.4555148</v>
      </c>
      <c r="AA64" s="42">
        <f t="shared" si="3"/>
        <v>395</v>
      </c>
      <c r="AB64" s="163">
        <f t="shared" si="4"/>
        <v>148.4555148</v>
      </c>
    </row>
    <row r="65" ht="14.25" customHeight="1">
      <c r="K65" s="42" t="s">
        <v>175</v>
      </c>
      <c r="L65" s="42" t="s">
        <v>173</v>
      </c>
      <c r="M65" s="33" t="s">
        <v>28</v>
      </c>
      <c r="N65" s="42">
        <v>4.0</v>
      </c>
      <c r="O65" s="42">
        <v>16.0</v>
      </c>
      <c r="P65" s="42">
        <v>70.5</v>
      </c>
      <c r="Q65" s="42">
        <v>44.1</v>
      </c>
      <c r="R65" s="42">
        <v>90.0</v>
      </c>
      <c r="S65" s="42">
        <v>455.0</v>
      </c>
      <c r="T65" s="163">
        <f>P65*(100-'Biomasa parcial final24'!D68)/100</f>
        <v>21.0442022</v>
      </c>
      <c r="U65" s="163">
        <f>Q65*(100-'Biomasa parcial final24'!E68)/100</f>
        <v>17.4996902</v>
      </c>
      <c r="V65" s="163">
        <f>R65*(100-'Biomasa parcial final24'!F68)/100</f>
        <v>49.29254511</v>
      </c>
      <c r="W65" s="163">
        <f>S65*(100-'Biomasa parcial final24'!G68)/100</f>
        <v>154.9086953</v>
      </c>
      <c r="X65" s="163">
        <f t="shared" si="1"/>
        <v>87.83643751</v>
      </c>
      <c r="Y65" s="163">
        <f t="shared" si="2"/>
        <v>242.7451328</v>
      </c>
      <c r="AA65" s="42">
        <f t="shared" si="3"/>
        <v>659.6</v>
      </c>
      <c r="AB65" s="163">
        <f t="shared" si="4"/>
        <v>242.7451328</v>
      </c>
    </row>
    <row r="66" ht="14.25" customHeight="1">
      <c r="K66" s="42" t="s">
        <v>168</v>
      </c>
      <c r="L66" s="42" t="s">
        <v>169</v>
      </c>
      <c r="M66" s="35" t="s">
        <v>46</v>
      </c>
      <c r="N66" s="42">
        <v>5.0</v>
      </c>
      <c r="O66" s="42">
        <v>1.0</v>
      </c>
      <c r="P66" s="42">
        <v>140.0</v>
      </c>
      <c r="Q66" s="42">
        <v>120.0</v>
      </c>
      <c r="R66" s="42">
        <v>90.0</v>
      </c>
      <c r="S66" s="42">
        <v>275.0</v>
      </c>
      <c r="T66" s="163">
        <f>P66*(100-'Biomasa parcial final24'!D53)/100</f>
        <v>50.3140591</v>
      </c>
      <c r="U66" s="163">
        <f>Q66*(100-'Biomasa parcial final24'!E53)/100</f>
        <v>46.9274058</v>
      </c>
      <c r="V66" s="163">
        <f>R66*(100-'Biomasa parcial final24'!F53)/100</f>
        <v>49.12728451</v>
      </c>
      <c r="W66" s="163">
        <f>S66*(100-'Biomasa parcial final24'!G53)/100</f>
        <v>103.2872009</v>
      </c>
      <c r="X66" s="163">
        <f t="shared" si="1"/>
        <v>146.3687494</v>
      </c>
      <c r="Y66" s="163">
        <f t="shared" si="2"/>
        <v>249.6559503</v>
      </c>
      <c r="AA66" s="42">
        <f t="shared" si="3"/>
        <v>625</v>
      </c>
      <c r="AB66" s="163">
        <f t="shared" si="4"/>
        <v>249.6559503</v>
      </c>
    </row>
    <row r="67" ht="14.25" customHeight="1">
      <c r="K67" s="42" t="s">
        <v>168</v>
      </c>
      <c r="L67" s="42" t="s">
        <v>173</v>
      </c>
      <c r="M67" s="35" t="s">
        <v>45</v>
      </c>
      <c r="N67" s="42">
        <v>5.0</v>
      </c>
      <c r="O67" s="42">
        <v>2.0</v>
      </c>
      <c r="P67" s="42">
        <v>130.0</v>
      </c>
      <c r="Q67" s="42">
        <v>120.0</v>
      </c>
      <c r="R67" s="42">
        <v>80.0</v>
      </c>
      <c r="S67" s="42">
        <v>335.0</v>
      </c>
      <c r="T67" s="163">
        <f>P67*(100-'Biomasa parcial final24'!D54)/100</f>
        <v>45.90565065</v>
      </c>
      <c r="U67" s="163">
        <f>Q67*(100-'Biomasa parcial final24'!E54)/100</f>
        <v>40.87656533</v>
      </c>
      <c r="V67" s="163">
        <f>R67*(100-'Biomasa parcial final24'!F54)/100</f>
        <v>41.1903807</v>
      </c>
      <c r="W67" s="163">
        <f>S67*(100-'Biomasa parcial final24'!G54)/100</f>
        <v>106.2854267</v>
      </c>
      <c r="X67" s="163">
        <f t="shared" si="1"/>
        <v>127.9725967</v>
      </c>
      <c r="Y67" s="163">
        <f t="shared" si="2"/>
        <v>234.2580234</v>
      </c>
      <c r="AA67" s="42">
        <f t="shared" si="3"/>
        <v>665</v>
      </c>
      <c r="AB67" s="163">
        <f t="shared" si="4"/>
        <v>234.2580234</v>
      </c>
    </row>
    <row r="68" ht="14.25" customHeight="1">
      <c r="K68" s="42" t="s">
        <v>175</v>
      </c>
      <c r="L68" s="42" t="s">
        <v>176</v>
      </c>
      <c r="M68" s="35" t="s">
        <v>44</v>
      </c>
      <c r="N68" s="42">
        <v>5.0</v>
      </c>
      <c r="O68" s="42">
        <v>3.0</v>
      </c>
      <c r="P68" s="42">
        <v>115.9</v>
      </c>
      <c r="Q68" s="42">
        <v>83.5</v>
      </c>
      <c r="R68" s="42">
        <v>138.9</v>
      </c>
      <c r="S68" s="42">
        <v>245.0</v>
      </c>
      <c r="T68" s="163">
        <f>P68*(100-'Biomasa parcial final24'!D55)/100</f>
        <v>35.75504458</v>
      </c>
      <c r="U68" s="163">
        <f>Q68*(100-'Biomasa parcial final24'!E55)/100</f>
        <v>34.52259103</v>
      </c>
      <c r="V68" s="163">
        <f>R68*(100-'Biomasa parcial final24'!F55)/100</f>
        <v>78.60243596</v>
      </c>
      <c r="W68" s="163">
        <f>S68*(100-'Biomasa parcial final24'!G55)/100</f>
        <v>72.20200465</v>
      </c>
      <c r="X68" s="163">
        <f t="shared" si="1"/>
        <v>148.8800716</v>
      </c>
      <c r="Y68" s="163">
        <f t="shared" si="2"/>
        <v>221.0820762</v>
      </c>
      <c r="AA68" s="42">
        <f t="shared" si="3"/>
        <v>583.3</v>
      </c>
      <c r="AB68" s="163">
        <f t="shared" si="4"/>
        <v>221.0820762</v>
      </c>
    </row>
    <row r="69" ht="14.25" customHeight="1">
      <c r="K69" s="42" t="s">
        <v>178</v>
      </c>
      <c r="L69" s="42" t="s">
        <v>179</v>
      </c>
      <c r="M69" s="35" t="s">
        <v>43</v>
      </c>
      <c r="N69" s="42">
        <v>5.0</v>
      </c>
      <c r="O69" s="42">
        <v>4.0</v>
      </c>
      <c r="P69" s="42">
        <v>96.8</v>
      </c>
      <c r="Q69" s="42">
        <v>64.3</v>
      </c>
      <c r="R69" s="42">
        <v>64.5</v>
      </c>
      <c r="S69" s="42">
        <v>305.0</v>
      </c>
      <c r="T69" s="163">
        <f>P69*(100-'Biomasa parcial final24'!D56)/100</f>
        <v>35.26398085</v>
      </c>
      <c r="U69" s="163">
        <f>Q69*(100-'Biomasa parcial final24'!E56)/100</f>
        <v>24.48593172</v>
      </c>
      <c r="V69" s="163">
        <f>R69*(100-'Biomasa parcial final24'!F56)/100</f>
        <v>37.49902751</v>
      </c>
      <c r="W69" s="163">
        <f>S69*(100-'Biomasa parcial final24'!G56)/100</f>
        <v>107.2252618</v>
      </c>
      <c r="X69" s="163">
        <f t="shared" si="1"/>
        <v>97.24894008</v>
      </c>
      <c r="Y69" s="163">
        <f t="shared" si="2"/>
        <v>204.4742019</v>
      </c>
      <c r="AA69" s="42">
        <f t="shared" si="3"/>
        <v>530.6</v>
      </c>
      <c r="AB69" s="163">
        <f t="shared" si="4"/>
        <v>204.4742019</v>
      </c>
    </row>
    <row r="70" ht="14.25" customHeight="1">
      <c r="K70" s="42" t="s">
        <v>183</v>
      </c>
      <c r="L70" s="42" t="s">
        <v>176</v>
      </c>
      <c r="M70" s="35" t="s">
        <v>42</v>
      </c>
      <c r="N70" s="42">
        <v>5.0</v>
      </c>
      <c r="O70" s="42">
        <v>5.0</v>
      </c>
      <c r="P70" s="42">
        <v>145.0</v>
      </c>
      <c r="Q70" s="42">
        <v>100.0</v>
      </c>
      <c r="R70" s="42">
        <v>125.0</v>
      </c>
      <c r="S70" s="42">
        <v>310.0</v>
      </c>
      <c r="T70" s="163">
        <f>P70*(100-'Biomasa parcial final24'!D57)/100</f>
        <v>43.56483158</v>
      </c>
      <c r="U70" s="163">
        <f>Q70*(100-'Biomasa parcial final24'!E57)/100</f>
        <v>39.73154733</v>
      </c>
      <c r="V70" s="163">
        <f>R70*(100-'Biomasa parcial final24'!F57)/100</f>
        <v>71.56716668</v>
      </c>
      <c r="W70" s="163">
        <f>S70*(100-'Biomasa parcial final24'!G57)/100</f>
        <v>112.0678684</v>
      </c>
      <c r="X70" s="163">
        <f t="shared" si="1"/>
        <v>154.8635456</v>
      </c>
      <c r="Y70" s="163">
        <f t="shared" si="2"/>
        <v>266.931414</v>
      </c>
      <c r="AA70" s="42">
        <f t="shared" si="3"/>
        <v>680</v>
      </c>
      <c r="AB70" s="163">
        <f t="shared" si="4"/>
        <v>266.931414</v>
      </c>
    </row>
    <row r="71" ht="14.25" customHeight="1">
      <c r="K71" s="42" t="s">
        <v>168</v>
      </c>
      <c r="L71" s="42" t="s">
        <v>179</v>
      </c>
      <c r="M71" s="35" t="s">
        <v>41</v>
      </c>
      <c r="N71" s="42">
        <v>5.0</v>
      </c>
      <c r="O71" s="42">
        <v>6.0</v>
      </c>
      <c r="P71" s="42">
        <v>145.0</v>
      </c>
      <c r="Q71" s="42">
        <v>95.0</v>
      </c>
      <c r="R71" s="42">
        <v>70.0</v>
      </c>
      <c r="S71" s="42">
        <v>385.0</v>
      </c>
      <c r="T71" s="163">
        <f>P71*(100-'Biomasa parcial final24'!D58)/100</f>
        <v>51.26671331</v>
      </c>
      <c r="U71" s="163">
        <f>Q71*(100-'Biomasa parcial final24'!E58)/100</f>
        <v>42.31254485</v>
      </c>
      <c r="V71" s="163">
        <f>R71*(100-'Biomasa parcial final24'!F58)/100</f>
        <v>41.22356639</v>
      </c>
      <c r="W71" s="163">
        <f>S71*(100-'Biomasa parcial final24'!G58)/100</f>
        <v>120.8030146</v>
      </c>
      <c r="X71" s="163">
        <f t="shared" si="1"/>
        <v>134.8028246</v>
      </c>
      <c r="Y71" s="163">
        <f t="shared" si="2"/>
        <v>255.6058392</v>
      </c>
      <c r="AA71" s="42">
        <f t="shared" si="3"/>
        <v>695</v>
      </c>
      <c r="AB71" s="163">
        <f t="shared" si="4"/>
        <v>255.6058392</v>
      </c>
    </row>
    <row r="72" ht="14.25" customHeight="1">
      <c r="K72" s="42" t="s">
        <v>183</v>
      </c>
      <c r="L72" s="42" t="s">
        <v>173</v>
      </c>
      <c r="M72" s="35" t="s">
        <v>40</v>
      </c>
      <c r="N72" s="42">
        <v>5.0</v>
      </c>
      <c r="O72" s="42">
        <v>7.0</v>
      </c>
      <c r="P72" s="42">
        <v>125.0</v>
      </c>
      <c r="Q72" s="42">
        <v>90.0</v>
      </c>
      <c r="R72" s="42">
        <v>100.0</v>
      </c>
      <c r="S72" s="42">
        <v>350.0</v>
      </c>
      <c r="T72" s="163">
        <f>P72*(100-'Biomasa parcial final24'!D59)/100</f>
        <v>48.66837355</v>
      </c>
      <c r="U72" s="163">
        <f>Q72*(100-'Biomasa parcial final24'!E59)/100</f>
        <v>50.74550598</v>
      </c>
      <c r="V72" s="163">
        <f>R72*(100-'Biomasa parcial final24'!F59)/100</f>
        <v>50.6499193</v>
      </c>
      <c r="W72" s="163">
        <f>S72*(100-'Biomasa parcial final24'!G59)/100</f>
        <v>113.4806635</v>
      </c>
      <c r="X72" s="163">
        <f t="shared" si="1"/>
        <v>150.0637988</v>
      </c>
      <c r="Y72" s="163">
        <f t="shared" si="2"/>
        <v>263.5444624</v>
      </c>
      <c r="AA72" s="42">
        <f t="shared" si="3"/>
        <v>665</v>
      </c>
      <c r="AB72" s="163">
        <f t="shared" si="4"/>
        <v>263.5444624</v>
      </c>
    </row>
    <row r="73" ht="14.25" customHeight="1">
      <c r="K73" s="42" t="s">
        <v>175</v>
      </c>
      <c r="L73" s="42" t="s">
        <v>179</v>
      </c>
      <c r="M73" s="35" t="s">
        <v>39</v>
      </c>
      <c r="N73" s="42">
        <v>5.0</v>
      </c>
      <c r="O73" s="42">
        <v>8.0</v>
      </c>
      <c r="P73" s="42">
        <v>150.0</v>
      </c>
      <c r="Q73" s="42">
        <v>120.0</v>
      </c>
      <c r="R73" s="42">
        <v>75.0</v>
      </c>
      <c r="S73" s="42">
        <v>400.0</v>
      </c>
      <c r="T73" s="163">
        <f>P73*(100-'Biomasa parcial final24'!D60)/100</f>
        <v>37.01388654</v>
      </c>
      <c r="U73" s="163">
        <f>Q73*(100-'Biomasa parcial final24'!E60)/100</f>
        <v>47.63326454</v>
      </c>
      <c r="V73" s="163">
        <f>R73*(100-'Biomasa parcial final24'!F60)/100</f>
        <v>65.78027539</v>
      </c>
      <c r="W73" s="163">
        <f>S73*(100-'Biomasa parcial final24'!G60)/100</f>
        <v>137.0272046</v>
      </c>
      <c r="X73" s="163">
        <f t="shared" si="1"/>
        <v>150.4274265</v>
      </c>
      <c r="Y73" s="163">
        <f t="shared" si="2"/>
        <v>287.454631</v>
      </c>
      <c r="AA73" s="42">
        <f t="shared" si="3"/>
        <v>745</v>
      </c>
      <c r="AB73" s="163">
        <f t="shared" si="4"/>
        <v>287.454631</v>
      </c>
    </row>
    <row r="74" ht="14.25" customHeight="1">
      <c r="K74" s="42" t="s">
        <v>168</v>
      </c>
      <c r="L74" s="42" t="s">
        <v>176</v>
      </c>
      <c r="M74" s="35" t="s">
        <v>38</v>
      </c>
      <c r="N74" s="42">
        <v>5.0</v>
      </c>
      <c r="O74" s="42">
        <v>9.0</v>
      </c>
      <c r="P74" s="42">
        <v>110.4</v>
      </c>
      <c r="Q74" s="42">
        <v>95.3</v>
      </c>
      <c r="R74" s="42">
        <v>89.9</v>
      </c>
      <c r="S74" s="42">
        <v>205.0</v>
      </c>
      <c r="T74" s="163">
        <f>P74*(100-'Biomasa parcial final24'!D61)/100</f>
        <v>37.39302291</v>
      </c>
      <c r="U74" s="163">
        <f>Q74*(100-'Biomasa parcial final24'!E61)/100</f>
        <v>46.65239735</v>
      </c>
      <c r="V74" s="163">
        <f>R74*(100-'Biomasa parcial final24'!F61)/100</f>
        <v>41.84619228</v>
      </c>
      <c r="W74" s="163">
        <f>S74*(100-'Biomasa parcial final24'!G61)/100</f>
        <v>65.9838876</v>
      </c>
      <c r="X74" s="163">
        <f t="shared" si="1"/>
        <v>125.8916125</v>
      </c>
      <c r="Y74" s="163">
        <f t="shared" si="2"/>
        <v>191.8755001</v>
      </c>
      <c r="AA74" s="42">
        <f t="shared" si="3"/>
        <v>500.6</v>
      </c>
      <c r="AB74" s="163">
        <f t="shared" si="4"/>
        <v>191.8755001</v>
      </c>
    </row>
    <row r="75" ht="14.25" customHeight="1">
      <c r="K75" s="42" t="s">
        <v>183</v>
      </c>
      <c r="L75" s="42" t="s">
        <v>179</v>
      </c>
      <c r="M75" s="35" t="s">
        <v>37</v>
      </c>
      <c r="N75" s="42">
        <v>5.0</v>
      </c>
      <c r="O75" s="42">
        <v>10.0</v>
      </c>
      <c r="P75" s="42">
        <v>127.6</v>
      </c>
      <c r="Q75" s="42">
        <v>107.0</v>
      </c>
      <c r="R75" s="42">
        <v>81.9</v>
      </c>
      <c r="S75" s="42">
        <v>315.0</v>
      </c>
      <c r="T75" s="163">
        <f>P75*(100-'Biomasa parcial final24'!D62)/100</f>
        <v>40.40971553</v>
      </c>
      <c r="U75" s="163">
        <f>Q75*(100-'Biomasa parcial final24'!E62)/100</f>
        <v>42.74800851</v>
      </c>
      <c r="V75" s="163">
        <f>R75*(100-'Biomasa parcial final24'!F62)/100</f>
        <v>48.25897865</v>
      </c>
      <c r="W75" s="163">
        <f>S75*(100-'Biomasa parcial final24'!G62)/100</f>
        <v>109.8153101</v>
      </c>
      <c r="X75" s="163">
        <f t="shared" si="1"/>
        <v>131.4167027</v>
      </c>
      <c r="Y75" s="163">
        <f t="shared" si="2"/>
        <v>241.2320127</v>
      </c>
      <c r="AA75" s="42">
        <f t="shared" si="3"/>
        <v>631.5</v>
      </c>
      <c r="AB75" s="163">
        <f t="shared" si="4"/>
        <v>241.2320127</v>
      </c>
    </row>
    <row r="76" ht="14.25" customHeight="1">
      <c r="K76" s="42" t="s">
        <v>178</v>
      </c>
      <c r="L76" s="42" t="s">
        <v>173</v>
      </c>
      <c r="M76" s="35" t="s">
        <v>36</v>
      </c>
      <c r="N76" s="42">
        <v>5.0</v>
      </c>
      <c r="O76" s="42">
        <v>11.0</v>
      </c>
      <c r="P76" s="42">
        <v>105.0</v>
      </c>
      <c r="Q76" s="42">
        <v>85.0</v>
      </c>
      <c r="R76" s="42">
        <v>110.0</v>
      </c>
      <c r="S76" s="42">
        <v>280.0</v>
      </c>
      <c r="T76" s="163">
        <f>P76*(100-'Biomasa parcial final24'!D63)/100</f>
        <v>35.57030771</v>
      </c>
      <c r="U76" s="163">
        <f>Q76*(100-'Biomasa parcial final24'!E63)/100</f>
        <v>35.47856921</v>
      </c>
      <c r="V76" s="163">
        <f>R76*(100-'Biomasa parcial final24'!F63)/100</f>
        <v>64.87856136</v>
      </c>
      <c r="W76" s="163">
        <f>S76*(100-'Biomasa parcial final24'!G63)/100</f>
        <v>72.44051763</v>
      </c>
      <c r="X76" s="163">
        <f t="shared" si="1"/>
        <v>135.9274383</v>
      </c>
      <c r="Y76" s="163">
        <f t="shared" si="2"/>
        <v>208.3679559</v>
      </c>
      <c r="AA76" s="42">
        <f t="shared" si="3"/>
        <v>580</v>
      </c>
      <c r="AB76" s="163">
        <f t="shared" si="4"/>
        <v>208.3679559</v>
      </c>
    </row>
    <row r="77" ht="14.25" customHeight="1">
      <c r="K77" s="42" t="s">
        <v>175</v>
      </c>
      <c r="L77" s="42" t="s">
        <v>169</v>
      </c>
      <c r="M77" s="35" t="s">
        <v>34</v>
      </c>
      <c r="N77" s="42">
        <v>5.0</v>
      </c>
      <c r="O77" s="42">
        <v>12.0</v>
      </c>
      <c r="P77" s="42">
        <v>165.0</v>
      </c>
      <c r="Q77" s="42">
        <v>160.0</v>
      </c>
      <c r="R77" s="42">
        <v>105.0</v>
      </c>
      <c r="S77" s="42">
        <v>315.0</v>
      </c>
      <c r="T77" s="163">
        <f>P77*(100-'Biomasa parcial final24'!D64)/100</f>
        <v>61.19811378</v>
      </c>
      <c r="U77" s="163">
        <f>Q77*(100-'Biomasa parcial final24'!E64)/100</f>
        <v>63.81004418</v>
      </c>
      <c r="V77" s="163">
        <f>R77*(100-'Biomasa parcial final24'!F64)/100</f>
        <v>63.41691844</v>
      </c>
      <c r="W77" s="163">
        <f>S77*(100-'Biomasa parcial final24'!G64)/100</f>
        <v>98.62141305</v>
      </c>
      <c r="X77" s="163">
        <f t="shared" si="1"/>
        <v>188.4250764</v>
      </c>
      <c r="Y77" s="163">
        <f t="shared" si="2"/>
        <v>287.0464894</v>
      </c>
      <c r="AA77" s="42">
        <f t="shared" si="3"/>
        <v>745</v>
      </c>
      <c r="AB77" s="163">
        <f t="shared" si="4"/>
        <v>287.0464894</v>
      </c>
    </row>
    <row r="78" ht="14.25" customHeight="1">
      <c r="K78" s="42" t="s">
        <v>178</v>
      </c>
      <c r="L78" s="42" t="s">
        <v>169</v>
      </c>
      <c r="M78" s="35" t="s">
        <v>32</v>
      </c>
      <c r="N78" s="42">
        <v>5.0</v>
      </c>
      <c r="O78" s="42">
        <v>13.0</v>
      </c>
      <c r="P78" s="42">
        <v>147.8</v>
      </c>
      <c r="Q78" s="42">
        <v>110.6</v>
      </c>
      <c r="R78" s="42">
        <v>82.3</v>
      </c>
      <c r="S78" s="42">
        <v>350.0</v>
      </c>
      <c r="T78" s="163">
        <f>P78*(100-'Biomasa parcial final24'!D65)/100</f>
        <v>51.84279947</v>
      </c>
      <c r="U78" s="163">
        <f>Q78*(100-'Biomasa parcial final24'!E65)/100</f>
        <v>41.7474545</v>
      </c>
      <c r="V78" s="163">
        <f>R78*(100-'Biomasa parcial final24'!F65)/100</f>
        <v>43.94870372</v>
      </c>
      <c r="W78" s="163">
        <f>S78*(100-'Biomasa parcial final24'!G65)/100</f>
        <v>101.7105494</v>
      </c>
      <c r="X78" s="163">
        <f t="shared" si="1"/>
        <v>137.5389577</v>
      </c>
      <c r="Y78" s="163">
        <f t="shared" si="2"/>
        <v>239.2495071</v>
      </c>
      <c r="AA78" s="42">
        <f t="shared" si="3"/>
        <v>690.7</v>
      </c>
      <c r="AB78" s="163">
        <f t="shared" si="4"/>
        <v>239.2495071</v>
      </c>
    </row>
    <row r="79" ht="14.25" customHeight="1">
      <c r="K79" s="42" t="s">
        <v>183</v>
      </c>
      <c r="L79" s="42" t="s">
        <v>169</v>
      </c>
      <c r="M79" s="35" t="s">
        <v>30</v>
      </c>
      <c r="N79" s="42">
        <v>5.0</v>
      </c>
      <c r="O79" s="42">
        <v>14.0</v>
      </c>
      <c r="P79" s="42">
        <v>140.6</v>
      </c>
      <c r="Q79" s="42">
        <v>104.1</v>
      </c>
      <c r="R79" s="42">
        <v>101.2</v>
      </c>
      <c r="S79" s="42">
        <v>305.0</v>
      </c>
      <c r="T79" s="163">
        <f>P79*(100-'Biomasa parcial final24'!D66)/100</f>
        <v>43.5646783</v>
      </c>
      <c r="U79" s="163">
        <f>Q79*(100-'Biomasa parcial final24'!E66)/100</f>
        <v>43.25112626</v>
      </c>
      <c r="V79" s="163">
        <f>R79*(100-'Biomasa parcial final24'!F66)/100</f>
        <v>59.20313447</v>
      </c>
      <c r="W79" s="163">
        <f>S79*(100-'Biomasa parcial final24'!G66)/100</f>
        <v>86.1297767</v>
      </c>
      <c r="X79" s="163">
        <f t="shared" si="1"/>
        <v>146.018939</v>
      </c>
      <c r="Y79" s="163">
        <f t="shared" si="2"/>
        <v>232.1487157</v>
      </c>
      <c r="AA79" s="42">
        <f t="shared" si="3"/>
        <v>650.9</v>
      </c>
      <c r="AB79" s="163">
        <f t="shared" si="4"/>
        <v>232.1487157</v>
      </c>
    </row>
    <row r="80" ht="14.25" customHeight="1">
      <c r="K80" s="42" t="s">
        <v>178</v>
      </c>
      <c r="L80" s="42" t="s">
        <v>176</v>
      </c>
      <c r="M80" s="35" t="s">
        <v>29</v>
      </c>
      <c r="N80" s="42">
        <v>5.0</v>
      </c>
      <c r="O80" s="42">
        <v>15.0</v>
      </c>
      <c r="P80" s="42">
        <v>125.0</v>
      </c>
      <c r="Q80" s="42">
        <v>85.0</v>
      </c>
      <c r="R80" s="42">
        <v>70.0</v>
      </c>
      <c r="S80" s="42">
        <v>275.0</v>
      </c>
      <c r="T80" s="163">
        <f>P80*(100-'Biomasa parcial final24'!D67)/100</f>
        <v>43.20735654</v>
      </c>
      <c r="U80" s="163">
        <f>Q80*(100-'Biomasa parcial final24'!E67)/100</f>
        <v>34.60402614</v>
      </c>
      <c r="V80" s="163">
        <f>R80*(100-'Biomasa parcial final24'!F67)/100</f>
        <v>39.00846859</v>
      </c>
      <c r="W80" s="163">
        <f>S80*(100-'Biomasa parcial final24'!G67)/100</f>
        <v>85.93104376</v>
      </c>
      <c r="X80" s="163">
        <f t="shared" si="1"/>
        <v>116.8198513</v>
      </c>
      <c r="Y80" s="163">
        <f t="shared" si="2"/>
        <v>202.750895</v>
      </c>
      <c r="AA80" s="42">
        <f t="shared" si="3"/>
        <v>555</v>
      </c>
      <c r="AB80" s="163">
        <f t="shared" si="4"/>
        <v>202.750895</v>
      </c>
    </row>
    <row r="81" ht="14.25" customHeight="1">
      <c r="K81" s="42" t="s">
        <v>175</v>
      </c>
      <c r="L81" s="42" t="s">
        <v>173</v>
      </c>
      <c r="M81" s="33" t="s">
        <v>28</v>
      </c>
      <c r="N81" s="42">
        <v>5.0</v>
      </c>
      <c r="O81" s="42">
        <v>16.0</v>
      </c>
      <c r="P81" s="42">
        <v>150.0</v>
      </c>
      <c r="Q81" s="42">
        <v>110.0</v>
      </c>
      <c r="R81" s="42">
        <v>140.0</v>
      </c>
      <c r="S81" s="42">
        <v>400.0</v>
      </c>
      <c r="T81" s="163">
        <f>P81*(100-'Biomasa parcial final24'!D68)/100</f>
        <v>44.77489829</v>
      </c>
      <c r="U81" s="163">
        <f>Q81*(100-'Biomasa parcial final24'!E68)/100</f>
        <v>43.65002091</v>
      </c>
      <c r="V81" s="163">
        <f>R81*(100-'Biomasa parcial final24'!F68)/100</f>
        <v>76.6772924</v>
      </c>
      <c r="W81" s="163">
        <f>S81*(100-'Biomasa parcial final24'!G68)/100</f>
        <v>136.1834684</v>
      </c>
      <c r="X81" s="163">
        <f t="shared" si="1"/>
        <v>165.1022116</v>
      </c>
      <c r="Y81" s="163">
        <f t="shared" si="2"/>
        <v>301.28568</v>
      </c>
      <c r="AA81" s="42">
        <f t="shared" si="3"/>
        <v>800</v>
      </c>
      <c r="AB81" s="163">
        <f t="shared" si="4"/>
        <v>301.28568</v>
      </c>
    </row>
    <row r="82" ht="14.25" customHeight="1">
      <c r="K82" s="42" t="s">
        <v>168</v>
      </c>
      <c r="L82" s="42" t="s">
        <v>169</v>
      </c>
      <c r="M82" s="35" t="s">
        <v>46</v>
      </c>
      <c r="N82" s="42">
        <v>6.0</v>
      </c>
      <c r="O82" s="42">
        <v>1.0</v>
      </c>
      <c r="P82" s="42">
        <v>55.0</v>
      </c>
      <c r="Q82" s="42">
        <v>35.0</v>
      </c>
      <c r="R82" s="42">
        <v>65.0</v>
      </c>
      <c r="S82" s="42">
        <v>140.0</v>
      </c>
      <c r="T82" s="163">
        <f>P82*(100-'Biomasa parcial final24'!D53)/100</f>
        <v>19.7662375</v>
      </c>
      <c r="U82" s="163">
        <f>Q82*(100-'Biomasa parcial final24'!E53)/100</f>
        <v>13.68716003</v>
      </c>
      <c r="V82" s="163">
        <f>R82*(100-'Biomasa parcial final24'!F53)/100</f>
        <v>35.48081659</v>
      </c>
      <c r="W82" s="163">
        <f>S82*(100-'Biomasa parcial final24'!G53)/100</f>
        <v>52.58257498</v>
      </c>
      <c r="X82" s="163">
        <f t="shared" si="1"/>
        <v>68.93421412</v>
      </c>
      <c r="Y82" s="163">
        <f t="shared" si="2"/>
        <v>121.5167891</v>
      </c>
      <c r="AA82" s="42">
        <f t="shared" si="3"/>
        <v>295</v>
      </c>
      <c r="AB82" s="163">
        <f t="shared" si="4"/>
        <v>121.5167891</v>
      </c>
    </row>
    <row r="83" ht="14.25" customHeight="1">
      <c r="K83" s="42" t="s">
        <v>168</v>
      </c>
      <c r="L83" s="42" t="s">
        <v>173</v>
      </c>
      <c r="M83" s="35" t="s">
        <v>45</v>
      </c>
      <c r="N83" s="42">
        <v>6.0</v>
      </c>
      <c r="O83" s="42">
        <v>2.0</v>
      </c>
      <c r="P83" s="42">
        <v>65.0</v>
      </c>
      <c r="Q83" s="42">
        <v>45.0</v>
      </c>
      <c r="R83" s="42">
        <v>100.0</v>
      </c>
      <c r="S83" s="42">
        <v>215.0</v>
      </c>
      <c r="T83" s="163">
        <f>P83*(100-'Biomasa parcial final24'!D54)/100</f>
        <v>22.95282532</v>
      </c>
      <c r="U83" s="163">
        <f>Q83*(100-'Biomasa parcial final24'!E54)/100</f>
        <v>15.328712</v>
      </c>
      <c r="V83" s="163">
        <f>R83*(100-'Biomasa parcial final24'!F54)/100</f>
        <v>51.48797588</v>
      </c>
      <c r="W83" s="163">
        <f>S83*(100-'Biomasa parcial final24'!G54)/100</f>
        <v>68.21303506</v>
      </c>
      <c r="X83" s="163">
        <f t="shared" si="1"/>
        <v>89.7695132</v>
      </c>
      <c r="Y83" s="163">
        <f t="shared" si="2"/>
        <v>157.9825483</v>
      </c>
      <c r="AA83" s="42">
        <f t="shared" si="3"/>
        <v>425</v>
      </c>
      <c r="AB83" s="163">
        <f t="shared" si="4"/>
        <v>157.9825483</v>
      </c>
    </row>
    <row r="84" ht="14.25" customHeight="1">
      <c r="K84" s="42" t="s">
        <v>175</v>
      </c>
      <c r="L84" s="42" t="s">
        <v>176</v>
      </c>
      <c r="M84" s="35" t="s">
        <v>44</v>
      </c>
      <c r="N84" s="42">
        <v>6.0</v>
      </c>
      <c r="O84" s="42">
        <v>3.0</v>
      </c>
      <c r="P84" s="42">
        <v>142.1</v>
      </c>
      <c r="Q84" s="42">
        <v>109.1</v>
      </c>
      <c r="R84" s="42">
        <v>98.9</v>
      </c>
      <c r="S84" s="42">
        <v>265.0</v>
      </c>
      <c r="T84" s="163">
        <f>P84*(100-'Biomasa parcial final24'!D55)/100</f>
        <v>43.83772075</v>
      </c>
      <c r="U84" s="163">
        <f>Q84*(100-'Biomasa parcial final24'!E55)/100</f>
        <v>45.10676266</v>
      </c>
      <c r="V84" s="163">
        <f>R84*(100-'Biomasa parcial final24'!F55)/100</f>
        <v>55.96674526</v>
      </c>
      <c r="W84" s="163">
        <f>S84*(100-'Biomasa parcial final24'!G55)/100</f>
        <v>78.09604585</v>
      </c>
      <c r="X84" s="163">
        <f t="shared" si="1"/>
        <v>144.9112287</v>
      </c>
      <c r="Y84" s="163">
        <f t="shared" si="2"/>
        <v>223.0072745</v>
      </c>
      <c r="AA84" s="42">
        <f t="shared" si="3"/>
        <v>615.1</v>
      </c>
      <c r="AB84" s="163">
        <f t="shared" si="4"/>
        <v>223.0072745</v>
      </c>
    </row>
    <row r="85" ht="14.25" customHeight="1">
      <c r="K85" s="42" t="s">
        <v>178</v>
      </c>
      <c r="L85" s="42" t="s">
        <v>179</v>
      </c>
      <c r="M85" s="35" t="s">
        <v>43</v>
      </c>
      <c r="N85" s="42">
        <v>6.0</v>
      </c>
      <c r="O85" s="42">
        <v>4.0</v>
      </c>
      <c r="P85" s="42">
        <v>103.8</v>
      </c>
      <c r="Q85" s="42">
        <v>77.7</v>
      </c>
      <c r="R85" s="42">
        <v>65.0</v>
      </c>
      <c r="S85" s="42">
        <v>260.0</v>
      </c>
      <c r="T85" s="163">
        <f>P85*(100-'Biomasa parcial final24'!D56)/100</f>
        <v>37.81406211</v>
      </c>
      <c r="U85" s="163">
        <f>Q85*(100-'Biomasa parcial final24'!E56)/100</f>
        <v>29.5887542</v>
      </c>
      <c r="V85" s="163">
        <f>R85*(100-'Biomasa parcial final24'!F56)/100</f>
        <v>37.78971765</v>
      </c>
      <c r="W85" s="163">
        <f>S85*(100-'Biomasa parcial final24'!G56)/100</f>
        <v>91.4051412</v>
      </c>
      <c r="X85" s="163">
        <f t="shared" si="1"/>
        <v>105.1925339</v>
      </c>
      <c r="Y85" s="163">
        <f t="shared" si="2"/>
        <v>196.5976752</v>
      </c>
      <c r="AA85" s="42">
        <f t="shared" si="3"/>
        <v>506.5</v>
      </c>
      <c r="AB85" s="163">
        <f t="shared" si="4"/>
        <v>196.5976752</v>
      </c>
    </row>
    <row r="86" ht="14.25" customHeight="1">
      <c r="K86" s="42" t="s">
        <v>183</v>
      </c>
      <c r="L86" s="42" t="s">
        <v>176</v>
      </c>
      <c r="M86" s="35" t="s">
        <v>42</v>
      </c>
      <c r="N86" s="42">
        <v>6.0</v>
      </c>
      <c r="O86" s="42">
        <v>5.0</v>
      </c>
      <c r="P86" s="42">
        <v>105.0</v>
      </c>
      <c r="Q86" s="42">
        <v>80.0</v>
      </c>
      <c r="R86" s="42">
        <v>95.0</v>
      </c>
      <c r="S86" s="42">
        <v>275.0</v>
      </c>
      <c r="T86" s="163">
        <f>P86*(100-'Biomasa parcial final24'!D57)/100</f>
        <v>31.54694701</v>
      </c>
      <c r="U86" s="163">
        <f>Q86*(100-'Biomasa parcial final24'!E57)/100</f>
        <v>31.78523786</v>
      </c>
      <c r="V86" s="163">
        <f>R86*(100-'Biomasa parcial final24'!F57)/100</f>
        <v>54.39104668</v>
      </c>
      <c r="W86" s="163">
        <f>S86*(100-'Biomasa parcial final24'!G57)/100</f>
        <v>99.41504457</v>
      </c>
      <c r="X86" s="163">
        <f t="shared" si="1"/>
        <v>117.7232315</v>
      </c>
      <c r="Y86" s="163">
        <f t="shared" si="2"/>
        <v>217.1382761</v>
      </c>
      <c r="AA86" s="42">
        <f t="shared" si="3"/>
        <v>555</v>
      </c>
      <c r="AB86" s="163">
        <f t="shared" si="4"/>
        <v>217.1382761</v>
      </c>
    </row>
    <row r="87" ht="14.25" customHeight="1">
      <c r="K87" s="42" t="s">
        <v>168</v>
      </c>
      <c r="L87" s="42" t="s">
        <v>179</v>
      </c>
      <c r="M87" s="35" t="s">
        <v>41</v>
      </c>
      <c r="N87" s="42">
        <v>6.0</v>
      </c>
      <c r="O87" s="42">
        <v>6.0</v>
      </c>
      <c r="P87" s="42">
        <v>145.0</v>
      </c>
      <c r="Q87" s="42">
        <v>135.0</v>
      </c>
      <c r="R87" s="42">
        <v>65.0</v>
      </c>
      <c r="S87" s="42">
        <v>315.0</v>
      </c>
      <c r="T87" s="163">
        <f>P87*(100-'Biomasa parcial final24'!D58)/100</f>
        <v>51.26671331</v>
      </c>
      <c r="U87" s="163">
        <f>Q87*(100-'Biomasa parcial final24'!E58)/100</f>
        <v>60.12835321</v>
      </c>
      <c r="V87" s="163">
        <f>R87*(100-'Biomasa parcial final24'!F58)/100</f>
        <v>38.27902593</v>
      </c>
      <c r="W87" s="163">
        <f>S87*(100-'Biomasa parcial final24'!G58)/100</f>
        <v>98.83883016</v>
      </c>
      <c r="X87" s="163">
        <f t="shared" si="1"/>
        <v>149.6740925</v>
      </c>
      <c r="Y87" s="163">
        <f t="shared" si="2"/>
        <v>248.5129226</v>
      </c>
      <c r="AA87" s="42">
        <f t="shared" si="3"/>
        <v>660</v>
      </c>
      <c r="AB87" s="163">
        <f t="shared" si="4"/>
        <v>248.5129226</v>
      </c>
    </row>
    <row r="88" ht="14.25" customHeight="1">
      <c r="K88" s="42" t="s">
        <v>183</v>
      </c>
      <c r="L88" s="42" t="s">
        <v>173</v>
      </c>
      <c r="M88" s="35" t="s">
        <v>40</v>
      </c>
      <c r="N88" s="42">
        <v>6.0</v>
      </c>
      <c r="O88" s="42">
        <v>7.0</v>
      </c>
      <c r="P88" s="42">
        <v>79.2</v>
      </c>
      <c r="Q88" s="42">
        <v>59.3</v>
      </c>
      <c r="R88" s="42">
        <v>93.3</v>
      </c>
      <c r="S88" s="42">
        <v>230.0</v>
      </c>
      <c r="T88" s="163">
        <f>P88*(100-'Biomasa parcial final24'!D59)/100</f>
        <v>30.83628148</v>
      </c>
      <c r="U88" s="163">
        <f>Q88*(100-'Biomasa parcial final24'!E59)/100</f>
        <v>33.43565005</v>
      </c>
      <c r="V88" s="163">
        <f>R88*(100-'Biomasa parcial final24'!F59)/100</f>
        <v>47.2563747</v>
      </c>
      <c r="W88" s="163">
        <f>S88*(100-'Biomasa parcial final24'!G59)/100</f>
        <v>74.57300747</v>
      </c>
      <c r="X88" s="163">
        <f t="shared" si="1"/>
        <v>111.5283062</v>
      </c>
      <c r="Y88" s="163">
        <f t="shared" si="2"/>
        <v>186.1013137</v>
      </c>
      <c r="AA88" s="42">
        <f t="shared" si="3"/>
        <v>461.8</v>
      </c>
      <c r="AB88" s="163">
        <f t="shared" si="4"/>
        <v>186.1013137</v>
      </c>
    </row>
    <row r="89" ht="14.25" customHeight="1">
      <c r="K89" s="42" t="s">
        <v>175</v>
      </c>
      <c r="L89" s="42" t="s">
        <v>179</v>
      </c>
      <c r="M89" s="35" t="s">
        <v>39</v>
      </c>
      <c r="N89" s="42">
        <v>6.0</v>
      </c>
      <c r="O89" s="42">
        <v>8.0</v>
      </c>
      <c r="P89" s="42">
        <v>154.5</v>
      </c>
      <c r="Q89" s="42">
        <v>133.6</v>
      </c>
      <c r="R89" s="42">
        <v>99.1</v>
      </c>
      <c r="S89" s="42">
        <v>385.0</v>
      </c>
      <c r="T89" s="163">
        <f>P89*(100-'Biomasa parcial final24'!D60)/100</f>
        <v>38.12430314</v>
      </c>
      <c r="U89" s="163">
        <f>Q89*(100-'Biomasa parcial final24'!E60)/100</f>
        <v>53.03170119</v>
      </c>
      <c r="V89" s="163">
        <f>R89*(100-'Biomasa parcial final24'!F60)/100</f>
        <v>86.91767055</v>
      </c>
      <c r="W89" s="163">
        <f>S89*(100-'Biomasa parcial final24'!G60)/100</f>
        <v>131.8886844</v>
      </c>
      <c r="X89" s="163">
        <f t="shared" si="1"/>
        <v>178.0736749</v>
      </c>
      <c r="Y89" s="163">
        <f t="shared" si="2"/>
        <v>309.9623593</v>
      </c>
      <c r="AA89" s="42">
        <f t="shared" si="3"/>
        <v>772.2</v>
      </c>
      <c r="AB89" s="163">
        <f t="shared" si="4"/>
        <v>309.9623593</v>
      </c>
    </row>
    <row r="90" ht="14.25" customHeight="1">
      <c r="K90" s="42" t="s">
        <v>168</v>
      </c>
      <c r="L90" s="42" t="s">
        <v>176</v>
      </c>
      <c r="M90" s="35" t="s">
        <v>38</v>
      </c>
      <c r="N90" s="42">
        <v>6.0</v>
      </c>
      <c r="O90" s="42">
        <v>9.0</v>
      </c>
      <c r="P90" s="42">
        <v>95.0</v>
      </c>
      <c r="Q90" s="42">
        <v>75.0</v>
      </c>
      <c r="R90" s="42">
        <v>70.0</v>
      </c>
      <c r="S90" s="42">
        <v>185.0</v>
      </c>
      <c r="T90" s="163">
        <f>P90*(100-'Biomasa parcial final24'!D61)/100</f>
        <v>32.17696718</v>
      </c>
      <c r="U90" s="163">
        <f>Q90*(100-'Biomasa parcial final24'!E61)/100</f>
        <v>36.71489823</v>
      </c>
      <c r="V90" s="163">
        <f>R90*(100-'Biomasa parcial final24'!F61)/100</f>
        <v>32.58324204</v>
      </c>
      <c r="W90" s="163">
        <f>S90*(100-'Biomasa parcial final24'!G61)/100</f>
        <v>59.54643515</v>
      </c>
      <c r="X90" s="163">
        <f t="shared" si="1"/>
        <v>101.4751074</v>
      </c>
      <c r="Y90" s="163">
        <f t="shared" si="2"/>
        <v>161.0215426</v>
      </c>
      <c r="AA90" s="42">
        <f t="shared" si="3"/>
        <v>425</v>
      </c>
      <c r="AB90" s="163">
        <f t="shared" si="4"/>
        <v>161.0215426</v>
      </c>
    </row>
    <row r="91" ht="14.25" customHeight="1">
      <c r="K91" s="42" t="s">
        <v>183</v>
      </c>
      <c r="L91" s="42" t="s">
        <v>179</v>
      </c>
      <c r="M91" s="35" t="s">
        <v>37</v>
      </c>
      <c r="N91" s="42">
        <v>6.0</v>
      </c>
      <c r="O91" s="42">
        <v>10.0</v>
      </c>
      <c r="P91" s="42">
        <v>185.0</v>
      </c>
      <c r="Q91" s="42">
        <v>130.0</v>
      </c>
      <c r="R91" s="42">
        <v>90.0</v>
      </c>
      <c r="S91" s="42">
        <v>300.0</v>
      </c>
      <c r="T91" s="163">
        <f>P91*(100-'Biomasa parcial final24'!D62)/100</f>
        <v>58.5877537</v>
      </c>
      <c r="U91" s="163">
        <f>Q91*(100-'Biomasa parcial final24'!E62)/100</f>
        <v>51.93683277</v>
      </c>
      <c r="V91" s="163">
        <f>R91*(100-'Biomasa parcial final24'!F62)/100</f>
        <v>53.03184467</v>
      </c>
      <c r="W91" s="163">
        <f>S91*(100-'Biomasa parcial final24'!G62)/100</f>
        <v>104.5860096</v>
      </c>
      <c r="X91" s="163">
        <f t="shared" si="1"/>
        <v>163.5564311</v>
      </c>
      <c r="Y91" s="163">
        <f t="shared" si="2"/>
        <v>268.1424407</v>
      </c>
      <c r="AA91" s="42">
        <f t="shared" si="3"/>
        <v>705</v>
      </c>
      <c r="AB91" s="163">
        <f t="shared" si="4"/>
        <v>268.1424407</v>
      </c>
    </row>
    <row r="92" ht="14.25" customHeight="1">
      <c r="K92" s="42" t="s">
        <v>178</v>
      </c>
      <c r="L92" s="42" t="s">
        <v>173</v>
      </c>
      <c r="M92" s="35" t="s">
        <v>36</v>
      </c>
      <c r="N92" s="42">
        <v>6.0</v>
      </c>
      <c r="O92" s="42">
        <v>11.0</v>
      </c>
      <c r="P92" s="42">
        <v>94.3</v>
      </c>
      <c r="Q92" s="42">
        <v>72.7</v>
      </c>
      <c r="R92" s="42">
        <v>70.7</v>
      </c>
      <c r="S92" s="42">
        <v>230.0</v>
      </c>
      <c r="T92" s="163">
        <f>P92*(100-'Biomasa parcial final24'!D63)/100</f>
        <v>31.94552398</v>
      </c>
      <c r="U92" s="163">
        <f>Q92*(100-'Biomasa parcial final24'!E63)/100</f>
        <v>30.34461155</v>
      </c>
      <c r="V92" s="163">
        <f>R92*(100-'Biomasa parcial final24'!F63)/100</f>
        <v>41.6992208</v>
      </c>
      <c r="W92" s="163">
        <f>S92*(100-'Biomasa parcial final24'!G63)/100</f>
        <v>59.50471091</v>
      </c>
      <c r="X92" s="163">
        <f t="shared" si="1"/>
        <v>103.9893563</v>
      </c>
      <c r="Y92" s="163">
        <f t="shared" si="2"/>
        <v>163.4940672</v>
      </c>
      <c r="AA92" s="42">
        <f t="shared" si="3"/>
        <v>467.7</v>
      </c>
      <c r="AB92" s="163">
        <f t="shared" si="4"/>
        <v>163.4940672</v>
      </c>
    </row>
    <row r="93" ht="14.25" customHeight="1">
      <c r="K93" s="42" t="s">
        <v>175</v>
      </c>
      <c r="L93" s="42" t="s">
        <v>169</v>
      </c>
      <c r="M93" s="35" t="s">
        <v>34</v>
      </c>
      <c r="N93" s="42">
        <v>6.0</v>
      </c>
      <c r="O93" s="42">
        <v>12.0</v>
      </c>
      <c r="P93" s="42">
        <v>153.3</v>
      </c>
      <c r="Q93" s="42">
        <v>102.1</v>
      </c>
      <c r="R93" s="42">
        <v>87.7</v>
      </c>
      <c r="S93" s="42">
        <v>275.0</v>
      </c>
      <c r="T93" s="163">
        <f>P93*(100-'Biomasa parcial final24'!D64)/100</f>
        <v>56.85861117</v>
      </c>
      <c r="U93" s="163">
        <f>Q93*(100-'Biomasa parcial final24'!E64)/100</f>
        <v>40.71878444</v>
      </c>
      <c r="V93" s="163">
        <f>R93*(100-'Biomasa parcial final24'!F64)/100</f>
        <v>52.96822616</v>
      </c>
      <c r="W93" s="163">
        <f>S93*(100-'Biomasa parcial final24'!G64)/100</f>
        <v>86.09805901</v>
      </c>
      <c r="X93" s="163">
        <f t="shared" si="1"/>
        <v>150.5456218</v>
      </c>
      <c r="Y93" s="163">
        <f t="shared" si="2"/>
        <v>236.6436808</v>
      </c>
      <c r="AA93" s="42">
        <f t="shared" si="3"/>
        <v>618.1</v>
      </c>
      <c r="AB93" s="163">
        <f t="shared" si="4"/>
        <v>236.6436808</v>
      </c>
    </row>
    <row r="94" ht="14.25" customHeight="1">
      <c r="K94" s="42" t="s">
        <v>178</v>
      </c>
      <c r="L94" s="42" t="s">
        <v>169</v>
      </c>
      <c r="M94" s="35" t="s">
        <v>32</v>
      </c>
      <c r="N94" s="42">
        <v>6.0</v>
      </c>
      <c r="O94" s="42">
        <v>13.0</v>
      </c>
      <c r="P94" s="42">
        <v>95.0</v>
      </c>
      <c r="Q94" s="42">
        <v>70.0</v>
      </c>
      <c r="R94" s="42">
        <v>90.0</v>
      </c>
      <c r="S94" s="42">
        <v>195.0</v>
      </c>
      <c r="T94" s="163">
        <f>P94*(100-'Biomasa parcial final24'!D65)/100</f>
        <v>33.32250304</v>
      </c>
      <c r="U94" s="163">
        <f>Q94*(100-'Biomasa parcial final24'!E65)/100</f>
        <v>26.42243956</v>
      </c>
      <c r="V94" s="163">
        <f>R94*(100-'Biomasa parcial final24'!F65)/100</f>
        <v>48.06055085</v>
      </c>
      <c r="W94" s="163">
        <f>S94*(100-'Biomasa parcial final24'!G65)/100</f>
        <v>56.66730612</v>
      </c>
      <c r="X94" s="163">
        <f t="shared" si="1"/>
        <v>107.8054934</v>
      </c>
      <c r="Y94" s="163">
        <f t="shared" si="2"/>
        <v>164.4727996</v>
      </c>
      <c r="AA94" s="42">
        <f t="shared" si="3"/>
        <v>450</v>
      </c>
      <c r="AB94" s="163">
        <f t="shared" si="4"/>
        <v>164.4727996</v>
      </c>
    </row>
    <row r="95" ht="14.25" customHeight="1">
      <c r="K95" s="42" t="s">
        <v>183</v>
      </c>
      <c r="L95" s="42" t="s">
        <v>169</v>
      </c>
      <c r="M95" s="35" t="s">
        <v>30</v>
      </c>
      <c r="N95" s="42">
        <v>6.0</v>
      </c>
      <c r="O95" s="42">
        <v>14.0</v>
      </c>
      <c r="P95" s="42">
        <v>125.0</v>
      </c>
      <c r="Q95" s="42">
        <v>90.0</v>
      </c>
      <c r="R95" s="42">
        <v>125.0</v>
      </c>
      <c r="S95" s="42">
        <v>340.0</v>
      </c>
      <c r="T95" s="163">
        <f>P95*(100-'Biomasa parcial final24'!D66)/100</f>
        <v>38.73104401</v>
      </c>
      <c r="U95" s="163">
        <f>Q95*(100-'Biomasa parcial final24'!E66)/100</f>
        <v>37.39290455</v>
      </c>
      <c r="V95" s="163">
        <f>R95*(100-'Biomasa parcial final24'!F66)/100</f>
        <v>73.12640128</v>
      </c>
      <c r="W95" s="163">
        <f>S95*(100-'Biomasa parcial final24'!G66)/100</f>
        <v>96.01352156</v>
      </c>
      <c r="X95" s="163">
        <f t="shared" si="1"/>
        <v>149.2503498</v>
      </c>
      <c r="Y95" s="163">
        <f t="shared" si="2"/>
        <v>245.2638714</v>
      </c>
      <c r="AA95" s="42">
        <f t="shared" si="3"/>
        <v>680</v>
      </c>
      <c r="AB95" s="163">
        <f t="shared" si="4"/>
        <v>245.2638714</v>
      </c>
    </row>
    <row r="96" ht="14.25" customHeight="1">
      <c r="K96" s="42" t="s">
        <v>178</v>
      </c>
      <c r="L96" s="42" t="s">
        <v>176</v>
      </c>
      <c r="M96" s="35" t="s">
        <v>29</v>
      </c>
      <c r="N96" s="42">
        <v>6.0</v>
      </c>
      <c r="O96" s="42">
        <v>15.0</v>
      </c>
      <c r="P96" s="42">
        <v>85.1</v>
      </c>
      <c r="Q96" s="42">
        <v>76.1</v>
      </c>
      <c r="R96" s="42">
        <v>76.6</v>
      </c>
      <c r="S96" s="42">
        <v>180.0</v>
      </c>
      <c r="T96" s="163">
        <f>P96*(100-'Biomasa parcial final24'!D67)/100</f>
        <v>29.41556833</v>
      </c>
      <c r="U96" s="163">
        <f>Q96*(100-'Biomasa parcial final24'!E67)/100</f>
        <v>30.98078105</v>
      </c>
      <c r="V96" s="163">
        <f>R96*(100-'Biomasa parcial final24'!F67)/100</f>
        <v>42.68640991</v>
      </c>
      <c r="W96" s="163">
        <f>S96*(100-'Biomasa parcial final24'!G67)/100</f>
        <v>56.2457741</v>
      </c>
      <c r="X96" s="163">
        <f t="shared" si="1"/>
        <v>103.0827593</v>
      </c>
      <c r="Y96" s="163">
        <f t="shared" si="2"/>
        <v>159.3285334</v>
      </c>
      <c r="AA96" s="42">
        <f t="shared" si="3"/>
        <v>417.8</v>
      </c>
      <c r="AB96" s="163">
        <f t="shared" si="4"/>
        <v>159.3285334</v>
      </c>
    </row>
    <row r="97" ht="14.25" customHeight="1">
      <c r="K97" s="42" t="s">
        <v>175</v>
      </c>
      <c r="L97" s="42" t="s">
        <v>173</v>
      </c>
      <c r="M97" s="33" t="s">
        <v>28</v>
      </c>
      <c r="N97" s="42">
        <v>6.0</v>
      </c>
      <c r="O97" s="42">
        <v>16.0</v>
      </c>
      <c r="P97" s="42">
        <v>189.3</v>
      </c>
      <c r="Q97" s="42">
        <v>168.1</v>
      </c>
      <c r="R97" s="42">
        <v>129.7</v>
      </c>
      <c r="S97" s="42">
        <v>425.0</v>
      </c>
      <c r="T97" s="163">
        <f>P97*(100-'Biomasa parcial final24'!D68)/100</f>
        <v>56.50592164</v>
      </c>
      <c r="U97" s="163">
        <f>Q97*(100-'Biomasa parcial final24'!E68)/100</f>
        <v>66.70516832</v>
      </c>
      <c r="V97" s="163">
        <f>R97*(100-'Biomasa parcial final24'!F68)/100</f>
        <v>71.03603446</v>
      </c>
      <c r="W97" s="163">
        <f>S97*(100-'Biomasa parcial final24'!G68)/100</f>
        <v>144.6949352</v>
      </c>
      <c r="X97" s="163">
        <f t="shared" si="1"/>
        <v>194.2471244</v>
      </c>
      <c r="Y97" s="163">
        <f t="shared" si="2"/>
        <v>338.9420596</v>
      </c>
      <c r="AA97" s="42">
        <f t="shared" si="3"/>
        <v>912.1</v>
      </c>
      <c r="AB97" s="163">
        <f t="shared" si="4"/>
        <v>338.9420596</v>
      </c>
    </row>
    <row r="98" ht="14.25" customHeight="1">
      <c r="A98" s="190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0"/>
      <c r="S98" s="190"/>
      <c r="T98" s="190"/>
      <c r="U98" s="190"/>
      <c r="V98" s="190"/>
      <c r="W98" s="190"/>
      <c r="X98" s="190"/>
      <c r="Y98" s="190"/>
      <c r="Z98" s="190"/>
      <c r="AA98" s="190"/>
      <c r="AB98" s="190"/>
      <c r="AC98" s="190"/>
      <c r="AD98" s="190"/>
      <c r="AE98" s="190"/>
      <c r="AF98" s="190"/>
      <c r="AG98" s="190"/>
      <c r="AH98" s="190"/>
      <c r="AI98" s="190"/>
      <c r="AJ98" s="190"/>
      <c r="AK98" s="190"/>
      <c r="AL98" s="190"/>
      <c r="AM98" s="190"/>
      <c r="AN98" s="190"/>
      <c r="AO98" s="190"/>
      <c r="AP98" s="190"/>
      <c r="AQ98" s="190"/>
      <c r="AR98" s="190"/>
      <c r="AS98" s="190"/>
      <c r="AT98" s="190"/>
      <c r="AU98" s="190"/>
      <c r="AV98" s="190"/>
      <c r="AW98" s="190"/>
      <c r="AX98" s="190"/>
      <c r="AY98" s="190"/>
      <c r="AZ98" s="190"/>
      <c r="BA98" s="190"/>
    </row>
    <row r="99" ht="14.25" customHeight="1">
      <c r="M99" s="191" t="s">
        <v>247</v>
      </c>
      <c r="N99" s="25" t="s">
        <v>151</v>
      </c>
      <c r="O99" s="42" t="s">
        <v>87</v>
      </c>
      <c r="P99" s="42" t="s">
        <v>152</v>
      </c>
      <c r="Q99" s="42" t="s">
        <v>153</v>
      </c>
      <c r="R99" s="42" t="s">
        <v>154</v>
      </c>
      <c r="S99" s="42" t="s">
        <v>155</v>
      </c>
      <c r="T99" s="42" t="s">
        <v>156</v>
      </c>
      <c r="U99" s="42" t="s">
        <v>157</v>
      </c>
      <c r="V99" s="42" t="s">
        <v>158</v>
      </c>
      <c r="W99" s="42" t="s">
        <v>159</v>
      </c>
      <c r="Z99" s="42" t="s">
        <v>248</v>
      </c>
      <c r="AA99" s="184" t="s">
        <v>249</v>
      </c>
      <c r="AB99" s="28" t="s">
        <v>250</v>
      </c>
      <c r="AC99" s="28" t="s">
        <v>251</v>
      </c>
      <c r="AD99" s="165" t="s">
        <v>252</v>
      </c>
      <c r="AF99" s="191" t="s">
        <v>247</v>
      </c>
      <c r="AG99" s="159" t="s">
        <v>253</v>
      </c>
      <c r="AH99" s="42" t="s">
        <v>156</v>
      </c>
      <c r="AI99" s="42" t="s">
        <v>157</v>
      </c>
      <c r="AJ99" s="42" t="s">
        <v>158</v>
      </c>
      <c r="AK99" s="42" t="s">
        <v>159</v>
      </c>
      <c r="AL99" s="42" t="s">
        <v>248</v>
      </c>
      <c r="AM99" s="184" t="s">
        <v>249</v>
      </c>
      <c r="AN99" s="28" t="s">
        <v>250</v>
      </c>
      <c r="AO99" s="28" t="s">
        <v>251</v>
      </c>
      <c r="AP99" s="165" t="s">
        <v>252</v>
      </c>
    </row>
    <row r="100" ht="14.25" customHeight="1">
      <c r="N100" s="42">
        <v>1.0</v>
      </c>
      <c r="O100" s="35" t="s">
        <v>46</v>
      </c>
      <c r="P100" s="130">
        <f t="shared" ref="P100:W100" si="21">AVERAGE(P2,P18,P34,P50,P66,P82)</f>
        <v>96.48333333</v>
      </c>
      <c r="Q100" s="130">
        <f t="shared" si="21"/>
        <v>85.95</v>
      </c>
      <c r="R100" s="130">
        <f t="shared" si="21"/>
        <v>81.38333333</v>
      </c>
      <c r="S100" s="130">
        <f t="shared" si="21"/>
        <v>198.3333333</v>
      </c>
      <c r="T100" s="130">
        <f t="shared" si="21"/>
        <v>34.67477239</v>
      </c>
      <c r="U100" s="130">
        <f t="shared" si="21"/>
        <v>33.61175441</v>
      </c>
      <c r="V100" s="130">
        <f t="shared" si="21"/>
        <v>44.4238019</v>
      </c>
      <c r="W100" s="130">
        <f t="shared" si="21"/>
        <v>74.49198122</v>
      </c>
      <c r="X100" s="130"/>
      <c r="Y100" s="130"/>
      <c r="Z100" s="130">
        <f t="shared" ref="Z100:Z115" si="26">SUM(T100:W100)</f>
        <v>187.2023099</v>
      </c>
      <c r="AA100" s="32">
        <f t="shared" ref="AA100:AD100" si="22">(T100/$Z$100)*100</f>
        <v>18.52261994</v>
      </c>
      <c r="AB100" s="42">
        <f t="shared" si="22"/>
        <v>17.95477546</v>
      </c>
      <c r="AC100" s="42">
        <f t="shared" si="22"/>
        <v>23.73037059</v>
      </c>
      <c r="AD100" s="95">
        <f t="shared" si="22"/>
        <v>39.792234</v>
      </c>
      <c r="AG100" s="42" t="s">
        <v>169</v>
      </c>
      <c r="AH100" s="130">
        <f>AVERAGE(T2,T13,T14,T15,T18,T29,T31,T30,T34,T45,T47,T46,T50,T61,T62,T63,T66,T77:T79,T82,T93:T95)</f>
        <v>34.79600981</v>
      </c>
      <c r="AI100" s="130">
        <f>AVERAGE(U2,U13,U14,U15,U18,U29,U31,U30,U34,U46,U45,U47,U49,U60,U61,U62,U65,U76:U78,U81,U92:U94)</f>
        <v>30.92664596</v>
      </c>
      <c r="AJ100" s="130">
        <f t="shared" ref="AJ100:AK100" si="23">AVERAGE(V2,V13,V14,V15,V18,V29,V31,V30,V34,V45,V47,V46,V50,V61,V62,V63,V66,V77:V79,V82,V93:V95)</f>
        <v>54.32253558</v>
      </c>
      <c r="AK100" s="130">
        <f t="shared" si="23"/>
        <v>73.44738267</v>
      </c>
      <c r="AL100" s="130">
        <f t="shared" ref="AL100:AL103" si="29">SUM(AH100:AK100)</f>
        <v>193.492574</v>
      </c>
      <c r="AM100" s="32">
        <f t="shared" ref="AM100:AP100" si="24">(AH100/$AL$100)*100</f>
        <v>17.98312415</v>
      </c>
      <c r="AN100" s="42">
        <f t="shared" si="24"/>
        <v>15.98337617</v>
      </c>
      <c r="AO100" s="42">
        <f t="shared" si="24"/>
        <v>28.07473923</v>
      </c>
      <c r="AP100" s="95">
        <f t="shared" si="24"/>
        <v>37.95876045</v>
      </c>
    </row>
    <row r="101" ht="14.25" customHeight="1">
      <c r="N101" s="42">
        <v>2.0</v>
      </c>
      <c r="O101" s="35" t="s">
        <v>45</v>
      </c>
      <c r="P101" s="130">
        <f t="shared" ref="P101:W101" si="25">AVERAGE(P3,P19,P35,P51,P67,P83)</f>
        <v>99.95</v>
      </c>
      <c r="Q101" s="130">
        <f t="shared" si="25"/>
        <v>80</v>
      </c>
      <c r="R101" s="130">
        <f t="shared" si="25"/>
        <v>93.83333333</v>
      </c>
      <c r="S101" s="130">
        <f t="shared" si="25"/>
        <v>262.5</v>
      </c>
      <c r="T101" s="130">
        <f t="shared" si="25"/>
        <v>35.29438294</v>
      </c>
      <c r="U101" s="130">
        <f t="shared" si="25"/>
        <v>27.25104355</v>
      </c>
      <c r="V101" s="130">
        <f t="shared" si="25"/>
        <v>48.31288403</v>
      </c>
      <c r="W101" s="130">
        <f t="shared" si="25"/>
        <v>83.28335676</v>
      </c>
      <c r="X101" s="130"/>
      <c r="Y101" s="130"/>
      <c r="Z101" s="130">
        <f t="shared" si="26"/>
        <v>194.1416673</v>
      </c>
      <c r="AA101" s="32">
        <f t="shared" ref="AA101:AD101" si="27">(T101/$Z$100)*100</f>
        <v>18.8536044</v>
      </c>
      <c r="AB101" s="42">
        <f t="shared" si="27"/>
        <v>14.55700176</v>
      </c>
      <c r="AC101" s="42">
        <f t="shared" si="27"/>
        <v>25.8078461</v>
      </c>
      <c r="AD101" s="95">
        <f t="shared" si="27"/>
        <v>44.48842367</v>
      </c>
      <c r="AG101" s="42" t="s">
        <v>173</v>
      </c>
      <c r="AH101" s="130">
        <f>AVERAGE(T3,T8,T12,T17,T24,T28,T33,T35,T40,T44,T49,T51,T56,T60,T65,T67,T72,T76,T81,T83,T88,T92,T97)</f>
        <v>35.31875581</v>
      </c>
      <c r="AI101" s="130">
        <f>AVERAGE(U3,U8,U12,U17,U24,U28,U33,U35,U41,U45,U48,U50,U55,U59,U64,U66,U71,U75,U80,U82,U87,U91,U96)</f>
        <v>34.2460083</v>
      </c>
      <c r="AJ101" s="130">
        <f t="shared" ref="AJ101:AK101" si="28">AVERAGE(V3,V8,V12,V17,V24,V28,V33,V35,V40,V44,V49,V51,V56,V60,V65,V67,V72,V76,V81,V83,V88,V92,V97)</f>
        <v>53.68582258</v>
      </c>
      <c r="AK101" s="130">
        <f t="shared" si="28"/>
        <v>94.38715158</v>
      </c>
      <c r="AL101" s="130">
        <f t="shared" si="29"/>
        <v>217.6377383</v>
      </c>
      <c r="AM101" s="32">
        <f t="shared" ref="AM101:AP101" si="30">(AH101/$AL$100)*100</f>
        <v>18.25328749</v>
      </c>
      <c r="AN101" s="42">
        <f t="shared" si="30"/>
        <v>17.69887473</v>
      </c>
      <c r="AO101" s="42">
        <f t="shared" si="30"/>
        <v>27.74567595</v>
      </c>
      <c r="AP101" s="95">
        <f t="shared" si="30"/>
        <v>48.78076177</v>
      </c>
    </row>
    <row r="102" ht="14.25" customHeight="1">
      <c r="N102" s="42">
        <v>3.0</v>
      </c>
      <c r="O102" s="35" t="s">
        <v>44</v>
      </c>
      <c r="P102" s="130">
        <f t="shared" ref="P102:W102" si="31">AVERAGE(P4,P20,P36,P52,P68,P84)</f>
        <v>116.45</v>
      </c>
      <c r="Q102" s="130">
        <f t="shared" si="31"/>
        <v>92</v>
      </c>
      <c r="R102" s="130">
        <f t="shared" si="31"/>
        <v>121.6166667</v>
      </c>
      <c r="S102" s="130">
        <f t="shared" si="31"/>
        <v>261.6666667</v>
      </c>
      <c r="T102" s="130">
        <f t="shared" si="31"/>
        <v>35.92471908</v>
      </c>
      <c r="U102" s="130">
        <f t="shared" si="31"/>
        <v>38.03686677</v>
      </c>
      <c r="V102" s="130">
        <f t="shared" si="31"/>
        <v>68.82193127</v>
      </c>
      <c r="W102" s="130">
        <f t="shared" si="31"/>
        <v>77.11370565</v>
      </c>
      <c r="X102" s="130"/>
      <c r="Y102" s="130"/>
      <c r="Z102" s="130">
        <f t="shared" si="26"/>
        <v>219.8972228</v>
      </c>
      <c r="AA102" s="32">
        <f t="shared" ref="AA102:AD102" si="32">(T102/$Z$100)*100</f>
        <v>19.19031827</v>
      </c>
      <c r="AB102" s="42">
        <f t="shared" si="32"/>
        <v>20.31858837</v>
      </c>
      <c r="AC102" s="42">
        <f t="shared" si="32"/>
        <v>36.76339854</v>
      </c>
      <c r="AD102" s="95">
        <f t="shared" si="32"/>
        <v>41.19271054</v>
      </c>
      <c r="AG102" s="42" t="s">
        <v>176</v>
      </c>
      <c r="AH102" s="130">
        <f t="shared" ref="AH102:AK102" si="33">AVERAGE(T4,T6,T10,T16,T20,T22,T26,T32,T36,T38,T42,T48,T52,T54,T58,T64,T68,T70,T74,T80,T84,T86,T90,T96)</f>
        <v>34.80641001</v>
      </c>
      <c r="AI102" s="130">
        <f t="shared" si="33"/>
        <v>36.4235641</v>
      </c>
      <c r="AJ102" s="130">
        <f t="shared" si="33"/>
        <v>54.99734828</v>
      </c>
      <c r="AK102" s="130">
        <f t="shared" si="33"/>
        <v>74.48113757</v>
      </c>
      <c r="AL102" s="130">
        <f t="shared" si="29"/>
        <v>200.70846</v>
      </c>
      <c r="AM102" s="32">
        <f t="shared" ref="AM102:AP102" si="34">(AH102/$AL$100)*100</f>
        <v>17.98849914</v>
      </c>
      <c r="AN102" s="42">
        <f t="shared" si="34"/>
        <v>18.82426976</v>
      </c>
      <c r="AO102" s="42">
        <f t="shared" si="34"/>
        <v>28.42349303</v>
      </c>
      <c r="AP102" s="95">
        <f t="shared" si="34"/>
        <v>38.49302122</v>
      </c>
    </row>
    <row r="103" ht="14.25" customHeight="1">
      <c r="N103" s="42">
        <v>4.0</v>
      </c>
      <c r="O103" s="35" t="s">
        <v>43</v>
      </c>
      <c r="P103" s="130">
        <f t="shared" ref="P103:W103" si="35">AVERAGE(P5,P21,P37,P53,P69,P85)</f>
        <v>83.23333333</v>
      </c>
      <c r="Q103" s="130">
        <f t="shared" si="35"/>
        <v>59.45</v>
      </c>
      <c r="R103" s="130">
        <f t="shared" si="35"/>
        <v>59.3</v>
      </c>
      <c r="S103" s="130">
        <f t="shared" si="35"/>
        <v>229.1666667</v>
      </c>
      <c r="T103" s="130">
        <f t="shared" si="35"/>
        <v>30.3216805</v>
      </c>
      <c r="U103" s="130">
        <f t="shared" si="35"/>
        <v>22.63901463</v>
      </c>
      <c r="V103" s="130">
        <f t="shared" si="35"/>
        <v>34.4758501</v>
      </c>
      <c r="W103" s="130">
        <f t="shared" si="35"/>
        <v>80.56542894</v>
      </c>
      <c r="X103" s="130"/>
      <c r="Y103" s="130"/>
      <c r="Z103" s="130">
        <f t="shared" si="26"/>
        <v>168.0019742</v>
      </c>
      <c r="AA103" s="32">
        <f t="shared" ref="AA103:AD103" si="36">(T103/$Z$100)*100</f>
        <v>16.19727904</v>
      </c>
      <c r="AB103" s="42">
        <f t="shared" si="36"/>
        <v>12.0933415</v>
      </c>
      <c r="AC103" s="42">
        <f t="shared" si="36"/>
        <v>18.41635935</v>
      </c>
      <c r="AD103" s="95">
        <f t="shared" si="36"/>
        <v>43.03655707</v>
      </c>
      <c r="AG103" s="42" t="s">
        <v>179</v>
      </c>
      <c r="AH103" s="130">
        <f t="shared" ref="AH103:AK103" si="37">AVERAGE(T5,T7,T9,T11,T21,T23,T25,T27,T37,T39,T41,T43,T53,T55,T57,T59,T69,T71,T73,T75,T85,T87,T89,T91)</f>
        <v>36.51092178</v>
      </c>
      <c r="AI103" s="130">
        <f t="shared" si="37"/>
        <v>36.16770244</v>
      </c>
      <c r="AJ103" s="130">
        <f t="shared" si="37"/>
        <v>49.94660559</v>
      </c>
      <c r="AK103" s="130">
        <f t="shared" si="37"/>
        <v>90.9163095</v>
      </c>
      <c r="AL103" s="130">
        <f t="shared" si="29"/>
        <v>213.5415393</v>
      </c>
      <c r="AM103" s="38">
        <f t="shared" ref="AM103:AP103" si="38">(AH103/$AL$100)*100</f>
        <v>18.86941758</v>
      </c>
      <c r="AN103" s="40">
        <f t="shared" si="38"/>
        <v>18.69203643</v>
      </c>
      <c r="AO103" s="40">
        <f t="shared" si="38"/>
        <v>25.81318991</v>
      </c>
      <c r="AP103" s="148">
        <f t="shared" si="38"/>
        <v>46.98697609</v>
      </c>
    </row>
    <row r="104" ht="14.25" customHeight="1">
      <c r="N104" s="42">
        <v>5.0</v>
      </c>
      <c r="O104" s="35" t="s">
        <v>42</v>
      </c>
      <c r="P104" s="130">
        <f t="shared" ref="P104:W104" si="39">AVERAGE(P6,P22,P38,P54,P70,P86)</f>
        <v>127.8833333</v>
      </c>
      <c r="Q104" s="130">
        <f t="shared" si="39"/>
        <v>104.1333333</v>
      </c>
      <c r="R104" s="130">
        <f t="shared" si="39"/>
        <v>122.5666667</v>
      </c>
      <c r="S104" s="130">
        <f t="shared" si="39"/>
        <v>261.6666667</v>
      </c>
      <c r="T104" s="130">
        <f t="shared" si="39"/>
        <v>38.42217847</v>
      </c>
      <c r="U104" s="130">
        <f t="shared" si="39"/>
        <v>41.37378462</v>
      </c>
      <c r="V104" s="130">
        <f t="shared" si="39"/>
        <v>70.1739925</v>
      </c>
      <c r="W104" s="130">
        <f t="shared" si="39"/>
        <v>94.5949212</v>
      </c>
      <c r="X104" s="130"/>
      <c r="Y104" s="130"/>
      <c r="Z104" s="130">
        <f t="shared" si="26"/>
        <v>244.5648768</v>
      </c>
      <c r="AA104" s="32">
        <f t="shared" ref="AA104:AD104" si="40">(T104/$Z$100)*100</f>
        <v>20.52441473</v>
      </c>
      <c r="AB104" s="42">
        <f t="shared" si="40"/>
        <v>22.10110796</v>
      </c>
      <c r="AC104" s="42">
        <f t="shared" si="40"/>
        <v>37.48564456</v>
      </c>
      <c r="AD104" s="95">
        <f t="shared" si="40"/>
        <v>50.53085148</v>
      </c>
    </row>
    <row r="105" ht="14.25" customHeight="1">
      <c r="N105" s="42">
        <v>6.0</v>
      </c>
      <c r="O105" s="35" t="s">
        <v>41</v>
      </c>
      <c r="P105" s="130">
        <f t="shared" ref="P105:W105" si="41">AVERAGE(P7,P23,P39,P55,P71,P87)</f>
        <v>109.1666667</v>
      </c>
      <c r="Q105" s="130">
        <f t="shared" si="41"/>
        <v>83.33333333</v>
      </c>
      <c r="R105" s="130">
        <f t="shared" si="41"/>
        <v>65</v>
      </c>
      <c r="S105" s="130">
        <f t="shared" si="41"/>
        <v>266.6666667</v>
      </c>
      <c r="T105" s="130">
        <f t="shared" si="41"/>
        <v>38.59735313</v>
      </c>
      <c r="U105" s="130">
        <f t="shared" si="41"/>
        <v>37.11626741</v>
      </c>
      <c r="V105" s="130">
        <f t="shared" si="41"/>
        <v>38.27902593</v>
      </c>
      <c r="W105" s="130">
        <f t="shared" si="41"/>
        <v>83.67308373</v>
      </c>
      <c r="X105" s="130"/>
      <c r="Y105" s="130"/>
      <c r="Z105" s="130">
        <f t="shared" si="26"/>
        <v>197.6657302</v>
      </c>
      <c r="AA105" s="32">
        <f t="shared" ref="AA105:AD105" si="42">(T105/$Z$100)*100</f>
        <v>20.61798978</v>
      </c>
      <c r="AB105" s="42">
        <f t="shared" si="42"/>
        <v>19.82682128</v>
      </c>
      <c r="AC105" s="42">
        <f t="shared" si="42"/>
        <v>20.4479453</v>
      </c>
      <c r="AD105" s="95">
        <f t="shared" si="42"/>
        <v>44.69660859</v>
      </c>
    </row>
    <row r="106" ht="14.25" customHeight="1">
      <c r="N106" s="42">
        <v>7.0</v>
      </c>
      <c r="O106" s="35" t="s">
        <v>40</v>
      </c>
      <c r="P106" s="130">
        <f t="shared" ref="P106:W106" si="43">AVERAGE(P8,P24,P40,P56,P72,P88)</f>
        <v>108.2333333</v>
      </c>
      <c r="Q106" s="130">
        <f t="shared" si="43"/>
        <v>80.45</v>
      </c>
      <c r="R106" s="130">
        <f t="shared" si="43"/>
        <v>107.7666667</v>
      </c>
      <c r="S106" s="130">
        <f t="shared" si="43"/>
        <v>310</v>
      </c>
      <c r="T106" s="130">
        <f t="shared" si="43"/>
        <v>42.14032237</v>
      </c>
      <c r="U106" s="130">
        <f t="shared" si="43"/>
        <v>45.36084396</v>
      </c>
      <c r="V106" s="130">
        <f t="shared" si="43"/>
        <v>54.58372969</v>
      </c>
      <c r="W106" s="130">
        <f t="shared" si="43"/>
        <v>100.5114449</v>
      </c>
      <c r="X106" s="130"/>
      <c r="Y106" s="130"/>
      <c r="Z106" s="130">
        <f t="shared" si="26"/>
        <v>242.5963409</v>
      </c>
      <c r="AA106" s="32">
        <f t="shared" ref="AA106:AD106" si="44">(T106/$Z$100)*100</f>
        <v>22.5105782</v>
      </c>
      <c r="AB106" s="42">
        <f t="shared" si="44"/>
        <v>24.23092107</v>
      </c>
      <c r="AC106" s="42">
        <f t="shared" si="44"/>
        <v>29.15761548</v>
      </c>
      <c r="AD106" s="95">
        <f t="shared" si="44"/>
        <v>53.69134862</v>
      </c>
      <c r="AG106" s="159" t="s">
        <v>148</v>
      </c>
      <c r="AH106" s="42" t="s">
        <v>156</v>
      </c>
      <c r="AI106" s="42" t="s">
        <v>157</v>
      </c>
      <c r="AJ106" s="42" t="s">
        <v>158</v>
      </c>
      <c r="AK106" s="42" t="s">
        <v>159</v>
      </c>
      <c r="AL106" s="42" t="s">
        <v>248</v>
      </c>
      <c r="AM106" s="184" t="s">
        <v>249</v>
      </c>
      <c r="AN106" s="28" t="s">
        <v>250</v>
      </c>
      <c r="AO106" s="28" t="s">
        <v>251</v>
      </c>
      <c r="AP106" s="165" t="s">
        <v>252</v>
      </c>
    </row>
    <row r="107" ht="14.25" customHeight="1">
      <c r="N107" s="42">
        <v>8.0</v>
      </c>
      <c r="O107" s="35" t="s">
        <v>39</v>
      </c>
      <c r="P107" s="130">
        <f t="shared" ref="P107:W107" si="45">AVERAGE(P9,P25,P41,P57,P73,P89)</f>
        <v>129.2166667</v>
      </c>
      <c r="Q107" s="130">
        <f t="shared" si="45"/>
        <v>101.5</v>
      </c>
      <c r="R107" s="130">
        <f t="shared" si="45"/>
        <v>85.91666667</v>
      </c>
      <c r="S107" s="130">
        <f t="shared" si="45"/>
        <v>314.1666667</v>
      </c>
      <c r="T107" s="130">
        <f t="shared" si="45"/>
        <v>31.88540693</v>
      </c>
      <c r="U107" s="130">
        <f t="shared" si="45"/>
        <v>40.28980293</v>
      </c>
      <c r="V107" s="130">
        <f t="shared" si="45"/>
        <v>75.35495992</v>
      </c>
      <c r="W107" s="130">
        <f t="shared" si="45"/>
        <v>107.6234502</v>
      </c>
      <c r="X107" s="130"/>
      <c r="Y107" s="130"/>
      <c r="Z107" s="130">
        <f t="shared" si="26"/>
        <v>255.15362</v>
      </c>
      <c r="AA107" s="32">
        <f t="shared" ref="AA107:AD107" si="46">(T107/$Z$100)*100</f>
        <v>17.03259268</v>
      </c>
      <c r="AB107" s="42">
        <f t="shared" si="46"/>
        <v>21.52206506</v>
      </c>
      <c r="AC107" s="42">
        <f t="shared" si="46"/>
        <v>40.25322121</v>
      </c>
      <c r="AD107" s="95">
        <f t="shared" si="46"/>
        <v>57.49044993</v>
      </c>
      <c r="AG107" s="42" t="s">
        <v>168</v>
      </c>
      <c r="AH107" s="130">
        <f>AVERAGE(T2,T3,T7,T10,T18,T19,T23,T26,T34,T35,T39,T42,T50,T51,T55,T58,T66,T67,T71,T74,T82,T83,T90,T87)</f>
        <v>35.36651153</v>
      </c>
      <c r="AI107" s="130">
        <f>AVERAGE(U2,U3,U7,U10,U18,U19,U23,U26,U34,U35,U39,U42,U51,U50,U55,U58,U67,U66,U71,U74,U83,U82,U90,U87)</f>
        <v>34.07531507</v>
      </c>
      <c r="AJ107" s="130">
        <f t="shared" ref="AJ107:AK107" si="47">AVERAGE(V2,V3,V7,V10,V18,V19,V23,V26,V34,V35,V39,V42,V50,V51,V55,V58,V66,V67,V71,V74,V82,V83,V90,V87)</f>
        <v>42.16815754</v>
      </c>
      <c r="AK107" s="130">
        <f t="shared" si="47"/>
        <v>75.31577101</v>
      </c>
      <c r="AL107" s="130">
        <f t="shared" ref="AL107:AL110" si="52">SUM(AH107:AK107)</f>
        <v>186.9257552</v>
      </c>
      <c r="AM107" s="184">
        <f t="shared" ref="AM107:AP107" si="48">(AH107/$AL$107)*100</f>
        <v>18.92008488</v>
      </c>
      <c r="AN107" s="28">
        <f t="shared" si="48"/>
        <v>18.22933123</v>
      </c>
      <c r="AO107" s="28">
        <f t="shared" si="48"/>
        <v>22.55877341</v>
      </c>
      <c r="AP107" s="165">
        <f t="shared" si="48"/>
        <v>40.29181048</v>
      </c>
    </row>
    <row r="108" ht="14.25" customHeight="1">
      <c r="N108" s="42">
        <v>9.0</v>
      </c>
      <c r="O108" s="35" t="s">
        <v>38</v>
      </c>
      <c r="P108" s="130">
        <f t="shared" ref="P108:W108" si="49">AVERAGE(P10,P26,P42,P58,P74,P90)</f>
        <v>97.13333333</v>
      </c>
      <c r="Q108" s="130">
        <f t="shared" si="49"/>
        <v>78.28333333</v>
      </c>
      <c r="R108" s="130">
        <f t="shared" si="49"/>
        <v>80.9</v>
      </c>
      <c r="S108" s="130">
        <f t="shared" si="49"/>
        <v>185.8333333</v>
      </c>
      <c r="T108" s="130">
        <f t="shared" si="49"/>
        <v>32.89953767</v>
      </c>
      <c r="U108" s="130">
        <f t="shared" si="49"/>
        <v>38.32219489</v>
      </c>
      <c r="V108" s="130">
        <f t="shared" si="49"/>
        <v>37.6569183</v>
      </c>
      <c r="W108" s="130">
        <f t="shared" si="49"/>
        <v>59.81466234</v>
      </c>
      <c r="X108" s="130"/>
      <c r="Y108" s="130"/>
      <c r="Z108" s="130">
        <f t="shared" si="26"/>
        <v>168.6933132</v>
      </c>
      <c r="AA108" s="32">
        <f t="shared" ref="AA108:AD108" si="50">(T108/$Z$100)*100</f>
        <v>17.5743225</v>
      </c>
      <c r="AB108" s="42">
        <f t="shared" si="50"/>
        <v>20.47100536</v>
      </c>
      <c r="AC108" s="42">
        <f t="shared" si="50"/>
        <v>20.11562695</v>
      </c>
      <c r="AD108" s="95">
        <f t="shared" si="50"/>
        <v>31.95188263</v>
      </c>
      <c r="AG108" s="42" t="s">
        <v>178</v>
      </c>
      <c r="AH108" s="130">
        <f t="shared" ref="AH108:AK108" si="51">AVERAGE(T5,T12,T14,T16,T21,T28,T30,T32,T37,T44,T46,T48,T53,T60,T62,T64,T69,T76,T78,T80,T85,T92,T94,T96)</f>
        <v>31.16214022</v>
      </c>
      <c r="AI108" s="130">
        <f t="shared" si="51"/>
        <v>26.77521294</v>
      </c>
      <c r="AJ108" s="130">
        <f t="shared" si="51"/>
        <v>43.79034751</v>
      </c>
      <c r="AK108" s="130">
        <f t="shared" si="51"/>
        <v>68.92546084</v>
      </c>
      <c r="AL108" s="130">
        <f t="shared" si="52"/>
        <v>170.6531615</v>
      </c>
      <c r="AM108" s="32">
        <f t="shared" ref="AM108:AP108" si="53">(AH108/$AL$107)*100</f>
        <v>16.67086496</v>
      </c>
      <c r="AN108" s="42">
        <f t="shared" si="53"/>
        <v>14.32398276</v>
      </c>
      <c r="AO108" s="42">
        <f t="shared" si="53"/>
        <v>23.42659923</v>
      </c>
      <c r="AP108" s="95">
        <f t="shared" si="53"/>
        <v>36.87317501</v>
      </c>
    </row>
    <row r="109" ht="14.25" customHeight="1">
      <c r="N109" s="42">
        <v>10.0</v>
      </c>
      <c r="O109" s="35" t="s">
        <v>37</v>
      </c>
      <c r="P109" s="130">
        <f t="shared" ref="P109:W109" si="54">AVERAGE(P11,P27,P43,P59,P75,P91)</f>
        <v>142.85</v>
      </c>
      <c r="Q109" s="130">
        <f t="shared" si="54"/>
        <v>111.7</v>
      </c>
      <c r="R109" s="130">
        <f t="shared" si="54"/>
        <v>87.7</v>
      </c>
      <c r="S109" s="130">
        <f t="shared" si="54"/>
        <v>263.3333333</v>
      </c>
      <c r="T109" s="130">
        <f t="shared" si="54"/>
        <v>45.23924657</v>
      </c>
      <c r="U109" s="130">
        <f t="shared" si="54"/>
        <v>44.62572477</v>
      </c>
      <c r="V109" s="130">
        <f t="shared" si="54"/>
        <v>51.67658641</v>
      </c>
      <c r="W109" s="130">
        <f t="shared" si="54"/>
        <v>91.80327509</v>
      </c>
      <c r="X109" s="130"/>
      <c r="Y109" s="130"/>
      <c r="Z109" s="130">
        <f t="shared" si="26"/>
        <v>233.3448328</v>
      </c>
      <c r="AA109" s="32">
        <f t="shared" ref="AA109:AD109" si="55">(T109/$Z$100)*100</f>
        <v>24.165966</v>
      </c>
      <c r="AB109" s="42">
        <f t="shared" si="55"/>
        <v>23.83823404</v>
      </c>
      <c r="AC109" s="42">
        <f t="shared" si="55"/>
        <v>27.60467349</v>
      </c>
      <c r="AD109" s="95">
        <f t="shared" si="55"/>
        <v>49.03960593</v>
      </c>
      <c r="AG109" s="42" t="s">
        <v>183</v>
      </c>
      <c r="AH109" s="130">
        <f>AVERAGE(T6,T8,T11,T15,T22,T24,T27,T31,T38,T40,T43,T47,T54,T56,T59,T63,T70,T72,T75,T79,T86,T88,T91,T95)</f>
        <v>39.60590369</v>
      </c>
      <c r="AI109" s="130">
        <f>AVERAGE(U6,U8,U11,U15,U22,U24,U27,U31,U40,U43,U47,U38,U54,U56,U59,U63,U70,U72,U75,U79,U86,U88,U91,U95)</f>
        <v>40.813779</v>
      </c>
      <c r="AJ109" s="130">
        <f t="shared" ref="AJ109:AK109" si="56">AVERAGE(V6,V8,V11,V15,V22,V24,V27,V31,V38,V40,V43,V47,V54,V56,V59,V63,V70,V72,V75,V79,V86,V88,V91,V95)</f>
        <v>59.49680953</v>
      </c>
      <c r="AK109" s="130">
        <f t="shared" si="56"/>
        <v>91.78905909</v>
      </c>
      <c r="AL109" s="130">
        <f t="shared" si="52"/>
        <v>231.7055513</v>
      </c>
      <c r="AM109" s="32">
        <f t="shared" ref="AM109:AP109" si="57">(AH109/$AL$107)*100</f>
        <v>21.18803996</v>
      </c>
      <c r="AN109" s="42">
        <f t="shared" si="57"/>
        <v>21.83421914</v>
      </c>
      <c r="AO109" s="42">
        <f t="shared" si="57"/>
        <v>31.82911284</v>
      </c>
      <c r="AP109" s="95">
        <f t="shared" si="57"/>
        <v>49.10455438</v>
      </c>
    </row>
    <row r="110" ht="14.25" customHeight="1">
      <c r="N110" s="42">
        <v>11.0</v>
      </c>
      <c r="O110" s="35" t="s">
        <v>36</v>
      </c>
      <c r="P110" s="130">
        <f t="shared" ref="P110:W110" si="58">AVERAGE(P12,P28,P44,P60,P76,P92)</f>
        <v>82.38333333</v>
      </c>
      <c r="Q110" s="130">
        <f t="shared" si="58"/>
        <v>67.28333333</v>
      </c>
      <c r="R110" s="130">
        <f t="shared" si="58"/>
        <v>82.61666667</v>
      </c>
      <c r="S110" s="130">
        <f t="shared" si="58"/>
        <v>223.3333333</v>
      </c>
      <c r="T110" s="130">
        <f t="shared" si="58"/>
        <v>27.90857635</v>
      </c>
      <c r="U110" s="130">
        <f t="shared" si="58"/>
        <v>28.08372233</v>
      </c>
      <c r="V110" s="130">
        <f t="shared" si="58"/>
        <v>48.72773162</v>
      </c>
      <c r="W110" s="130">
        <f t="shared" si="58"/>
        <v>57.77993668</v>
      </c>
      <c r="X110" s="130"/>
      <c r="Y110" s="130"/>
      <c r="Z110" s="130">
        <f t="shared" si="26"/>
        <v>162.499967</v>
      </c>
      <c r="AA110" s="32">
        <f t="shared" ref="AA110:AD110" si="59">(T110/$Z$100)*100</f>
        <v>14.90824358</v>
      </c>
      <c r="AB110" s="42">
        <f t="shared" si="59"/>
        <v>15.00180331</v>
      </c>
      <c r="AC110" s="42">
        <f t="shared" si="59"/>
        <v>26.02944998</v>
      </c>
      <c r="AD110" s="95">
        <f t="shared" si="59"/>
        <v>30.86496994</v>
      </c>
      <c r="AG110" s="42" t="s">
        <v>175</v>
      </c>
      <c r="AH110" s="130">
        <f>AVERAGE(T4,T9,T13,T17,T20,T25,T29,T33,T36,T41,T45,T49,T52,T57,T61,T65,T68,T73,T77,T81,T84,T89,T93,T97)</f>
        <v>36.01085956</v>
      </c>
      <c r="AI110" s="130">
        <f>AVERAGE(U4,U9,U13,U17,U20,U25,U29,U33,U36,U42,U46,U48,U51,U56,U60,U64,U67,U72,U76,U80,U83,U88,U92,U96)</f>
        <v>32.16080857</v>
      </c>
      <c r="AJ110" s="130">
        <f t="shared" ref="AJ110:AK110" si="60">AVERAGE(V4,V9,V13,V17,V20,V25,V29,V33,V36,V41,V45,V49,V52,V57,V61,V65,V68,V73,V77,V81,V84,V89,V93,V97)</f>
        <v>67.56846577</v>
      </c>
      <c r="AK110" s="130">
        <f t="shared" si="60"/>
        <v>96.97037491</v>
      </c>
      <c r="AL110" s="130">
        <f t="shared" si="52"/>
        <v>232.7105088</v>
      </c>
      <c r="AM110" s="38">
        <f t="shared" ref="AM110:AP110" si="61">(AH110/$AL$107)*100</f>
        <v>19.26479288</v>
      </c>
      <c r="AN110" s="40">
        <f t="shared" si="61"/>
        <v>17.20512433</v>
      </c>
      <c r="AO110" s="40">
        <f t="shared" si="61"/>
        <v>36.14722097</v>
      </c>
      <c r="AP110" s="148">
        <f t="shared" si="61"/>
        <v>51.87641202</v>
      </c>
    </row>
    <row r="111" ht="14.25" customHeight="1">
      <c r="N111" s="42">
        <v>12.0</v>
      </c>
      <c r="O111" s="35" t="s">
        <v>34</v>
      </c>
      <c r="P111" s="130">
        <f t="shared" ref="P111:W111" si="62">AVERAGE(P13,P29,P45,P61,P77,P93)</f>
        <v>100.9666667</v>
      </c>
      <c r="Q111" s="130">
        <f t="shared" si="62"/>
        <v>83</v>
      </c>
      <c r="R111" s="130">
        <f t="shared" si="62"/>
        <v>103.8</v>
      </c>
      <c r="S111" s="130">
        <f t="shared" si="62"/>
        <v>217.5</v>
      </c>
      <c r="T111" s="130">
        <f t="shared" si="62"/>
        <v>37.44830033</v>
      </c>
      <c r="U111" s="130">
        <f t="shared" si="62"/>
        <v>33.10146042</v>
      </c>
      <c r="V111" s="130">
        <f t="shared" si="62"/>
        <v>62.69215366</v>
      </c>
      <c r="W111" s="130">
        <f t="shared" si="62"/>
        <v>68.09573758</v>
      </c>
      <c r="X111" s="130"/>
      <c r="Y111" s="130"/>
      <c r="Z111" s="130">
        <f t="shared" si="26"/>
        <v>201.337652</v>
      </c>
      <c r="AA111" s="32">
        <f t="shared" ref="AA111:AD111" si="63">(T111/$Z$100)*100</f>
        <v>20.0041871</v>
      </c>
      <c r="AB111" s="42">
        <f t="shared" si="63"/>
        <v>17.68218588</v>
      </c>
      <c r="AC111" s="42">
        <f t="shared" si="63"/>
        <v>33.48898509</v>
      </c>
      <c r="AD111" s="95">
        <f t="shared" si="63"/>
        <v>36.37547935</v>
      </c>
    </row>
    <row r="112" ht="14.25" customHeight="1">
      <c r="N112" s="42">
        <v>13.0</v>
      </c>
      <c r="O112" s="35" t="s">
        <v>32</v>
      </c>
      <c r="P112" s="130">
        <f t="shared" ref="P112:W112" si="64">AVERAGE(P14,P30,P46,P62,P78,P94)</f>
        <v>98.18333333</v>
      </c>
      <c r="Q112" s="130">
        <f t="shared" si="64"/>
        <v>75.28333333</v>
      </c>
      <c r="R112" s="130">
        <f t="shared" si="64"/>
        <v>91.05</v>
      </c>
      <c r="S112" s="130">
        <f t="shared" si="64"/>
        <v>244.1666667</v>
      </c>
      <c r="T112" s="130">
        <f t="shared" si="64"/>
        <v>34.43909919</v>
      </c>
      <c r="U112" s="130">
        <f t="shared" si="64"/>
        <v>28.41670464</v>
      </c>
      <c r="V112" s="130">
        <f t="shared" si="64"/>
        <v>48.62125727</v>
      </c>
      <c r="W112" s="130">
        <f t="shared" si="64"/>
        <v>70.95521663</v>
      </c>
      <c r="X112" s="130"/>
      <c r="Y112" s="130"/>
      <c r="Z112" s="130">
        <f t="shared" si="26"/>
        <v>182.4322777</v>
      </c>
      <c r="AA112" s="32">
        <f t="shared" ref="AA112:AD112" si="65">(T112/$Z$100)*100</f>
        <v>18.39672769</v>
      </c>
      <c r="AB112" s="42">
        <f t="shared" si="65"/>
        <v>15.17967628</v>
      </c>
      <c r="AC112" s="42">
        <f t="shared" si="65"/>
        <v>25.97257336</v>
      </c>
      <c r="AD112" s="95">
        <f t="shared" si="65"/>
        <v>37.90295999</v>
      </c>
    </row>
    <row r="113" ht="14.25" customHeight="1">
      <c r="N113" s="42">
        <v>14.0</v>
      </c>
      <c r="O113" s="35" t="s">
        <v>30</v>
      </c>
      <c r="P113" s="130">
        <f t="shared" ref="P113:W113" si="66">AVERAGE(P15,P31,P47,P63,P79,P95)</f>
        <v>105.2833333</v>
      </c>
      <c r="Q113" s="130">
        <f t="shared" si="66"/>
        <v>76.76666667</v>
      </c>
      <c r="R113" s="130">
        <f t="shared" si="66"/>
        <v>105.2166667</v>
      </c>
      <c r="S113" s="130">
        <f t="shared" si="66"/>
        <v>284.1666667</v>
      </c>
      <c r="T113" s="130">
        <f t="shared" si="66"/>
        <v>32.62186733</v>
      </c>
      <c r="U113" s="130">
        <f t="shared" si="66"/>
        <v>31.89476266</v>
      </c>
      <c r="V113" s="130">
        <f t="shared" si="66"/>
        <v>61.5529295</v>
      </c>
      <c r="W113" s="130">
        <f t="shared" si="66"/>
        <v>80.24659523</v>
      </c>
      <c r="X113" s="130"/>
      <c r="Y113" s="130"/>
      <c r="Z113" s="130">
        <f t="shared" si="26"/>
        <v>206.3161547</v>
      </c>
      <c r="AA113" s="32">
        <f t="shared" ref="AA113:AD113" si="67">(T113/$Z$100)*100</f>
        <v>17.42599616</v>
      </c>
      <c r="AB113" s="42">
        <f t="shared" si="67"/>
        <v>17.03759033</v>
      </c>
      <c r="AC113" s="42">
        <f t="shared" si="67"/>
        <v>32.88043269</v>
      </c>
      <c r="AD113" s="95">
        <f t="shared" si="67"/>
        <v>42.86624201</v>
      </c>
    </row>
    <row r="114" ht="14.25" customHeight="1">
      <c r="N114" s="42">
        <v>15.0</v>
      </c>
      <c r="O114" s="35" t="s">
        <v>29</v>
      </c>
      <c r="P114" s="130">
        <f t="shared" ref="P114:W114" si="68">AVERAGE(P16,P32,P48,P64,P80,P96)</f>
        <v>92.51666667</v>
      </c>
      <c r="Q114" s="130">
        <f t="shared" si="68"/>
        <v>68.68333333</v>
      </c>
      <c r="R114" s="130">
        <f t="shared" si="68"/>
        <v>77.76666667</v>
      </c>
      <c r="S114" s="130">
        <f t="shared" si="68"/>
        <v>212.5</v>
      </c>
      <c r="T114" s="130">
        <f t="shared" si="68"/>
        <v>31.97920482</v>
      </c>
      <c r="U114" s="130">
        <f t="shared" si="68"/>
        <v>27.96141014</v>
      </c>
      <c r="V114" s="130">
        <f t="shared" si="68"/>
        <v>43.33655105</v>
      </c>
      <c r="W114" s="130">
        <f t="shared" si="68"/>
        <v>66.40126109</v>
      </c>
      <c r="X114" s="130"/>
      <c r="Y114" s="130"/>
      <c r="Z114" s="130">
        <f t="shared" si="26"/>
        <v>169.6784271</v>
      </c>
      <c r="AA114" s="32">
        <f t="shared" ref="AA114:AD114" si="69">(T114/$Z$100)*100</f>
        <v>17.08269777</v>
      </c>
      <c r="AB114" s="42">
        <f t="shared" si="69"/>
        <v>14.93646641</v>
      </c>
      <c r="AC114" s="42">
        <f t="shared" si="69"/>
        <v>23.14958137</v>
      </c>
      <c r="AD114" s="95">
        <f t="shared" si="69"/>
        <v>35.47032145</v>
      </c>
    </row>
    <row r="115" ht="14.25" customHeight="1">
      <c r="N115" s="42">
        <v>16.0</v>
      </c>
      <c r="O115" s="33" t="s">
        <v>28</v>
      </c>
      <c r="P115" s="130">
        <f t="shared" ref="P115:W115" si="70">AVERAGE(P17,P33,P49,P65,P81,P97)</f>
        <v>129.9333333</v>
      </c>
      <c r="Q115" s="130">
        <f t="shared" si="70"/>
        <v>95.48333333</v>
      </c>
      <c r="R115" s="130">
        <f t="shared" si="70"/>
        <v>115.7666667</v>
      </c>
      <c r="S115" s="130">
        <f t="shared" si="70"/>
        <v>396.6666667</v>
      </c>
      <c r="T115" s="130">
        <f t="shared" si="70"/>
        <v>38.7850119</v>
      </c>
      <c r="U115" s="130">
        <f t="shared" si="70"/>
        <v>37.88954088</v>
      </c>
      <c r="V115" s="130">
        <f t="shared" si="70"/>
        <v>63.40481821</v>
      </c>
      <c r="W115" s="130">
        <f t="shared" si="70"/>
        <v>135.0486062</v>
      </c>
      <c r="X115" s="130"/>
      <c r="Y115" s="130"/>
      <c r="Z115" s="130">
        <f t="shared" si="26"/>
        <v>275.1279772</v>
      </c>
      <c r="AA115" s="38">
        <f t="shared" ref="AA115:AD115" si="71">(T115/$Z$100)*100</f>
        <v>20.71823361</v>
      </c>
      <c r="AB115" s="40">
        <f t="shared" si="71"/>
        <v>20.23988961</v>
      </c>
      <c r="AC115" s="40">
        <f t="shared" si="71"/>
        <v>33.86967727</v>
      </c>
      <c r="AD115" s="148">
        <f t="shared" si="71"/>
        <v>72.14045929</v>
      </c>
    </row>
    <row r="116" ht="14.25" customHeight="1"/>
    <row r="117" ht="14.25" customHeight="1">
      <c r="M117" s="191" t="s">
        <v>254</v>
      </c>
      <c r="N117" s="25" t="s">
        <v>151</v>
      </c>
      <c r="O117" s="42" t="s">
        <v>87</v>
      </c>
      <c r="P117" s="42" t="s">
        <v>152</v>
      </c>
      <c r="Q117" s="42" t="s">
        <v>153</v>
      </c>
      <c r="R117" s="42" t="s">
        <v>154</v>
      </c>
      <c r="S117" s="42" t="s">
        <v>155</v>
      </c>
      <c r="T117" s="42" t="s">
        <v>156</v>
      </c>
      <c r="U117" s="42" t="s">
        <v>157</v>
      </c>
      <c r="V117" s="42" t="s">
        <v>158</v>
      </c>
      <c r="W117" s="42" t="s">
        <v>159</v>
      </c>
      <c r="AF117" s="191" t="s">
        <v>254</v>
      </c>
      <c r="AG117" s="159" t="s">
        <v>253</v>
      </c>
      <c r="AH117" s="42" t="s">
        <v>156</v>
      </c>
      <c r="AI117" s="42" t="s">
        <v>157</v>
      </c>
      <c r="AJ117" s="42" t="s">
        <v>158</v>
      </c>
      <c r="AK117" s="42" t="s">
        <v>159</v>
      </c>
    </row>
    <row r="118" ht="14.25" customHeight="1">
      <c r="N118" s="42">
        <v>1.0</v>
      </c>
      <c r="O118" s="35" t="s">
        <v>46</v>
      </c>
      <c r="P118" s="130">
        <f t="shared" ref="P118:W118" si="72">STDEV(P2,P18,P34,P50,P66,P82)/SQRT(COUNT(P2,P18,P34,P50,P66,P82))</f>
        <v>18.30665483</v>
      </c>
      <c r="Q118" s="130">
        <f t="shared" si="72"/>
        <v>23.13579838</v>
      </c>
      <c r="R118" s="130">
        <f t="shared" si="72"/>
        <v>4.517699759</v>
      </c>
      <c r="S118" s="130">
        <f t="shared" si="72"/>
        <v>22.75473089</v>
      </c>
      <c r="T118" s="130">
        <f t="shared" si="72"/>
        <v>6.57915795</v>
      </c>
      <c r="U118" s="130">
        <f t="shared" si="72"/>
        <v>9.047524993</v>
      </c>
      <c r="V118" s="130">
        <f t="shared" si="72"/>
        <v>2.466025793</v>
      </c>
      <c r="W118" s="130">
        <f t="shared" si="72"/>
        <v>8.546445307</v>
      </c>
      <c r="X118" s="130"/>
      <c r="Y118" s="130"/>
      <c r="AC118" s="130"/>
      <c r="AD118" s="130"/>
      <c r="AG118" s="42" t="s">
        <v>169</v>
      </c>
      <c r="AH118" s="130">
        <f t="shared" ref="AH118:AK118" si="73">STDEV(T2,T13,T14,T15,T18,T29,T31,T30,T34,T45,T47,T46,T50,T61,T62,T63,T66,T77:T79,T82,T93:T95)/SQRT(COUNT(T2,T13,T14,T15,T18,T29,T31,T30,T34,T45,T47,T46,T50,T61,T62,T63,T66,T77:T79,T82,T93:T95))</f>
        <v>2.991130177</v>
      </c>
      <c r="AI118" s="130">
        <f t="shared" si="73"/>
        <v>3.278504392</v>
      </c>
      <c r="AJ118" s="130">
        <f t="shared" si="73"/>
        <v>2.440397294</v>
      </c>
      <c r="AK118" s="130">
        <f t="shared" si="73"/>
        <v>3.745187159</v>
      </c>
    </row>
    <row r="119" ht="14.25" customHeight="1">
      <c r="N119" s="42">
        <v>2.0</v>
      </c>
      <c r="O119" s="35" t="s">
        <v>45</v>
      </c>
      <c r="P119" s="130">
        <f t="shared" ref="P119:W119" si="74">STDEV(P3,P19,P35,P51,P67,P83)/SQRT(COUNT(P3,P19,P35,P51,P67,P83))</f>
        <v>19.66126056</v>
      </c>
      <c r="Q119" s="130">
        <f t="shared" si="74"/>
        <v>19.47293849</v>
      </c>
      <c r="R119" s="130">
        <f t="shared" si="74"/>
        <v>5.558756855</v>
      </c>
      <c r="S119" s="130">
        <f t="shared" si="74"/>
        <v>21.04558544</v>
      </c>
      <c r="T119" s="130">
        <f t="shared" si="74"/>
        <v>6.942791988</v>
      </c>
      <c r="U119" s="130">
        <f t="shared" si="74"/>
        <v>6.633223685</v>
      </c>
      <c r="V119" s="130">
        <f t="shared" si="74"/>
        <v>2.862091389</v>
      </c>
      <c r="W119" s="130">
        <f t="shared" si="74"/>
        <v>6.677131431</v>
      </c>
      <c r="X119" s="130"/>
      <c r="Y119" s="130"/>
      <c r="AC119" s="130"/>
      <c r="AD119" s="130"/>
      <c r="AG119" s="42" t="s">
        <v>173</v>
      </c>
      <c r="AH119" s="130">
        <f t="shared" ref="AH119:AK119" si="75">STDEV(T3,T8,T12,T17,T24,T28,T33,T35,T40,T44,T49,T51,T56,T60,T65,T67,T72,T76,T81,T83,T88,T92,T97)/SQRT(COUNT(T3,T8,T12,T17,T24,T28,T33,T35,T40,T44,T49,T51,T56,T60,T65,T67,T72,T76,T81,T83,T88,T92,T97))</f>
        <v>3.250954897</v>
      </c>
      <c r="AI119" s="130">
        <f t="shared" si="75"/>
        <v>4.015351157</v>
      </c>
      <c r="AJ119" s="130">
        <f t="shared" si="75"/>
        <v>2.274334665</v>
      </c>
      <c r="AK119" s="130">
        <f t="shared" si="75"/>
        <v>6.770163114</v>
      </c>
    </row>
    <row r="120" ht="14.25" customHeight="1">
      <c r="N120" s="42">
        <v>3.0</v>
      </c>
      <c r="O120" s="35" t="s">
        <v>44</v>
      </c>
      <c r="P120" s="130">
        <f t="shared" ref="P120:W120" si="76">STDEV(P4,P20,P36,P52,P68,P84)/SQRT(COUNT(P4,P20,P36,P52,P68,P84))</f>
        <v>15.42302932</v>
      </c>
      <c r="Q120" s="130">
        <f t="shared" si="76"/>
        <v>16.98569987</v>
      </c>
      <c r="R120" s="130">
        <f t="shared" si="76"/>
        <v>7.340182408</v>
      </c>
      <c r="S120" s="130">
        <f t="shared" si="76"/>
        <v>17.7795138</v>
      </c>
      <c r="T120" s="130">
        <f t="shared" si="76"/>
        <v>4.757990516</v>
      </c>
      <c r="U120" s="130">
        <f t="shared" si="76"/>
        <v>7.022639161</v>
      </c>
      <c r="V120" s="130">
        <f t="shared" si="76"/>
        <v>4.153752467</v>
      </c>
      <c r="W120" s="130">
        <f t="shared" si="76"/>
        <v>5.23965934</v>
      </c>
      <c r="X120" s="130"/>
      <c r="Y120" s="130"/>
      <c r="AC120" s="130"/>
      <c r="AD120" s="130"/>
      <c r="AG120" s="42" t="s">
        <v>176</v>
      </c>
      <c r="AH120" s="130">
        <f t="shared" ref="AH120:AK120" si="77">STDEV(T4,T6,T10,T16,T20,T22,T26,T32,T36,T38,T42,T48,T52,T54,T58,T64,T68,T70,T74,T80,T84,T86,T90,T96)/SQRT(COUNT(T4,T6,T10,T16,T20,T22,T26,T32,T36,T38,T42,T48,T52,T54,T58,T64,T68,T70,T74,T80,T84,T86,T90,T96))</f>
        <v>2.355734343</v>
      </c>
      <c r="AI120" s="130">
        <f t="shared" si="77"/>
        <v>3.686028698</v>
      </c>
      <c r="AJ120" s="130">
        <f t="shared" si="77"/>
        <v>3.376294629</v>
      </c>
      <c r="AK120" s="130">
        <f t="shared" si="77"/>
        <v>3.499023732</v>
      </c>
    </row>
    <row r="121" ht="14.25" customHeight="1">
      <c r="N121" s="42">
        <v>4.0</v>
      </c>
      <c r="O121" s="35" t="s">
        <v>43</v>
      </c>
      <c r="P121" s="130">
        <f t="shared" ref="P121:W121" si="78">STDEV(P5,P21,P37,P53,P69,P85)/SQRT(COUNT(P5,P21,P37,P53,P69,P85))</f>
        <v>10.90167164</v>
      </c>
      <c r="Q121" s="130">
        <f t="shared" si="78"/>
        <v>9.724633669</v>
      </c>
      <c r="R121" s="130">
        <f t="shared" si="78"/>
        <v>2.620432534</v>
      </c>
      <c r="S121" s="130">
        <f t="shared" si="78"/>
        <v>23.39574985</v>
      </c>
      <c r="T121" s="130">
        <f t="shared" si="78"/>
        <v>3.971449791</v>
      </c>
      <c r="U121" s="130">
        <f t="shared" si="78"/>
        <v>3.703214868</v>
      </c>
      <c r="V121" s="130">
        <f t="shared" si="78"/>
        <v>1.523467778</v>
      </c>
      <c r="W121" s="130">
        <f t="shared" si="78"/>
        <v>8.224968533</v>
      </c>
      <c r="X121" s="130"/>
      <c r="Y121" s="130"/>
      <c r="AC121" s="130"/>
      <c r="AD121" s="130"/>
      <c r="AG121" s="42" t="s">
        <v>179</v>
      </c>
      <c r="AH121" s="130">
        <f t="shared" ref="AH121:AK121" si="79">STDEV(T5,T7,T9,T11,T21,T23,T25,T27,T37,T39,T41,T43,T53,T55,T57,T59,T69,T71,T73,T75,T85,T87,T89,T91)/SQRT(COUNT(T5,T7,T9,T11,T21,T23,T25,T27,T37,T39,T41,T43,T53,T55,T57,T59,T69,T71,T73,T75,T85,T87,T89,T91))</f>
        <v>2.923129025</v>
      </c>
      <c r="AI121" s="130">
        <f t="shared" si="79"/>
        <v>3.874616405</v>
      </c>
      <c r="AJ121" s="130">
        <f t="shared" si="79"/>
        <v>3.590312758</v>
      </c>
      <c r="AK121" s="130">
        <f t="shared" si="79"/>
        <v>4.682262649</v>
      </c>
    </row>
    <row r="122" ht="14.25" customHeight="1">
      <c r="N122" s="42">
        <v>5.0</v>
      </c>
      <c r="O122" s="35" t="s">
        <v>42</v>
      </c>
      <c r="P122" s="130">
        <f t="shared" ref="P122:W122" si="80">STDEV(P6,P22,P38,P54,P70,P86)/SQRT(COUNT(P6,P22,P38,P54,P70,P86))</f>
        <v>22.15292933</v>
      </c>
      <c r="Q122" s="130">
        <f t="shared" si="80"/>
        <v>29.63825981</v>
      </c>
      <c r="R122" s="130">
        <f t="shared" si="80"/>
        <v>6.570574134</v>
      </c>
      <c r="S122" s="130">
        <f t="shared" si="80"/>
        <v>15.7409586</v>
      </c>
      <c r="T122" s="130">
        <f t="shared" si="80"/>
        <v>6.655783691</v>
      </c>
      <c r="U122" s="130">
        <f t="shared" si="80"/>
        <v>11.77573922</v>
      </c>
      <c r="V122" s="130">
        <f t="shared" si="80"/>
        <v>3.761898994</v>
      </c>
      <c r="W122" s="130">
        <f t="shared" si="80"/>
        <v>5.690502186</v>
      </c>
      <c r="X122" s="130"/>
      <c r="Y122" s="130"/>
    </row>
    <row r="123" ht="14.25" customHeight="1">
      <c r="N123" s="42">
        <v>6.0</v>
      </c>
      <c r="O123" s="35" t="s">
        <v>41</v>
      </c>
      <c r="P123" s="130">
        <f t="shared" ref="P123:W123" si="81">STDEV(P7,P23,P39,P55,P71,P87)/SQRT(COUNT(P7,P23,P39,P55,P71,P87))</f>
        <v>15.67464336</v>
      </c>
      <c r="Q123" s="130">
        <f t="shared" si="81"/>
        <v>16.05545944</v>
      </c>
      <c r="R123" s="130">
        <f t="shared" si="81"/>
        <v>2.581988897</v>
      </c>
      <c r="S123" s="130">
        <f t="shared" si="81"/>
        <v>34.53661503</v>
      </c>
      <c r="T123" s="130">
        <f t="shared" si="81"/>
        <v>5.541982396</v>
      </c>
      <c r="U123" s="130">
        <f t="shared" si="81"/>
        <v>7.151024711</v>
      </c>
      <c r="V123" s="130">
        <f t="shared" si="81"/>
        <v>1.520554153</v>
      </c>
      <c r="W123" s="130">
        <f t="shared" si="81"/>
        <v>10.83669405</v>
      </c>
      <c r="X123" s="130"/>
      <c r="Y123" s="130"/>
    </row>
    <row r="124" ht="14.25" customHeight="1">
      <c r="N124" s="42">
        <v>7.0</v>
      </c>
      <c r="O124" s="35" t="s">
        <v>40</v>
      </c>
      <c r="P124" s="130">
        <f t="shared" ref="P124:P133" si="84">STDEV(P8,P24,P40,P56,P72,P88)/SQRT(COUNT(P8,P24,P40,P56,P72,P88))</f>
        <v>15.40230863</v>
      </c>
      <c r="Q124" s="130">
        <f>STDEV(Q8,Q24,Q41,Q55,Q71,Q87)/SQRT(COUNT(Q8,Q24,Q41,Q55,Q71,Q87))</f>
        <v>17.53183137</v>
      </c>
      <c r="R124" s="130">
        <f t="shared" ref="R124:T124" si="82">STDEV(R8,R24,R40,R56,R72,R88)/SQRT(COUNT(R8,R24,R40,R56,R72,R88))</f>
        <v>7.069213378</v>
      </c>
      <c r="S124" s="130">
        <f t="shared" si="82"/>
        <v>19.14854216</v>
      </c>
      <c r="T124" s="130">
        <f t="shared" si="82"/>
        <v>5.996842479</v>
      </c>
      <c r="U124" s="130">
        <f>STDEV(U8,U24,U41,U55,U71,U87)/SQRT(COUNT(U8,U24,U41,U55,U71,U87))</f>
        <v>9.941853884</v>
      </c>
      <c r="V124" s="130">
        <f t="shared" ref="V124:W124" si="83">STDEV(V8,V24,V40,V56,V72,V88)/SQRT(COUNT(V8,V24,V40,V56,V72,V88))</f>
        <v>3.580550871</v>
      </c>
      <c r="W124" s="130">
        <f t="shared" si="83"/>
        <v>6.20854077</v>
      </c>
      <c r="X124" s="130"/>
      <c r="Y124" s="130"/>
      <c r="AG124" s="159" t="s">
        <v>148</v>
      </c>
      <c r="AH124" s="42" t="s">
        <v>156</v>
      </c>
      <c r="AI124" s="42" t="s">
        <v>157</v>
      </c>
      <c r="AJ124" s="42" t="s">
        <v>158</v>
      </c>
      <c r="AK124" s="42" t="s">
        <v>159</v>
      </c>
    </row>
    <row r="125" ht="14.25" customHeight="1">
      <c r="N125" s="42">
        <v>8.0</v>
      </c>
      <c r="O125" s="35" t="s">
        <v>39</v>
      </c>
      <c r="P125" s="130">
        <f t="shared" si="84"/>
        <v>22.17446605</v>
      </c>
      <c r="Q125" s="130">
        <f>STDEV(Q8,Q24,Q40,Q56,Q72,Q88)/SQRT(COUNT(Q8,Q24,Q40,Q56,Q72,Q88))</f>
        <v>14.42679798</v>
      </c>
      <c r="R125" s="130">
        <f t="shared" ref="R125:T125" si="85">STDEV(R9,R25,R41,R57,R73,R89)/SQRT(COUNT(R9,R25,R41,R57,R73,R89))</f>
        <v>5.104665622</v>
      </c>
      <c r="S125" s="130">
        <f t="shared" si="85"/>
        <v>28.08963826</v>
      </c>
      <c r="T125" s="130">
        <f t="shared" si="85"/>
        <v>5.471754469</v>
      </c>
      <c r="U125" s="130">
        <f>STDEV(U8,U24,U40,U56,U72,U88)/SQRT(COUNT(U8,U24,U40,U56,U72,U88))</f>
        <v>8.134390703</v>
      </c>
      <c r="V125" s="130">
        <f t="shared" ref="V125:W125" si="86">STDEV(V9,V25,V41,V57,V73,V89)/SQRT(COUNT(V9,V25,V41,V57,V73,V89))</f>
        <v>4.477150805</v>
      </c>
      <c r="W125" s="130">
        <f t="shared" si="86"/>
        <v>9.622611521</v>
      </c>
      <c r="X125" s="130"/>
      <c r="Y125" s="130"/>
      <c r="AC125" s="130"/>
      <c r="AD125" s="130"/>
      <c r="AG125" s="42" t="s">
        <v>168</v>
      </c>
      <c r="AH125" s="130">
        <f t="shared" ref="AH125:AK125" si="87">STDEV(T2,T3,T7,T10,T18,T19,T23,T26,T34,T35,T39,T42,T50,T51,T55,T58,T66,T67,T71,T74,T82,T83,T90,T87)/SQRT(COUNT(T2,T3,T7,T10,T18,T19,T23,T26,T34,T35,T39,T42,T50,T51,T55,T58,T66,T67,T71,T74,T82,T83,T90,T87))</f>
        <v>2.761410641</v>
      </c>
      <c r="AI125" s="130">
        <f t="shared" si="87"/>
        <v>3.452814544</v>
      </c>
      <c r="AJ125" s="130">
        <f t="shared" si="87"/>
        <v>1.369331599</v>
      </c>
      <c r="AK125" s="130">
        <f t="shared" si="87"/>
        <v>4.125067685</v>
      </c>
    </row>
    <row r="126" ht="14.25" customHeight="1">
      <c r="N126" s="42">
        <v>9.0</v>
      </c>
      <c r="O126" s="35" t="s">
        <v>38</v>
      </c>
      <c r="P126" s="130">
        <f t="shared" si="84"/>
        <v>11.3214153</v>
      </c>
      <c r="Q126" s="130">
        <f>STDEV(Q10,Q26,Q43,Q57,Q73,Q89)/SQRT(COUNT(Q10,Q26,Q43,Q57,Q73,Q89))</f>
        <v>16.55746391</v>
      </c>
      <c r="R126" s="130">
        <f t="shared" ref="R126:T126" si="88">STDEV(R10,R26,R42,R58,R74,R90)/SQRT(COUNT(R10,R26,R42,R58,R74,R90))</f>
        <v>3.223869311</v>
      </c>
      <c r="S126" s="130">
        <f t="shared" si="88"/>
        <v>5.540256713</v>
      </c>
      <c r="T126" s="130">
        <f t="shared" si="88"/>
        <v>3.834619038</v>
      </c>
      <c r="U126" s="130">
        <f>STDEV(U10,U26,U43,U57,U73,U89)/SQRT(COUNT(U10,U26,U43,U57,U73,U89))</f>
        <v>7.308431894</v>
      </c>
      <c r="V126" s="130">
        <f t="shared" ref="V126:W126" si="89">STDEV(V10,V26,V42,V58,V74,V90)/SQRT(COUNT(V10,V26,V42,V58,V74,V90))</f>
        <v>1.500630201</v>
      </c>
      <c r="W126" s="130">
        <f t="shared" si="89"/>
        <v>1.783256957</v>
      </c>
      <c r="X126" s="130"/>
      <c r="Y126" s="130"/>
      <c r="AC126" s="130"/>
      <c r="AD126" s="130"/>
      <c r="AG126" s="42" t="s">
        <v>178</v>
      </c>
      <c r="AH126" s="130">
        <f t="shared" ref="AH126:AK126" si="90">STDEV(T5,T12,T14,T16,T21,T28,T30,T32,T37,T44,T46,T48,T53,T60,T62,T64,T69,T76,T78,T80,T85,T92,T94,T96)/SQRT(COUNT(T5,T12,T14,T16,T21,T28,T30,T32,T37,T44,T46,T48,T53,T60,T62,T64,T69,T76,T78,T80,T85,T92,T94,T96))</f>
        <v>2.422104186</v>
      </c>
      <c r="AI126" s="130">
        <f t="shared" si="90"/>
        <v>2.469722331</v>
      </c>
      <c r="AJ126" s="130">
        <f t="shared" si="90"/>
        <v>1.866441869</v>
      </c>
      <c r="AK126" s="130">
        <f t="shared" si="90"/>
        <v>3.579899495</v>
      </c>
    </row>
    <row r="127" ht="14.25" customHeight="1">
      <c r="N127" s="42">
        <v>10.0</v>
      </c>
      <c r="O127" s="35" t="s">
        <v>37</v>
      </c>
      <c r="P127" s="130">
        <f t="shared" si="84"/>
        <v>22.93343629</v>
      </c>
      <c r="Q127" s="130">
        <f>STDEV(Q10,Q26,Q42,Q58,Q74,Q90)/SQRT(COUNT(Q10,Q26,Q42,Q58,Q74,Q90))</f>
        <v>10.7231033</v>
      </c>
      <c r="R127" s="130">
        <f t="shared" ref="R127:T127" si="91">STDEV(R11,R27,R43,R59,R75,R91)/SQRT(COUNT(R11,R27,R43,R59,R75,R91))</f>
        <v>4.707299296</v>
      </c>
      <c r="S127" s="130">
        <f t="shared" si="91"/>
        <v>17.63834207</v>
      </c>
      <c r="T127" s="130">
        <f t="shared" si="91"/>
        <v>7.262802793</v>
      </c>
      <c r="U127" s="130">
        <f>STDEV(U10,U26,U42,U58,U74,U90)/SQRT(COUNT(U10,U26,U42,U58,U74,U90))</f>
        <v>5.249301953</v>
      </c>
      <c r="V127" s="130">
        <f t="shared" ref="V127:W127" si="92">STDEV(V11,V27,V43,V59,V75,V91)/SQRT(COUNT(V11,V27,V43,V59,V75,V91))</f>
        <v>2.773741834</v>
      </c>
      <c r="W127" s="130">
        <f t="shared" si="92"/>
        <v>6.149079378</v>
      </c>
      <c r="X127" s="130"/>
      <c r="Y127" s="130"/>
      <c r="AC127" s="130"/>
      <c r="AD127" s="130"/>
      <c r="AG127" s="42" t="s">
        <v>183</v>
      </c>
      <c r="AH127" s="130">
        <f t="shared" ref="AH127:AK127" si="93">STDEV(T6,T8,T11,T15,T22,T24,T27,T31,T38,T40,T43,T47,T54,T56,T59,T63,T70,T72,T75,T79,T86,T88,T91,T95)/SQRT(COUNT(T6,T8,T11,T15,T22,T24,T27,T31,T38,T40,T43,T47,T54,T56,T59,T63,T70,T72,T75,T79,T86,T88,T91,T95))</f>
        <v>3.078431175</v>
      </c>
      <c r="AI127" s="130">
        <f t="shared" si="93"/>
        <v>4.372847817</v>
      </c>
      <c r="AJ127" s="130">
        <f t="shared" si="93"/>
        <v>2.110515143</v>
      </c>
      <c r="AK127" s="130">
        <f t="shared" si="93"/>
        <v>3.038767722</v>
      </c>
    </row>
    <row r="128" ht="14.25" customHeight="1">
      <c r="N128" s="42">
        <v>11.0</v>
      </c>
      <c r="O128" s="35" t="s">
        <v>36</v>
      </c>
      <c r="P128" s="130">
        <f t="shared" si="84"/>
        <v>21.61820863</v>
      </c>
      <c r="Q128" s="130">
        <f t="shared" ref="Q128:W128" si="94">STDEV(Q12,Q28,Q44,Q60,Q76,Q92)/SQRT(COUNT(Q12,Q28,Q44,Q60,Q76,Q92))</f>
        <v>19.2994027</v>
      </c>
      <c r="R128" s="130">
        <f t="shared" si="94"/>
        <v>5.973297061</v>
      </c>
      <c r="S128" s="130">
        <f t="shared" si="94"/>
        <v>21.39574205</v>
      </c>
      <c r="T128" s="130">
        <f t="shared" si="94"/>
        <v>7.323488888</v>
      </c>
      <c r="U128" s="130">
        <f t="shared" si="94"/>
        <v>8.055472873</v>
      </c>
      <c r="V128" s="130">
        <f t="shared" si="94"/>
        <v>3.52308109</v>
      </c>
      <c r="W128" s="130">
        <f t="shared" si="94"/>
        <v>5.535423675</v>
      </c>
      <c r="X128" s="130"/>
      <c r="Y128" s="130"/>
      <c r="AC128" s="130"/>
      <c r="AD128" s="130"/>
      <c r="AG128" s="42" t="s">
        <v>175</v>
      </c>
      <c r="AH128" s="130">
        <f t="shared" ref="AH128:AK128" si="95">STDEV(T4,T9,T13,T17,T20,T25,T29,T33,T36,T41,T45,T49,T52,T57,T61,T65,T68,T73,T77,T81,T84,T89,T93,T97)/SQRT(COUNT(T4,T9,T13,T17,T20,T25,T29,T33,T36,T41,T45,T49,T52,T57,T61,T65,T68,T73,T77,T81,T84,T89,T93,T97))</f>
        <v>2.967337564</v>
      </c>
      <c r="AI128" s="130">
        <f t="shared" si="95"/>
        <v>3.605572901</v>
      </c>
      <c r="AJ128" s="130">
        <f t="shared" si="95"/>
        <v>2.450873801</v>
      </c>
      <c r="AK128" s="130">
        <f t="shared" si="95"/>
        <v>6.590171927</v>
      </c>
    </row>
    <row r="129" ht="14.25" customHeight="1">
      <c r="N129" s="42">
        <v>12.0</v>
      </c>
      <c r="O129" s="35" t="s">
        <v>34</v>
      </c>
      <c r="P129" s="130">
        <f t="shared" si="84"/>
        <v>23.58780287</v>
      </c>
      <c r="Q129" s="130">
        <f t="shared" ref="Q129:W129" si="96">STDEV(Q13,Q29,Q45,Q61,Q77,Q93)/SQRT(COUNT(Q13,Q29,Q45,Q61,Q77,Q93))</f>
        <v>20.03099265</v>
      </c>
      <c r="R129" s="130">
        <f t="shared" si="96"/>
        <v>8.821677845</v>
      </c>
      <c r="S129" s="130">
        <f t="shared" si="96"/>
        <v>30.51638904</v>
      </c>
      <c r="T129" s="130">
        <f t="shared" si="96"/>
        <v>8.748660874</v>
      </c>
      <c r="U129" s="130">
        <f t="shared" si="96"/>
        <v>7.988615788</v>
      </c>
      <c r="V129" s="130">
        <f t="shared" si="96"/>
        <v>5.328034518</v>
      </c>
      <c r="W129" s="130">
        <f t="shared" si="96"/>
        <v>9.554188597</v>
      </c>
      <c r="X129" s="130"/>
      <c r="Y129" s="130"/>
    </row>
    <row r="130" ht="14.25" customHeight="1">
      <c r="N130" s="42">
        <v>13.0</v>
      </c>
      <c r="O130" s="35" t="s">
        <v>32</v>
      </c>
      <c r="P130" s="130">
        <f t="shared" si="84"/>
        <v>12.33570473</v>
      </c>
      <c r="Q130" s="130">
        <f t="shared" ref="Q130:W130" si="97">STDEV(Q14,Q30,Q46,Q62,Q78,Q94)/SQRT(COUNT(Q14,Q30,Q46,Q62,Q78,Q94))</f>
        <v>10.27762673</v>
      </c>
      <c r="R130" s="130">
        <f t="shared" si="97"/>
        <v>7.936319466</v>
      </c>
      <c r="S130" s="130">
        <f t="shared" si="97"/>
        <v>26.56491002</v>
      </c>
      <c r="T130" s="130">
        <f t="shared" si="97"/>
        <v>4.32691114</v>
      </c>
      <c r="U130" s="130">
        <f t="shared" si="97"/>
        <v>3.879428157</v>
      </c>
      <c r="V130" s="130">
        <f t="shared" si="97"/>
        <v>4.238043169</v>
      </c>
      <c r="W130" s="130">
        <f t="shared" si="97"/>
        <v>7.719804555</v>
      </c>
      <c r="X130" s="130"/>
      <c r="Y130" s="130"/>
    </row>
    <row r="131" ht="14.25" customHeight="1">
      <c r="N131" s="42">
        <v>14.0</v>
      </c>
      <c r="O131" s="35" t="s">
        <v>30</v>
      </c>
      <c r="P131" s="130">
        <f t="shared" si="84"/>
        <v>15.71009053</v>
      </c>
      <c r="Q131" s="130">
        <f t="shared" ref="Q131:W131" si="98">STDEV(Q15,Q31,Q47,Q63,Q79,Q95)/SQRT(COUNT(Q15,Q31,Q47,Q63,Q79,Q95))</f>
        <v>13.98548454</v>
      </c>
      <c r="R131" s="130">
        <f t="shared" si="98"/>
        <v>4.387437875</v>
      </c>
      <c r="S131" s="130">
        <f t="shared" si="98"/>
        <v>14.9117776</v>
      </c>
      <c r="T131" s="130">
        <f t="shared" si="98"/>
        <v>4.867745661</v>
      </c>
      <c r="U131" s="130">
        <f t="shared" si="98"/>
        <v>5.810643204</v>
      </c>
      <c r="V131" s="130">
        <f t="shared" si="98"/>
        <v>2.566700341</v>
      </c>
      <c r="W131" s="130">
        <f t="shared" si="98"/>
        <v>4.210977294</v>
      </c>
      <c r="X131" s="130"/>
      <c r="Y131" s="130"/>
    </row>
    <row r="132" ht="14.25" customHeight="1">
      <c r="N132" s="42">
        <v>15.0</v>
      </c>
      <c r="O132" s="35" t="s">
        <v>29</v>
      </c>
      <c r="P132" s="130">
        <f t="shared" si="84"/>
        <v>11.30782669</v>
      </c>
      <c r="Q132" s="130">
        <f t="shared" ref="Q132:W132" si="99">STDEV(Q16,Q32,Q48,Q64,Q80,Q96)/SQRT(COUNT(Q16,Q32,Q48,Q64,Q80,Q96))</f>
        <v>9.188413598</v>
      </c>
      <c r="R132" s="130">
        <f t="shared" si="99"/>
        <v>3.793122431</v>
      </c>
      <c r="S132" s="130">
        <f t="shared" si="99"/>
        <v>15.63916025</v>
      </c>
      <c r="T132" s="130">
        <f t="shared" si="99"/>
        <v>3.908650396</v>
      </c>
      <c r="U132" s="130">
        <f t="shared" si="99"/>
        <v>3.740660051</v>
      </c>
      <c r="V132" s="130">
        <f t="shared" si="99"/>
        <v>2.11376996</v>
      </c>
      <c r="W132" s="130">
        <f t="shared" si="99"/>
        <v>4.886870414</v>
      </c>
      <c r="X132" s="130"/>
      <c r="Y132" s="130"/>
    </row>
    <row r="133" ht="14.25" customHeight="1">
      <c r="N133" s="42">
        <v>16.0</v>
      </c>
      <c r="O133" s="33" t="s">
        <v>28</v>
      </c>
      <c r="P133" s="130">
        <f t="shared" si="84"/>
        <v>17.58024775</v>
      </c>
      <c r="Q133" s="130">
        <f t="shared" ref="Q133:W133" si="100">STDEV(Q17,Q33,Q49,Q65,Q81,Q97)/SQRT(COUNT(Q17,Q33,Q49,Q65,Q81,Q97))</f>
        <v>18.50357473</v>
      </c>
      <c r="R133" s="130">
        <f t="shared" si="100"/>
        <v>8.977329472</v>
      </c>
      <c r="S133" s="130">
        <f t="shared" si="100"/>
        <v>15.95131482</v>
      </c>
      <c r="T133" s="130">
        <f t="shared" si="100"/>
        <v>5.247692034</v>
      </c>
      <c r="U133" s="130">
        <f t="shared" si="100"/>
        <v>7.342558398</v>
      </c>
      <c r="V133" s="130">
        <f t="shared" si="100"/>
        <v>4.916837978</v>
      </c>
      <c r="W133" s="130">
        <f t="shared" si="100"/>
        <v>5.430763445</v>
      </c>
      <c r="X133" s="130"/>
      <c r="Y133" s="130"/>
    </row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F19:F20"/>
    <mergeCell ref="A20:A21"/>
  </mergeCells>
  <conditionalFormatting sqref="B3:B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3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I3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3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3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:I3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8:P133 T118:T13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0:Q115 U100:U1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8:Q133 U118:U13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0:R115 V100:V11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8:R133 V118:V13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0:P115 S100:T115 W100:Y11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8:S133 W118:Y13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00:AA11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0:AB11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0:AC11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0:AD11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10.38"/>
    <col customWidth="1" min="3" max="3" width="8.0"/>
    <col customWidth="1" min="4" max="4" width="11.5"/>
    <col customWidth="1" min="5" max="5" width="12.38"/>
    <col customWidth="1" min="6" max="6" width="10.63"/>
    <col customWidth="1" min="7" max="7" width="8.0"/>
    <col customWidth="1" min="8" max="8" width="11.5"/>
    <col customWidth="1" min="9" max="9" width="10.63"/>
    <col customWidth="1" min="10" max="10" width="14.5"/>
    <col customWidth="1" min="11" max="26" width="10.63"/>
  </cols>
  <sheetData>
    <row r="1" ht="14.25" customHeight="1">
      <c r="A1" s="192" t="s">
        <v>255</v>
      </c>
      <c r="J1" s="193" t="s">
        <v>256</v>
      </c>
    </row>
    <row r="2" ht="14.25" customHeight="1">
      <c r="A2" s="194" t="s">
        <v>18</v>
      </c>
      <c r="B2" s="195"/>
      <c r="C2" s="195"/>
      <c r="D2" s="196"/>
      <c r="F2" s="194" t="s">
        <v>21</v>
      </c>
      <c r="G2" s="195"/>
      <c r="H2" s="196"/>
      <c r="J2" s="194" t="s">
        <v>18</v>
      </c>
      <c r="K2" s="195"/>
      <c r="L2" s="195"/>
      <c r="M2" s="196"/>
      <c r="O2" s="194" t="s">
        <v>21</v>
      </c>
      <c r="P2" s="195"/>
      <c r="Q2" s="196"/>
    </row>
    <row r="3" ht="14.25" customHeight="1">
      <c r="A3" s="197" t="s">
        <v>257</v>
      </c>
      <c r="B3" s="198" t="s">
        <v>149</v>
      </c>
      <c r="C3" s="198" t="s">
        <v>258</v>
      </c>
      <c r="D3" s="198" t="s">
        <v>87</v>
      </c>
      <c r="F3" s="198" t="s">
        <v>149</v>
      </c>
      <c r="G3" s="198" t="s">
        <v>258</v>
      </c>
      <c r="H3" s="198" t="s">
        <v>87</v>
      </c>
      <c r="J3" s="197" t="s">
        <v>257</v>
      </c>
      <c r="K3" s="198" t="s">
        <v>149</v>
      </c>
      <c r="L3" s="198" t="s">
        <v>258</v>
      </c>
      <c r="M3" s="198" t="s">
        <v>87</v>
      </c>
      <c r="O3" s="198" t="s">
        <v>149</v>
      </c>
      <c r="P3" s="198" t="s">
        <v>258</v>
      </c>
      <c r="Q3" s="198" t="s">
        <v>87</v>
      </c>
    </row>
    <row r="4" ht="14.25" customHeight="1">
      <c r="A4" s="155" t="s">
        <v>259</v>
      </c>
      <c r="B4" s="31" t="s">
        <v>173</v>
      </c>
      <c r="C4" s="31" t="s">
        <v>168</v>
      </c>
      <c r="D4" s="42" t="s">
        <v>70</v>
      </c>
      <c r="F4" s="42" t="s">
        <v>169</v>
      </c>
      <c r="G4" s="31" t="s">
        <v>175</v>
      </c>
      <c r="H4" s="42" t="s">
        <v>260</v>
      </c>
      <c r="J4" s="155" t="s">
        <v>261</v>
      </c>
      <c r="K4" s="199" t="s">
        <v>179</v>
      </c>
      <c r="L4" s="200" t="s">
        <v>175</v>
      </c>
      <c r="M4" s="42" t="s">
        <v>262</v>
      </c>
      <c r="O4" s="199" t="s">
        <v>179</v>
      </c>
      <c r="P4" s="201" t="s">
        <v>178</v>
      </c>
      <c r="Q4" s="42" t="s">
        <v>85</v>
      </c>
    </row>
    <row r="5" ht="14.25" customHeight="1">
      <c r="A5" s="155" t="s">
        <v>263</v>
      </c>
      <c r="B5" s="31" t="s">
        <v>264</v>
      </c>
      <c r="C5" s="31" t="s">
        <v>168</v>
      </c>
      <c r="D5" s="42" t="s">
        <v>70</v>
      </c>
      <c r="F5" s="42" t="s">
        <v>173</v>
      </c>
      <c r="G5" s="31" t="s">
        <v>168</v>
      </c>
      <c r="H5" s="42" t="s">
        <v>81</v>
      </c>
      <c r="J5" s="155" t="s">
        <v>265</v>
      </c>
      <c r="K5" s="199" t="s">
        <v>179</v>
      </c>
      <c r="L5" s="200" t="s">
        <v>175</v>
      </c>
      <c r="M5" s="42" t="s">
        <v>262</v>
      </c>
      <c r="O5" s="199" t="s">
        <v>179</v>
      </c>
      <c r="P5" s="199" t="s">
        <v>178</v>
      </c>
      <c r="Q5" s="42" t="s">
        <v>85</v>
      </c>
    </row>
    <row r="6" ht="14.25" customHeight="1">
      <c r="A6" s="155" t="s">
        <v>266</v>
      </c>
      <c r="B6" s="31" t="s">
        <v>179</v>
      </c>
      <c r="C6" s="31" t="s">
        <v>178</v>
      </c>
      <c r="D6" s="42" t="s">
        <v>85</v>
      </c>
      <c r="F6" s="42" t="s">
        <v>179</v>
      </c>
      <c r="G6" s="31" t="s">
        <v>183</v>
      </c>
      <c r="H6" s="42" t="s">
        <v>267</v>
      </c>
      <c r="J6" s="155" t="s">
        <v>268</v>
      </c>
      <c r="K6" s="200" t="s">
        <v>176</v>
      </c>
      <c r="L6" s="199" t="s">
        <v>183</v>
      </c>
      <c r="M6" s="42" t="s">
        <v>78</v>
      </c>
      <c r="O6" s="42" t="s">
        <v>169</v>
      </c>
      <c r="P6" s="200" t="s">
        <v>178</v>
      </c>
      <c r="Q6" s="42" t="s">
        <v>70</v>
      </c>
    </row>
    <row r="7" ht="14.25" customHeight="1">
      <c r="A7" s="155" t="s">
        <v>269</v>
      </c>
      <c r="B7" s="42" t="s">
        <v>179</v>
      </c>
      <c r="C7" s="31" t="s">
        <v>178</v>
      </c>
      <c r="D7" s="42" t="s">
        <v>270</v>
      </c>
      <c r="F7" s="31" t="s">
        <v>169</v>
      </c>
      <c r="G7" s="42" t="s">
        <v>178</v>
      </c>
      <c r="H7" s="35" t="s">
        <v>86</v>
      </c>
      <c r="J7" s="155" t="s">
        <v>271</v>
      </c>
      <c r="K7" s="199" t="s">
        <v>169</v>
      </c>
      <c r="L7" s="199" t="s">
        <v>183</v>
      </c>
      <c r="M7" s="42" t="s">
        <v>78</v>
      </c>
      <c r="O7" s="200" t="s">
        <v>179</v>
      </c>
      <c r="P7" s="199" t="s">
        <v>168</v>
      </c>
      <c r="Q7" s="202" t="s">
        <v>70</v>
      </c>
    </row>
    <row r="8" ht="14.25" customHeight="1"/>
    <row r="9" ht="14.25" customHeight="1">
      <c r="B9" s="42" t="s">
        <v>272</v>
      </c>
    </row>
    <row r="10" ht="14.25" customHeight="1">
      <c r="B10" s="42" t="s">
        <v>273</v>
      </c>
    </row>
    <row r="11" ht="14.25" customHeight="1"/>
    <row r="12" ht="14.25" customHeight="1"/>
    <row r="13" ht="14.25" customHeight="1">
      <c r="A13" s="42" t="s">
        <v>274</v>
      </c>
    </row>
    <row r="14" ht="14.25" customHeight="1">
      <c r="A14" s="203" t="s">
        <v>6</v>
      </c>
      <c r="B14" s="204" t="s">
        <v>49</v>
      </c>
      <c r="C14" s="204" t="s">
        <v>50</v>
      </c>
      <c r="D14" s="204" t="s">
        <v>275</v>
      </c>
      <c r="E14" s="204" t="s">
        <v>276</v>
      </c>
      <c r="F14" s="204" t="s">
        <v>277</v>
      </c>
      <c r="G14" s="205" t="s">
        <v>278</v>
      </c>
    </row>
    <row r="15" ht="14.25" customHeight="1">
      <c r="A15" s="206" t="s">
        <v>279</v>
      </c>
      <c r="B15" s="42" t="s">
        <v>57</v>
      </c>
      <c r="C15" s="42" t="s">
        <v>267</v>
      </c>
      <c r="D15" s="42" t="s">
        <v>267</v>
      </c>
      <c r="E15" s="42" t="s">
        <v>80</v>
      </c>
      <c r="F15" s="42" t="s">
        <v>81</v>
      </c>
      <c r="G15" s="121" t="s">
        <v>260</v>
      </c>
    </row>
    <row r="16" ht="14.25" customHeight="1">
      <c r="A16" s="206" t="s">
        <v>280</v>
      </c>
      <c r="B16" s="42" t="s">
        <v>78</v>
      </c>
      <c r="C16" s="42" t="s">
        <v>57</v>
      </c>
      <c r="D16" s="42" t="s">
        <v>260</v>
      </c>
      <c r="E16" s="42" t="s">
        <v>85</v>
      </c>
      <c r="F16" s="42" t="s">
        <v>86</v>
      </c>
      <c r="G16" s="121" t="s">
        <v>281</v>
      </c>
    </row>
    <row r="17" ht="14.25" customHeight="1">
      <c r="A17" s="206" t="s">
        <v>282</v>
      </c>
      <c r="B17" s="42" t="s">
        <v>267</v>
      </c>
      <c r="C17" s="42" t="s">
        <v>281</v>
      </c>
      <c r="D17" s="42" t="s">
        <v>57</v>
      </c>
      <c r="E17" s="42" t="s">
        <v>61</v>
      </c>
      <c r="F17" s="42" t="s">
        <v>262</v>
      </c>
      <c r="G17" s="121" t="s">
        <v>262</v>
      </c>
    </row>
    <row r="18" ht="14.25" customHeight="1">
      <c r="A18" s="207" t="s">
        <v>9</v>
      </c>
      <c r="B18" s="208"/>
      <c r="C18" s="208"/>
      <c r="D18" s="208"/>
      <c r="E18" s="208"/>
      <c r="F18" s="208"/>
      <c r="G18" s="209"/>
    </row>
    <row r="19" ht="14.25" customHeight="1">
      <c r="A19" s="206" t="s">
        <v>279</v>
      </c>
      <c r="B19" s="42" t="s">
        <v>57</v>
      </c>
      <c r="C19" s="42" t="s">
        <v>260</v>
      </c>
      <c r="D19" s="42" t="s">
        <v>260</v>
      </c>
      <c r="E19" s="42" t="s">
        <v>80</v>
      </c>
      <c r="F19" s="42" t="s">
        <v>267</v>
      </c>
      <c r="G19" s="121" t="s">
        <v>260</v>
      </c>
    </row>
    <row r="20" ht="14.25" customHeight="1">
      <c r="A20" s="206" t="s">
        <v>280</v>
      </c>
      <c r="B20" s="42" t="s">
        <v>61</v>
      </c>
      <c r="C20" s="42" t="s">
        <v>61</v>
      </c>
      <c r="D20" s="42" t="s">
        <v>267</v>
      </c>
      <c r="E20" s="42" t="s">
        <v>84</v>
      </c>
      <c r="F20" s="42" t="s">
        <v>262</v>
      </c>
      <c r="G20" s="121" t="s">
        <v>61</v>
      </c>
    </row>
    <row r="21" ht="14.25" customHeight="1">
      <c r="A21" s="206" t="s">
        <v>282</v>
      </c>
      <c r="B21" s="42" t="s">
        <v>260</v>
      </c>
      <c r="C21" s="42" t="s">
        <v>57</v>
      </c>
      <c r="D21" s="42" t="s">
        <v>61</v>
      </c>
      <c r="E21" s="42" t="s">
        <v>85</v>
      </c>
      <c r="F21" s="42" t="s">
        <v>260</v>
      </c>
      <c r="G21" s="121" t="s">
        <v>81</v>
      </c>
    </row>
    <row r="22" ht="14.25" customHeight="1">
      <c r="A22" s="207" t="s">
        <v>12</v>
      </c>
      <c r="B22" s="208"/>
      <c r="C22" s="208"/>
      <c r="D22" s="208"/>
      <c r="E22" s="208"/>
      <c r="F22" s="208"/>
      <c r="G22" s="209"/>
    </row>
    <row r="23" ht="14.25" customHeight="1">
      <c r="A23" s="206" t="s">
        <v>279</v>
      </c>
      <c r="B23" s="42" t="s">
        <v>270</v>
      </c>
      <c r="C23" s="42" t="s">
        <v>270</v>
      </c>
      <c r="D23" s="42" t="s">
        <v>270</v>
      </c>
      <c r="E23" s="42" t="s">
        <v>260</v>
      </c>
      <c r="F23" s="42" t="s">
        <v>86</v>
      </c>
      <c r="G23" s="121" t="s">
        <v>262</v>
      </c>
    </row>
    <row r="24" ht="14.25" customHeight="1">
      <c r="A24" s="206" t="s">
        <v>280</v>
      </c>
      <c r="B24" s="42" t="s">
        <v>78</v>
      </c>
      <c r="C24" s="42" t="s">
        <v>70</v>
      </c>
      <c r="D24" s="42" t="s">
        <v>84</v>
      </c>
      <c r="E24" s="42" t="s">
        <v>262</v>
      </c>
      <c r="F24" s="42" t="s">
        <v>281</v>
      </c>
      <c r="G24" s="121" t="s">
        <v>58</v>
      </c>
    </row>
    <row r="25" ht="14.25" customHeight="1">
      <c r="A25" s="206" t="s">
        <v>282</v>
      </c>
      <c r="B25" s="42" t="s">
        <v>67</v>
      </c>
      <c r="C25" s="42" t="s">
        <v>267</v>
      </c>
      <c r="D25" s="42" t="s">
        <v>70</v>
      </c>
      <c r="E25" s="42" t="s">
        <v>61</v>
      </c>
      <c r="F25" s="42" t="s">
        <v>61</v>
      </c>
      <c r="G25" s="121" t="s">
        <v>270</v>
      </c>
    </row>
    <row r="26" ht="14.25" customHeight="1">
      <c r="A26" s="207" t="s">
        <v>15</v>
      </c>
      <c r="B26" s="208"/>
      <c r="C26" s="208"/>
      <c r="D26" s="208"/>
      <c r="E26" s="208"/>
      <c r="F26" s="208"/>
      <c r="G26" s="209"/>
    </row>
    <row r="27" ht="14.25" customHeight="1">
      <c r="A27" s="206" t="s">
        <v>279</v>
      </c>
      <c r="B27" s="42" t="s">
        <v>78</v>
      </c>
      <c r="C27" s="42" t="s">
        <v>270</v>
      </c>
      <c r="D27" s="42" t="s">
        <v>270</v>
      </c>
      <c r="E27" s="42" t="s">
        <v>61</v>
      </c>
      <c r="F27" s="42" t="s">
        <v>86</v>
      </c>
      <c r="G27" s="121" t="s">
        <v>262</v>
      </c>
    </row>
    <row r="28" ht="14.25" customHeight="1">
      <c r="A28" s="206" t="s">
        <v>280</v>
      </c>
      <c r="B28" s="42" t="s">
        <v>86</v>
      </c>
      <c r="C28" s="42" t="s">
        <v>78</v>
      </c>
      <c r="D28" s="42" t="s">
        <v>78</v>
      </c>
      <c r="E28" s="42" t="s">
        <v>80</v>
      </c>
      <c r="F28" s="42" t="s">
        <v>85</v>
      </c>
      <c r="G28" s="121" t="s">
        <v>58</v>
      </c>
    </row>
    <row r="29" ht="14.25" customHeight="1">
      <c r="A29" s="206" t="s">
        <v>282</v>
      </c>
      <c r="B29" s="42" t="s">
        <v>270</v>
      </c>
      <c r="C29" s="42" t="s">
        <v>67</v>
      </c>
      <c r="D29" s="42" t="s">
        <v>86</v>
      </c>
      <c r="E29" s="42" t="s">
        <v>262</v>
      </c>
      <c r="F29" s="42" t="s">
        <v>81</v>
      </c>
      <c r="G29" s="121" t="s">
        <v>57</v>
      </c>
    </row>
    <row r="30" ht="14.25" customHeight="1">
      <c r="A30" s="207" t="s">
        <v>18</v>
      </c>
      <c r="B30" s="208"/>
      <c r="C30" s="208"/>
      <c r="D30" s="208"/>
      <c r="E30" s="208"/>
      <c r="F30" s="208"/>
      <c r="G30" s="209"/>
    </row>
    <row r="31" ht="14.25" customHeight="1">
      <c r="A31" s="206" t="s">
        <v>279</v>
      </c>
      <c r="B31" s="42" t="s">
        <v>70</v>
      </c>
      <c r="C31" s="42" t="s">
        <v>70</v>
      </c>
      <c r="D31" s="42" t="s">
        <v>270</v>
      </c>
      <c r="E31" s="42" t="s">
        <v>260</v>
      </c>
      <c r="F31" s="42" t="s">
        <v>85</v>
      </c>
      <c r="G31" s="121" t="s">
        <v>270</v>
      </c>
    </row>
    <row r="32" ht="14.25" customHeight="1">
      <c r="A32" s="206" t="s">
        <v>280</v>
      </c>
      <c r="B32" s="42" t="s">
        <v>267</v>
      </c>
      <c r="C32" s="42" t="s">
        <v>270</v>
      </c>
      <c r="D32" s="42" t="s">
        <v>70</v>
      </c>
      <c r="E32" s="42" t="s">
        <v>57</v>
      </c>
      <c r="F32" s="42" t="s">
        <v>86</v>
      </c>
      <c r="G32" s="121" t="s">
        <v>85</v>
      </c>
    </row>
    <row r="33" ht="14.25" customHeight="1">
      <c r="A33" s="206" t="s">
        <v>282</v>
      </c>
      <c r="B33" s="42" t="s">
        <v>85</v>
      </c>
      <c r="C33" s="42" t="s">
        <v>81</v>
      </c>
      <c r="D33" s="42" t="s">
        <v>85</v>
      </c>
      <c r="E33" s="42" t="s">
        <v>262</v>
      </c>
      <c r="F33" s="42" t="s">
        <v>270</v>
      </c>
      <c r="G33" s="121" t="s">
        <v>61</v>
      </c>
    </row>
    <row r="34" ht="14.25" customHeight="1">
      <c r="A34" s="207" t="s">
        <v>21</v>
      </c>
      <c r="B34" s="208"/>
      <c r="C34" s="208"/>
      <c r="D34" s="208"/>
      <c r="E34" s="208"/>
      <c r="F34" s="208"/>
      <c r="G34" s="209"/>
    </row>
    <row r="35" ht="14.25" customHeight="1">
      <c r="A35" s="206" t="s">
        <v>279</v>
      </c>
      <c r="B35" s="42" t="s">
        <v>260</v>
      </c>
      <c r="C35" s="42" t="s">
        <v>81</v>
      </c>
      <c r="D35" s="42" t="s">
        <v>81</v>
      </c>
      <c r="E35" s="42" t="s">
        <v>78</v>
      </c>
      <c r="F35" s="42" t="s">
        <v>267</v>
      </c>
      <c r="G35" s="121" t="s">
        <v>86</v>
      </c>
    </row>
    <row r="36" ht="14.25" customHeight="1">
      <c r="A36" s="206" t="s">
        <v>280</v>
      </c>
      <c r="B36" s="42" t="s">
        <v>86</v>
      </c>
      <c r="C36" s="42" t="s">
        <v>58</v>
      </c>
      <c r="D36" s="42" t="s">
        <v>260</v>
      </c>
      <c r="E36" s="42" t="s">
        <v>80</v>
      </c>
      <c r="F36" s="42" t="s">
        <v>262</v>
      </c>
      <c r="G36" s="121" t="s">
        <v>270</v>
      </c>
    </row>
    <row r="37" ht="14.25" customHeight="1">
      <c r="A37" s="206" t="s">
        <v>282</v>
      </c>
      <c r="B37" s="42" t="s">
        <v>81</v>
      </c>
      <c r="C37" s="42" t="s">
        <v>283</v>
      </c>
      <c r="D37" s="42" t="s">
        <v>86</v>
      </c>
      <c r="E37" s="42" t="s">
        <v>84</v>
      </c>
      <c r="F37" s="42" t="s">
        <v>57</v>
      </c>
      <c r="G37" s="121" t="s">
        <v>80</v>
      </c>
    </row>
    <row r="38" ht="14.25" customHeight="1">
      <c r="A38" s="207" t="s">
        <v>22</v>
      </c>
      <c r="B38" s="208"/>
      <c r="C38" s="208"/>
      <c r="D38" s="208"/>
      <c r="E38" s="208"/>
      <c r="F38" s="208"/>
      <c r="G38" s="209"/>
    </row>
    <row r="39" ht="14.25" customHeight="1">
      <c r="A39" s="206" t="s">
        <v>279</v>
      </c>
      <c r="B39" s="42" t="s">
        <v>260</v>
      </c>
      <c r="C39" s="42" t="s">
        <v>260</v>
      </c>
      <c r="D39" s="42" t="s">
        <v>260</v>
      </c>
      <c r="E39" s="42" t="s">
        <v>270</v>
      </c>
      <c r="F39" s="42" t="s">
        <v>78</v>
      </c>
      <c r="G39" s="121" t="s">
        <v>281</v>
      </c>
    </row>
    <row r="40" ht="14.25" customHeight="1">
      <c r="A40" s="206" t="s">
        <v>280</v>
      </c>
      <c r="B40" s="42" t="s">
        <v>267</v>
      </c>
      <c r="C40" s="42" t="s">
        <v>267</v>
      </c>
      <c r="D40" s="42" t="s">
        <v>267</v>
      </c>
      <c r="E40" s="42" t="s">
        <v>80</v>
      </c>
      <c r="F40" s="42" t="s">
        <v>262</v>
      </c>
      <c r="G40" s="121" t="s">
        <v>86</v>
      </c>
    </row>
    <row r="41" ht="14.25" customHeight="1">
      <c r="A41" s="210" t="s">
        <v>282</v>
      </c>
      <c r="B41" s="211" t="s">
        <v>262</v>
      </c>
      <c r="C41" s="211" t="s">
        <v>57</v>
      </c>
      <c r="D41" s="211" t="s">
        <v>57</v>
      </c>
      <c r="E41" s="211" t="s">
        <v>58</v>
      </c>
      <c r="F41" s="211" t="s">
        <v>86</v>
      </c>
      <c r="G41" s="212" t="s">
        <v>262</v>
      </c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2:D2"/>
    <mergeCell ref="F2:H2"/>
    <mergeCell ref="J2:M2"/>
    <mergeCell ref="O2:Q2"/>
  </mergeCell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0"/>
    <col customWidth="1" min="2" max="2" width="10.38"/>
    <col customWidth="1" min="3" max="3" width="12.63"/>
    <col customWidth="1" min="4" max="4" width="6.88"/>
    <col customWidth="1" min="5" max="5" width="13.38"/>
    <col customWidth="1" min="6" max="7" width="14.13"/>
    <col customWidth="1" min="8" max="10" width="13.5"/>
    <col customWidth="1" min="11" max="12" width="12.0"/>
    <col customWidth="1" min="13" max="13" width="8.75"/>
    <col customWidth="1" min="14" max="14" width="9.88"/>
    <col customWidth="1" min="15" max="15" width="11.5"/>
    <col customWidth="1" min="16" max="26" width="8.75"/>
  </cols>
  <sheetData>
    <row r="1" ht="14.25" customHeight="1">
      <c r="A1" s="42" t="s">
        <v>148</v>
      </c>
      <c r="B1" s="42" t="s">
        <v>149</v>
      </c>
      <c r="C1" s="42" t="s">
        <v>87</v>
      </c>
      <c r="D1" s="42" t="s">
        <v>284</v>
      </c>
      <c r="E1" s="42" t="s">
        <v>285</v>
      </c>
      <c r="F1" s="120" t="s">
        <v>286</v>
      </c>
      <c r="G1" s="120" t="s">
        <v>287</v>
      </c>
      <c r="H1" s="120" t="s">
        <v>288</v>
      </c>
      <c r="I1" s="120" t="s">
        <v>289</v>
      </c>
      <c r="J1" s="120" t="s">
        <v>290</v>
      </c>
      <c r="K1" s="120" t="s">
        <v>291</v>
      </c>
      <c r="L1" s="120" t="s">
        <v>292</v>
      </c>
    </row>
    <row r="2" ht="14.25" customHeight="1">
      <c r="A2" s="42" t="s">
        <v>168</v>
      </c>
      <c r="B2" s="42" t="s">
        <v>169</v>
      </c>
      <c r="C2" s="35" t="s">
        <v>46</v>
      </c>
      <c r="D2" s="42">
        <v>1.0</v>
      </c>
      <c r="E2" s="42">
        <v>1.0</v>
      </c>
      <c r="F2" s="42">
        <v>-0.061</v>
      </c>
      <c r="G2" s="42">
        <v>-0.121</v>
      </c>
      <c r="H2" s="42">
        <v>-0.485</v>
      </c>
      <c r="I2" s="42">
        <v>-0.368</v>
      </c>
      <c r="J2" s="42">
        <v>-1.072</v>
      </c>
      <c r="K2" s="42">
        <v>-0.231</v>
      </c>
      <c r="L2" s="42">
        <v>-0.169</v>
      </c>
    </row>
    <row r="3" ht="14.25" customHeight="1">
      <c r="A3" s="42" t="s">
        <v>168</v>
      </c>
      <c r="B3" s="42" t="s">
        <v>169</v>
      </c>
      <c r="C3" s="35" t="s">
        <v>46</v>
      </c>
      <c r="D3" s="42">
        <v>1.0</v>
      </c>
      <c r="E3" s="42">
        <v>2.0</v>
      </c>
      <c r="F3" s="42">
        <v>-0.061</v>
      </c>
      <c r="G3" s="42">
        <v>-0.121</v>
      </c>
      <c r="H3" s="42">
        <v>-0.485</v>
      </c>
      <c r="I3" s="42">
        <v>-0.368</v>
      </c>
      <c r="J3" s="42">
        <v>-1.072</v>
      </c>
      <c r="K3" s="42">
        <v>-0.231</v>
      </c>
      <c r="L3" s="42">
        <v>-0.169</v>
      </c>
    </row>
    <row r="4" ht="14.25" customHeight="1">
      <c r="A4" s="42" t="s">
        <v>168</v>
      </c>
      <c r="B4" s="42" t="s">
        <v>173</v>
      </c>
      <c r="C4" s="35" t="s">
        <v>45</v>
      </c>
      <c r="D4" s="42">
        <v>2.0</v>
      </c>
      <c r="E4" s="42">
        <v>1.0</v>
      </c>
      <c r="F4" s="42">
        <v>-0.06</v>
      </c>
      <c r="G4" s="42">
        <v>-0.101</v>
      </c>
      <c r="H4" s="42">
        <v>-0.345</v>
      </c>
      <c r="I4" s="42">
        <v>-0.217</v>
      </c>
      <c r="J4" s="42">
        <v>-1.053</v>
      </c>
      <c r="K4" s="42">
        <f>-0.183-0.183</f>
        <v>-0.366</v>
      </c>
      <c r="L4" s="42">
        <v>-0.155</v>
      </c>
    </row>
    <row r="5" ht="14.25" customHeight="1">
      <c r="A5" s="42" t="s">
        <v>168</v>
      </c>
      <c r="B5" s="42" t="s">
        <v>173</v>
      </c>
      <c r="C5" s="35" t="s">
        <v>45</v>
      </c>
      <c r="D5" s="42">
        <v>2.0</v>
      </c>
      <c r="E5" s="42">
        <v>2.0</v>
      </c>
      <c r="F5" s="42">
        <v>-0.06</v>
      </c>
      <c r="G5" s="42">
        <v>-0.101</v>
      </c>
      <c r="H5" s="42">
        <v>-0.345</v>
      </c>
      <c r="I5" s="42">
        <v>-0.217</v>
      </c>
      <c r="J5" s="42">
        <v>-1.053</v>
      </c>
      <c r="K5" s="42">
        <v>-0.366</v>
      </c>
      <c r="L5" s="42">
        <v>-0.155</v>
      </c>
    </row>
    <row r="6" ht="14.25" customHeight="1">
      <c r="A6" s="42" t="s">
        <v>175</v>
      </c>
      <c r="B6" s="42" t="s">
        <v>176</v>
      </c>
      <c r="C6" s="35" t="s">
        <v>44</v>
      </c>
      <c r="D6" s="42">
        <v>3.0</v>
      </c>
      <c r="E6" s="42">
        <v>1.0</v>
      </c>
      <c r="F6" s="42">
        <v>-0.058</v>
      </c>
      <c r="G6" s="42">
        <v>-0.093</v>
      </c>
      <c r="H6" s="42">
        <v>-0.314</v>
      </c>
      <c r="I6" s="42">
        <v>-0.297</v>
      </c>
      <c r="J6" s="42">
        <v>-0.863</v>
      </c>
      <c r="K6" s="42">
        <v>-0.137</v>
      </c>
      <c r="L6" s="42">
        <v>-0.098</v>
      </c>
    </row>
    <row r="7" ht="14.25" customHeight="1">
      <c r="A7" s="42" t="s">
        <v>175</v>
      </c>
      <c r="B7" s="42" t="s">
        <v>176</v>
      </c>
      <c r="C7" s="35" t="s">
        <v>44</v>
      </c>
      <c r="D7" s="42">
        <v>3.0</v>
      </c>
      <c r="E7" s="42">
        <v>2.0</v>
      </c>
      <c r="F7" s="42">
        <v>-0.058</v>
      </c>
      <c r="G7" s="42">
        <v>-0.093</v>
      </c>
      <c r="H7" s="42">
        <v>-0.314</v>
      </c>
      <c r="I7" s="42">
        <v>-0.297</v>
      </c>
      <c r="J7" s="42">
        <v>-0.863</v>
      </c>
      <c r="K7" s="42">
        <v>-0.137</v>
      </c>
      <c r="L7" s="42">
        <v>-0.098</v>
      </c>
    </row>
    <row r="8" ht="14.25" customHeight="1">
      <c r="A8" s="42" t="s">
        <v>178</v>
      </c>
      <c r="B8" s="42" t="s">
        <v>179</v>
      </c>
      <c r="C8" s="35" t="s">
        <v>43</v>
      </c>
      <c r="D8" s="42">
        <v>4.0</v>
      </c>
      <c r="E8" s="42">
        <v>1.0</v>
      </c>
      <c r="F8" s="42">
        <v>-0.052</v>
      </c>
      <c r="G8" s="42">
        <v>-0.163</v>
      </c>
      <c r="H8" s="42">
        <v>-0.239</v>
      </c>
      <c r="I8" s="42">
        <v>-0.324</v>
      </c>
      <c r="J8" s="42">
        <v>-0.695</v>
      </c>
      <c r="K8" s="42">
        <v>-0.202</v>
      </c>
      <c r="L8" s="42">
        <v>-0.131</v>
      </c>
    </row>
    <row r="9" ht="14.25" customHeight="1">
      <c r="A9" s="42" t="s">
        <v>178</v>
      </c>
      <c r="B9" s="42" t="s">
        <v>179</v>
      </c>
      <c r="C9" s="35" t="s">
        <v>43</v>
      </c>
      <c r="D9" s="42">
        <v>4.0</v>
      </c>
      <c r="E9" s="42">
        <v>2.0</v>
      </c>
      <c r="F9" s="42">
        <v>-0.052</v>
      </c>
      <c r="G9" s="42">
        <v>-0.163</v>
      </c>
      <c r="H9" s="42">
        <v>-0.239</v>
      </c>
      <c r="I9" s="42">
        <v>-0.324</v>
      </c>
      <c r="J9" s="42">
        <v>-0.695</v>
      </c>
      <c r="K9" s="42">
        <v>-0.202</v>
      </c>
      <c r="L9" s="42">
        <v>-0.131</v>
      </c>
    </row>
    <row r="10" ht="14.25" customHeight="1">
      <c r="A10" s="42" t="s">
        <v>183</v>
      </c>
      <c r="B10" s="42" t="s">
        <v>176</v>
      </c>
      <c r="C10" s="35" t="s">
        <v>42</v>
      </c>
      <c r="D10" s="42">
        <v>5.0</v>
      </c>
      <c r="E10" s="42">
        <v>1.0</v>
      </c>
      <c r="F10" s="42">
        <v>-0.054</v>
      </c>
      <c r="G10" s="42">
        <v>-0.104</v>
      </c>
      <c r="H10" s="42">
        <v>-0.719</v>
      </c>
      <c r="I10" s="42">
        <v>-0.308</v>
      </c>
      <c r="J10" s="42">
        <v>-1.121</v>
      </c>
      <c r="K10" s="42">
        <f>-0.176</f>
        <v>-0.176</v>
      </c>
      <c r="L10" s="42">
        <v>-0.096</v>
      </c>
    </row>
    <row r="11" ht="14.25" customHeight="1">
      <c r="A11" s="42" t="s">
        <v>183</v>
      </c>
      <c r="B11" s="42" t="s">
        <v>176</v>
      </c>
      <c r="C11" s="35" t="s">
        <v>42</v>
      </c>
      <c r="D11" s="42">
        <v>5.0</v>
      </c>
      <c r="E11" s="42">
        <v>2.0</v>
      </c>
      <c r="F11" s="42">
        <v>-0.054</v>
      </c>
      <c r="G11" s="42">
        <v>-0.104</v>
      </c>
      <c r="H11" s="42">
        <v>-0.719</v>
      </c>
      <c r="I11" s="42">
        <v>-0.308</v>
      </c>
      <c r="J11" s="42">
        <v>-1.121</v>
      </c>
      <c r="K11" s="42">
        <v>-0.176</v>
      </c>
      <c r="L11" s="42">
        <v>-0.096</v>
      </c>
    </row>
    <row r="12" ht="14.25" customHeight="1">
      <c r="A12" s="42" t="s">
        <v>168</v>
      </c>
      <c r="B12" s="42" t="s">
        <v>179</v>
      </c>
      <c r="C12" s="35" t="s">
        <v>41</v>
      </c>
      <c r="D12" s="42">
        <v>6.0</v>
      </c>
      <c r="E12" s="42">
        <v>1.0</v>
      </c>
      <c r="F12" s="42">
        <v>-0.049</v>
      </c>
      <c r="G12" s="42">
        <v>-0.134</v>
      </c>
      <c r="H12" s="42">
        <v>-0.375</v>
      </c>
      <c r="I12" s="42">
        <v>-0.312</v>
      </c>
      <c r="J12" s="42">
        <v>-0.795</v>
      </c>
      <c r="K12" s="42">
        <v>-0.126</v>
      </c>
      <c r="L12" s="42">
        <v>-0.087</v>
      </c>
    </row>
    <row r="13" ht="14.25" customHeight="1">
      <c r="A13" s="42" t="s">
        <v>168</v>
      </c>
      <c r="B13" s="42" t="s">
        <v>179</v>
      </c>
      <c r="C13" s="35" t="s">
        <v>41</v>
      </c>
      <c r="D13" s="42">
        <v>6.0</v>
      </c>
      <c r="E13" s="42">
        <v>2.0</v>
      </c>
      <c r="F13" s="42">
        <v>-0.049</v>
      </c>
      <c r="G13" s="42">
        <v>-0.134</v>
      </c>
      <c r="H13" s="42">
        <v>-0.375</v>
      </c>
      <c r="I13" s="42">
        <v>-0.312</v>
      </c>
      <c r="J13" s="42">
        <v>-0.795</v>
      </c>
      <c r="K13" s="42">
        <v>-0.126</v>
      </c>
      <c r="L13" s="42">
        <v>-0.087</v>
      </c>
    </row>
    <row r="14" ht="14.25" customHeight="1">
      <c r="A14" s="42" t="s">
        <v>183</v>
      </c>
      <c r="B14" s="42" t="s">
        <v>173</v>
      </c>
      <c r="C14" s="35" t="s">
        <v>40</v>
      </c>
      <c r="D14" s="42">
        <v>7.0</v>
      </c>
      <c r="E14" s="42">
        <v>1.0</v>
      </c>
      <c r="F14" s="42">
        <v>-0.042</v>
      </c>
      <c r="G14" s="42">
        <v>-0.126</v>
      </c>
      <c r="H14" s="42">
        <v>-0.32</v>
      </c>
      <c r="I14" s="42">
        <v>-0.341</v>
      </c>
      <c r="J14" s="42">
        <v>-0.91</v>
      </c>
      <c r="K14" s="42">
        <v>-0.165</v>
      </c>
      <c r="L14" s="42">
        <v>-0.103</v>
      </c>
    </row>
    <row r="15" ht="14.25" customHeight="1">
      <c r="A15" s="42" t="s">
        <v>183</v>
      </c>
      <c r="B15" s="42" t="s">
        <v>173</v>
      </c>
      <c r="C15" s="35" t="s">
        <v>40</v>
      </c>
      <c r="D15" s="42">
        <v>7.0</v>
      </c>
      <c r="E15" s="42">
        <v>2.0</v>
      </c>
      <c r="F15" s="42">
        <v>-0.042</v>
      </c>
      <c r="G15" s="42">
        <v>-0.126</v>
      </c>
      <c r="H15" s="42">
        <v>-0.32</v>
      </c>
      <c r="I15" s="42">
        <v>-0.341</v>
      </c>
      <c r="J15" s="42">
        <v>-0.91</v>
      </c>
      <c r="K15" s="42">
        <v>-0.165</v>
      </c>
      <c r="L15" s="42">
        <v>-0.103</v>
      </c>
    </row>
    <row r="16" ht="14.25" customHeight="1">
      <c r="A16" s="42" t="s">
        <v>175</v>
      </c>
      <c r="B16" s="42" t="s">
        <v>179</v>
      </c>
      <c r="C16" s="35" t="s">
        <v>39</v>
      </c>
      <c r="D16" s="42">
        <v>8.0</v>
      </c>
      <c r="E16" s="42">
        <v>1.0</v>
      </c>
      <c r="F16" s="42">
        <v>-0.04</v>
      </c>
      <c r="G16" s="42">
        <v>-0.112</v>
      </c>
      <c r="H16" s="42">
        <v>-0.343</v>
      </c>
      <c r="I16" s="42">
        <v>-0.329</v>
      </c>
      <c r="J16" s="42">
        <v>-0.662</v>
      </c>
      <c r="K16" s="42">
        <v>-0.222</v>
      </c>
      <c r="L16" s="42">
        <v>-0.098</v>
      </c>
    </row>
    <row r="17" ht="14.25" customHeight="1">
      <c r="A17" s="42" t="s">
        <v>175</v>
      </c>
      <c r="B17" s="42" t="s">
        <v>179</v>
      </c>
      <c r="C17" s="35" t="s">
        <v>39</v>
      </c>
      <c r="D17" s="42">
        <v>8.0</v>
      </c>
      <c r="E17" s="42">
        <v>2.0</v>
      </c>
      <c r="F17" s="42">
        <v>-0.04</v>
      </c>
      <c r="G17" s="42">
        <v>-0.112</v>
      </c>
      <c r="H17" s="42">
        <v>-0.343</v>
      </c>
      <c r="I17" s="42">
        <v>-0.329</v>
      </c>
      <c r="J17" s="42">
        <v>-0.662</v>
      </c>
      <c r="K17" s="42">
        <v>-0.222</v>
      </c>
      <c r="L17" s="42">
        <v>-0.098</v>
      </c>
    </row>
    <row r="18" ht="14.25" customHeight="1">
      <c r="A18" s="42" t="s">
        <v>168</v>
      </c>
      <c r="B18" s="42" t="s">
        <v>176</v>
      </c>
      <c r="C18" s="35" t="s">
        <v>38</v>
      </c>
      <c r="D18" s="42">
        <v>9.0</v>
      </c>
      <c r="E18" s="42">
        <v>1.0</v>
      </c>
      <c r="F18" s="42">
        <v>-0.051</v>
      </c>
      <c r="G18" s="42">
        <v>-0.088</v>
      </c>
      <c r="H18" s="42">
        <v>-0.393</v>
      </c>
      <c r="I18" s="42">
        <v>-0.353</v>
      </c>
      <c r="J18" s="42">
        <v>-0.878</v>
      </c>
      <c r="K18" s="42">
        <v>-0.15</v>
      </c>
      <c r="L18" s="42">
        <v>-0.097</v>
      </c>
    </row>
    <row r="19" ht="14.25" customHeight="1">
      <c r="A19" s="42" t="s">
        <v>168</v>
      </c>
      <c r="B19" s="42" t="s">
        <v>176</v>
      </c>
      <c r="C19" s="35" t="s">
        <v>38</v>
      </c>
      <c r="D19" s="42">
        <v>9.0</v>
      </c>
      <c r="E19" s="42">
        <v>2.0</v>
      </c>
      <c r="F19" s="42">
        <v>-0.051</v>
      </c>
      <c r="G19" s="42">
        <v>-0.088</v>
      </c>
      <c r="H19" s="42">
        <v>-0.393</v>
      </c>
      <c r="I19" s="42">
        <v>-0.353</v>
      </c>
      <c r="J19" s="42">
        <v>-0.878</v>
      </c>
      <c r="K19" s="42">
        <v>-0.15</v>
      </c>
      <c r="L19" s="42">
        <v>-0.097</v>
      </c>
    </row>
    <row r="20" ht="14.25" customHeight="1">
      <c r="A20" s="42" t="s">
        <v>183</v>
      </c>
      <c r="B20" s="42" t="s">
        <v>179</v>
      </c>
      <c r="C20" s="35" t="s">
        <v>37</v>
      </c>
      <c r="D20" s="42">
        <v>10.0</v>
      </c>
      <c r="E20" s="42">
        <v>1.0</v>
      </c>
      <c r="F20" s="42">
        <v>-0.056</v>
      </c>
      <c r="G20" s="42">
        <v>-0.086</v>
      </c>
      <c r="H20" s="42">
        <v>-0.36</v>
      </c>
      <c r="I20" s="42">
        <v>-0.261</v>
      </c>
      <c r="J20" s="42">
        <v>-0.917</v>
      </c>
      <c r="K20" s="42">
        <v>-0.128</v>
      </c>
      <c r="L20" s="42">
        <v>-0.086</v>
      </c>
    </row>
    <row r="21" ht="14.25" customHeight="1">
      <c r="A21" s="42" t="s">
        <v>183</v>
      </c>
      <c r="B21" s="42" t="s">
        <v>179</v>
      </c>
      <c r="C21" s="35" t="s">
        <v>37</v>
      </c>
      <c r="D21" s="42">
        <v>10.0</v>
      </c>
      <c r="E21" s="42">
        <v>2.0</v>
      </c>
      <c r="F21" s="42">
        <v>-0.056</v>
      </c>
      <c r="G21" s="42">
        <v>-0.086</v>
      </c>
      <c r="H21" s="42">
        <v>-0.36</v>
      </c>
      <c r="I21" s="42">
        <v>-0.261</v>
      </c>
      <c r="J21" s="42">
        <v>-0.917</v>
      </c>
      <c r="K21" s="42">
        <v>-0.128</v>
      </c>
      <c r="L21" s="42">
        <v>-0.086</v>
      </c>
    </row>
    <row r="22" ht="14.25" customHeight="1">
      <c r="A22" s="42" t="s">
        <v>178</v>
      </c>
      <c r="B22" s="42" t="s">
        <v>173</v>
      </c>
      <c r="C22" s="35" t="s">
        <v>36</v>
      </c>
      <c r="D22" s="42">
        <v>11.0</v>
      </c>
      <c r="E22" s="42">
        <v>1.0</v>
      </c>
      <c r="F22" s="42">
        <v>-0.102</v>
      </c>
      <c r="G22" s="42">
        <v>-0.183</v>
      </c>
      <c r="H22" s="42">
        <v>-0.205</v>
      </c>
      <c r="I22" s="42">
        <v>-0.311</v>
      </c>
      <c r="J22" s="42">
        <v>-0.497</v>
      </c>
      <c r="K22" s="42">
        <v>-0.142</v>
      </c>
      <c r="L22" s="42">
        <v>-0.121</v>
      </c>
    </row>
    <row r="23" ht="14.25" customHeight="1">
      <c r="A23" s="42" t="s">
        <v>178</v>
      </c>
      <c r="B23" s="42" t="s">
        <v>173</v>
      </c>
      <c r="C23" s="35" t="s">
        <v>36</v>
      </c>
      <c r="D23" s="42">
        <v>11.0</v>
      </c>
      <c r="E23" s="42">
        <v>2.0</v>
      </c>
      <c r="F23" s="42">
        <v>-0.102</v>
      </c>
      <c r="G23" s="42">
        <v>-0.183</v>
      </c>
      <c r="H23" s="42">
        <v>-0.205</v>
      </c>
      <c r="I23" s="42">
        <v>-0.311</v>
      </c>
      <c r="J23" s="42">
        <v>-0.497</v>
      </c>
      <c r="K23" s="42">
        <v>-0.142</v>
      </c>
      <c r="L23" s="42">
        <v>-0.121</v>
      </c>
    </row>
    <row r="24" ht="14.25" customHeight="1">
      <c r="A24" s="42" t="s">
        <v>175</v>
      </c>
      <c r="B24" s="42" t="s">
        <v>169</v>
      </c>
      <c r="C24" s="35" t="s">
        <v>34</v>
      </c>
      <c r="D24" s="42">
        <v>12.0</v>
      </c>
      <c r="E24" s="42">
        <v>1.0</v>
      </c>
      <c r="F24" s="42">
        <v>-0.077</v>
      </c>
      <c r="G24" s="42">
        <v>-0.138</v>
      </c>
      <c r="H24" s="42">
        <v>-0.255</v>
      </c>
      <c r="I24" s="42">
        <v>-0.25</v>
      </c>
      <c r="J24" s="42">
        <v>-0.463</v>
      </c>
      <c r="K24" s="42">
        <v>-0.118</v>
      </c>
      <c r="L24" s="42">
        <v>-0.103</v>
      </c>
    </row>
    <row r="25" ht="14.25" customHeight="1">
      <c r="A25" s="42" t="s">
        <v>175</v>
      </c>
      <c r="B25" s="42" t="s">
        <v>169</v>
      </c>
      <c r="C25" s="35" t="s">
        <v>34</v>
      </c>
      <c r="D25" s="42">
        <v>12.0</v>
      </c>
      <c r="E25" s="42">
        <v>2.0</v>
      </c>
      <c r="F25" s="42">
        <v>-0.077</v>
      </c>
      <c r="G25" s="42">
        <v>-0.138</v>
      </c>
      <c r="H25" s="42">
        <v>-0.255</v>
      </c>
      <c r="I25" s="42">
        <v>-0.25</v>
      </c>
      <c r="J25" s="42">
        <v>-0.463</v>
      </c>
      <c r="K25" s="42">
        <v>-0.118</v>
      </c>
      <c r="L25" s="42">
        <v>-0.103</v>
      </c>
    </row>
    <row r="26" ht="14.25" customHeight="1">
      <c r="A26" s="42" t="s">
        <v>178</v>
      </c>
      <c r="B26" s="42" t="s">
        <v>169</v>
      </c>
      <c r="C26" s="35" t="s">
        <v>32</v>
      </c>
      <c r="D26" s="42">
        <v>13.0</v>
      </c>
      <c r="E26" s="42">
        <v>1.0</v>
      </c>
      <c r="F26" s="42">
        <v>-0.053</v>
      </c>
      <c r="G26" s="42">
        <v>-0.154</v>
      </c>
      <c r="H26" s="42">
        <v>-0.283</v>
      </c>
      <c r="I26" s="42">
        <v>-0.337</v>
      </c>
      <c r="J26" s="42">
        <v>-0.882</v>
      </c>
      <c r="K26" s="42">
        <v>-0.177</v>
      </c>
      <c r="L26" s="42">
        <v>-0.127</v>
      </c>
    </row>
    <row r="27" ht="14.25" customHeight="1">
      <c r="A27" s="42" t="s">
        <v>178</v>
      </c>
      <c r="B27" s="42" t="s">
        <v>169</v>
      </c>
      <c r="C27" s="35" t="s">
        <v>32</v>
      </c>
      <c r="D27" s="42">
        <v>13.0</v>
      </c>
      <c r="E27" s="42">
        <v>2.0</v>
      </c>
      <c r="F27" s="42">
        <v>-0.053</v>
      </c>
      <c r="G27" s="42">
        <v>-0.154</v>
      </c>
      <c r="H27" s="42">
        <v>-0.283</v>
      </c>
      <c r="I27" s="42">
        <v>-0.337</v>
      </c>
      <c r="J27" s="42">
        <v>-0.882</v>
      </c>
      <c r="K27" s="42">
        <v>-0.177</v>
      </c>
      <c r="L27" s="42">
        <v>-0.127</v>
      </c>
    </row>
    <row r="28" ht="14.25" customHeight="1">
      <c r="A28" s="42" t="s">
        <v>183</v>
      </c>
      <c r="B28" s="42" t="s">
        <v>169</v>
      </c>
      <c r="C28" s="35" t="s">
        <v>30</v>
      </c>
      <c r="D28" s="42">
        <v>14.0</v>
      </c>
      <c r="E28" s="42">
        <v>1.0</v>
      </c>
      <c r="F28" s="42">
        <v>-0.045</v>
      </c>
      <c r="G28" s="42">
        <v>-0.113</v>
      </c>
      <c r="H28" s="42">
        <v>-0.391</v>
      </c>
      <c r="I28" s="42">
        <v>-0.286</v>
      </c>
      <c r="J28" s="42">
        <v>-1.012</v>
      </c>
      <c r="K28" s="42">
        <v>-0.153</v>
      </c>
      <c r="L28" s="42">
        <v>-0.089</v>
      </c>
    </row>
    <row r="29" ht="14.25" customHeight="1">
      <c r="A29" s="42" t="s">
        <v>183</v>
      </c>
      <c r="B29" s="42" t="s">
        <v>169</v>
      </c>
      <c r="C29" s="35" t="s">
        <v>30</v>
      </c>
      <c r="D29" s="42">
        <v>14.0</v>
      </c>
      <c r="E29" s="42">
        <v>2.0</v>
      </c>
      <c r="F29" s="42">
        <v>-0.045</v>
      </c>
      <c r="G29" s="42">
        <v>-0.113</v>
      </c>
      <c r="H29" s="42">
        <v>-0.391</v>
      </c>
      <c r="I29" s="42">
        <v>-0.286</v>
      </c>
      <c r="J29" s="42">
        <v>-1.012</v>
      </c>
      <c r="K29" s="42">
        <v>-0.153</v>
      </c>
      <c r="L29" s="42">
        <v>-0.089</v>
      </c>
    </row>
    <row r="30" ht="14.25" customHeight="1">
      <c r="A30" s="42" t="s">
        <v>178</v>
      </c>
      <c r="B30" s="42" t="s">
        <v>176</v>
      </c>
      <c r="C30" s="35" t="s">
        <v>29</v>
      </c>
      <c r="D30" s="42">
        <v>15.0</v>
      </c>
      <c r="E30" s="42">
        <v>1.0</v>
      </c>
      <c r="F30" s="42">
        <v>-0.052</v>
      </c>
      <c r="G30" s="42">
        <v>-0.095</v>
      </c>
      <c r="H30" s="42">
        <v>-0.269</v>
      </c>
      <c r="I30" s="42">
        <v>-0.396</v>
      </c>
      <c r="J30" s="42">
        <v>-0.809</v>
      </c>
      <c r="K30" s="42">
        <v>-0.168</v>
      </c>
      <c r="L30" s="42">
        <v>-0.096</v>
      </c>
    </row>
    <row r="31" ht="14.25" customHeight="1">
      <c r="A31" s="42" t="s">
        <v>178</v>
      </c>
      <c r="B31" s="42" t="s">
        <v>176</v>
      </c>
      <c r="C31" s="35" t="s">
        <v>29</v>
      </c>
      <c r="D31" s="42">
        <v>15.0</v>
      </c>
      <c r="E31" s="42">
        <v>2.0</v>
      </c>
      <c r="F31" s="42">
        <v>-0.052</v>
      </c>
      <c r="G31" s="42">
        <v>-0.095</v>
      </c>
      <c r="H31" s="42">
        <v>-0.269</v>
      </c>
      <c r="I31" s="42">
        <v>-0.396</v>
      </c>
      <c r="J31" s="42">
        <v>-0.809</v>
      </c>
      <c r="K31" s="42">
        <v>-0.168</v>
      </c>
      <c r="L31" s="42">
        <v>-0.096</v>
      </c>
    </row>
    <row r="32" ht="14.25" customHeight="1">
      <c r="A32" s="42" t="s">
        <v>175</v>
      </c>
      <c r="B32" s="42" t="s">
        <v>173</v>
      </c>
      <c r="C32" s="33" t="s">
        <v>28</v>
      </c>
      <c r="D32" s="42">
        <v>16.0</v>
      </c>
      <c r="E32" s="42">
        <v>1.0</v>
      </c>
      <c r="F32" s="42">
        <v>-0.042</v>
      </c>
      <c r="G32" s="42">
        <v>-0.106</v>
      </c>
      <c r="H32" s="42">
        <v>-0.273</v>
      </c>
      <c r="I32" s="42">
        <v>-0.303</v>
      </c>
      <c r="J32" s="42">
        <v>-0.917</v>
      </c>
      <c r="K32" s="42">
        <v>-0.208</v>
      </c>
      <c r="L32" s="42">
        <v>-0.102</v>
      </c>
    </row>
    <row r="33" ht="14.25" customHeight="1">
      <c r="A33" s="42" t="s">
        <v>175</v>
      </c>
      <c r="B33" s="42" t="s">
        <v>173</v>
      </c>
      <c r="C33" s="33" t="s">
        <v>28</v>
      </c>
      <c r="D33" s="42">
        <v>16.0</v>
      </c>
      <c r="E33" s="42">
        <v>2.0</v>
      </c>
      <c r="F33" s="42">
        <v>-0.042</v>
      </c>
      <c r="G33" s="42">
        <v>-0.106</v>
      </c>
      <c r="H33" s="42">
        <v>-0.273</v>
      </c>
      <c r="I33" s="42">
        <v>-0.303</v>
      </c>
      <c r="J33" s="42">
        <v>-0.917</v>
      </c>
      <c r="K33" s="42">
        <v>-0.208</v>
      </c>
      <c r="L33" s="42">
        <v>-0.102</v>
      </c>
    </row>
    <row r="34" ht="14.25" customHeight="1">
      <c r="A34" s="42" t="s">
        <v>168</v>
      </c>
      <c r="B34" s="42" t="s">
        <v>169</v>
      </c>
      <c r="C34" s="35" t="s">
        <v>46</v>
      </c>
      <c r="D34" s="42">
        <v>1.0</v>
      </c>
      <c r="E34" s="42">
        <v>3.0</v>
      </c>
      <c r="F34" s="42">
        <v>-0.053</v>
      </c>
      <c r="G34" s="42">
        <v>-0.083</v>
      </c>
      <c r="H34" s="42">
        <v>-0.268</v>
      </c>
      <c r="I34" s="42">
        <v>-0.291</v>
      </c>
      <c r="J34" s="42">
        <v>-0.569</v>
      </c>
      <c r="K34" s="42">
        <v>-0.151</v>
      </c>
      <c r="L34" s="42">
        <v>-0.107</v>
      </c>
    </row>
    <row r="35" ht="14.25" customHeight="1">
      <c r="A35" s="42" t="s">
        <v>168</v>
      </c>
      <c r="B35" s="42" t="s">
        <v>169</v>
      </c>
      <c r="C35" s="35" t="s">
        <v>46</v>
      </c>
      <c r="D35" s="42">
        <v>1.0</v>
      </c>
      <c r="E35" s="42">
        <v>4.0</v>
      </c>
      <c r="F35" s="42">
        <v>-0.053</v>
      </c>
      <c r="G35" s="42">
        <v>-0.083</v>
      </c>
      <c r="H35" s="42">
        <v>-0.268</v>
      </c>
      <c r="I35" s="42">
        <v>-0.291</v>
      </c>
      <c r="J35" s="42">
        <v>-0.569</v>
      </c>
      <c r="K35" s="42">
        <v>-0.151</v>
      </c>
      <c r="L35" s="42">
        <v>-0.107</v>
      </c>
    </row>
    <row r="36" ht="14.25" customHeight="1">
      <c r="A36" s="42" t="s">
        <v>168</v>
      </c>
      <c r="B36" s="42" t="s">
        <v>173</v>
      </c>
      <c r="C36" s="35" t="s">
        <v>45</v>
      </c>
      <c r="D36" s="42">
        <v>2.0</v>
      </c>
      <c r="E36" s="42">
        <v>3.0</v>
      </c>
      <c r="F36" s="42">
        <v>-0.069</v>
      </c>
      <c r="G36" s="42">
        <v>-0.187</v>
      </c>
      <c r="H36" s="42">
        <v>-0.353</v>
      </c>
      <c r="I36" s="42">
        <v>-0.361</v>
      </c>
      <c r="J36" s="42">
        <v>-0.629</v>
      </c>
      <c r="K36" s="42">
        <v>-0.149</v>
      </c>
      <c r="L36" s="42">
        <v>-0.195</v>
      </c>
    </row>
    <row r="37" ht="14.25" customHeight="1">
      <c r="A37" s="42" t="s">
        <v>168</v>
      </c>
      <c r="B37" s="42" t="s">
        <v>173</v>
      </c>
      <c r="C37" s="35" t="s">
        <v>45</v>
      </c>
      <c r="D37" s="42">
        <v>2.0</v>
      </c>
      <c r="E37" s="42">
        <v>4.0</v>
      </c>
      <c r="F37" s="42">
        <v>-0.069</v>
      </c>
      <c r="G37" s="42">
        <v>-0.187</v>
      </c>
      <c r="H37" s="42">
        <v>-0.353</v>
      </c>
      <c r="I37" s="42">
        <v>-0.361</v>
      </c>
      <c r="J37" s="42">
        <v>-0.629</v>
      </c>
      <c r="K37" s="42">
        <v>-0.149</v>
      </c>
      <c r="L37" s="42">
        <v>-0.195</v>
      </c>
    </row>
    <row r="38" ht="14.25" customHeight="1">
      <c r="A38" s="42" t="s">
        <v>175</v>
      </c>
      <c r="B38" s="42" t="s">
        <v>176</v>
      </c>
      <c r="C38" s="35" t="s">
        <v>44</v>
      </c>
      <c r="D38" s="42">
        <v>3.0</v>
      </c>
      <c r="E38" s="42">
        <v>3.0</v>
      </c>
      <c r="F38" s="42">
        <v>-0.052</v>
      </c>
      <c r="G38" s="42">
        <v>-0.125</v>
      </c>
      <c r="H38" s="42">
        <v>-0.212</v>
      </c>
      <c r="I38" s="42">
        <v>-0.267</v>
      </c>
      <c r="J38" s="42">
        <v>-0.703</v>
      </c>
      <c r="K38" s="42">
        <v>-0.14</v>
      </c>
      <c r="L38" s="42">
        <v>-0.101</v>
      </c>
    </row>
    <row r="39" ht="14.25" customHeight="1">
      <c r="A39" s="42" t="s">
        <v>175</v>
      </c>
      <c r="B39" s="42" t="s">
        <v>176</v>
      </c>
      <c r="C39" s="35" t="s">
        <v>44</v>
      </c>
      <c r="D39" s="42">
        <v>3.0</v>
      </c>
      <c r="E39" s="42">
        <v>4.0</v>
      </c>
      <c r="F39" s="42">
        <v>-0.052</v>
      </c>
      <c r="G39" s="42">
        <v>-0.125</v>
      </c>
      <c r="H39" s="42">
        <v>-0.212</v>
      </c>
      <c r="I39" s="42">
        <v>-0.267</v>
      </c>
      <c r="J39" s="42">
        <v>-0.703</v>
      </c>
      <c r="K39" s="42">
        <v>-0.14</v>
      </c>
      <c r="L39" s="42">
        <v>-0.101</v>
      </c>
    </row>
    <row r="40" ht="14.25" customHeight="1">
      <c r="A40" s="42" t="s">
        <v>178</v>
      </c>
      <c r="B40" s="42" t="s">
        <v>179</v>
      </c>
      <c r="C40" s="35" t="s">
        <v>43</v>
      </c>
      <c r="D40" s="42">
        <v>4.0</v>
      </c>
      <c r="E40" s="42">
        <v>3.0</v>
      </c>
      <c r="F40" s="42">
        <v>-0.054</v>
      </c>
      <c r="G40" s="42">
        <v>-0.133</v>
      </c>
      <c r="H40" s="42">
        <v>-0.28</v>
      </c>
      <c r="I40" s="42">
        <v>-0.322</v>
      </c>
      <c r="J40" s="42">
        <v>-0.485</v>
      </c>
      <c r="K40" s="42">
        <v>-0.107</v>
      </c>
      <c r="L40" s="42">
        <v>-0.26</v>
      </c>
    </row>
    <row r="41" ht="14.25" customHeight="1">
      <c r="A41" s="42" t="s">
        <v>178</v>
      </c>
      <c r="B41" s="42" t="s">
        <v>179</v>
      </c>
      <c r="C41" s="35" t="s">
        <v>43</v>
      </c>
      <c r="D41" s="42">
        <v>4.0</v>
      </c>
      <c r="E41" s="42">
        <v>4.0</v>
      </c>
      <c r="F41" s="42">
        <v>-0.054</v>
      </c>
      <c r="G41" s="42">
        <v>-0.133</v>
      </c>
      <c r="H41" s="42">
        <v>-0.28</v>
      </c>
      <c r="I41" s="42">
        <v>-0.322</v>
      </c>
      <c r="J41" s="42">
        <v>-0.485</v>
      </c>
      <c r="K41" s="42">
        <v>-0.107</v>
      </c>
      <c r="L41" s="42">
        <v>-0.26</v>
      </c>
    </row>
    <row r="42" ht="14.25" customHeight="1">
      <c r="A42" s="42" t="s">
        <v>183</v>
      </c>
      <c r="B42" s="42" t="s">
        <v>176</v>
      </c>
      <c r="C42" s="35" t="s">
        <v>42</v>
      </c>
      <c r="D42" s="42">
        <v>5.0</v>
      </c>
      <c r="E42" s="42">
        <v>3.0</v>
      </c>
      <c r="F42" s="42">
        <v>-0.071</v>
      </c>
      <c r="G42" s="42">
        <v>-0.147</v>
      </c>
      <c r="H42" s="42">
        <v>-0.175</v>
      </c>
      <c r="I42" s="42">
        <v>-0.252</v>
      </c>
      <c r="J42" s="42">
        <v>-0.662</v>
      </c>
      <c r="K42" s="42">
        <v>-0.122</v>
      </c>
      <c r="L42" s="42">
        <v>-0.107</v>
      </c>
    </row>
    <row r="43" ht="14.25" customHeight="1">
      <c r="A43" s="42" t="s">
        <v>183</v>
      </c>
      <c r="B43" s="42" t="s">
        <v>176</v>
      </c>
      <c r="C43" s="35" t="s">
        <v>42</v>
      </c>
      <c r="D43" s="42">
        <v>5.0</v>
      </c>
      <c r="E43" s="42">
        <v>4.0</v>
      </c>
      <c r="F43" s="42">
        <v>-0.071</v>
      </c>
      <c r="G43" s="42">
        <v>-0.147</v>
      </c>
      <c r="H43" s="42">
        <v>-0.175</v>
      </c>
      <c r="I43" s="42">
        <v>-0.252</v>
      </c>
      <c r="J43" s="42">
        <v>-0.662</v>
      </c>
      <c r="K43" s="42">
        <v>-0.122</v>
      </c>
      <c r="L43" s="42">
        <v>-0.107</v>
      </c>
    </row>
    <row r="44" ht="14.25" customHeight="1">
      <c r="A44" s="42" t="s">
        <v>168</v>
      </c>
      <c r="B44" s="42" t="s">
        <v>179</v>
      </c>
      <c r="C44" s="35" t="s">
        <v>41</v>
      </c>
      <c r="D44" s="42">
        <v>6.0</v>
      </c>
      <c r="E44" s="42">
        <v>3.0</v>
      </c>
      <c r="F44" s="42">
        <v>-0.045</v>
      </c>
      <c r="G44" s="42">
        <v>-0.161</v>
      </c>
      <c r="H44" s="42">
        <v>-0.302</v>
      </c>
      <c r="I44" s="42">
        <v>-0.293</v>
      </c>
      <c r="J44" s="42">
        <v>-0.514</v>
      </c>
      <c r="K44" s="42">
        <v>-0.209</v>
      </c>
      <c r="L44" s="42">
        <v>-0.112</v>
      </c>
    </row>
    <row r="45" ht="14.25" customHeight="1">
      <c r="A45" s="42" t="s">
        <v>168</v>
      </c>
      <c r="B45" s="42" t="s">
        <v>179</v>
      </c>
      <c r="C45" s="35" t="s">
        <v>41</v>
      </c>
      <c r="D45" s="42">
        <v>6.0</v>
      </c>
      <c r="E45" s="42">
        <v>4.0</v>
      </c>
      <c r="F45" s="42">
        <v>-0.045</v>
      </c>
      <c r="G45" s="42">
        <v>-0.161</v>
      </c>
      <c r="H45" s="42">
        <v>-0.302</v>
      </c>
      <c r="I45" s="42">
        <v>-0.293</v>
      </c>
      <c r="J45" s="42">
        <v>-0.514</v>
      </c>
      <c r="K45" s="42">
        <v>-0.209</v>
      </c>
      <c r="L45" s="42">
        <v>-0.112</v>
      </c>
    </row>
    <row r="46" ht="14.25" customHeight="1">
      <c r="A46" s="42" t="s">
        <v>183</v>
      </c>
      <c r="B46" s="42" t="s">
        <v>173</v>
      </c>
      <c r="C46" s="35" t="s">
        <v>40</v>
      </c>
      <c r="D46" s="42">
        <v>7.0</v>
      </c>
      <c r="E46" s="42">
        <v>3.0</v>
      </c>
      <c r="F46" s="42">
        <v>-0.055</v>
      </c>
      <c r="G46" s="42">
        <v>-0.086</v>
      </c>
      <c r="H46" s="42">
        <v>-0.217</v>
      </c>
      <c r="I46" s="42">
        <v>-0.314</v>
      </c>
      <c r="J46" s="42">
        <v>-0.749</v>
      </c>
      <c r="K46" s="42">
        <v>-0.154</v>
      </c>
      <c r="L46" s="42">
        <v>-0.093</v>
      </c>
    </row>
    <row r="47" ht="14.25" customHeight="1">
      <c r="A47" s="42" t="s">
        <v>183</v>
      </c>
      <c r="B47" s="42" t="s">
        <v>173</v>
      </c>
      <c r="C47" s="35" t="s">
        <v>40</v>
      </c>
      <c r="D47" s="42">
        <v>7.0</v>
      </c>
      <c r="E47" s="42">
        <v>4.0</v>
      </c>
      <c r="F47" s="42">
        <v>-0.055</v>
      </c>
      <c r="G47" s="42">
        <v>-0.086</v>
      </c>
      <c r="H47" s="42">
        <v>-0.217</v>
      </c>
      <c r="I47" s="42">
        <v>-0.314</v>
      </c>
      <c r="J47" s="42">
        <v>-0.749</v>
      </c>
      <c r="K47" s="42">
        <v>-0.154</v>
      </c>
      <c r="L47" s="42">
        <v>-0.093</v>
      </c>
    </row>
    <row r="48" ht="14.25" customHeight="1">
      <c r="A48" s="42" t="s">
        <v>175</v>
      </c>
      <c r="B48" s="42" t="s">
        <v>179</v>
      </c>
      <c r="C48" s="35" t="s">
        <v>39</v>
      </c>
      <c r="D48" s="42">
        <v>8.0</v>
      </c>
      <c r="E48" s="42">
        <v>3.0</v>
      </c>
      <c r="F48" s="42">
        <v>-0.035</v>
      </c>
      <c r="G48" s="42">
        <v>-0.108</v>
      </c>
      <c r="H48" s="42">
        <v>-0.173</v>
      </c>
      <c r="I48" s="42">
        <v>-0.328</v>
      </c>
      <c r="J48" s="42">
        <v>-0.442</v>
      </c>
      <c r="K48" s="42">
        <v>-0.241</v>
      </c>
      <c r="L48" s="42">
        <v>-0.085</v>
      </c>
    </row>
    <row r="49" ht="14.25" customHeight="1">
      <c r="A49" s="42" t="s">
        <v>175</v>
      </c>
      <c r="B49" s="42" t="s">
        <v>179</v>
      </c>
      <c r="C49" s="35" t="s">
        <v>39</v>
      </c>
      <c r="D49" s="42">
        <v>8.0</v>
      </c>
      <c r="E49" s="42">
        <v>4.0</v>
      </c>
      <c r="F49" s="42">
        <v>-0.035</v>
      </c>
      <c r="G49" s="42">
        <v>-0.108</v>
      </c>
      <c r="H49" s="42">
        <v>-0.173</v>
      </c>
      <c r="I49" s="42">
        <v>-0.328</v>
      </c>
      <c r="J49" s="42">
        <v>-0.442</v>
      </c>
      <c r="K49" s="42">
        <v>-0.241</v>
      </c>
      <c r="L49" s="42">
        <v>-0.085</v>
      </c>
    </row>
    <row r="50" ht="14.25" customHeight="1">
      <c r="A50" s="42" t="s">
        <v>168</v>
      </c>
      <c r="B50" s="42" t="s">
        <v>176</v>
      </c>
      <c r="C50" s="35" t="s">
        <v>38</v>
      </c>
      <c r="D50" s="42">
        <v>9.0</v>
      </c>
      <c r="E50" s="42">
        <v>3.0</v>
      </c>
      <c r="F50" s="42">
        <v>-0.056</v>
      </c>
      <c r="G50" s="42">
        <v>-0.176</v>
      </c>
      <c r="H50" s="42">
        <v>-0.218</v>
      </c>
      <c r="I50" s="42">
        <v>-0.231</v>
      </c>
      <c r="J50" s="42">
        <v>-0.507</v>
      </c>
      <c r="K50" s="42">
        <v>-0.178</v>
      </c>
      <c r="L50" s="42">
        <v>-0.103</v>
      </c>
    </row>
    <row r="51" ht="14.25" customHeight="1">
      <c r="A51" s="42" t="s">
        <v>168</v>
      </c>
      <c r="B51" s="42" t="s">
        <v>176</v>
      </c>
      <c r="C51" s="35" t="s">
        <v>38</v>
      </c>
      <c r="D51" s="42">
        <v>9.0</v>
      </c>
      <c r="E51" s="42">
        <v>4.0</v>
      </c>
      <c r="F51" s="42">
        <v>-0.056</v>
      </c>
      <c r="G51" s="42">
        <v>-0.176</v>
      </c>
      <c r="H51" s="42">
        <v>-0.218</v>
      </c>
      <c r="I51" s="42">
        <v>-0.231</v>
      </c>
      <c r="J51" s="42">
        <v>-0.507</v>
      </c>
      <c r="K51" s="42">
        <v>-0.178</v>
      </c>
      <c r="L51" s="42">
        <v>-0.103</v>
      </c>
    </row>
    <row r="52" ht="14.25" customHeight="1">
      <c r="A52" s="42" t="s">
        <v>183</v>
      </c>
      <c r="B52" s="42" t="s">
        <v>179</v>
      </c>
      <c r="C52" s="35" t="s">
        <v>37</v>
      </c>
      <c r="D52" s="42">
        <v>10.0</v>
      </c>
      <c r="E52" s="42">
        <v>3.0</v>
      </c>
      <c r="F52" s="42">
        <v>-0.042</v>
      </c>
      <c r="G52" s="42">
        <v>-0.121</v>
      </c>
      <c r="H52" s="42">
        <v>-0.181</v>
      </c>
      <c r="I52" s="42">
        <v>-0.259</v>
      </c>
      <c r="J52" s="42">
        <v>-0.467</v>
      </c>
      <c r="K52" s="42">
        <v>-0.216</v>
      </c>
      <c r="L52" s="42">
        <v>-0.105</v>
      </c>
    </row>
    <row r="53" ht="14.25" customHeight="1">
      <c r="A53" s="42" t="s">
        <v>183</v>
      </c>
      <c r="B53" s="42" t="s">
        <v>179</v>
      </c>
      <c r="C53" s="35" t="s">
        <v>37</v>
      </c>
      <c r="D53" s="42">
        <v>10.0</v>
      </c>
      <c r="E53" s="42">
        <v>4.0</v>
      </c>
      <c r="F53" s="42">
        <v>-0.042</v>
      </c>
      <c r="G53" s="42">
        <v>-0.121</v>
      </c>
      <c r="H53" s="42">
        <v>-0.181</v>
      </c>
      <c r="I53" s="42">
        <v>-0.259</v>
      </c>
      <c r="J53" s="42">
        <v>-0.467</v>
      </c>
      <c r="K53" s="42">
        <v>-0.216</v>
      </c>
      <c r="L53" s="42">
        <v>-0.105</v>
      </c>
    </row>
    <row r="54" ht="14.25" customHeight="1">
      <c r="A54" s="42" t="s">
        <v>178</v>
      </c>
      <c r="B54" s="42" t="s">
        <v>173</v>
      </c>
      <c r="C54" s="35" t="s">
        <v>36</v>
      </c>
      <c r="D54" s="42">
        <v>11.0</v>
      </c>
      <c r="E54" s="42">
        <v>3.0</v>
      </c>
      <c r="F54" s="42">
        <v>-0.055</v>
      </c>
      <c r="G54" s="42">
        <v>-0.11</v>
      </c>
      <c r="H54" s="42">
        <v>-0.291</v>
      </c>
      <c r="I54" s="42">
        <v>-0.288</v>
      </c>
      <c r="J54" s="42">
        <v>-0.362</v>
      </c>
      <c r="K54" s="42">
        <v>-0.135</v>
      </c>
      <c r="L54" s="42">
        <v>-0.128</v>
      </c>
    </row>
    <row r="55" ht="14.25" customHeight="1">
      <c r="A55" s="42" t="s">
        <v>178</v>
      </c>
      <c r="B55" s="42" t="s">
        <v>173</v>
      </c>
      <c r="C55" s="35" t="s">
        <v>36</v>
      </c>
      <c r="D55" s="42">
        <v>11.0</v>
      </c>
      <c r="E55" s="42">
        <v>4.0</v>
      </c>
      <c r="F55" s="42">
        <v>-0.055</v>
      </c>
      <c r="G55" s="42">
        <v>-0.11</v>
      </c>
      <c r="H55" s="42">
        <v>-0.291</v>
      </c>
      <c r="I55" s="42">
        <v>-0.288</v>
      </c>
      <c r="J55" s="42">
        <v>-0.362</v>
      </c>
      <c r="K55" s="42">
        <v>-0.135</v>
      </c>
      <c r="L55" s="42">
        <v>-0.128</v>
      </c>
    </row>
    <row r="56" ht="14.25" customHeight="1">
      <c r="A56" s="42" t="s">
        <v>175</v>
      </c>
      <c r="B56" s="42" t="s">
        <v>169</v>
      </c>
      <c r="C56" s="35" t="s">
        <v>34</v>
      </c>
      <c r="D56" s="42">
        <v>12.0</v>
      </c>
      <c r="E56" s="42">
        <v>3.0</v>
      </c>
      <c r="F56" s="42">
        <v>-0.095</v>
      </c>
      <c r="G56" s="42">
        <v>-0.118</v>
      </c>
      <c r="H56" s="42">
        <v>-0.275</v>
      </c>
      <c r="I56" s="42">
        <v>-0.319</v>
      </c>
      <c r="J56" s="42">
        <v>-1.146</v>
      </c>
      <c r="K56" s="42">
        <v>-0.132</v>
      </c>
      <c r="L56" s="42">
        <v>-0.089</v>
      </c>
    </row>
    <row r="57" ht="14.25" customHeight="1">
      <c r="A57" s="42" t="s">
        <v>175</v>
      </c>
      <c r="B57" s="42" t="s">
        <v>169</v>
      </c>
      <c r="C57" s="35" t="s">
        <v>34</v>
      </c>
      <c r="D57" s="42">
        <v>12.0</v>
      </c>
      <c r="E57" s="42">
        <v>4.0</v>
      </c>
      <c r="F57" s="42">
        <v>-0.095</v>
      </c>
      <c r="G57" s="42">
        <v>-0.118</v>
      </c>
      <c r="H57" s="42">
        <v>-0.275</v>
      </c>
      <c r="I57" s="42">
        <v>-0.319</v>
      </c>
      <c r="J57" s="42">
        <v>-1.146</v>
      </c>
      <c r="K57" s="42">
        <v>-0.132</v>
      </c>
      <c r="L57" s="42">
        <v>-0.089</v>
      </c>
    </row>
    <row r="58" ht="14.25" customHeight="1">
      <c r="A58" s="42" t="s">
        <v>178</v>
      </c>
      <c r="B58" s="42" t="s">
        <v>169</v>
      </c>
      <c r="C58" s="35" t="s">
        <v>32</v>
      </c>
      <c r="D58" s="42">
        <v>13.0</v>
      </c>
      <c r="E58" s="42">
        <v>3.0</v>
      </c>
      <c r="F58" s="42">
        <v>-0.083</v>
      </c>
      <c r="G58" s="42">
        <v>-0.145</v>
      </c>
      <c r="H58" s="42">
        <v>-0.326</v>
      </c>
      <c r="I58" s="42">
        <v>-0.314</v>
      </c>
      <c r="J58" s="42">
        <v>-0.945</v>
      </c>
      <c r="K58" s="42">
        <v>-0.169</v>
      </c>
      <c r="L58" s="42">
        <v>-0.113</v>
      </c>
    </row>
    <row r="59" ht="14.25" customHeight="1">
      <c r="A59" s="42" t="s">
        <v>178</v>
      </c>
      <c r="B59" s="42" t="s">
        <v>169</v>
      </c>
      <c r="C59" s="35" t="s">
        <v>32</v>
      </c>
      <c r="D59" s="42">
        <v>13.0</v>
      </c>
      <c r="E59" s="42">
        <v>4.0</v>
      </c>
      <c r="F59" s="42">
        <v>-0.083</v>
      </c>
      <c r="G59" s="42">
        <v>-0.145</v>
      </c>
      <c r="H59" s="42">
        <v>-0.326</v>
      </c>
      <c r="I59" s="42">
        <v>-0.314</v>
      </c>
      <c r="J59" s="42">
        <v>-0.945</v>
      </c>
      <c r="K59" s="42">
        <v>-0.169</v>
      </c>
      <c r="L59" s="42">
        <v>-0.113</v>
      </c>
    </row>
    <row r="60" ht="14.25" customHeight="1">
      <c r="A60" s="42" t="s">
        <v>183</v>
      </c>
      <c r="B60" s="42" t="s">
        <v>169</v>
      </c>
      <c r="C60" s="35" t="s">
        <v>30</v>
      </c>
      <c r="D60" s="42">
        <v>14.0</v>
      </c>
      <c r="E60" s="42">
        <v>3.0</v>
      </c>
      <c r="F60" s="42">
        <v>-0.067</v>
      </c>
      <c r="G60" s="42">
        <v>-0.135</v>
      </c>
      <c r="H60" s="42">
        <v>-0.302</v>
      </c>
      <c r="I60" s="42">
        <v>-0.269</v>
      </c>
      <c r="J60" s="42">
        <v>-1.041</v>
      </c>
      <c r="K60" s="42">
        <v>-0.125</v>
      </c>
      <c r="L60" s="42">
        <v>-0.122</v>
      </c>
    </row>
    <row r="61" ht="14.25" customHeight="1">
      <c r="A61" s="42" t="s">
        <v>183</v>
      </c>
      <c r="B61" s="42" t="s">
        <v>169</v>
      </c>
      <c r="C61" s="35" t="s">
        <v>30</v>
      </c>
      <c r="D61" s="42">
        <v>14.0</v>
      </c>
      <c r="E61" s="42">
        <v>4.0</v>
      </c>
      <c r="F61" s="42">
        <v>-0.067</v>
      </c>
      <c r="G61" s="42">
        <v>-0.135</v>
      </c>
      <c r="H61" s="42">
        <v>-0.302</v>
      </c>
      <c r="I61" s="42">
        <v>-0.269</v>
      </c>
      <c r="J61" s="42">
        <v>-1.041</v>
      </c>
      <c r="K61" s="42">
        <v>-0.125</v>
      </c>
      <c r="L61" s="42">
        <v>-0.122</v>
      </c>
    </row>
    <row r="62" ht="14.25" customHeight="1">
      <c r="A62" s="42" t="s">
        <v>178</v>
      </c>
      <c r="B62" s="42" t="s">
        <v>176</v>
      </c>
      <c r="C62" s="35" t="s">
        <v>29</v>
      </c>
      <c r="D62" s="42">
        <v>15.0</v>
      </c>
      <c r="E62" s="42">
        <v>3.0</v>
      </c>
      <c r="F62" s="42">
        <v>-0.058</v>
      </c>
      <c r="G62" s="42">
        <v>-0.155</v>
      </c>
      <c r="H62" s="42">
        <v>-0.304</v>
      </c>
      <c r="I62" s="42">
        <v>-0.405</v>
      </c>
      <c r="J62" s="42">
        <v>-0.813</v>
      </c>
      <c r="K62" s="42">
        <v>-0.107</v>
      </c>
      <c r="L62" s="42">
        <v>-0.163</v>
      </c>
    </row>
    <row r="63" ht="14.25" customHeight="1">
      <c r="A63" s="42" t="s">
        <v>178</v>
      </c>
      <c r="B63" s="42" t="s">
        <v>176</v>
      </c>
      <c r="C63" s="35" t="s">
        <v>29</v>
      </c>
      <c r="D63" s="42">
        <v>15.0</v>
      </c>
      <c r="E63" s="42">
        <v>4.0</v>
      </c>
      <c r="F63" s="42">
        <v>-0.058</v>
      </c>
      <c r="G63" s="42">
        <v>-0.155</v>
      </c>
      <c r="H63" s="42">
        <v>-0.304</v>
      </c>
      <c r="I63" s="42">
        <v>-0.405</v>
      </c>
      <c r="J63" s="42">
        <v>-0.813</v>
      </c>
      <c r="K63" s="42">
        <v>-0.107</v>
      </c>
      <c r="L63" s="42">
        <v>-0.163</v>
      </c>
    </row>
    <row r="64" ht="14.25" customHeight="1">
      <c r="A64" s="42" t="s">
        <v>175</v>
      </c>
      <c r="B64" s="42" t="s">
        <v>173</v>
      </c>
      <c r="C64" s="33" t="s">
        <v>28</v>
      </c>
      <c r="D64" s="42">
        <v>16.0</v>
      </c>
      <c r="E64" s="42">
        <v>3.0</v>
      </c>
      <c r="F64" s="42">
        <v>-0.056</v>
      </c>
      <c r="G64" s="42">
        <v>-0.098</v>
      </c>
      <c r="H64" s="42">
        <v>-0.236</v>
      </c>
      <c r="I64" s="42">
        <v>-0.387</v>
      </c>
      <c r="J64" s="42">
        <v>-0.827</v>
      </c>
      <c r="K64" s="42">
        <v>-0.151</v>
      </c>
      <c r="L64" s="42">
        <v>-0.099</v>
      </c>
    </row>
    <row r="65" ht="14.25" customHeight="1">
      <c r="A65" s="42" t="s">
        <v>175</v>
      </c>
      <c r="B65" s="42" t="s">
        <v>173</v>
      </c>
      <c r="C65" s="33" t="s">
        <v>28</v>
      </c>
      <c r="D65" s="42">
        <v>16.0</v>
      </c>
      <c r="E65" s="42">
        <v>4.0</v>
      </c>
      <c r="F65" s="42">
        <v>-0.056</v>
      </c>
      <c r="G65" s="42">
        <v>-0.098</v>
      </c>
      <c r="H65" s="42">
        <v>-0.236</v>
      </c>
      <c r="I65" s="42">
        <v>-0.387</v>
      </c>
      <c r="J65" s="42">
        <v>-0.827</v>
      </c>
      <c r="K65" s="42">
        <v>-0.151</v>
      </c>
      <c r="L65" s="42">
        <v>-0.099</v>
      </c>
    </row>
    <row r="66" ht="14.25" customHeight="1">
      <c r="A66" s="42" t="s">
        <v>168</v>
      </c>
      <c r="B66" s="42" t="s">
        <v>169</v>
      </c>
      <c r="C66" s="35" t="s">
        <v>46</v>
      </c>
      <c r="D66" s="42">
        <v>1.0</v>
      </c>
      <c r="E66" s="42">
        <v>5.0</v>
      </c>
      <c r="F66" s="42">
        <v>-0.055</v>
      </c>
      <c r="G66" s="42">
        <v>-0.125</v>
      </c>
      <c r="H66" s="42">
        <v>-0.365</v>
      </c>
      <c r="I66" s="42">
        <v>-0.241</v>
      </c>
      <c r="J66" s="42">
        <v>-0.431</v>
      </c>
      <c r="K66" s="42">
        <v>-0.131</v>
      </c>
      <c r="L66" s="42">
        <v>-0.207</v>
      </c>
    </row>
    <row r="67" ht="14.25" customHeight="1">
      <c r="A67" s="42" t="s">
        <v>168</v>
      </c>
      <c r="B67" s="42" t="s">
        <v>169</v>
      </c>
      <c r="C67" s="35" t="s">
        <v>46</v>
      </c>
      <c r="D67" s="42">
        <v>1.0</v>
      </c>
      <c r="E67" s="42">
        <v>6.0</v>
      </c>
      <c r="F67" s="42">
        <v>-0.055</v>
      </c>
      <c r="G67" s="42">
        <v>-0.125</v>
      </c>
      <c r="H67" s="42">
        <v>-0.365</v>
      </c>
      <c r="I67" s="42">
        <v>-0.241</v>
      </c>
      <c r="J67" s="42">
        <v>-0.431</v>
      </c>
      <c r="K67" s="42">
        <v>-0.131</v>
      </c>
      <c r="L67" s="42">
        <v>-0.207</v>
      </c>
    </row>
    <row r="68" ht="14.25" customHeight="1">
      <c r="A68" s="42" t="s">
        <v>168</v>
      </c>
      <c r="B68" s="42" t="s">
        <v>173</v>
      </c>
      <c r="C68" s="35" t="s">
        <v>45</v>
      </c>
      <c r="D68" s="42">
        <v>2.0</v>
      </c>
      <c r="E68" s="42">
        <v>5.0</v>
      </c>
      <c r="F68" s="42">
        <v>-0.053</v>
      </c>
      <c r="G68" s="42">
        <v>-0.099</v>
      </c>
      <c r="H68" s="42">
        <v>-0.202</v>
      </c>
      <c r="I68" s="42">
        <v>-0.258</v>
      </c>
      <c r="J68" s="42">
        <v>-0.491</v>
      </c>
      <c r="K68" s="42">
        <v>-0.169</v>
      </c>
      <c r="L68" s="42">
        <v>-0.194</v>
      </c>
    </row>
    <row r="69" ht="14.25" customHeight="1">
      <c r="A69" s="42" t="s">
        <v>168</v>
      </c>
      <c r="B69" s="42" t="s">
        <v>173</v>
      </c>
      <c r="C69" s="35" t="s">
        <v>45</v>
      </c>
      <c r="D69" s="42">
        <v>2.0</v>
      </c>
      <c r="E69" s="42">
        <v>6.0</v>
      </c>
      <c r="F69" s="42">
        <v>-0.053</v>
      </c>
      <c r="G69" s="42">
        <v>-0.099</v>
      </c>
      <c r="H69" s="42">
        <v>-0.202</v>
      </c>
      <c r="I69" s="42">
        <v>-0.258</v>
      </c>
      <c r="J69" s="42">
        <v>-0.491</v>
      </c>
      <c r="K69" s="42">
        <v>-0.169</v>
      </c>
      <c r="L69" s="42">
        <v>-0.194</v>
      </c>
    </row>
    <row r="70" ht="14.25" customHeight="1">
      <c r="A70" s="42" t="s">
        <v>175</v>
      </c>
      <c r="B70" s="42" t="s">
        <v>176</v>
      </c>
      <c r="C70" s="35" t="s">
        <v>44</v>
      </c>
      <c r="D70" s="42">
        <v>3.0</v>
      </c>
      <c r="E70" s="42">
        <v>5.0</v>
      </c>
      <c r="F70" s="42">
        <v>-0.046</v>
      </c>
      <c r="G70" s="42">
        <v>-0.151</v>
      </c>
      <c r="H70" s="42">
        <v>-0.181</v>
      </c>
      <c r="I70" s="42">
        <v>-0.218</v>
      </c>
      <c r="J70" s="42">
        <v>-0.638</v>
      </c>
      <c r="K70" s="42">
        <v>-0.178</v>
      </c>
      <c r="L70" s="42">
        <v>-0.088</v>
      </c>
    </row>
    <row r="71" ht="14.25" customHeight="1">
      <c r="A71" s="42" t="s">
        <v>175</v>
      </c>
      <c r="B71" s="42" t="s">
        <v>176</v>
      </c>
      <c r="C71" s="35" t="s">
        <v>44</v>
      </c>
      <c r="D71" s="42">
        <v>3.0</v>
      </c>
      <c r="E71" s="42">
        <v>6.0</v>
      </c>
      <c r="F71" s="42">
        <v>-0.046</v>
      </c>
      <c r="G71" s="42">
        <v>-0.151</v>
      </c>
      <c r="H71" s="42">
        <v>-0.181</v>
      </c>
      <c r="I71" s="42">
        <v>-0.218</v>
      </c>
      <c r="J71" s="42">
        <v>-0.638</v>
      </c>
      <c r="K71" s="42">
        <v>-0.178</v>
      </c>
      <c r="L71" s="42">
        <v>-0.088</v>
      </c>
    </row>
    <row r="72" ht="14.25" customHeight="1">
      <c r="A72" s="42" t="s">
        <v>178</v>
      </c>
      <c r="B72" s="42" t="s">
        <v>179</v>
      </c>
      <c r="C72" s="35" t="s">
        <v>43</v>
      </c>
      <c r="D72" s="42">
        <v>4.0</v>
      </c>
      <c r="E72" s="42">
        <v>5.0</v>
      </c>
      <c r="F72" s="42">
        <v>-0.057</v>
      </c>
      <c r="G72" s="42">
        <v>-0.127</v>
      </c>
      <c r="H72" s="42">
        <v>-0.234</v>
      </c>
      <c r="I72" s="42">
        <v>-0.305</v>
      </c>
      <c r="J72" s="42">
        <v>-0.435</v>
      </c>
      <c r="K72" s="42">
        <v>-0.189</v>
      </c>
      <c r="L72" s="42">
        <v>-0.157</v>
      </c>
    </row>
    <row r="73" ht="14.25" customHeight="1">
      <c r="A73" s="42" t="s">
        <v>178</v>
      </c>
      <c r="B73" s="42" t="s">
        <v>179</v>
      </c>
      <c r="C73" s="35" t="s">
        <v>43</v>
      </c>
      <c r="D73" s="42">
        <v>4.0</v>
      </c>
      <c r="E73" s="42">
        <v>6.0</v>
      </c>
      <c r="F73" s="42">
        <v>-0.057</v>
      </c>
      <c r="G73" s="42">
        <v>-0.127</v>
      </c>
      <c r="H73" s="42">
        <v>-0.234</v>
      </c>
      <c r="I73" s="42">
        <v>-0.305</v>
      </c>
      <c r="J73" s="42">
        <v>-0.435</v>
      </c>
      <c r="K73" s="42">
        <v>-0.189</v>
      </c>
      <c r="L73" s="42">
        <v>-0.157</v>
      </c>
    </row>
    <row r="74" ht="14.25" customHeight="1">
      <c r="A74" s="42" t="s">
        <v>183</v>
      </c>
      <c r="B74" s="42" t="s">
        <v>176</v>
      </c>
      <c r="C74" s="35" t="s">
        <v>42</v>
      </c>
      <c r="D74" s="42">
        <v>5.0</v>
      </c>
      <c r="E74" s="42">
        <v>5.0</v>
      </c>
      <c r="F74" s="42">
        <v>-0.049</v>
      </c>
      <c r="G74" s="42">
        <v>-0.143</v>
      </c>
      <c r="H74" s="42">
        <v>-0.201</v>
      </c>
      <c r="I74" s="42">
        <v>-0.239</v>
      </c>
      <c r="J74" s="42">
        <v>-0.623</v>
      </c>
      <c r="K74" s="42">
        <v>-0.209</v>
      </c>
      <c r="L74" s="42">
        <v>-0.085</v>
      </c>
    </row>
    <row r="75" ht="14.25" customHeight="1">
      <c r="A75" s="42" t="s">
        <v>183</v>
      </c>
      <c r="B75" s="42" t="s">
        <v>176</v>
      </c>
      <c r="C75" s="35" t="s">
        <v>42</v>
      </c>
      <c r="D75" s="42">
        <v>5.0</v>
      </c>
      <c r="E75" s="42">
        <v>6.0</v>
      </c>
      <c r="F75" s="42">
        <v>-0.049</v>
      </c>
      <c r="G75" s="42">
        <v>-0.143</v>
      </c>
      <c r="H75" s="42">
        <v>-0.201</v>
      </c>
      <c r="I75" s="42">
        <v>-0.239</v>
      </c>
      <c r="J75" s="42">
        <v>-0.623</v>
      </c>
      <c r="K75" s="42">
        <v>-0.209</v>
      </c>
      <c r="L75" s="42">
        <v>-0.085</v>
      </c>
    </row>
    <row r="76" ht="14.25" customHeight="1">
      <c r="A76" s="42" t="s">
        <v>168</v>
      </c>
      <c r="B76" s="42" t="s">
        <v>179</v>
      </c>
      <c r="C76" s="35" t="s">
        <v>41</v>
      </c>
      <c r="D76" s="42">
        <v>6.0</v>
      </c>
      <c r="E76" s="42">
        <v>5.0</v>
      </c>
      <c r="F76" s="42">
        <v>-0.06</v>
      </c>
      <c r="G76" s="42">
        <v>-0.109</v>
      </c>
      <c r="H76" s="42">
        <v>-0.231</v>
      </c>
      <c r="I76" s="42">
        <v>-0.296</v>
      </c>
      <c r="J76" s="42">
        <v>-0.992</v>
      </c>
      <c r="K76" s="42">
        <v>-0.149</v>
      </c>
      <c r="L76" s="42">
        <v>-0.073</v>
      </c>
    </row>
    <row r="77" ht="14.25" customHeight="1">
      <c r="A77" s="42" t="s">
        <v>168</v>
      </c>
      <c r="B77" s="42" t="s">
        <v>179</v>
      </c>
      <c r="C77" s="35" t="s">
        <v>41</v>
      </c>
      <c r="D77" s="42">
        <v>6.0</v>
      </c>
      <c r="E77" s="42">
        <v>6.0</v>
      </c>
      <c r="F77" s="42">
        <v>-0.06</v>
      </c>
      <c r="G77" s="42">
        <v>-0.109</v>
      </c>
      <c r="H77" s="42">
        <v>-0.231</v>
      </c>
      <c r="I77" s="42">
        <v>-0.296</v>
      </c>
      <c r="J77" s="42">
        <v>-0.992</v>
      </c>
      <c r="K77" s="42">
        <v>-0.149</v>
      </c>
      <c r="L77" s="42">
        <v>-0.073</v>
      </c>
    </row>
    <row r="78" ht="14.25" customHeight="1">
      <c r="A78" s="42" t="s">
        <v>183</v>
      </c>
      <c r="B78" s="42" t="s">
        <v>173</v>
      </c>
      <c r="C78" s="35" t="s">
        <v>40</v>
      </c>
      <c r="D78" s="42">
        <v>7.0</v>
      </c>
      <c r="E78" s="42">
        <v>5.0</v>
      </c>
      <c r="F78" s="42">
        <v>-0.066</v>
      </c>
      <c r="G78" s="42">
        <v>-0.161</v>
      </c>
      <c r="H78" s="42">
        <v>-0.182</v>
      </c>
      <c r="I78" s="42">
        <v>-0.268</v>
      </c>
      <c r="J78" s="42">
        <v>-0.356</v>
      </c>
      <c r="K78" s="42">
        <v>-0.132</v>
      </c>
      <c r="L78" s="42">
        <v>-0.121</v>
      </c>
    </row>
    <row r="79" ht="14.25" customHeight="1">
      <c r="A79" s="42" t="s">
        <v>183</v>
      </c>
      <c r="B79" s="42" t="s">
        <v>173</v>
      </c>
      <c r="C79" s="35" t="s">
        <v>40</v>
      </c>
      <c r="D79" s="42">
        <v>7.0</v>
      </c>
      <c r="E79" s="42">
        <v>6.0</v>
      </c>
      <c r="F79" s="42">
        <v>-0.066</v>
      </c>
      <c r="G79" s="42">
        <v>-0.161</v>
      </c>
      <c r="H79" s="42">
        <v>-0.182</v>
      </c>
      <c r="I79" s="42">
        <v>-0.268</v>
      </c>
      <c r="J79" s="42">
        <v>-0.356</v>
      </c>
      <c r="K79" s="42">
        <v>-0.132</v>
      </c>
      <c r="L79" s="42">
        <v>-0.121</v>
      </c>
    </row>
    <row r="80" ht="14.25" customHeight="1">
      <c r="A80" s="42" t="s">
        <v>175</v>
      </c>
      <c r="B80" s="42" t="s">
        <v>179</v>
      </c>
      <c r="C80" s="35" t="s">
        <v>39</v>
      </c>
      <c r="D80" s="42">
        <v>8.0</v>
      </c>
      <c r="E80" s="42">
        <v>5.0</v>
      </c>
      <c r="F80" s="42">
        <v>-0.083</v>
      </c>
      <c r="G80" s="42">
        <v>-0.107</v>
      </c>
      <c r="H80" s="42">
        <v>-0.261</v>
      </c>
      <c r="I80" s="42">
        <v>-0.286</v>
      </c>
      <c r="J80" s="42">
        <v>-0.652</v>
      </c>
      <c r="K80" s="42">
        <v>-0.119</v>
      </c>
      <c r="L80" s="42">
        <v>-0.1</v>
      </c>
    </row>
    <row r="81" ht="14.25" customHeight="1">
      <c r="A81" s="42" t="s">
        <v>175</v>
      </c>
      <c r="B81" s="42" t="s">
        <v>179</v>
      </c>
      <c r="C81" s="35" t="s">
        <v>39</v>
      </c>
      <c r="D81" s="42">
        <v>8.0</v>
      </c>
      <c r="E81" s="42">
        <v>6.0</v>
      </c>
      <c r="F81" s="42">
        <v>-0.083</v>
      </c>
      <c r="G81" s="42">
        <v>-0.107</v>
      </c>
      <c r="H81" s="42">
        <v>-0.261</v>
      </c>
      <c r="I81" s="42">
        <v>-0.286</v>
      </c>
      <c r="J81" s="42">
        <v>-0.652</v>
      </c>
      <c r="K81" s="42">
        <v>-0.119</v>
      </c>
      <c r="L81" s="42">
        <v>-0.1</v>
      </c>
    </row>
    <row r="82" ht="14.25" customHeight="1">
      <c r="A82" s="42" t="s">
        <v>168</v>
      </c>
      <c r="B82" s="42" t="s">
        <v>176</v>
      </c>
      <c r="C82" s="35" t="s">
        <v>38</v>
      </c>
      <c r="D82" s="42">
        <v>9.0</v>
      </c>
      <c r="E82" s="42">
        <v>5.0</v>
      </c>
      <c r="F82" s="42">
        <v>-0.052</v>
      </c>
      <c r="G82" s="42">
        <v>-0.087</v>
      </c>
      <c r="H82" s="42">
        <v>-0.179</v>
      </c>
      <c r="I82" s="42">
        <v>-0.27</v>
      </c>
      <c r="J82" s="42">
        <v>-0.518</v>
      </c>
      <c r="K82" s="42">
        <v>-0.133</v>
      </c>
      <c r="L82" s="42">
        <v>-0.093</v>
      </c>
    </row>
    <row r="83" ht="14.25" customHeight="1">
      <c r="A83" s="42" t="s">
        <v>168</v>
      </c>
      <c r="B83" s="42" t="s">
        <v>176</v>
      </c>
      <c r="C83" s="35" t="s">
        <v>38</v>
      </c>
      <c r="D83" s="42">
        <v>9.0</v>
      </c>
      <c r="E83" s="42">
        <v>6.0</v>
      </c>
      <c r="F83" s="42">
        <v>-0.052</v>
      </c>
      <c r="G83" s="42">
        <v>-0.087</v>
      </c>
      <c r="H83" s="42">
        <v>-0.179</v>
      </c>
      <c r="I83" s="42">
        <v>-0.27</v>
      </c>
      <c r="J83" s="42">
        <v>-0.518</v>
      </c>
      <c r="K83" s="42">
        <v>-0.133</v>
      </c>
      <c r="L83" s="42">
        <v>-0.093</v>
      </c>
    </row>
    <row r="84" ht="14.25" customHeight="1">
      <c r="A84" s="42" t="s">
        <v>183</v>
      </c>
      <c r="B84" s="42" t="s">
        <v>179</v>
      </c>
      <c r="C84" s="35" t="s">
        <v>37</v>
      </c>
      <c r="D84" s="42">
        <v>10.0</v>
      </c>
      <c r="E84" s="42">
        <v>5.0</v>
      </c>
      <c r="F84" s="42">
        <v>-0.057</v>
      </c>
      <c r="G84" s="42">
        <v>-0.128</v>
      </c>
      <c r="H84" s="42">
        <v>-0.163</v>
      </c>
      <c r="I84" s="42">
        <v>-0.219</v>
      </c>
      <c r="J84" s="42">
        <v>-0.913</v>
      </c>
      <c r="K84" s="42">
        <v>-0.208</v>
      </c>
      <c r="L84" s="42">
        <v>-0.087</v>
      </c>
    </row>
    <row r="85" ht="14.25" customHeight="1">
      <c r="A85" s="42" t="s">
        <v>183</v>
      </c>
      <c r="B85" s="42" t="s">
        <v>179</v>
      </c>
      <c r="C85" s="35" t="s">
        <v>37</v>
      </c>
      <c r="D85" s="42">
        <v>10.0</v>
      </c>
      <c r="E85" s="42">
        <v>6.0</v>
      </c>
      <c r="F85" s="42">
        <v>-0.057</v>
      </c>
      <c r="G85" s="42">
        <v>-0.128</v>
      </c>
      <c r="H85" s="42">
        <v>-0.163</v>
      </c>
      <c r="I85" s="42">
        <v>-0.219</v>
      </c>
      <c r="J85" s="42">
        <v>-0.913</v>
      </c>
      <c r="K85" s="42">
        <v>-0.208</v>
      </c>
      <c r="L85" s="42">
        <v>-0.087</v>
      </c>
    </row>
    <row r="86" ht="14.25" customHeight="1">
      <c r="A86" s="42" t="s">
        <v>178</v>
      </c>
      <c r="B86" s="42" t="s">
        <v>173</v>
      </c>
      <c r="C86" s="35" t="s">
        <v>36</v>
      </c>
      <c r="D86" s="42">
        <v>11.0</v>
      </c>
      <c r="E86" s="42">
        <v>5.0</v>
      </c>
      <c r="F86" s="42">
        <v>-0.075</v>
      </c>
      <c r="G86" s="42">
        <v>-0.176</v>
      </c>
      <c r="H86" s="42">
        <v>-0.22</v>
      </c>
      <c r="I86" s="42">
        <v>-0.291</v>
      </c>
      <c r="J86" s="42">
        <v>-0.587</v>
      </c>
      <c r="K86" s="42">
        <v>-0.115</v>
      </c>
      <c r="L86" s="42">
        <v>-0.122</v>
      </c>
    </row>
    <row r="87" ht="14.25" customHeight="1">
      <c r="A87" s="42" t="s">
        <v>178</v>
      </c>
      <c r="B87" s="42" t="s">
        <v>173</v>
      </c>
      <c r="C87" s="35" t="s">
        <v>36</v>
      </c>
      <c r="D87" s="42">
        <v>11.0</v>
      </c>
      <c r="E87" s="42">
        <v>6.0</v>
      </c>
      <c r="F87" s="42">
        <v>-0.075</v>
      </c>
      <c r="G87" s="42">
        <v>-0.176</v>
      </c>
      <c r="H87" s="42">
        <v>-0.22</v>
      </c>
      <c r="I87" s="42">
        <v>-0.291</v>
      </c>
      <c r="J87" s="42">
        <v>-0.587</v>
      </c>
      <c r="K87" s="42">
        <v>-0.115</v>
      </c>
      <c r="L87" s="42">
        <v>-0.122</v>
      </c>
    </row>
    <row r="88" ht="14.25" customHeight="1">
      <c r="A88" s="42" t="s">
        <v>175</v>
      </c>
      <c r="B88" s="42" t="s">
        <v>169</v>
      </c>
      <c r="C88" s="35" t="s">
        <v>34</v>
      </c>
      <c r="D88" s="42">
        <v>12.0</v>
      </c>
      <c r="E88" s="42">
        <v>5.0</v>
      </c>
      <c r="F88" s="42">
        <v>-0.046</v>
      </c>
      <c r="G88" s="42">
        <v>-0.142</v>
      </c>
      <c r="H88" s="42">
        <v>-0.286</v>
      </c>
      <c r="I88" s="42">
        <v>-0.298</v>
      </c>
      <c r="J88" s="42">
        <v>-0.962</v>
      </c>
      <c r="K88" s="42">
        <v>-0.122</v>
      </c>
      <c r="L88" s="42">
        <v>-0.085</v>
      </c>
    </row>
    <row r="89" ht="14.25" customHeight="1">
      <c r="A89" s="42" t="s">
        <v>175</v>
      </c>
      <c r="B89" s="42" t="s">
        <v>169</v>
      </c>
      <c r="C89" s="35" t="s">
        <v>34</v>
      </c>
      <c r="D89" s="42">
        <v>12.0</v>
      </c>
      <c r="E89" s="42">
        <v>6.0</v>
      </c>
      <c r="F89" s="42">
        <v>-0.046</v>
      </c>
      <c r="G89" s="42">
        <v>-0.142</v>
      </c>
      <c r="H89" s="42">
        <v>-0.286</v>
      </c>
      <c r="I89" s="42">
        <v>-0.298</v>
      </c>
      <c r="J89" s="42">
        <v>-0.962</v>
      </c>
      <c r="K89" s="42">
        <v>-0.122</v>
      </c>
      <c r="L89" s="42">
        <v>-0.085</v>
      </c>
    </row>
    <row r="90" ht="14.25" customHeight="1">
      <c r="A90" s="42" t="s">
        <v>178</v>
      </c>
      <c r="B90" s="42" t="s">
        <v>169</v>
      </c>
      <c r="C90" s="35" t="s">
        <v>32</v>
      </c>
      <c r="D90" s="42">
        <v>13.0</v>
      </c>
      <c r="E90" s="42">
        <v>5.0</v>
      </c>
      <c r="F90" s="42">
        <v>-0.037</v>
      </c>
      <c r="G90" s="42">
        <v>-0.092</v>
      </c>
      <c r="H90" s="42">
        <v>-0.233</v>
      </c>
      <c r="I90" s="42">
        <v>-0.271</v>
      </c>
      <c r="J90" s="42">
        <v>-0.726</v>
      </c>
      <c r="K90" s="42">
        <v>-0.119</v>
      </c>
      <c r="L90" s="42">
        <v>-0.208</v>
      </c>
    </row>
    <row r="91" ht="14.25" customHeight="1">
      <c r="A91" s="42" t="s">
        <v>178</v>
      </c>
      <c r="B91" s="42" t="s">
        <v>169</v>
      </c>
      <c r="C91" s="35" t="s">
        <v>32</v>
      </c>
      <c r="D91" s="42">
        <v>13.0</v>
      </c>
      <c r="E91" s="42">
        <v>6.0</v>
      </c>
      <c r="F91" s="42">
        <v>-0.037</v>
      </c>
      <c r="G91" s="42">
        <v>-0.092</v>
      </c>
      <c r="H91" s="42">
        <v>-0.233</v>
      </c>
      <c r="I91" s="42">
        <v>-0.271</v>
      </c>
      <c r="J91" s="42">
        <v>-0.726</v>
      </c>
      <c r="K91" s="42">
        <v>-0.119</v>
      </c>
      <c r="L91" s="42">
        <v>-0.208</v>
      </c>
    </row>
    <row r="92" ht="14.25" customHeight="1">
      <c r="A92" s="42" t="s">
        <v>183</v>
      </c>
      <c r="B92" s="42" t="s">
        <v>169</v>
      </c>
      <c r="C92" s="35" t="s">
        <v>30</v>
      </c>
      <c r="D92" s="42">
        <v>14.0</v>
      </c>
      <c r="E92" s="42">
        <v>5.0</v>
      </c>
      <c r="F92" s="42">
        <v>-0.062</v>
      </c>
      <c r="G92" s="42">
        <v>-0.104</v>
      </c>
      <c r="H92" s="42">
        <v>-0.275</v>
      </c>
      <c r="I92" s="42">
        <v>-0.36</v>
      </c>
      <c r="J92" s="42">
        <v>-0.909</v>
      </c>
      <c r="K92" s="42">
        <v>-0.15</v>
      </c>
      <c r="L92" s="42">
        <v>-0.089</v>
      </c>
    </row>
    <row r="93" ht="14.25" customHeight="1">
      <c r="A93" s="42" t="s">
        <v>183</v>
      </c>
      <c r="B93" s="42" t="s">
        <v>169</v>
      </c>
      <c r="C93" s="35" t="s">
        <v>30</v>
      </c>
      <c r="D93" s="42">
        <v>14.0</v>
      </c>
      <c r="E93" s="42">
        <v>6.0</v>
      </c>
      <c r="F93" s="42">
        <v>-0.062</v>
      </c>
      <c r="G93" s="42">
        <v>-0.104</v>
      </c>
      <c r="H93" s="42">
        <v>-0.275</v>
      </c>
      <c r="I93" s="42">
        <v>-0.36</v>
      </c>
      <c r="J93" s="42">
        <v>-0.909</v>
      </c>
      <c r="K93" s="42">
        <v>-0.15</v>
      </c>
      <c r="L93" s="42">
        <v>-0.089</v>
      </c>
    </row>
    <row r="94" ht="14.25" customHeight="1">
      <c r="A94" s="42" t="s">
        <v>178</v>
      </c>
      <c r="B94" s="42" t="s">
        <v>176</v>
      </c>
      <c r="C94" s="35" t="s">
        <v>29</v>
      </c>
      <c r="D94" s="42">
        <v>15.0</v>
      </c>
      <c r="E94" s="42">
        <v>5.0</v>
      </c>
      <c r="F94" s="42">
        <v>-0.059</v>
      </c>
      <c r="G94" s="42">
        <v>-0.149</v>
      </c>
      <c r="H94" s="42">
        <v>-0.267</v>
      </c>
      <c r="I94" s="42">
        <v>-0.298</v>
      </c>
      <c r="J94" s="42">
        <v>-0.543</v>
      </c>
      <c r="K94" s="42">
        <v>-0.135</v>
      </c>
      <c r="L94" s="42">
        <v>-0.178</v>
      </c>
    </row>
    <row r="95" ht="14.25" customHeight="1">
      <c r="A95" s="42" t="s">
        <v>178</v>
      </c>
      <c r="B95" s="42" t="s">
        <v>176</v>
      </c>
      <c r="C95" s="35" t="s">
        <v>29</v>
      </c>
      <c r="D95" s="42">
        <v>15.0</v>
      </c>
      <c r="E95" s="42">
        <v>6.0</v>
      </c>
      <c r="F95" s="42">
        <v>-0.059</v>
      </c>
      <c r="G95" s="42">
        <v>-0.149</v>
      </c>
      <c r="H95" s="42">
        <v>-0.267</v>
      </c>
      <c r="I95" s="42">
        <v>-0.298</v>
      </c>
      <c r="J95" s="42">
        <v>-0.543</v>
      </c>
      <c r="K95" s="42">
        <v>-0.135</v>
      </c>
      <c r="L95" s="42">
        <v>-0.178</v>
      </c>
    </row>
    <row r="96" ht="14.25" customHeight="1">
      <c r="A96" s="42" t="s">
        <v>175</v>
      </c>
      <c r="B96" s="42" t="s">
        <v>173</v>
      </c>
      <c r="C96" s="33" t="s">
        <v>28</v>
      </c>
      <c r="D96" s="42">
        <v>16.0</v>
      </c>
      <c r="E96" s="42">
        <v>5.0</v>
      </c>
      <c r="F96" s="42">
        <v>-0.048</v>
      </c>
      <c r="G96" s="42">
        <v>-0.096</v>
      </c>
      <c r="H96" s="42">
        <v>-0.451</v>
      </c>
      <c r="I96" s="42">
        <v>-0.341</v>
      </c>
      <c r="J96" s="42">
        <v>-1.128</v>
      </c>
      <c r="K96" s="42">
        <v>-0.142</v>
      </c>
      <c r="L96" s="42">
        <v>-0.092</v>
      </c>
    </row>
    <row r="97" ht="14.25" customHeight="1">
      <c r="A97" s="42" t="s">
        <v>175</v>
      </c>
      <c r="B97" s="42" t="s">
        <v>173</v>
      </c>
      <c r="C97" s="33" t="s">
        <v>28</v>
      </c>
      <c r="D97" s="42">
        <v>16.0</v>
      </c>
      <c r="E97" s="42">
        <v>6.0</v>
      </c>
      <c r="F97" s="42">
        <v>-0.048</v>
      </c>
      <c r="G97" s="42">
        <v>-0.096</v>
      </c>
      <c r="H97" s="42">
        <v>-0.451</v>
      </c>
      <c r="I97" s="42">
        <v>-0.341</v>
      </c>
      <c r="J97" s="42">
        <v>-1.128</v>
      </c>
      <c r="K97" s="42">
        <v>-0.142</v>
      </c>
      <c r="L97" s="42">
        <v>-0.092</v>
      </c>
    </row>
    <row r="98" ht="14.25" customHeight="1"/>
    <row r="99" ht="14.25" customHeight="1">
      <c r="A99" s="190"/>
      <c r="B99" s="190"/>
      <c r="C99" s="190"/>
      <c r="D99" s="190"/>
      <c r="E99" s="213" t="s">
        <v>293</v>
      </c>
      <c r="F99" s="214"/>
      <c r="G99" s="214"/>
      <c r="H99" s="190"/>
      <c r="I99" s="190"/>
      <c r="J99" s="190"/>
      <c r="K99" s="190"/>
      <c r="L99" s="190"/>
      <c r="M99" s="190"/>
      <c r="N99" s="190"/>
      <c r="O99" s="190"/>
      <c r="P99" s="190"/>
      <c r="Q99" s="190"/>
      <c r="R99" s="190"/>
      <c r="S99" s="190"/>
      <c r="T99" s="190"/>
      <c r="U99" s="190"/>
      <c r="V99" s="190"/>
      <c r="W99" s="190"/>
      <c r="X99" s="190"/>
      <c r="Y99" s="190"/>
      <c r="Z99" s="190"/>
    </row>
    <row r="100" ht="14.25" customHeight="1">
      <c r="C100" s="191" t="s">
        <v>247</v>
      </c>
      <c r="D100" s="25" t="s">
        <v>151</v>
      </c>
      <c r="E100" s="42" t="s">
        <v>87</v>
      </c>
      <c r="F100" s="120" t="s">
        <v>294</v>
      </c>
      <c r="G100" s="120" t="s">
        <v>287</v>
      </c>
      <c r="H100" s="120" t="s">
        <v>288</v>
      </c>
      <c r="I100" s="120" t="s">
        <v>289</v>
      </c>
      <c r="J100" s="120" t="s">
        <v>290</v>
      </c>
      <c r="K100" s="120" t="s">
        <v>291</v>
      </c>
      <c r="L100" s="120" t="s">
        <v>292</v>
      </c>
      <c r="N100" s="191" t="s">
        <v>247</v>
      </c>
      <c r="O100" s="215" t="s">
        <v>253</v>
      </c>
      <c r="P100" s="42" t="s">
        <v>295</v>
      </c>
      <c r="Q100" s="42" t="s">
        <v>9</v>
      </c>
      <c r="R100" s="42" t="s">
        <v>12</v>
      </c>
      <c r="S100" s="42" t="s">
        <v>15</v>
      </c>
      <c r="T100" s="42" t="s">
        <v>18</v>
      </c>
      <c r="U100" s="42" t="s">
        <v>21</v>
      </c>
      <c r="V100" s="42" t="s">
        <v>22</v>
      </c>
    </row>
    <row r="101" ht="14.25" customHeight="1">
      <c r="D101" s="42">
        <v>1.0</v>
      </c>
      <c r="E101" s="35" t="s">
        <v>46</v>
      </c>
      <c r="F101" s="129">
        <f t="shared" ref="F101:L101" si="1">AVERAGE(F2:F3,F66:F67,F34:F35)</f>
        <v>-0.05633333333</v>
      </c>
      <c r="G101" s="129">
        <f t="shared" si="1"/>
        <v>-0.1096666667</v>
      </c>
      <c r="H101" s="129">
        <f t="shared" si="1"/>
        <v>-0.3726666667</v>
      </c>
      <c r="I101" s="129">
        <f t="shared" si="1"/>
        <v>-0.3</v>
      </c>
      <c r="J101" s="129">
        <f t="shared" si="1"/>
        <v>-0.6906666667</v>
      </c>
      <c r="K101" s="129">
        <f t="shared" si="1"/>
        <v>-0.171</v>
      </c>
      <c r="L101" s="129">
        <f t="shared" si="1"/>
        <v>-0.161</v>
      </c>
      <c r="O101" s="42" t="s">
        <v>169</v>
      </c>
      <c r="P101" s="130">
        <f t="shared" ref="P101:R101" si="2">AVERAGE(F2:F3,F24:F29,F34:F35,F56:F61,F66:F67,F88:F93)</f>
        <v>-0.06116666667</v>
      </c>
      <c r="Q101" s="130">
        <f t="shared" si="2"/>
        <v>-0.1225</v>
      </c>
      <c r="R101" s="130">
        <f t="shared" si="2"/>
        <v>-0.312</v>
      </c>
      <c r="S101" s="130">
        <f>AVERAGE(I2:I3,I24:I29,I34:I35,I56:I61,I66:I67,I90:I95)</f>
        <v>-0.3003333333</v>
      </c>
      <c r="T101" s="130">
        <f t="shared" ref="T101:V101" si="3">AVERAGE(J2:J3,J24:J29,J34:J35,J56:J61,J66:J67,J88:J93)</f>
        <v>-0.8465</v>
      </c>
      <c r="U101" s="130">
        <f t="shared" si="3"/>
        <v>-0.1481666667</v>
      </c>
      <c r="V101" s="130">
        <f t="shared" si="3"/>
        <v>-0.1256666667</v>
      </c>
    </row>
    <row r="102" ht="14.25" customHeight="1">
      <c r="D102" s="42">
        <v>2.0</v>
      </c>
      <c r="E102" s="35" t="s">
        <v>45</v>
      </c>
      <c r="F102" s="129">
        <f t="shared" ref="F102:L102" si="4">AVERAGE(F4:F5,F36:F37,F68:F69)</f>
        <v>-0.06066666667</v>
      </c>
      <c r="G102" s="129">
        <f t="shared" si="4"/>
        <v>-0.129</v>
      </c>
      <c r="H102" s="129">
        <f t="shared" si="4"/>
        <v>-0.3</v>
      </c>
      <c r="I102" s="129">
        <f t="shared" si="4"/>
        <v>-0.2786666667</v>
      </c>
      <c r="J102" s="129">
        <f t="shared" si="4"/>
        <v>-0.7243333333</v>
      </c>
      <c r="K102" s="129">
        <f t="shared" si="4"/>
        <v>-0.228</v>
      </c>
      <c r="L102" s="129">
        <f t="shared" si="4"/>
        <v>-0.1813333333</v>
      </c>
      <c r="O102" s="42" t="s">
        <v>173</v>
      </c>
      <c r="P102" s="130">
        <f t="shared" ref="P102:R102" si="5">AVERAGE(F4:F5,F14:F15,F22:F23,F32:F33,F36:F37,F46:F47,F54:F55,F64:F65,F68:F69,F78:F79,F86:F87,F96:F97)</f>
        <v>-0.06025</v>
      </c>
      <c r="Q102" s="130">
        <f t="shared" si="5"/>
        <v>-0.1274166667</v>
      </c>
      <c r="R102" s="130">
        <f t="shared" si="5"/>
        <v>-0.2745833333</v>
      </c>
      <c r="S102" s="130">
        <f>AVERAGE(I4:I5,I14:I15,I22:I23,I32:I33,I36:I37,I46:I47,I54:I55,I64:I65,I68:I69,I78:I79,I88:I89,I96:I97)</f>
        <v>-0.30725</v>
      </c>
      <c r="T102" s="130">
        <f t="shared" ref="T102:V102" si="6">AVERAGE(J4:J5,J14:J15,J22:J23,J32:J33,J36:J37,J46:J47,J54:J55,J64:J65,J68:J69,J78:J79,J86:J87,J96:J97)</f>
        <v>-0.7088333333</v>
      </c>
      <c r="U102" s="130">
        <f t="shared" si="6"/>
        <v>-0.169</v>
      </c>
      <c r="V102" s="130">
        <f t="shared" si="6"/>
        <v>-0.1270833333</v>
      </c>
    </row>
    <row r="103" ht="14.25" customHeight="1">
      <c r="D103" s="42">
        <v>3.0</v>
      </c>
      <c r="E103" s="35" t="s">
        <v>44</v>
      </c>
      <c r="F103" s="129">
        <f t="shared" ref="F103:L103" si="7">AVERAGE(F6:F7,F38:F39,F70:F71)</f>
        <v>-0.052</v>
      </c>
      <c r="G103" s="129">
        <f t="shared" si="7"/>
        <v>-0.123</v>
      </c>
      <c r="H103" s="129">
        <f t="shared" si="7"/>
        <v>-0.2356666667</v>
      </c>
      <c r="I103" s="129">
        <f t="shared" si="7"/>
        <v>-0.2606666667</v>
      </c>
      <c r="J103" s="129">
        <f t="shared" si="7"/>
        <v>-0.7346666667</v>
      </c>
      <c r="K103" s="129">
        <f t="shared" si="7"/>
        <v>-0.1516666667</v>
      </c>
      <c r="L103" s="129">
        <f t="shared" si="7"/>
        <v>-0.09566666667</v>
      </c>
      <c r="O103" s="42" t="s">
        <v>176</v>
      </c>
      <c r="P103" s="130">
        <f t="shared" ref="P103:R103" si="8">AVERAGE(F6:F7,F10:F11,F18:F19,F30:F31,F38:F39,F42:F43,F50:F51,F62:F63,F70:F71,F74:F75,F82:F83,F94:F95)</f>
        <v>-0.05483333333</v>
      </c>
      <c r="Q103" s="130">
        <f t="shared" si="8"/>
        <v>-0.1260833333</v>
      </c>
      <c r="R103" s="130">
        <f t="shared" si="8"/>
        <v>-0.286</v>
      </c>
      <c r="S103" s="130">
        <f>AVERAGE(I6:I7,I10:I11,I18:I19,I30:I31,I38:I39,I42:I43,I50:I51,I62:I63,I70:I71,I74:I75,I82:I83,I96:I97)</f>
        <v>-0.2980833333</v>
      </c>
      <c r="T103" s="130">
        <f t="shared" ref="T103:V103" si="9">AVERAGE(J6:J7,J10:J11,J18:J19,J30:J31,J38:J39,J42:J43,J50:J51,J62:J63,J70:J71,J74:J75,J82:J83,J94:J95)</f>
        <v>-0.7231666667</v>
      </c>
      <c r="U103" s="130">
        <f t="shared" si="9"/>
        <v>-0.15275</v>
      </c>
      <c r="V103" s="130">
        <f t="shared" si="9"/>
        <v>-0.10875</v>
      </c>
    </row>
    <row r="104" ht="14.25" customHeight="1">
      <c r="D104" s="42">
        <v>4.0</v>
      </c>
      <c r="E104" s="35" t="s">
        <v>43</v>
      </c>
      <c r="F104" s="129">
        <f t="shared" ref="F104:L104" si="10">AVERAGE(F8:F9,F72:F73,F40:F41)</f>
        <v>-0.05433333333</v>
      </c>
      <c r="G104" s="129">
        <f t="shared" si="10"/>
        <v>-0.141</v>
      </c>
      <c r="H104" s="129">
        <f t="shared" si="10"/>
        <v>-0.251</v>
      </c>
      <c r="I104" s="129">
        <f t="shared" si="10"/>
        <v>-0.317</v>
      </c>
      <c r="J104" s="129">
        <f t="shared" si="10"/>
        <v>-0.5383333333</v>
      </c>
      <c r="K104" s="129">
        <f t="shared" si="10"/>
        <v>-0.166</v>
      </c>
      <c r="L104" s="129">
        <f t="shared" si="10"/>
        <v>-0.1826666667</v>
      </c>
      <c r="O104" s="42" t="s">
        <v>179</v>
      </c>
      <c r="P104" s="130">
        <f t="shared" ref="P104:V104" si="11">AVERAGE(F8:F9,F12:F13,F16:F17,F20:F21,F40:F41,F44:F45,F48:F49,F52:F53,F72:F73,F76:F77,F80:F81,F84:F85)</f>
        <v>-0.0525</v>
      </c>
      <c r="Q104" s="130">
        <f t="shared" si="11"/>
        <v>-0.1240833333</v>
      </c>
      <c r="R104" s="130">
        <f t="shared" si="11"/>
        <v>-0.2618333333</v>
      </c>
      <c r="S104" s="130">
        <f t="shared" si="11"/>
        <v>-0.2945</v>
      </c>
      <c r="T104" s="130">
        <f t="shared" si="11"/>
        <v>-0.6640833333</v>
      </c>
      <c r="U104" s="130">
        <f t="shared" si="11"/>
        <v>-0.1763333333</v>
      </c>
      <c r="V104" s="130">
        <f t="shared" si="11"/>
        <v>-0.1150833333</v>
      </c>
    </row>
    <row r="105" ht="14.25" customHeight="1">
      <c r="D105" s="42">
        <v>5.0</v>
      </c>
      <c r="E105" s="35" t="s">
        <v>42</v>
      </c>
      <c r="F105" s="129">
        <f t="shared" ref="F105:L105" si="12">AVERAGE(F10:F11,F74:F75,F42:F43)</f>
        <v>-0.058</v>
      </c>
      <c r="G105" s="129">
        <f t="shared" si="12"/>
        <v>-0.1313333333</v>
      </c>
      <c r="H105" s="129">
        <f t="shared" si="12"/>
        <v>-0.365</v>
      </c>
      <c r="I105" s="129">
        <f t="shared" si="12"/>
        <v>-0.2663333333</v>
      </c>
      <c r="J105" s="129">
        <f t="shared" si="12"/>
        <v>-0.802</v>
      </c>
      <c r="K105" s="129">
        <f t="shared" si="12"/>
        <v>-0.169</v>
      </c>
      <c r="L105" s="129">
        <f t="shared" si="12"/>
        <v>-0.096</v>
      </c>
      <c r="R105" s="130"/>
    </row>
    <row r="106" ht="14.25" customHeight="1">
      <c r="D106" s="42">
        <v>6.0</v>
      </c>
      <c r="E106" s="35" t="s">
        <v>41</v>
      </c>
      <c r="F106" s="129">
        <f t="shared" ref="F106:K106" si="13">AVERAGE(F12:F13,F44:F45,F76:F77)</f>
        <v>-0.05133333333</v>
      </c>
      <c r="G106" s="129">
        <f t="shared" si="13"/>
        <v>-0.1346666667</v>
      </c>
      <c r="H106" s="129">
        <f t="shared" si="13"/>
        <v>-0.3026666667</v>
      </c>
      <c r="I106" s="129">
        <f t="shared" si="13"/>
        <v>-0.3003333333</v>
      </c>
      <c r="J106" s="129">
        <f t="shared" si="13"/>
        <v>-0.767</v>
      </c>
      <c r="K106" s="129">
        <f t="shared" si="13"/>
        <v>-0.1613333333</v>
      </c>
      <c r="L106" s="129">
        <f>AVERAGE(L76:L77,L44:L45,L12:L13)</f>
        <v>-0.09066666667</v>
      </c>
    </row>
    <row r="107" ht="14.25" customHeight="1">
      <c r="D107" s="42">
        <v>7.0</v>
      </c>
      <c r="E107" s="35" t="s">
        <v>40</v>
      </c>
      <c r="F107" s="129">
        <f t="shared" ref="F107:L107" si="14">AVERAGE(F14:F15,F46:F47,F78:F79)</f>
        <v>-0.05433333333</v>
      </c>
      <c r="G107" s="129">
        <f t="shared" si="14"/>
        <v>-0.1243333333</v>
      </c>
      <c r="H107" s="129">
        <f t="shared" si="14"/>
        <v>-0.2396666667</v>
      </c>
      <c r="I107" s="129">
        <f t="shared" si="14"/>
        <v>-0.3076666667</v>
      </c>
      <c r="J107" s="129">
        <f t="shared" si="14"/>
        <v>-0.6716666667</v>
      </c>
      <c r="K107" s="129">
        <f t="shared" si="14"/>
        <v>-0.1503333333</v>
      </c>
      <c r="L107" s="129">
        <f t="shared" si="14"/>
        <v>-0.1056666667</v>
      </c>
      <c r="O107" s="159" t="s">
        <v>148</v>
      </c>
      <c r="P107" s="42" t="s">
        <v>295</v>
      </c>
      <c r="Q107" s="42" t="s">
        <v>9</v>
      </c>
      <c r="R107" s="42" t="s">
        <v>12</v>
      </c>
      <c r="S107" s="42" t="s">
        <v>15</v>
      </c>
      <c r="T107" s="42" t="s">
        <v>18</v>
      </c>
      <c r="U107" s="42" t="s">
        <v>21</v>
      </c>
      <c r="V107" s="42" t="s">
        <v>22</v>
      </c>
    </row>
    <row r="108" ht="14.25" customHeight="1">
      <c r="D108" s="42">
        <v>8.0</v>
      </c>
      <c r="E108" s="35" t="s">
        <v>39</v>
      </c>
      <c r="F108" s="129">
        <f t="shared" ref="F108:L108" si="15">AVERAGE(F16:F17,F80:F81,F48:F49)</f>
        <v>-0.05266666667</v>
      </c>
      <c r="G108" s="129">
        <f t="shared" si="15"/>
        <v>-0.109</v>
      </c>
      <c r="H108" s="129">
        <f t="shared" si="15"/>
        <v>-0.259</v>
      </c>
      <c r="I108" s="129">
        <f t="shared" si="15"/>
        <v>-0.3143333333</v>
      </c>
      <c r="J108" s="129">
        <f t="shared" si="15"/>
        <v>-0.5853333333</v>
      </c>
      <c r="K108" s="129">
        <f t="shared" si="15"/>
        <v>-0.194</v>
      </c>
      <c r="L108" s="129">
        <f t="shared" si="15"/>
        <v>-0.09433333333</v>
      </c>
      <c r="O108" s="42" t="s">
        <v>168</v>
      </c>
      <c r="P108" s="130">
        <f t="shared" ref="P108:V108" si="16">AVERAGE(F2:F5,F12:F13,F18:F19,F34:F37,F44:F45,F50:F51,F66:F69,F76:F77,F82:F83)</f>
        <v>-0.05533333333</v>
      </c>
      <c r="Q108" s="130">
        <f t="shared" si="16"/>
        <v>-0.1225833333</v>
      </c>
      <c r="R108" s="130">
        <f t="shared" si="16"/>
        <v>-0.3096666667</v>
      </c>
      <c r="S108" s="130">
        <f t="shared" si="16"/>
        <v>-0.2909166667</v>
      </c>
      <c r="T108" s="130">
        <f t="shared" si="16"/>
        <v>-0.7040833333</v>
      </c>
      <c r="U108" s="130">
        <f t="shared" si="16"/>
        <v>-0.1785</v>
      </c>
      <c r="V108" s="130">
        <f t="shared" si="16"/>
        <v>-0.1326666667</v>
      </c>
    </row>
    <row r="109" ht="14.25" customHeight="1">
      <c r="D109" s="42">
        <v>9.0</v>
      </c>
      <c r="E109" s="35" t="s">
        <v>38</v>
      </c>
      <c r="F109" s="129">
        <f t="shared" ref="F109:L109" si="17">AVERAGE(F18:F19,F82:F83,F50:F51)</f>
        <v>-0.053</v>
      </c>
      <c r="G109" s="129">
        <f t="shared" si="17"/>
        <v>-0.117</v>
      </c>
      <c r="H109" s="129">
        <f t="shared" si="17"/>
        <v>-0.2633333333</v>
      </c>
      <c r="I109" s="129">
        <f t="shared" si="17"/>
        <v>-0.2846666667</v>
      </c>
      <c r="J109" s="129">
        <f t="shared" si="17"/>
        <v>-0.6343333333</v>
      </c>
      <c r="K109" s="129">
        <f t="shared" si="17"/>
        <v>-0.1536666667</v>
      </c>
      <c r="L109" s="129">
        <f t="shared" si="17"/>
        <v>-0.09766666667</v>
      </c>
      <c r="O109" s="42" t="s">
        <v>178</v>
      </c>
      <c r="P109" s="130">
        <f t="shared" ref="P109:R109" si="18">AVERAGE(F8:F9,F22:F23,F26:F27,F30:F31,F40:F41,F54:F55,F58:F59,F62:F63,F72:F73,F86:F87,F90:F91,F94:F95)</f>
        <v>-0.06141666667</v>
      </c>
      <c r="Q109" s="130">
        <f t="shared" si="18"/>
        <v>-0.1401666667</v>
      </c>
      <c r="R109" s="130">
        <f t="shared" si="18"/>
        <v>-0.2625833333</v>
      </c>
      <c r="S109" s="130">
        <f>AVERAGE(I8:I9,I22:I23,I26:I27,I30:I31,I40:I41,I54:I55,I58:I59,I62:I63,I72:I73,I88:I89,I92:I93,I96:I97)</f>
        <v>-0.3334166667</v>
      </c>
      <c r="T109" s="130">
        <f t="shared" ref="T109:V109" si="19">AVERAGE(J8:J9,J22:J23,J26:J27,J30:J31,J40:J41,J54:J55,J58:J59,J62:J63,J72:J73,J86:J87,J90:J91,J94:J95)</f>
        <v>-0.64825</v>
      </c>
      <c r="U109" s="130">
        <f t="shared" si="19"/>
        <v>-0.1470833333</v>
      </c>
      <c r="V109" s="130">
        <f t="shared" si="19"/>
        <v>-0.1503333333</v>
      </c>
    </row>
    <row r="110" ht="14.25" customHeight="1">
      <c r="D110" s="42">
        <v>10.0</v>
      </c>
      <c r="E110" s="35" t="s">
        <v>37</v>
      </c>
      <c r="F110" s="129">
        <f t="shared" ref="F110:L110" si="20">AVERAGE(F20:F21,F52:F53,F84:F85)</f>
        <v>-0.05166666667</v>
      </c>
      <c r="G110" s="129">
        <f t="shared" si="20"/>
        <v>-0.1116666667</v>
      </c>
      <c r="H110" s="129">
        <f t="shared" si="20"/>
        <v>-0.2346666667</v>
      </c>
      <c r="I110" s="129">
        <f t="shared" si="20"/>
        <v>-0.2463333333</v>
      </c>
      <c r="J110" s="129">
        <f t="shared" si="20"/>
        <v>-0.7656666667</v>
      </c>
      <c r="K110" s="129">
        <f t="shared" si="20"/>
        <v>-0.184</v>
      </c>
      <c r="L110" s="129">
        <f t="shared" si="20"/>
        <v>-0.09266666667</v>
      </c>
      <c r="O110" s="42" t="s">
        <v>183</v>
      </c>
      <c r="P110" s="130">
        <f t="shared" ref="P110:R110" si="21">AVERAGE(F10:F11,F14:F15,F20:F21,F28:F29,F42:F43,F46:F47,F52:F53,F60,F61,F74:F75,F78:F79,F84:F85,F92:F93)</f>
        <v>-0.0555</v>
      </c>
      <c r="Q110" s="130">
        <f t="shared" si="21"/>
        <v>-0.1211666667</v>
      </c>
      <c r="R110" s="130">
        <f t="shared" si="21"/>
        <v>-0.2905</v>
      </c>
      <c r="S110" s="130">
        <f>AVERAGE(I10:I11,I14:I15,I20:I21,I28:I29,I42:I43,I46:I47,I52:I53,I60,I61,I74:I75,I78:I79,I84:I85,I94:I95)</f>
        <v>-0.2761666667</v>
      </c>
      <c r="T110" s="130">
        <f t="shared" ref="T110:V110" si="22">AVERAGE(J10:J11,J14:J15,J20:J21,J28:J29,J42:J43,J46:J47,J52:J53,J60,J61,J74:J75,J78:J79,J84:J85,J92:J93)</f>
        <v>-0.8066666667</v>
      </c>
      <c r="U110" s="130">
        <f t="shared" si="22"/>
        <v>-0.1615</v>
      </c>
      <c r="V110" s="130">
        <f t="shared" si="22"/>
        <v>-0.09858333333</v>
      </c>
    </row>
    <row r="111" ht="14.25" customHeight="1">
      <c r="D111" s="42">
        <v>11.0</v>
      </c>
      <c r="E111" s="35" t="s">
        <v>36</v>
      </c>
      <c r="F111" s="129">
        <f t="shared" ref="F111:H111" si="23">AVERAGE(F22:F23,F54:F55,F86:F87)</f>
        <v>-0.07733333333</v>
      </c>
      <c r="G111" s="129">
        <f t="shared" si="23"/>
        <v>-0.1563333333</v>
      </c>
      <c r="H111" s="129">
        <f t="shared" si="23"/>
        <v>-0.2386666667</v>
      </c>
      <c r="I111" s="129">
        <f>AVERAGE(I22:I23,I54:I55,I88:I89)</f>
        <v>-0.299</v>
      </c>
      <c r="J111" s="129">
        <f t="shared" ref="J111:L111" si="24">AVERAGE(J22:J23,J54:J55,J86:J87)</f>
        <v>-0.482</v>
      </c>
      <c r="K111" s="129">
        <f t="shared" si="24"/>
        <v>-0.1306666667</v>
      </c>
      <c r="L111" s="129">
        <f t="shared" si="24"/>
        <v>-0.1236666667</v>
      </c>
      <c r="O111" s="42" t="s">
        <v>175</v>
      </c>
      <c r="P111" s="130">
        <f t="shared" ref="P111:R111" si="25">AVERAGE(F6:F7,F16:F17,F24:F25,F32:F33,F38:F39,F48:F49,F56:F57,F64:F65,F70:F71,F80:F81,F88:F89,F96:F97)</f>
        <v>-0.0565</v>
      </c>
      <c r="Q111" s="130">
        <f t="shared" si="25"/>
        <v>-0.1161666667</v>
      </c>
      <c r="R111" s="130">
        <f t="shared" si="25"/>
        <v>-0.2716666667</v>
      </c>
      <c r="S111" s="130">
        <f>AVERAGE(I6:I7,I16:I17,I24:I25,I32:I33,I38:I39,I48:I49,I56:I57,I64:I65,I70:I71,I80:I81,I90:I91,I96:I97)</f>
        <v>-0.2996666667</v>
      </c>
      <c r="T111" s="130">
        <f t="shared" ref="T111:V111" si="26">AVERAGE(J6:J7,J16:J17,J24:J25,J32:J33,J38:J39,J48:J49,J56:J57,J64:J65,J70:J71,J80:J81,J88:J89,J96:J97)</f>
        <v>-0.7835833333</v>
      </c>
      <c r="U111" s="130">
        <f t="shared" si="26"/>
        <v>-0.1591666667</v>
      </c>
      <c r="V111" s="130">
        <f t="shared" si="26"/>
        <v>-0.095</v>
      </c>
    </row>
    <row r="112" ht="14.25" customHeight="1">
      <c r="D112" s="42">
        <v>12.0</v>
      </c>
      <c r="E112" s="35" t="s">
        <v>34</v>
      </c>
      <c r="F112" s="129">
        <f t="shared" ref="F112:H112" si="27">AVERAGE(F24:F25,F88:F89,F56:F57)</f>
        <v>-0.07266666667</v>
      </c>
      <c r="G112" s="129">
        <f t="shared" si="27"/>
        <v>-0.1326666667</v>
      </c>
      <c r="H112" s="129">
        <f t="shared" si="27"/>
        <v>-0.272</v>
      </c>
      <c r="I112" s="129">
        <f>AVERAGE(I24:I25,I90:I91,I56:I57)</f>
        <v>-0.28</v>
      </c>
      <c r="J112" s="129">
        <f t="shared" ref="J112:L112" si="28">AVERAGE(J24:J25,J88:J89,J56:J57)</f>
        <v>-0.857</v>
      </c>
      <c r="K112" s="129">
        <f t="shared" si="28"/>
        <v>-0.124</v>
      </c>
      <c r="L112" s="129">
        <f t="shared" si="28"/>
        <v>-0.09233333333</v>
      </c>
    </row>
    <row r="113" ht="14.25" customHeight="1">
      <c r="D113" s="42">
        <v>13.0</v>
      </c>
      <c r="E113" s="35" t="s">
        <v>32</v>
      </c>
      <c r="F113" s="129">
        <f t="shared" ref="F113:H113" si="29">AVERAGE(F26:F27,F90:F91,F58:F59)</f>
        <v>-0.05766666667</v>
      </c>
      <c r="G113" s="129">
        <f t="shared" si="29"/>
        <v>-0.1303333333</v>
      </c>
      <c r="H113" s="129">
        <f t="shared" si="29"/>
        <v>-0.2806666667</v>
      </c>
      <c r="I113" s="129">
        <f>AVERAGE(I26:I27,I92:I93,I58:I59)</f>
        <v>-0.337</v>
      </c>
      <c r="J113" s="129">
        <f t="shared" ref="J113:L113" si="30">AVERAGE(J26:J27,J90:J91,J58:J59)</f>
        <v>-0.851</v>
      </c>
      <c r="K113" s="129">
        <f t="shared" si="30"/>
        <v>-0.155</v>
      </c>
      <c r="L113" s="129">
        <f t="shared" si="30"/>
        <v>-0.1493333333</v>
      </c>
    </row>
    <row r="114" ht="14.25" customHeight="1">
      <c r="D114" s="42">
        <v>14.0</v>
      </c>
      <c r="E114" s="35" t="s">
        <v>30</v>
      </c>
      <c r="F114" s="129">
        <f t="shared" ref="F114:H114" si="31">AVERAGE(F28:F29,F60:F61,F92:F93)</f>
        <v>-0.058</v>
      </c>
      <c r="G114" s="129">
        <f t="shared" si="31"/>
        <v>-0.1173333333</v>
      </c>
      <c r="H114" s="129">
        <f t="shared" si="31"/>
        <v>-0.3226666667</v>
      </c>
      <c r="I114" s="129">
        <f>AVERAGE(I28:I29,I60:I61,I94:I95)</f>
        <v>-0.2843333333</v>
      </c>
      <c r="J114" s="129">
        <f t="shared" ref="J114:L114" si="32">AVERAGE(J28:J29,J60:J61,J92:J93)</f>
        <v>-0.9873333333</v>
      </c>
      <c r="K114" s="129">
        <f t="shared" si="32"/>
        <v>-0.1426666667</v>
      </c>
      <c r="L114" s="129">
        <f t="shared" si="32"/>
        <v>-0.1</v>
      </c>
    </row>
    <row r="115" ht="14.25" customHeight="1">
      <c r="D115" s="42">
        <v>15.0</v>
      </c>
      <c r="E115" s="35" t="s">
        <v>29</v>
      </c>
      <c r="F115" s="129">
        <f t="shared" ref="F115:H115" si="33">AVERAGE(F30:F31,F62:F63,F94:F95)</f>
        <v>-0.05633333333</v>
      </c>
      <c r="G115" s="129">
        <f t="shared" si="33"/>
        <v>-0.133</v>
      </c>
      <c r="H115" s="129">
        <f t="shared" si="33"/>
        <v>-0.28</v>
      </c>
      <c r="I115" s="129">
        <f>AVERAGE(I30:I31,I62:I63,I96:I97)</f>
        <v>-0.3806666667</v>
      </c>
      <c r="J115" s="129">
        <f t="shared" ref="J115:L115" si="34">AVERAGE(J30:J31,J62:J63,J94:J95)</f>
        <v>-0.7216666667</v>
      </c>
      <c r="K115" s="129">
        <f t="shared" si="34"/>
        <v>-0.1366666667</v>
      </c>
      <c r="L115" s="129">
        <f t="shared" si="34"/>
        <v>-0.1456666667</v>
      </c>
    </row>
    <row r="116" ht="14.25" customHeight="1">
      <c r="D116" s="42">
        <v>16.0</v>
      </c>
      <c r="E116" s="33" t="s">
        <v>28</v>
      </c>
      <c r="F116" s="129">
        <f t="shared" ref="F116:L116" si="35">AVERAGE(F32:F33,F96:F97,F64:F65)</f>
        <v>-0.04866666667</v>
      </c>
      <c r="G116" s="129">
        <f t="shared" si="35"/>
        <v>-0.1</v>
      </c>
      <c r="H116" s="129">
        <f t="shared" si="35"/>
        <v>-0.32</v>
      </c>
      <c r="I116" s="129">
        <f t="shared" si="35"/>
        <v>-0.3436666667</v>
      </c>
      <c r="J116" s="129">
        <f t="shared" si="35"/>
        <v>-0.9573333333</v>
      </c>
      <c r="K116" s="129">
        <f t="shared" si="35"/>
        <v>-0.167</v>
      </c>
      <c r="L116" s="129">
        <f t="shared" si="35"/>
        <v>-0.09766666667</v>
      </c>
    </row>
    <row r="117" ht="14.25" customHeight="1">
      <c r="C117" s="216" t="s">
        <v>254</v>
      </c>
      <c r="D117" s="25" t="s">
        <v>151</v>
      </c>
      <c r="E117" s="42" t="s">
        <v>87</v>
      </c>
      <c r="F117" s="120" t="s">
        <v>296</v>
      </c>
      <c r="G117" s="120" t="s">
        <v>287</v>
      </c>
      <c r="H117" s="120" t="s">
        <v>288</v>
      </c>
      <c r="I117" s="120" t="s">
        <v>289</v>
      </c>
      <c r="J117" s="120" t="s">
        <v>290</v>
      </c>
      <c r="K117" s="120" t="s">
        <v>291</v>
      </c>
      <c r="L117" s="120" t="s">
        <v>292</v>
      </c>
      <c r="N117" s="191" t="s">
        <v>254</v>
      </c>
      <c r="O117" s="215" t="s">
        <v>253</v>
      </c>
      <c r="P117" s="42" t="s">
        <v>295</v>
      </c>
      <c r="Q117" s="42" t="s">
        <v>9</v>
      </c>
      <c r="R117" s="42" t="s">
        <v>12</v>
      </c>
      <c r="S117" s="42" t="s">
        <v>15</v>
      </c>
      <c r="T117" s="42" t="s">
        <v>18</v>
      </c>
      <c r="U117" s="42" t="s">
        <v>21</v>
      </c>
      <c r="V117" s="42" t="s">
        <v>22</v>
      </c>
    </row>
    <row r="118" ht="14.25" customHeight="1">
      <c r="D118" s="42">
        <v>1.0</v>
      </c>
      <c r="E118" s="35" t="s">
        <v>46</v>
      </c>
      <c r="F118" s="129">
        <f t="shared" ref="F118:L118" si="36">STDEV(F2:F3,F66:F67,F34:F35)/SQRT(COUNT(F2:F3,F66:F67,F34:F35))</f>
        <v>0.0015202339</v>
      </c>
      <c r="G118" s="129">
        <f t="shared" si="36"/>
        <v>0.008464304132</v>
      </c>
      <c r="H118" s="129">
        <f t="shared" si="36"/>
        <v>0.03969270854</v>
      </c>
      <c r="I118" s="129">
        <f t="shared" si="36"/>
        <v>0.02336093605</v>
      </c>
      <c r="J118" s="129">
        <f t="shared" si="36"/>
        <v>0.1231921715</v>
      </c>
      <c r="K118" s="129">
        <f t="shared" si="36"/>
        <v>0.01932183566</v>
      </c>
      <c r="L118" s="129">
        <f t="shared" si="36"/>
        <v>0.01843185648</v>
      </c>
      <c r="O118" s="42" t="s">
        <v>169</v>
      </c>
      <c r="P118" s="130">
        <f t="shared" ref="P118:R118" si="37">STDEV(F2:F3,F24:F29,F34:F35,F56:F61,F66:F67,F88:F93)/SQRT(COUNT(F2:F3,F24:F29,F34:F35,F56:F61,F66:F67,F88:F93))</f>
        <v>0.003380285269</v>
      </c>
      <c r="Q118" s="130">
        <f t="shared" si="37"/>
        <v>0.004351827869</v>
      </c>
      <c r="R118" s="130">
        <f t="shared" si="37"/>
        <v>0.01411084484</v>
      </c>
      <c r="S118" s="130">
        <f>STDEV(I2:I3,I24:I29,I34:I35,I56:I61,I66:I67,I90:I95)/SQRT(COUNT(I2:I3,I24:I29,I34:I35,I56:I61,I66:I67,I90:I95))</f>
        <v>0.008123295065</v>
      </c>
      <c r="T118" s="130">
        <f t="shared" ref="T118:V118" si="38">STDEV(J2:J3,J24:J29,J34:J35,J56:J61,J66:J67,J88:J93)/SQRT(COUNT(J2:J3,J24:J29,J34:J35,J56:J61,J66:J67,J88:J93))</f>
        <v>0.04835028438</v>
      </c>
      <c r="U118" s="130">
        <f t="shared" si="38"/>
        <v>0.006510767744</v>
      </c>
      <c r="V118" s="130">
        <f t="shared" si="38"/>
        <v>0.008927377422</v>
      </c>
    </row>
    <row r="119" ht="14.25" customHeight="1">
      <c r="D119" s="42">
        <v>2.0</v>
      </c>
      <c r="E119" s="35" t="s">
        <v>45</v>
      </c>
      <c r="F119" s="129">
        <f t="shared" ref="F119:L119" si="39">STDEV(F4:F5,F36:F37,F68:F69)/SQRT(COUNT(F4:F5,F36:F37,F68:F69))</f>
        <v>0.002928784352</v>
      </c>
      <c r="G119" s="129">
        <f t="shared" si="39"/>
        <v>0.01834484487</v>
      </c>
      <c r="H119" s="129">
        <f t="shared" si="39"/>
        <v>0.03102472133</v>
      </c>
      <c r="I119" s="129">
        <f t="shared" si="39"/>
        <v>0.02709079384</v>
      </c>
      <c r="J119" s="129">
        <f t="shared" si="39"/>
        <v>0.1069438066</v>
      </c>
      <c r="K119" s="129">
        <f t="shared" si="39"/>
        <v>0.04379193229</v>
      </c>
      <c r="L119" s="129">
        <f t="shared" si="39"/>
        <v>0.008329332373</v>
      </c>
      <c r="O119" s="42" t="s">
        <v>173</v>
      </c>
      <c r="P119" s="130">
        <f t="shared" ref="P119:R119" si="40">STDEV(F4:F5,F14:F15,F22:F23,F32:F33,F36:F37,F46:F47,F54:F55,F64:F65,F68:F69,F78:F79,F86:F87,F96:F97)/SQRT(COUNT(F4:F5,F14:F15,F22:F23,F32:F33,F36:F37,F46:F47,F54:F55,F64:F65,F68:F69,F78:F79,F86:F87,F96:F97))</f>
        <v>0.003303626685</v>
      </c>
      <c r="Q119" s="130">
        <f t="shared" si="40"/>
        <v>0.007605517797</v>
      </c>
      <c r="R119" s="130">
        <f t="shared" si="40"/>
        <v>0.01604239364</v>
      </c>
      <c r="S119" s="130">
        <f>STDEV(I4:I5,I14:I15,I22:I23,I32:I33,I36:I37,I46:I47,I54:I55,I64:I65,I68:I69,I78:I79,I88:I89,I96:I97)/SQRT(COUNT(I4:I5,I14:I15,I22:I23,I32:I33,I36:I37,I46:I47,I54:I55,I64:I65,I68:I69,I78:I79,I88:I89,I96:I97))</f>
        <v>0.009358451578</v>
      </c>
      <c r="T119" s="130">
        <f t="shared" ref="T119:V119" si="41">STDEV(J4:J5,J14:J15,J22:J23,J32:J33,J36:J37,J46:J47,J54:J55,J64:J65,J68:J69,J78:J79,J86:J87,J96:J97)/SQRT(COUNT(J4:J5,J14:J15,J22:J23,J32:J33,J36:J37,J46:J47,J54:J55,J64:J65,J68:J69,J78:J79,J86:J87,J96:J97))</f>
        <v>0.05219305255</v>
      </c>
      <c r="U119" s="130">
        <f t="shared" si="41"/>
        <v>0.01321423256</v>
      </c>
      <c r="V119" s="130">
        <f t="shared" si="41"/>
        <v>0.007213342274</v>
      </c>
    </row>
    <row r="120" ht="14.25" customHeight="1">
      <c r="D120" s="42">
        <v>3.0</v>
      </c>
      <c r="E120" s="35" t="s">
        <v>44</v>
      </c>
      <c r="F120" s="129">
        <f t="shared" ref="F120:L120" si="42">STDEV(F6:F7,F38:F39,F70:F71)/SQRT(COUNT(F6:F7,F38:F39,F70:F71))</f>
        <v>0.00219089023</v>
      </c>
      <c r="G120" s="129">
        <f t="shared" si="42"/>
        <v>0.01060817295</v>
      </c>
      <c r="H120" s="129">
        <f t="shared" si="42"/>
        <v>0.02540953452</v>
      </c>
      <c r="I120" s="129">
        <f t="shared" si="42"/>
        <v>0.01456174593</v>
      </c>
      <c r="J120" s="129">
        <f t="shared" si="42"/>
        <v>0.04228212125</v>
      </c>
      <c r="K120" s="129">
        <f t="shared" si="42"/>
        <v>0.008345324706</v>
      </c>
      <c r="L120" s="129">
        <f t="shared" si="42"/>
        <v>0.002485513584</v>
      </c>
      <c r="O120" s="42" t="s">
        <v>176</v>
      </c>
      <c r="P120" s="130">
        <f t="shared" ref="P120:R120" si="43">STDEV(F6:F7,F10:F11,F18:F19,F30:F31,F38:F39,F42:F43,F50:F51,F62:F63,F70:F71,F74:F75,F82:F83,F94:F95)/SQRT(COUNT(F6:F7,F10:F11,F18:F19,F30:F31,F38:F39,F42:F43,F50:F51,F62:F63,F70:F71,F74:F75,F82:F83,F94:F95))</f>
        <v>0.001279247212</v>
      </c>
      <c r="Q120" s="130">
        <f t="shared" si="43"/>
        <v>0.006233650112</v>
      </c>
      <c r="R120" s="130">
        <f t="shared" si="43"/>
        <v>0.0302654919</v>
      </c>
      <c r="S120" s="130">
        <f>STDEV(I6:I7,I10:I11,I18:I19,I30:I31,I38:I39,I42:I43,I50:I51,I62:I63,I70:I71,I74:I75,I82:I83,I96:I97)/SQRT(COUNT(I6:I7,I10:I11,I18:I19,I30:I31,I38:I39,I42:I43,I50:I51,I62:I63,I70:I71,I74:I75,I82:I83,I96:I97))</f>
        <v>0.01266326947</v>
      </c>
      <c r="T120" s="130">
        <f t="shared" ref="T120:V120" si="44">STDEV(J6:J7,J10:J11,J18:J19,J30:J31,J38:J39,J42:J43,J50:J51,J62:J63,J70:J71,J74:J75,J82:J83,J94:J95)/SQRT(COUNT(J6:J7,J10:J11,J18:J19,J30:J31,J38:J39,J42:J43,J50:J51,J62:J63,J70:J71,J74:J75,J82:J83,J94:J95))</f>
        <v>0.03611333141</v>
      </c>
      <c r="U120" s="130">
        <f t="shared" si="44"/>
        <v>0.005827921921</v>
      </c>
      <c r="V120" s="130">
        <f t="shared" si="44"/>
        <v>0.005914931364</v>
      </c>
    </row>
    <row r="121" ht="14.25" customHeight="1">
      <c r="D121" s="42">
        <v>4.0</v>
      </c>
      <c r="E121" s="35" t="s">
        <v>43</v>
      </c>
      <c r="F121" s="129">
        <f t="shared" ref="F121:L121" si="45">STDEV(F8:F9,F72:F73,F40:F41)/SQRT(COUNT(F8:F9,F72:F73,F40:F41))</f>
        <v>0.0009189365835</v>
      </c>
      <c r="G121" s="129">
        <f t="shared" si="45"/>
        <v>0.007042726745</v>
      </c>
      <c r="H121" s="129">
        <f t="shared" si="45"/>
        <v>0.00921592824</v>
      </c>
      <c r="I121" s="129">
        <f t="shared" si="45"/>
        <v>0.003812260921</v>
      </c>
      <c r="J121" s="129">
        <f t="shared" si="45"/>
        <v>0.0503763613</v>
      </c>
      <c r="K121" s="129">
        <f t="shared" si="45"/>
        <v>0.0188077998</v>
      </c>
      <c r="L121" s="129">
        <f t="shared" si="45"/>
        <v>0.02491139855</v>
      </c>
      <c r="O121" s="42" t="s">
        <v>179</v>
      </c>
      <c r="P121" s="130">
        <f t="shared" ref="P121:V121" si="46">STDEV(F8:F9,F12:F13,F16:F17,F20:F21,F40:F41,F44:F45,F48:F49,F52:F53,F72:F73,F76:F77,F80:F81,F84:F85)/SQRT(COUNT(F8:F9,F12:F13,F16:F17,F20:F21,F40:F41,F44:F45,F48:F49,F52:F53,F72:F73,F76:F77,F80:F81,F84:F85))</f>
        <v>0.002469377672</v>
      </c>
      <c r="Q121" s="130">
        <f t="shared" si="46"/>
        <v>0.004448952273</v>
      </c>
      <c r="R121" s="130">
        <f t="shared" si="46"/>
        <v>0.01442316809</v>
      </c>
      <c r="S121" s="130">
        <f t="shared" si="46"/>
        <v>0.006733810429</v>
      </c>
      <c r="T121" s="130">
        <f t="shared" si="46"/>
        <v>0.04024107231</v>
      </c>
      <c r="U121" s="130">
        <f t="shared" si="46"/>
        <v>0.009410267802</v>
      </c>
      <c r="V121" s="130">
        <f t="shared" si="46"/>
        <v>0.01020459485</v>
      </c>
    </row>
    <row r="122" ht="14.25" customHeight="1">
      <c r="D122" s="42">
        <v>5.0</v>
      </c>
      <c r="E122" s="35" t="s">
        <v>42</v>
      </c>
      <c r="F122" s="129">
        <f t="shared" ref="F122:L122" si="47">STDEV(F10:F11,F74:F75,F42:F43)/SQRT(COUNT(F10:F11,F74:F75,F42:F43))</f>
        <v>0.004211096453</v>
      </c>
      <c r="G122" s="129">
        <f t="shared" si="47"/>
        <v>0.008674355564</v>
      </c>
      <c r="H122" s="129">
        <f t="shared" si="47"/>
        <v>0.112045229</v>
      </c>
      <c r="I122" s="129">
        <f t="shared" si="47"/>
        <v>0.01338822036</v>
      </c>
      <c r="J122" s="129">
        <f t="shared" si="47"/>
        <v>0.1011276421</v>
      </c>
      <c r="K122" s="129">
        <f t="shared" si="47"/>
        <v>0.01603745616</v>
      </c>
      <c r="L122" s="129">
        <f t="shared" si="47"/>
        <v>0.004016632088</v>
      </c>
    </row>
    <row r="123" ht="14.25" customHeight="1">
      <c r="D123" s="42">
        <v>6.0</v>
      </c>
      <c r="E123" s="35" t="s">
        <v>41</v>
      </c>
      <c r="F123" s="129">
        <f t="shared" ref="F123:L123" si="48">STDEV(F12:F13,F44:F45,F76:F77)/SQRT(COUNT(F12:F13,F44:F45,F76:F77))</f>
        <v>0.002836272985</v>
      </c>
      <c r="G123" s="129">
        <f t="shared" si="48"/>
        <v>0.00949619807</v>
      </c>
      <c r="H123" s="129">
        <f t="shared" si="48"/>
        <v>0.026291528</v>
      </c>
      <c r="I123" s="129">
        <f t="shared" si="48"/>
        <v>0.003729760195</v>
      </c>
      <c r="J123" s="129">
        <f t="shared" si="48"/>
        <v>0.08771848912</v>
      </c>
      <c r="K123" s="129">
        <f t="shared" si="48"/>
        <v>0.01564750601</v>
      </c>
      <c r="L123" s="129">
        <f t="shared" si="48"/>
        <v>0.00721418356</v>
      </c>
    </row>
    <row r="124" ht="14.25" customHeight="1">
      <c r="D124" s="42">
        <v>7.0</v>
      </c>
      <c r="E124" s="35" t="s">
        <v>40</v>
      </c>
      <c r="F124" s="129">
        <f t="shared" ref="F124:L124" si="49">STDEV(F14:F15,F46:F47,F78:F79)/SQRT(COUNT(F14:F15,F46:F47,F78:F79))</f>
        <v>0.004386849034</v>
      </c>
      <c r="G124" s="129">
        <f t="shared" si="49"/>
        <v>0.01370320319</v>
      </c>
      <c r="H124" s="129">
        <f t="shared" si="49"/>
        <v>0.02619499528</v>
      </c>
      <c r="I124" s="129">
        <f t="shared" si="49"/>
        <v>0.01347755336</v>
      </c>
      <c r="J124" s="129">
        <f t="shared" si="49"/>
        <v>0.1040604525</v>
      </c>
      <c r="K124" s="129">
        <f t="shared" si="49"/>
        <v>0.006135506861</v>
      </c>
      <c r="L124" s="129">
        <f t="shared" si="49"/>
        <v>0.005181162461</v>
      </c>
      <c r="O124" s="159" t="s">
        <v>148</v>
      </c>
      <c r="P124" s="42" t="s">
        <v>295</v>
      </c>
      <c r="Q124" s="42" t="s">
        <v>9</v>
      </c>
      <c r="R124" s="42" t="s">
        <v>12</v>
      </c>
      <c r="S124" s="42" t="s">
        <v>15</v>
      </c>
      <c r="T124" s="42" t="s">
        <v>18</v>
      </c>
      <c r="U124" s="42" t="s">
        <v>21</v>
      </c>
      <c r="V124" s="42" t="s">
        <v>22</v>
      </c>
    </row>
    <row r="125" ht="14.25" customHeight="1">
      <c r="D125" s="42">
        <v>8.0</v>
      </c>
      <c r="E125" s="35" t="s">
        <v>39</v>
      </c>
      <c r="F125" s="129">
        <f t="shared" ref="F125:L125" si="50">STDEV(F18:F19,F82:F83,F50:F51)/SQRT(COUNT(F18:F19,F82:F83,F50:F51))</f>
        <v>0.0009660917831</v>
      </c>
      <c r="G125" s="129">
        <f t="shared" si="50"/>
        <v>0.01865833147</v>
      </c>
      <c r="H125" s="129">
        <f t="shared" si="50"/>
        <v>0.04161783806</v>
      </c>
      <c r="I125" s="129">
        <f t="shared" si="50"/>
        <v>0.02275180091</v>
      </c>
      <c r="J125" s="129">
        <f t="shared" si="50"/>
        <v>0.07708033327</v>
      </c>
      <c r="K125" s="129">
        <f t="shared" si="50"/>
        <v>0.008297255236</v>
      </c>
      <c r="L125" s="129">
        <f t="shared" si="50"/>
        <v>0.001837873167</v>
      </c>
      <c r="O125" s="42" t="s">
        <v>168</v>
      </c>
      <c r="P125" s="130">
        <f t="shared" ref="P125:V125" si="51">STDEV(F2:F5,F12:F13,F18:F19,F34:F37,F44:F45,F50:F51,F66:F69,F76:F77,F82:F83)/SQRT(COUNT(F2:F5,F12:F13,F18:F19,F34:F37,F44:F45,F50:F51,F66:F69,F76:F77,F82:F83))</f>
        <v>0.001277830287</v>
      </c>
      <c r="Q125" s="130">
        <f t="shared" si="51"/>
        <v>0.00708461199</v>
      </c>
      <c r="R125" s="130">
        <f t="shared" si="51"/>
        <v>0.01837557715</v>
      </c>
      <c r="S125" s="130">
        <f t="shared" si="51"/>
        <v>0.01011687439</v>
      </c>
      <c r="T125" s="130">
        <f t="shared" si="51"/>
        <v>0.04785163198</v>
      </c>
      <c r="U125" s="130">
        <f t="shared" si="51"/>
        <v>0.01336838689</v>
      </c>
      <c r="V125" s="130">
        <f t="shared" si="51"/>
        <v>0.009602359815</v>
      </c>
    </row>
    <row r="126" ht="14.25" customHeight="1">
      <c r="D126" s="42">
        <v>9.0</v>
      </c>
      <c r="E126" s="35" t="s">
        <v>38</v>
      </c>
      <c r="F126" s="129">
        <f t="shared" ref="F126:L126" si="52">STDEV(F18:F19,F82:F83,F50:F51)/SQRT(COUNT(F18:F19,F82:F83,F50:F51))</f>
        <v>0.0009660917831</v>
      </c>
      <c r="G126" s="129">
        <f t="shared" si="52"/>
        <v>0.01865833147</v>
      </c>
      <c r="H126" s="129">
        <f t="shared" si="52"/>
        <v>0.04161783806</v>
      </c>
      <c r="I126" s="129">
        <f t="shared" si="52"/>
        <v>0.02275180091</v>
      </c>
      <c r="J126" s="129">
        <f t="shared" si="52"/>
        <v>0.07708033327</v>
      </c>
      <c r="K126" s="129">
        <f t="shared" si="52"/>
        <v>0.008297255236</v>
      </c>
      <c r="L126" s="129">
        <f t="shared" si="52"/>
        <v>0.001837873167</v>
      </c>
      <c r="O126" s="42" t="s">
        <v>178</v>
      </c>
      <c r="P126" s="130">
        <f t="shared" ref="P126:R126" si="53">STDEV(F8:F9,F22:F23,F26:F27,F30:F31,F40:F41,F54:F55,F58:F59,F62:F63,F72:F73,F86:F87,F90:F91,F94:F95)/SQRT(COUNT(F8:F9,F22:F23,F26:F27,F30:F31,F40:F41,F54:F55,F58:F59,F62:F63,F72:F73,F86:F87,F90:F91,F94:F95))</f>
        <v>0.003444653843</v>
      </c>
      <c r="Q126" s="130">
        <f t="shared" si="53"/>
        <v>0.005912301921</v>
      </c>
      <c r="R126" s="130">
        <f t="shared" si="53"/>
        <v>0.007298728464</v>
      </c>
      <c r="S126" s="130">
        <f>STDEV(I8:I9,I22:I23,I26:I27,I30:I31,I40:I41,I54:I55,I58:I59,I62:I63,I72:I73,I88:I89,I92:I93,I96:I97)/SQRT(COUNT(I8:I9,I22:I23,I26:I27,I30:I31,I40:I41,I54:I55,I58:I59,I62:I63,I72:I73,I88:I89,I92:I93,I96:I97))</f>
        <v>0.007382145683</v>
      </c>
      <c r="T126" s="130">
        <f t="shared" ref="T126:V126" si="54">STDEV(J8:J9,J22:J23,J26:J27,J30:J31,J40:J41,J54:J55,J58:J59,J62:J63,J72:J73,J86:J87,J90:J91,J94:J95)/SQRT(COUNT(J8:J9,J22:J23,J26:J27,J30:J31,J40:J41,J54:J55,J58:J59,J62:J63,J72:J73,J86:J87,J90:J91,J94:J95))</f>
        <v>0.03786342017</v>
      </c>
      <c r="U126" s="130">
        <f t="shared" si="54"/>
        <v>0.006575899307</v>
      </c>
      <c r="V126" s="130">
        <f t="shared" si="54"/>
        <v>0.009276092589</v>
      </c>
    </row>
    <row r="127" ht="14.25" customHeight="1">
      <c r="D127" s="42">
        <v>10.0</v>
      </c>
      <c r="E127" s="35" t="s">
        <v>37</v>
      </c>
      <c r="F127" s="129">
        <f t="shared" ref="F127:L127" si="55">STDEV(F20:F21,F52:F53,F84:F85)/SQRT(COUNT(F20:F21,F52:F53,F84:F85))</f>
        <v>0.003062315754</v>
      </c>
      <c r="G127" s="129">
        <f t="shared" si="55"/>
        <v>0.008216514535</v>
      </c>
      <c r="H127" s="129">
        <f t="shared" si="55"/>
        <v>0.03976989369</v>
      </c>
      <c r="I127" s="129">
        <f t="shared" si="55"/>
        <v>0.008651268372</v>
      </c>
      <c r="J127" s="129">
        <f t="shared" si="55"/>
        <v>0.0944495162</v>
      </c>
      <c r="K127" s="129">
        <f t="shared" si="55"/>
        <v>0.01776888667</v>
      </c>
      <c r="L127" s="129">
        <f t="shared" si="55"/>
        <v>0.003904413457</v>
      </c>
      <c r="O127" s="42" t="s">
        <v>183</v>
      </c>
      <c r="P127" s="130">
        <f t="shared" ref="P127:R127" si="56">STDEV(F10:F11,F14:F15,F20:F21,F28:F29,F42:F43,F46:F47,F52:F53,F60,F61,F74:F75,F78:F79,F84:F85,F92:F93)/SQRT(COUNT(F10:F11,F14:F15,F20:F21,F28:F29,F42:F43,F46:F47,F52:F53,F60,F61,F74:F75,F78:F79,F84:F85,F92:F93))</f>
        <v>0.00194768536</v>
      </c>
      <c r="Q127" s="130">
        <f t="shared" si="56"/>
        <v>0.004709559607</v>
      </c>
      <c r="R127" s="130">
        <f t="shared" si="56"/>
        <v>0.03107710141</v>
      </c>
      <c r="S127" s="130">
        <f>STDEV(I10:I11,I14:I15,I20:I21,I28:I29,I42:I43,I46:I47,I52:I53,I60,I61,I74:I75,I78:I79,I84:I85,I94:I95)/SQRT(COUNT(I10:I11,I14:I15,I20:I21,I28:I29,I42:I43,I46:I47,I52:I53,I60,I61,I74:I75,I78:I79,I84:I85,I94:I95))</f>
        <v>0.006888781751</v>
      </c>
      <c r="T127" s="130">
        <f t="shared" ref="T127:V127" si="57">STDEV(J10:J11,J14:J15,J20:J21,J28:J29,J42:J43,J46:J47,J52:J53,J60,J61,J74:J75,J78:J79,J84:J85,J92:J93)/SQRT(COUNT(J10:J11,J14:J15,J20:J21,J28:J29,J42:J43,J46:J47,J52:J53,J60,J61,J74:J75,J78:J79,J84:J85,J92:J93))</f>
        <v>0.04728002714</v>
      </c>
      <c r="U127" s="130">
        <f t="shared" si="57"/>
        <v>0.006798603863</v>
      </c>
      <c r="V127" s="130">
        <f t="shared" si="57"/>
        <v>0.002610539304</v>
      </c>
    </row>
    <row r="128" ht="14.25" customHeight="1">
      <c r="D128" s="42">
        <v>11.0</v>
      </c>
      <c r="E128" s="35" t="s">
        <v>36</v>
      </c>
      <c r="F128" s="129">
        <f t="shared" ref="F128:H128" si="58">STDEV(F22:F23,F54:F55,F86:F87)/SQRT(COUNT(F22:F23,F54:F55,F86:F87))</f>
        <v>0.008612652192</v>
      </c>
      <c r="G128" s="129">
        <f t="shared" si="58"/>
        <v>0.01470751886</v>
      </c>
      <c r="H128" s="129">
        <f t="shared" si="58"/>
        <v>0.016774319</v>
      </c>
      <c r="I128" s="129">
        <f>STDEV(I22:I23,I54:I55,I88:I89)/SQRT(COUNT(I22:I23,I54:I55,I88:I89))</f>
        <v>0.004211096453</v>
      </c>
      <c r="J128" s="129">
        <f t="shared" ref="J128:L128" si="59">STDEV(J22:J23,J54:J55,J86:J87)/SQRT(COUNT(J22:J23,J54:J55,J86:J87))</f>
        <v>0.04135214626</v>
      </c>
      <c r="K128" s="129">
        <f t="shared" si="59"/>
        <v>0.005116422361</v>
      </c>
      <c r="L128" s="129">
        <f t="shared" si="59"/>
        <v>0.001382429424</v>
      </c>
      <c r="O128" s="42" t="s">
        <v>175</v>
      </c>
      <c r="P128" s="130">
        <f t="shared" ref="P128:R128" si="60">STDEV(F6:F7,F16:F17,F24:F25,F32:F33,F38:F39,F48:F49,F56:F57,F64:F65,F70:F71,F80:F81,F88:F89,F96:F97)/SQRT(COUNT(F6:F7,F16:F17,F24:F25,F32:F33,F38:F39,F48:F49,F56:F57,F64:F65,F70:F71,F80:F81,F88:F89,F96:F97))</f>
        <v>0.003742141524</v>
      </c>
      <c r="Q128" s="130">
        <f t="shared" si="60"/>
        <v>0.003799154495</v>
      </c>
      <c r="R128" s="130">
        <f t="shared" si="60"/>
        <v>0.01504084616</v>
      </c>
      <c r="S128" s="130">
        <f>STDEV(I6:I7,I16:I17,I24:I25,I32:I33,I38:I39,I48:I49,I56:I57,I64:I65,I70:I71,I80:I81,I88:I89)/SQRT(COUNT(I6:I7,I16:I17,I24:I25,I32:I33,I38:I39,I48:I49,I56:I57,I64:I65,I70:I71,I80:I81,I96:I97))</f>
        <v>0.009317986483</v>
      </c>
      <c r="T128" s="130">
        <f t="shared" ref="T128:V128" si="61">STDEV(J6:J7,J16:J17,J24:J25,J32:J33,J38:J39,J48:J49,J56:J57,J64:J65,J70:J71,J80:J81,J88:J89,J96:J97)/SQRT(COUNT(J6:J7,J16:J17,J24:J25,J32:J33,J38:J39,J48:J49,J56:J57,J64:J65,J70:J71,J80:J81,J88:J89,J96:J97))</f>
        <v>0.04611858206</v>
      </c>
      <c r="U128" s="130">
        <f t="shared" si="61"/>
        <v>0.008519301756</v>
      </c>
      <c r="V128" s="130">
        <f t="shared" si="61"/>
        <v>0.001348643978</v>
      </c>
    </row>
    <row r="129" ht="14.25" customHeight="1">
      <c r="D129" s="42">
        <v>12.0</v>
      </c>
      <c r="E129" s="35" t="s">
        <v>34</v>
      </c>
      <c r="F129" s="129">
        <f t="shared" ref="F129:H129" si="62">STDEV(F24:F25,F88:F89,F56:F57)/SQRT(COUNT(F24:F25,F88:F89,F56:F57))</f>
        <v>0.009050475739</v>
      </c>
      <c r="G129" s="129">
        <f t="shared" si="62"/>
        <v>0.004695151163</v>
      </c>
      <c r="H129" s="129">
        <f t="shared" si="62"/>
        <v>0.005738757124</v>
      </c>
      <c r="I129" s="129">
        <f>STDEV(I24:I25,I90:I91,I56:I57)/SQRT(COUNT(I24:I25,I90:I91,I56:I57))</f>
        <v>0.01291510743</v>
      </c>
      <c r="J129" s="129">
        <f t="shared" ref="J129:L129" si="63">STDEV(J24:J25,J88:J89,J56:J57)/SQRT(COUNT(J24:J25,J88:J89,J56:J57))</f>
        <v>0.1290431452</v>
      </c>
      <c r="K129" s="129">
        <f t="shared" si="63"/>
        <v>0.002633122354</v>
      </c>
      <c r="L129" s="129">
        <f t="shared" si="63"/>
        <v>0.003451247761</v>
      </c>
    </row>
    <row r="130" ht="14.25" customHeight="1">
      <c r="D130" s="42">
        <v>13.0</v>
      </c>
      <c r="E130" s="35" t="s">
        <v>32</v>
      </c>
      <c r="F130" s="129">
        <f t="shared" ref="F130:H130" si="64">STDEV(F26:F27,F90:F91,F58:F59)/SQRT(COUNT(F26:F27,F90:F91,F58:F59))</f>
        <v>0.008527081043</v>
      </c>
      <c r="G130" s="129">
        <f t="shared" si="64"/>
        <v>0.01223292461</v>
      </c>
      <c r="H130" s="129">
        <f t="shared" si="64"/>
        <v>0.01699542422</v>
      </c>
      <c r="I130" s="129">
        <f>STDEV(I26:I27,I92:I93,I58:I59)/SQRT(COUNT(I26:I27,I92:I93,I58:I59))</f>
        <v>0.008398412548</v>
      </c>
      <c r="J130" s="129">
        <f t="shared" ref="J130:L130" si="65">STDEV(J26:J27,J90:J91,J58:J59)/SQRT(COUNT(J26:J27,J90:J91,J58:J59))</f>
        <v>0.0411679487</v>
      </c>
      <c r="K130" s="129">
        <f t="shared" si="65"/>
        <v>0.01147751425</v>
      </c>
      <c r="L130" s="129">
        <f t="shared" si="65"/>
        <v>0.01872728253</v>
      </c>
    </row>
    <row r="131" ht="14.25" customHeight="1">
      <c r="D131" s="42">
        <v>14.0</v>
      </c>
      <c r="E131" s="35" t="s">
        <v>30</v>
      </c>
      <c r="F131" s="129">
        <f t="shared" ref="F131:H131" si="66">STDEV(F28:F29,F60:F61,F92:F93)/SQRT(COUNT(F28:F29,F60:F61,F92:F93))</f>
        <v>0.004211096453</v>
      </c>
      <c r="G131" s="129">
        <f t="shared" si="66"/>
        <v>0.005823324747</v>
      </c>
      <c r="H131" s="129">
        <f t="shared" si="66"/>
        <v>0.02216403493</v>
      </c>
      <c r="I131" s="129">
        <f>STDEV(I28:I29,I60:I61,I94:I95)/SQRT(COUNT(I28:I29,I60:I61,I94:I95))</f>
        <v>0.00532081865</v>
      </c>
      <c r="J131" s="129">
        <f t="shared" ref="J131:L131" si="67">STDEV(J28:J29,J60:J61,J92:J93)/SQRT(COUNT(J28:J29,J60:J61,J92:J93))</f>
        <v>0.02533070162</v>
      </c>
      <c r="K131" s="129">
        <f t="shared" si="67"/>
        <v>0.005613475849</v>
      </c>
      <c r="L131" s="129">
        <f t="shared" si="67"/>
        <v>0.006957010852</v>
      </c>
    </row>
    <row r="132" ht="14.25" customHeight="1">
      <c r="D132" s="42">
        <v>15.0</v>
      </c>
      <c r="E132" s="35" t="s">
        <v>29</v>
      </c>
      <c r="F132" s="129">
        <f t="shared" ref="F132:H132" si="68">STDEV(F30:F31,F62:F63,F94:F95)/SQRT(COUNT(F30:F31,F62:F63,F94:F95))</f>
        <v>0.001382429424</v>
      </c>
      <c r="G132" s="129">
        <f t="shared" si="68"/>
        <v>0.0120664825</v>
      </c>
      <c r="H132" s="129">
        <f t="shared" si="68"/>
        <v>0.007598245411</v>
      </c>
      <c r="I132" s="129">
        <f>STDEV(I30:I31,I62:I63,I96:I97)/SQRT(COUNT(I30:I31,I62:I63,I96:I97))</f>
        <v>0.01265086734</v>
      </c>
      <c r="J132" s="129">
        <f t="shared" ref="J132:L132" si="69">STDEV(J30:J31,J62:J63,J94:J95)/SQRT(COUNT(J30:J31,J62:J63,J94:J95))</f>
        <v>0.05650408048</v>
      </c>
      <c r="K132" s="129">
        <f t="shared" si="69"/>
        <v>0.01114948928</v>
      </c>
      <c r="L132" s="129">
        <f t="shared" si="69"/>
        <v>0.01594295386</v>
      </c>
    </row>
    <row r="133" ht="14.25" customHeight="1">
      <c r="D133" s="42">
        <v>16.0</v>
      </c>
      <c r="E133" s="33" t="s">
        <v>28</v>
      </c>
      <c r="F133" s="129">
        <f t="shared" ref="F133:G133" si="70">STDEV(F32:F33,F96:F97,F64:F65)/SQRT(COUNT(F32:F33,F96:F97,F64:F65))</f>
        <v>0.002564717875</v>
      </c>
      <c r="G133" s="129">
        <f t="shared" si="70"/>
        <v>0.001932183566</v>
      </c>
      <c r="H133" s="129">
        <f>STDEV(H17:H18,H81:H82,H49:H50)/SQRT(COUNT(H17:H18,H81:H82,H49:H50))</f>
        <v>0.03672639075</v>
      </c>
      <c r="I133" s="129">
        <f t="shared" ref="I133:L133" si="71">STDEV(I32:I33,I96:I97,I64:I65)/SQRT(COUNT(I32:I33,I96:I97,I64:I65))</f>
        <v>0.01535939814</v>
      </c>
      <c r="J133" s="129">
        <f t="shared" si="71"/>
        <v>0.0564155219</v>
      </c>
      <c r="K133" s="129">
        <f t="shared" si="71"/>
        <v>0.0130690474</v>
      </c>
      <c r="L133" s="129">
        <f t="shared" si="71"/>
        <v>0.00187379591</v>
      </c>
    </row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F101:F1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8:F1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1:G1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:G1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1:H1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:H1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1:I1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8:I13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1:J1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8:J13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1:K1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8:K13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1:L1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8:L13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1:P10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:P1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8:P12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5:P12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1:Q10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:Q11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8:Q12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5:Q12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1:R10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8:R11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8:R12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5:R12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:S10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8:S11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8:S12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5:S12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1:T10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8:T11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8:T12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5:T12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1:U10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8:U1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8:U121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5:U128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01:V10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8:V11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8:V1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25:V128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0"/>
    <col customWidth="1" min="2" max="2" width="10.38"/>
    <col customWidth="1" min="3" max="3" width="12.13"/>
    <col customWidth="1" min="4" max="4" width="8.75"/>
    <col customWidth="1" min="5" max="5" width="12.13"/>
    <col customWidth="1" min="6" max="6" width="11.88"/>
    <col customWidth="1" min="7" max="8" width="10.63"/>
    <col customWidth="1" min="9" max="9" width="7.75"/>
    <col customWidth="1" min="10" max="13" width="10.63"/>
    <col customWidth="1" min="14" max="14" width="11.25"/>
    <col customWidth="1" min="15" max="15" width="11.63"/>
    <col customWidth="1" min="16" max="26" width="10.63"/>
  </cols>
  <sheetData>
    <row r="1" ht="14.25" customHeight="1">
      <c r="A1" s="42" t="s">
        <v>148</v>
      </c>
      <c r="B1" s="42" t="s">
        <v>149</v>
      </c>
      <c r="C1" s="42" t="s">
        <v>87</v>
      </c>
      <c r="D1" s="25" t="s">
        <v>150</v>
      </c>
      <c r="E1" s="25" t="s">
        <v>151</v>
      </c>
      <c r="F1" s="42" t="s">
        <v>297</v>
      </c>
      <c r="G1" s="42" t="s">
        <v>9</v>
      </c>
      <c r="H1" s="42" t="s">
        <v>12</v>
      </c>
      <c r="I1" s="42" t="s">
        <v>15</v>
      </c>
      <c r="J1" s="42" t="s">
        <v>18</v>
      </c>
      <c r="K1" s="42" t="s">
        <v>21</v>
      </c>
      <c r="L1" s="42" t="s">
        <v>22</v>
      </c>
    </row>
    <row r="2" ht="14.25" customHeight="1">
      <c r="A2" s="42" t="s">
        <v>168</v>
      </c>
      <c r="B2" s="42" t="s">
        <v>169</v>
      </c>
      <c r="C2" s="35" t="s">
        <v>46</v>
      </c>
      <c r="D2" s="42">
        <v>1.0</v>
      </c>
      <c r="E2" s="42">
        <v>1.0</v>
      </c>
      <c r="F2" s="42">
        <v>-0.322</v>
      </c>
      <c r="G2" s="42">
        <v>-0.367</v>
      </c>
      <c r="H2" s="42">
        <v>-0.746</v>
      </c>
      <c r="I2" s="42">
        <v>-1.035</v>
      </c>
      <c r="J2" s="42">
        <v>-1.488</v>
      </c>
      <c r="K2" s="42">
        <v>-0.62</v>
      </c>
      <c r="L2" s="42">
        <v>-0.662</v>
      </c>
    </row>
    <row r="3" ht="14.25" customHeight="1">
      <c r="A3" s="42" t="s">
        <v>168</v>
      </c>
      <c r="B3" s="42" t="s">
        <v>173</v>
      </c>
      <c r="C3" s="35" t="s">
        <v>45</v>
      </c>
      <c r="D3" s="42">
        <v>1.0</v>
      </c>
      <c r="E3" s="42">
        <v>2.0</v>
      </c>
      <c r="F3" s="42">
        <v>-0.305</v>
      </c>
      <c r="G3" s="42">
        <v>-0.372</v>
      </c>
      <c r="H3" s="42">
        <v>-0.846</v>
      </c>
      <c r="I3" s="42">
        <v>-1.106</v>
      </c>
      <c r="J3" s="42">
        <v>-1.265</v>
      </c>
      <c r="K3" s="42">
        <v>-0.522</v>
      </c>
      <c r="L3" s="42">
        <v>-0.708</v>
      </c>
    </row>
    <row r="4" ht="14.25" customHeight="1">
      <c r="A4" s="42" t="s">
        <v>175</v>
      </c>
      <c r="B4" s="42" t="s">
        <v>176</v>
      </c>
      <c r="C4" s="35" t="s">
        <v>44</v>
      </c>
      <c r="D4" s="42">
        <v>1.0</v>
      </c>
      <c r="E4" s="42">
        <v>3.0</v>
      </c>
      <c r="F4" s="42">
        <v>-0.332</v>
      </c>
      <c r="G4" s="42">
        <v>-0.389</v>
      </c>
      <c r="H4" s="42">
        <v>-0.754</v>
      </c>
      <c r="I4" s="42">
        <v>-0.998</v>
      </c>
      <c r="J4" s="42">
        <v>-1.346</v>
      </c>
      <c r="K4" s="42">
        <v>-0.493</v>
      </c>
      <c r="L4" s="42">
        <v>-0.599</v>
      </c>
    </row>
    <row r="5" ht="14.25" customHeight="1">
      <c r="A5" s="42" t="s">
        <v>178</v>
      </c>
      <c r="B5" s="42" t="s">
        <v>179</v>
      </c>
      <c r="C5" s="35" t="s">
        <v>43</v>
      </c>
      <c r="D5" s="42">
        <v>1.0</v>
      </c>
      <c r="E5" s="42">
        <v>4.0</v>
      </c>
      <c r="F5" s="42">
        <v>-0.415</v>
      </c>
      <c r="G5" s="42">
        <v>-0.442</v>
      </c>
      <c r="H5" s="42">
        <v>-0.708</v>
      </c>
      <c r="I5" s="42">
        <v>-1.045</v>
      </c>
      <c r="J5" s="42">
        <v>-1.076</v>
      </c>
      <c r="K5" s="42">
        <v>-0.528</v>
      </c>
      <c r="L5" s="42">
        <v>-0.558</v>
      </c>
    </row>
    <row r="6" ht="14.25" customHeight="1">
      <c r="A6" s="42" t="s">
        <v>183</v>
      </c>
      <c r="B6" s="42" t="s">
        <v>176</v>
      </c>
      <c r="C6" s="35" t="s">
        <v>42</v>
      </c>
      <c r="D6" s="42">
        <v>1.0</v>
      </c>
      <c r="E6" s="42">
        <v>5.0</v>
      </c>
      <c r="F6" s="42">
        <v>-0.36</v>
      </c>
      <c r="G6" s="42">
        <v>-0.36</v>
      </c>
      <c r="H6" s="42">
        <v>-0.778</v>
      </c>
      <c r="I6" s="42">
        <v>-1.128</v>
      </c>
      <c r="J6" s="42">
        <v>-1.266</v>
      </c>
      <c r="K6" s="42">
        <v>-0.468</v>
      </c>
      <c r="L6" s="42">
        <v>-0.679</v>
      </c>
    </row>
    <row r="7" ht="14.25" customHeight="1">
      <c r="A7" s="42" t="s">
        <v>168</v>
      </c>
      <c r="B7" s="42" t="s">
        <v>179</v>
      </c>
      <c r="C7" s="35" t="s">
        <v>41</v>
      </c>
      <c r="D7" s="42">
        <v>1.0</v>
      </c>
      <c r="E7" s="42">
        <v>6.0</v>
      </c>
      <c r="F7" s="42">
        <v>-0.385</v>
      </c>
      <c r="G7" s="42">
        <v>-0.395</v>
      </c>
      <c r="H7" s="42">
        <v>-0.661</v>
      </c>
      <c r="I7" s="42">
        <v>-0.907</v>
      </c>
      <c r="J7" s="42">
        <v>-1.166</v>
      </c>
      <c r="K7" s="42">
        <v>-0.605</v>
      </c>
      <c r="L7" s="42">
        <v>-0.568</v>
      </c>
    </row>
    <row r="8" ht="14.25" customHeight="1">
      <c r="A8" s="42" t="s">
        <v>183</v>
      </c>
      <c r="B8" s="42" t="s">
        <v>173</v>
      </c>
      <c r="C8" s="35" t="s">
        <v>40</v>
      </c>
      <c r="D8" s="42">
        <v>1.0</v>
      </c>
      <c r="E8" s="42">
        <v>7.0</v>
      </c>
      <c r="F8" s="42">
        <v>-0.265</v>
      </c>
      <c r="G8" s="42">
        <v>-0.256</v>
      </c>
      <c r="H8" s="42">
        <v>-0.598</v>
      </c>
      <c r="I8" s="42">
        <v>-1.027</v>
      </c>
      <c r="J8" s="42">
        <v>-1.192</v>
      </c>
      <c r="K8" s="42">
        <v>-0.524</v>
      </c>
      <c r="L8" s="42">
        <v>-0.547</v>
      </c>
    </row>
    <row r="9" ht="14.25" customHeight="1">
      <c r="A9" s="42" t="s">
        <v>175</v>
      </c>
      <c r="B9" s="42" t="s">
        <v>179</v>
      </c>
      <c r="C9" s="35" t="s">
        <v>39</v>
      </c>
      <c r="D9" s="42">
        <v>1.0</v>
      </c>
      <c r="E9" s="42">
        <v>8.0</v>
      </c>
      <c r="F9" s="42">
        <v>-0.353</v>
      </c>
      <c r="G9" s="42">
        <v>-0.305</v>
      </c>
      <c r="H9" s="42">
        <v>-0.749</v>
      </c>
      <c r="I9" s="42">
        <v>-1.092</v>
      </c>
      <c r="J9" s="42">
        <v>-1.439</v>
      </c>
      <c r="K9" s="42">
        <v>-0.625</v>
      </c>
      <c r="L9" s="42">
        <v>-0.643</v>
      </c>
    </row>
    <row r="10" ht="14.25" customHeight="1">
      <c r="A10" s="42" t="s">
        <v>168</v>
      </c>
      <c r="B10" s="42" t="s">
        <v>176</v>
      </c>
      <c r="C10" s="35" t="s">
        <v>38</v>
      </c>
      <c r="D10" s="42">
        <v>1.0</v>
      </c>
      <c r="E10" s="42">
        <v>9.0</v>
      </c>
      <c r="F10" s="42">
        <v>-0.478</v>
      </c>
      <c r="G10" s="42">
        <v>-0.487</v>
      </c>
      <c r="H10" s="42">
        <v>-0.772</v>
      </c>
      <c r="I10" s="42">
        <v>-0.997</v>
      </c>
      <c r="J10" s="42">
        <v>-1.202</v>
      </c>
      <c r="K10" s="42">
        <v>-0.609</v>
      </c>
      <c r="L10" s="42">
        <v>-0.507</v>
      </c>
    </row>
    <row r="11" ht="14.25" customHeight="1">
      <c r="A11" s="42" t="s">
        <v>183</v>
      </c>
      <c r="B11" s="42" t="s">
        <v>179</v>
      </c>
      <c r="C11" s="35" t="s">
        <v>37</v>
      </c>
      <c r="D11" s="42">
        <v>1.0</v>
      </c>
      <c r="E11" s="42">
        <v>10.0</v>
      </c>
      <c r="F11" s="42">
        <v>-0.319</v>
      </c>
      <c r="G11" s="42">
        <v>-0.286</v>
      </c>
      <c r="H11" s="42">
        <v>-0.719</v>
      </c>
      <c r="I11" s="42">
        <v>-1.128</v>
      </c>
      <c r="J11" s="42">
        <v>-1.295</v>
      </c>
      <c r="K11" s="42">
        <v>-0.633</v>
      </c>
      <c r="L11" s="42">
        <v>-0.512</v>
      </c>
    </row>
    <row r="12" ht="14.25" customHeight="1">
      <c r="A12" s="42" t="s">
        <v>178</v>
      </c>
      <c r="B12" s="42" t="s">
        <v>173</v>
      </c>
      <c r="C12" s="35" t="s">
        <v>36</v>
      </c>
      <c r="D12" s="42">
        <v>1.0</v>
      </c>
      <c r="E12" s="42">
        <v>11.0</v>
      </c>
      <c r="F12" s="42">
        <v>-0.417</v>
      </c>
      <c r="G12" s="42">
        <v>-0.484</v>
      </c>
      <c r="H12" s="42">
        <v>-0.813</v>
      </c>
      <c r="I12" s="42">
        <v>-1.238</v>
      </c>
      <c r="J12" s="42">
        <v>-1.381</v>
      </c>
      <c r="K12" s="42">
        <v>-0.707</v>
      </c>
      <c r="L12" s="42">
        <v>-0.581</v>
      </c>
    </row>
    <row r="13" ht="14.25" customHeight="1">
      <c r="A13" s="42" t="s">
        <v>175</v>
      </c>
      <c r="B13" s="42" t="s">
        <v>169</v>
      </c>
      <c r="C13" s="35" t="s">
        <v>34</v>
      </c>
      <c r="D13" s="42">
        <v>1.0</v>
      </c>
      <c r="E13" s="42">
        <v>12.0</v>
      </c>
      <c r="F13" s="42">
        <v>-0.362</v>
      </c>
      <c r="G13" s="42">
        <v>-0.412</v>
      </c>
      <c r="H13" s="42">
        <v>-0.55</v>
      </c>
      <c r="I13" s="42">
        <v>-0.937</v>
      </c>
      <c r="J13" s="42">
        <v>-1.16</v>
      </c>
      <c r="K13" s="42">
        <v>-0.495</v>
      </c>
      <c r="L13" s="42">
        <v>-0.424</v>
      </c>
    </row>
    <row r="14" ht="14.25" customHeight="1">
      <c r="A14" s="42" t="s">
        <v>178</v>
      </c>
      <c r="B14" s="42" t="s">
        <v>169</v>
      </c>
      <c r="C14" s="35" t="s">
        <v>32</v>
      </c>
      <c r="D14" s="42">
        <v>1.0</v>
      </c>
      <c r="E14" s="42">
        <v>13.0</v>
      </c>
      <c r="F14" s="42">
        <v>-0.357</v>
      </c>
      <c r="G14" s="42">
        <v>-0.381</v>
      </c>
      <c r="H14" s="42">
        <v>-0.781</v>
      </c>
      <c r="I14" s="42">
        <v>-1.057</v>
      </c>
      <c r="J14" s="42">
        <v>-1.242</v>
      </c>
      <c r="K14" s="42">
        <v>-0.559</v>
      </c>
      <c r="L14" s="42">
        <v>-0.487</v>
      </c>
    </row>
    <row r="15" ht="14.25" customHeight="1">
      <c r="A15" s="42" t="s">
        <v>183</v>
      </c>
      <c r="B15" s="42" t="s">
        <v>169</v>
      </c>
      <c r="C15" s="35" t="s">
        <v>30</v>
      </c>
      <c r="D15" s="42">
        <v>1.0</v>
      </c>
      <c r="E15" s="42">
        <v>14.0</v>
      </c>
      <c r="F15" s="42">
        <v>-0.406</v>
      </c>
      <c r="G15" s="42">
        <v>-0.443</v>
      </c>
      <c r="H15" s="42">
        <v>-0.601</v>
      </c>
      <c r="I15" s="42">
        <v>-0.958</v>
      </c>
      <c r="J15" s="42">
        <v>-1.226</v>
      </c>
      <c r="K15" s="42">
        <v>-0.637</v>
      </c>
      <c r="L15" s="42">
        <v>-0.553</v>
      </c>
    </row>
    <row r="16" ht="14.25" customHeight="1">
      <c r="A16" s="42" t="s">
        <v>178</v>
      </c>
      <c r="B16" s="42" t="s">
        <v>176</v>
      </c>
      <c r="C16" s="35" t="s">
        <v>29</v>
      </c>
      <c r="D16" s="42">
        <v>1.0</v>
      </c>
      <c r="E16" s="42">
        <v>15.0</v>
      </c>
      <c r="F16" s="42">
        <v>-0.503</v>
      </c>
      <c r="G16" s="42">
        <v>-0.481</v>
      </c>
      <c r="H16" s="42">
        <v>-0.809</v>
      </c>
      <c r="I16" s="42">
        <v>-1.114</v>
      </c>
      <c r="J16" s="42">
        <v>-1.085</v>
      </c>
      <c r="K16" s="42">
        <v>-0.677</v>
      </c>
      <c r="L16" s="42">
        <v>-0.659</v>
      </c>
    </row>
    <row r="17" ht="14.25" customHeight="1">
      <c r="A17" s="42" t="s">
        <v>175</v>
      </c>
      <c r="B17" s="42" t="s">
        <v>173</v>
      </c>
      <c r="C17" s="33" t="s">
        <v>28</v>
      </c>
      <c r="D17" s="42">
        <v>1.0</v>
      </c>
      <c r="E17" s="42">
        <v>16.0</v>
      </c>
      <c r="F17" s="42">
        <v>-0.39</v>
      </c>
      <c r="G17" s="42">
        <v>-0.361</v>
      </c>
      <c r="H17" s="42">
        <v>-0.789</v>
      </c>
      <c r="I17" s="42">
        <v>-1.142</v>
      </c>
      <c r="J17" s="42">
        <v>-1.339</v>
      </c>
      <c r="K17" s="42">
        <v>-0.691</v>
      </c>
      <c r="L17" s="42">
        <v>-0.704</v>
      </c>
    </row>
    <row r="18" ht="14.25" customHeight="1">
      <c r="A18" s="42" t="s">
        <v>168</v>
      </c>
      <c r="B18" s="42" t="s">
        <v>169</v>
      </c>
      <c r="C18" s="35" t="s">
        <v>46</v>
      </c>
      <c r="D18" s="42">
        <v>2.0</v>
      </c>
      <c r="E18" s="42">
        <v>1.0</v>
      </c>
      <c r="F18" s="42">
        <v>-0.29</v>
      </c>
      <c r="G18" s="42">
        <v>-0.257</v>
      </c>
      <c r="H18" s="42">
        <v>-0.84</v>
      </c>
      <c r="I18" s="42">
        <v>-0.878</v>
      </c>
      <c r="J18" s="42">
        <v>-1.367</v>
      </c>
      <c r="K18" s="42">
        <v>-0.613</v>
      </c>
      <c r="L18" s="42">
        <v>-0.593</v>
      </c>
    </row>
    <row r="19" ht="14.25" customHeight="1">
      <c r="A19" s="42" t="s">
        <v>168</v>
      </c>
      <c r="B19" s="42" t="s">
        <v>173</v>
      </c>
      <c r="C19" s="35" t="s">
        <v>45</v>
      </c>
      <c r="D19" s="42">
        <v>2.0</v>
      </c>
      <c r="E19" s="42">
        <v>2.0</v>
      </c>
      <c r="F19" s="42">
        <v>-0.378</v>
      </c>
      <c r="G19" s="42">
        <v>-0.306</v>
      </c>
      <c r="H19" s="42">
        <v>-0.82</v>
      </c>
      <c r="I19" s="42">
        <v>-1.133</v>
      </c>
      <c r="J19" s="42">
        <v>-1.34</v>
      </c>
      <c r="K19" s="42">
        <v>-0.728</v>
      </c>
      <c r="L19" s="42">
        <v>-0.602</v>
      </c>
    </row>
    <row r="20" ht="14.25" customHeight="1">
      <c r="A20" s="42" t="s">
        <v>175</v>
      </c>
      <c r="B20" s="42" t="s">
        <v>176</v>
      </c>
      <c r="C20" s="35" t="s">
        <v>44</v>
      </c>
      <c r="D20" s="42">
        <v>2.0</v>
      </c>
      <c r="E20" s="42">
        <v>3.0</v>
      </c>
      <c r="F20" s="42">
        <v>-0.467</v>
      </c>
      <c r="G20" s="42">
        <v>-0.315</v>
      </c>
      <c r="H20" s="42">
        <v>-0.856</v>
      </c>
      <c r="I20" s="42">
        <v>-1.031</v>
      </c>
      <c r="J20" s="42">
        <v>-1.442</v>
      </c>
      <c r="K20" s="42">
        <v>-0.609</v>
      </c>
      <c r="L20" s="42">
        <v>-0.618</v>
      </c>
    </row>
    <row r="21" ht="14.25" customHeight="1">
      <c r="A21" s="42" t="s">
        <v>178</v>
      </c>
      <c r="B21" s="42" t="s">
        <v>179</v>
      </c>
      <c r="C21" s="35" t="s">
        <v>43</v>
      </c>
      <c r="D21" s="42">
        <v>2.0</v>
      </c>
      <c r="E21" s="42">
        <v>4.0</v>
      </c>
      <c r="F21" s="42">
        <v>-0.398</v>
      </c>
      <c r="G21" s="42">
        <v>-0.288</v>
      </c>
      <c r="H21" s="42">
        <v>-0.809</v>
      </c>
      <c r="I21" s="42">
        <v>-1.025</v>
      </c>
      <c r="J21" s="42">
        <v>-1.193</v>
      </c>
      <c r="K21" s="42">
        <v>-0.568</v>
      </c>
      <c r="L21" s="42">
        <v>-0.629</v>
      </c>
    </row>
    <row r="22" ht="14.25" customHeight="1">
      <c r="A22" s="42" t="s">
        <v>183</v>
      </c>
      <c r="B22" s="42" t="s">
        <v>176</v>
      </c>
      <c r="C22" s="35" t="s">
        <v>42</v>
      </c>
      <c r="D22" s="42">
        <v>2.0</v>
      </c>
      <c r="E22" s="42">
        <v>5.0</v>
      </c>
      <c r="F22" s="42">
        <v>-0.387</v>
      </c>
      <c r="G22" s="42">
        <v>-0.32</v>
      </c>
      <c r="H22" s="42">
        <v>-0.953</v>
      </c>
      <c r="I22" s="42">
        <v>-1.138</v>
      </c>
      <c r="J22" s="42">
        <v>-1.586</v>
      </c>
      <c r="K22" s="42">
        <v>-0.575</v>
      </c>
      <c r="L22" s="42">
        <v>-0.674</v>
      </c>
    </row>
    <row r="23" ht="14.25" customHeight="1">
      <c r="A23" s="42" t="s">
        <v>168</v>
      </c>
      <c r="B23" s="42" t="s">
        <v>179</v>
      </c>
      <c r="C23" s="35" t="s">
        <v>41</v>
      </c>
      <c r="D23" s="42">
        <v>2.0</v>
      </c>
      <c r="E23" s="42">
        <v>6.0</v>
      </c>
      <c r="F23" s="42">
        <v>-0.523</v>
      </c>
      <c r="G23" s="42">
        <v>-0.438</v>
      </c>
      <c r="H23" s="42">
        <v>-0.812</v>
      </c>
      <c r="I23" s="42">
        <v>-0.942</v>
      </c>
      <c r="J23" s="42">
        <v>-1.306</v>
      </c>
      <c r="K23" s="42">
        <v>-0.636</v>
      </c>
      <c r="L23" s="42">
        <v>-0.606</v>
      </c>
    </row>
    <row r="24" ht="14.25" customHeight="1">
      <c r="A24" s="42" t="s">
        <v>183</v>
      </c>
      <c r="B24" s="42" t="s">
        <v>173</v>
      </c>
      <c r="C24" s="35" t="s">
        <v>40</v>
      </c>
      <c r="D24" s="42">
        <v>2.0</v>
      </c>
      <c r="E24" s="42">
        <v>7.0</v>
      </c>
      <c r="F24" s="42">
        <v>-0.408</v>
      </c>
      <c r="G24" s="42">
        <v>-0.278</v>
      </c>
      <c r="H24" s="42">
        <v>-0.865</v>
      </c>
      <c r="I24" s="42">
        <v>-0.972</v>
      </c>
      <c r="J24" s="42">
        <v>-1.524</v>
      </c>
      <c r="K24" s="42">
        <v>-0.525</v>
      </c>
      <c r="L24" s="42">
        <v>-0.667</v>
      </c>
    </row>
    <row r="25" ht="14.25" customHeight="1">
      <c r="A25" s="42" t="s">
        <v>175</v>
      </c>
      <c r="B25" s="42" t="s">
        <v>179</v>
      </c>
      <c r="C25" s="35" t="s">
        <v>39</v>
      </c>
      <c r="D25" s="42">
        <v>2.0</v>
      </c>
      <c r="E25" s="42">
        <v>8.0</v>
      </c>
      <c r="F25" s="42">
        <v>-0.445</v>
      </c>
      <c r="G25" s="42">
        <v>-0.396</v>
      </c>
      <c r="H25" s="42">
        <v>-0.809</v>
      </c>
      <c r="I25" s="42">
        <v>-0.968</v>
      </c>
      <c r="J25" s="42">
        <v>-1.343</v>
      </c>
      <c r="K25" s="42">
        <v>-0.609</v>
      </c>
      <c r="L25" s="42">
        <v>-0.658</v>
      </c>
    </row>
    <row r="26" ht="14.25" customHeight="1">
      <c r="A26" s="42" t="s">
        <v>168</v>
      </c>
      <c r="B26" s="42" t="s">
        <v>176</v>
      </c>
      <c r="C26" s="35" t="s">
        <v>38</v>
      </c>
      <c r="D26" s="42">
        <v>2.0</v>
      </c>
      <c r="E26" s="42">
        <v>9.0</v>
      </c>
      <c r="F26" s="42">
        <v>-0.548</v>
      </c>
      <c r="G26" s="42">
        <v>-0.373</v>
      </c>
      <c r="H26" s="42">
        <v>-0.856</v>
      </c>
      <c r="I26" s="42">
        <v>-1.084</v>
      </c>
      <c r="J26" s="42">
        <v>-1.244</v>
      </c>
      <c r="K26" s="42">
        <v>-0.596</v>
      </c>
      <c r="L26" s="42">
        <v>-0.465</v>
      </c>
    </row>
    <row r="27" ht="14.25" customHeight="1">
      <c r="A27" s="42" t="s">
        <v>183</v>
      </c>
      <c r="B27" s="42" t="s">
        <v>179</v>
      </c>
      <c r="C27" s="35" t="s">
        <v>37</v>
      </c>
      <c r="D27" s="42">
        <v>2.0</v>
      </c>
      <c r="E27" s="42">
        <v>10.0</v>
      </c>
      <c r="F27" s="42">
        <v>-0.358</v>
      </c>
      <c r="G27" s="42">
        <v>-0.328</v>
      </c>
      <c r="H27" s="42">
        <v>-0.803</v>
      </c>
      <c r="I27" s="42">
        <v>-0.961</v>
      </c>
      <c r="J27" s="42">
        <v>-1.451</v>
      </c>
      <c r="K27" s="42">
        <v>-0.478</v>
      </c>
      <c r="L27" s="42">
        <v>-0.448</v>
      </c>
    </row>
    <row r="28" ht="14.25" customHeight="1">
      <c r="A28" s="42" t="s">
        <v>178</v>
      </c>
      <c r="B28" s="42" t="s">
        <v>173</v>
      </c>
      <c r="C28" s="35" t="s">
        <v>36</v>
      </c>
      <c r="D28" s="42">
        <v>2.0</v>
      </c>
      <c r="E28" s="42">
        <v>11.0</v>
      </c>
      <c r="F28" s="42">
        <v>-0.484</v>
      </c>
      <c r="G28" s="42">
        <v>-0.395</v>
      </c>
      <c r="H28" s="42">
        <v>-0.828</v>
      </c>
      <c r="I28" s="42">
        <v>-0.631</v>
      </c>
      <c r="J28" s="42">
        <v>-0.862</v>
      </c>
      <c r="K28" s="42">
        <v>-0.676</v>
      </c>
      <c r="L28" s="42">
        <v>-0.573</v>
      </c>
    </row>
    <row r="29" ht="14.25" customHeight="1">
      <c r="A29" s="42" t="s">
        <v>175</v>
      </c>
      <c r="B29" s="42" t="s">
        <v>169</v>
      </c>
      <c r="C29" s="35" t="s">
        <v>34</v>
      </c>
      <c r="D29" s="42">
        <v>2.0</v>
      </c>
      <c r="E29" s="42">
        <v>12.0</v>
      </c>
      <c r="F29" s="42">
        <v>-0.453</v>
      </c>
      <c r="G29" s="42">
        <v>-0.318</v>
      </c>
      <c r="H29" s="42">
        <v>-0.653</v>
      </c>
      <c r="I29" s="42">
        <v>-0.69</v>
      </c>
      <c r="J29" s="42">
        <v>-0.576</v>
      </c>
      <c r="K29" s="42">
        <v>-0.528</v>
      </c>
      <c r="L29" s="42">
        <v>-0.614</v>
      </c>
    </row>
    <row r="30" ht="14.25" customHeight="1">
      <c r="A30" s="42" t="s">
        <v>178</v>
      </c>
      <c r="B30" s="42" t="s">
        <v>169</v>
      </c>
      <c r="C30" s="35" t="s">
        <v>32</v>
      </c>
      <c r="D30" s="42">
        <v>2.0</v>
      </c>
      <c r="E30" s="42">
        <v>13.0</v>
      </c>
      <c r="F30" s="42">
        <v>-0.364</v>
      </c>
      <c r="G30" s="42">
        <v>-0.398</v>
      </c>
      <c r="H30" s="42">
        <v>-0.897</v>
      </c>
      <c r="I30" s="42">
        <v>-1.129</v>
      </c>
      <c r="J30" s="42">
        <v>-1.267</v>
      </c>
      <c r="K30" s="42">
        <v>-0.566</v>
      </c>
      <c r="L30" s="42">
        <v>-0.623</v>
      </c>
    </row>
    <row r="31" ht="14.25" customHeight="1">
      <c r="A31" s="42" t="s">
        <v>183</v>
      </c>
      <c r="B31" s="42" t="s">
        <v>169</v>
      </c>
      <c r="C31" s="35" t="s">
        <v>30</v>
      </c>
      <c r="D31" s="42">
        <v>2.0</v>
      </c>
      <c r="E31" s="42">
        <v>14.0</v>
      </c>
      <c r="F31" s="42">
        <v>-0.385</v>
      </c>
      <c r="G31" s="42">
        <v>-0.298</v>
      </c>
      <c r="H31" s="42">
        <v>-0.883</v>
      </c>
      <c r="I31" s="42">
        <v>-1.174</v>
      </c>
      <c r="J31" s="42">
        <v>-1.549</v>
      </c>
      <c r="K31" s="42">
        <v>-0.607</v>
      </c>
      <c r="L31" s="42">
        <v>-0.517</v>
      </c>
    </row>
    <row r="32" ht="14.25" customHeight="1">
      <c r="A32" s="42" t="s">
        <v>178</v>
      </c>
      <c r="B32" s="42" t="s">
        <v>176</v>
      </c>
      <c r="C32" s="35" t="s">
        <v>29</v>
      </c>
      <c r="D32" s="42">
        <v>2.0</v>
      </c>
      <c r="E32" s="42">
        <v>15.0</v>
      </c>
      <c r="F32" s="42">
        <v>-0.569</v>
      </c>
      <c r="G32" s="42">
        <v>-0.431</v>
      </c>
      <c r="H32" s="42">
        <v>-0.826</v>
      </c>
      <c r="I32" s="42">
        <v>-0.989</v>
      </c>
      <c r="J32" s="42">
        <v>-1.33</v>
      </c>
      <c r="K32" s="42">
        <v>-0.682</v>
      </c>
      <c r="L32" s="42">
        <v>-0.713</v>
      </c>
    </row>
    <row r="33" ht="14.25" customHeight="1">
      <c r="A33" s="42" t="s">
        <v>175</v>
      </c>
      <c r="B33" s="42" t="s">
        <v>173</v>
      </c>
      <c r="C33" s="33" t="s">
        <v>28</v>
      </c>
      <c r="D33" s="42">
        <v>2.0</v>
      </c>
      <c r="E33" s="42">
        <v>16.0</v>
      </c>
      <c r="F33" s="42">
        <v>-0.468</v>
      </c>
      <c r="G33" s="42">
        <v>-0.393</v>
      </c>
      <c r="H33" s="42">
        <v>-0.838</v>
      </c>
      <c r="I33" s="42">
        <v>-1.182</v>
      </c>
      <c r="J33" s="42">
        <v>-1.511</v>
      </c>
      <c r="K33" s="42">
        <v>-0.645</v>
      </c>
      <c r="L33" s="42">
        <v>-0.933</v>
      </c>
    </row>
    <row r="34" ht="14.25" customHeight="1">
      <c r="A34" s="42" t="s">
        <v>168</v>
      </c>
      <c r="B34" s="42" t="s">
        <v>169</v>
      </c>
      <c r="C34" s="35" t="s">
        <v>46</v>
      </c>
      <c r="D34" s="42">
        <v>3.0</v>
      </c>
      <c r="E34" s="42">
        <v>1.0</v>
      </c>
      <c r="F34" s="42">
        <v>-0.427</v>
      </c>
      <c r="G34" s="42">
        <v>-0.49</v>
      </c>
      <c r="H34" s="42">
        <v>-0.766</v>
      </c>
      <c r="I34" s="42">
        <v>-0.953</v>
      </c>
      <c r="J34" s="42">
        <v>-1.367</v>
      </c>
      <c r="K34" s="42">
        <v>-0.771</v>
      </c>
      <c r="L34" s="42">
        <v>-0.701</v>
      </c>
    </row>
    <row r="35" ht="14.25" customHeight="1">
      <c r="A35" s="42" t="s">
        <v>168</v>
      </c>
      <c r="B35" s="42" t="s">
        <v>173</v>
      </c>
      <c r="C35" s="35" t="s">
        <v>45</v>
      </c>
      <c r="D35" s="42">
        <v>3.0</v>
      </c>
      <c r="E35" s="42">
        <v>2.0</v>
      </c>
      <c r="F35" s="42">
        <v>-0.574</v>
      </c>
      <c r="G35" s="42">
        <v>-0.592</v>
      </c>
      <c r="H35" s="42">
        <v>-0.726</v>
      </c>
      <c r="I35" s="42">
        <v>-0.978</v>
      </c>
      <c r="J35" s="42">
        <v>-1.008</v>
      </c>
      <c r="K35" s="42">
        <v>-0.569</v>
      </c>
      <c r="L35" s="42">
        <v>-0.695</v>
      </c>
    </row>
    <row r="36" ht="14.25" customHeight="1">
      <c r="A36" s="42" t="s">
        <v>175</v>
      </c>
      <c r="B36" s="42" t="s">
        <v>176</v>
      </c>
      <c r="C36" s="35" t="s">
        <v>44</v>
      </c>
      <c r="D36" s="42">
        <v>3.0</v>
      </c>
      <c r="E36" s="42">
        <v>3.0</v>
      </c>
      <c r="F36" s="42">
        <v>-0.6</v>
      </c>
      <c r="G36" s="42">
        <v>-0.497</v>
      </c>
      <c r="H36" s="42">
        <v>-0.83</v>
      </c>
      <c r="I36" s="42">
        <v>-0.968</v>
      </c>
      <c r="J36" s="42">
        <v>-1.362</v>
      </c>
      <c r="K36" s="42">
        <v>-0.791</v>
      </c>
      <c r="L36" s="42">
        <v>-0.77</v>
      </c>
    </row>
    <row r="37" ht="14.25" customHeight="1">
      <c r="A37" s="42" t="s">
        <v>178</v>
      </c>
      <c r="B37" s="42" t="s">
        <v>179</v>
      </c>
      <c r="C37" s="35" t="s">
        <v>43</v>
      </c>
      <c r="D37" s="42">
        <v>3.0</v>
      </c>
      <c r="E37" s="42">
        <v>4.0</v>
      </c>
      <c r="F37" s="42">
        <v>-0.492</v>
      </c>
      <c r="G37" s="42">
        <v>-0.507</v>
      </c>
      <c r="H37" s="42">
        <v>-0.735</v>
      </c>
      <c r="I37" s="42">
        <v>-0.836</v>
      </c>
      <c r="J37" s="42">
        <v>-1.142</v>
      </c>
      <c r="K37" s="42">
        <v>-0.858</v>
      </c>
      <c r="L37" s="42">
        <v>-0.682</v>
      </c>
    </row>
    <row r="38" ht="14.25" customHeight="1">
      <c r="A38" s="42" t="s">
        <v>183</v>
      </c>
      <c r="B38" s="42" t="s">
        <v>176</v>
      </c>
      <c r="C38" s="35" t="s">
        <v>42</v>
      </c>
      <c r="D38" s="42">
        <v>3.0</v>
      </c>
      <c r="E38" s="42">
        <v>5.0</v>
      </c>
      <c r="F38" s="42">
        <v>-0.498</v>
      </c>
      <c r="G38" s="42">
        <v>-0.425</v>
      </c>
      <c r="H38" s="42">
        <v>-0.713</v>
      </c>
      <c r="I38" s="42">
        <v>-0.946</v>
      </c>
      <c r="J38" s="42">
        <v>-1.245</v>
      </c>
      <c r="K38" s="42">
        <v>-0.798</v>
      </c>
      <c r="L38" s="42">
        <v>-0.813</v>
      </c>
    </row>
    <row r="39" ht="14.25" customHeight="1">
      <c r="A39" s="42" t="s">
        <v>168</v>
      </c>
      <c r="B39" s="42" t="s">
        <v>179</v>
      </c>
      <c r="C39" s="35" t="s">
        <v>41</v>
      </c>
      <c r="D39" s="42">
        <v>3.0</v>
      </c>
      <c r="E39" s="42">
        <v>6.0</v>
      </c>
      <c r="F39" s="42">
        <v>-0.568</v>
      </c>
      <c r="G39" s="42">
        <v>-0.407</v>
      </c>
      <c r="H39" s="42">
        <v>-0.697</v>
      </c>
      <c r="I39" s="42">
        <v>-0.872</v>
      </c>
      <c r="J39" s="42">
        <v>-1.129</v>
      </c>
      <c r="K39" s="42">
        <v>-0.63</v>
      </c>
      <c r="L39" s="42">
        <v>-0.662</v>
      </c>
    </row>
    <row r="40" ht="14.25" customHeight="1">
      <c r="A40" s="42" t="s">
        <v>183</v>
      </c>
      <c r="B40" s="42" t="s">
        <v>173</v>
      </c>
      <c r="C40" s="35" t="s">
        <v>40</v>
      </c>
      <c r="D40" s="42">
        <v>3.0</v>
      </c>
      <c r="E40" s="42">
        <v>7.0</v>
      </c>
      <c r="F40" s="42">
        <v>-0.41</v>
      </c>
      <c r="G40" s="42">
        <v>-0.476</v>
      </c>
      <c r="H40" s="42">
        <v>-0.758</v>
      </c>
      <c r="I40" s="42">
        <v>-0.929</v>
      </c>
      <c r="J40" s="42">
        <v>-1.272</v>
      </c>
      <c r="K40" s="42">
        <v>-0.48</v>
      </c>
      <c r="L40" s="42">
        <v>-0.692</v>
      </c>
    </row>
    <row r="41" ht="14.25" customHeight="1">
      <c r="A41" s="42" t="s">
        <v>175</v>
      </c>
      <c r="B41" s="42" t="s">
        <v>179</v>
      </c>
      <c r="C41" s="35" t="s">
        <v>39</v>
      </c>
      <c r="D41" s="42">
        <v>3.0</v>
      </c>
      <c r="E41" s="42">
        <v>8.0</v>
      </c>
      <c r="F41" s="42">
        <v>-0.442</v>
      </c>
      <c r="G41" s="42">
        <v>-0.391</v>
      </c>
      <c r="H41" s="42">
        <v>-0.651</v>
      </c>
      <c r="I41" s="42">
        <v>-0.873</v>
      </c>
      <c r="J41" s="42">
        <v>-1.138</v>
      </c>
      <c r="K41" s="42">
        <v>-0.609</v>
      </c>
      <c r="L41" s="42">
        <v>-0.779</v>
      </c>
    </row>
    <row r="42" ht="14.25" customHeight="1">
      <c r="A42" s="42" t="s">
        <v>168</v>
      </c>
      <c r="B42" s="42" t="s">
        <v>176</v>
      </c>
      <c r="C42" s="35" t="s">
        <v>38</v>
      </c>
      <c r="D42" s="42">
        <v>3.0</v>
      </c>
      <c r="E42" s="42">
        <v>9.0</v>
      </c>
      <c r="F42" s="42">
        <v>-0.571</v>
      </c>
      <c r="G42" s="42">
        <v>-0.543</v>
      </c>
      <c r="H42" s="42">
        <v>-0.871</v>
      </c>
      <c r="I42" s="42">
        <v>-1.015</v>
      </c>
      <c r="J42" s="42">
        <v>-1.168</v>
      </c>
      <c r="K42" s="42">
        <v>-0.688</v>
      </c>
      <c r="L42" s="42">
        <v>-0.65</v>
      </c>
    </row>
    <row r="43" ht="14.25" customHeight="1">
      <c r="A43" s="42" t="s">
        <v>183</v>
      </c>
      <c r="B43" s="42" t="s">
        <v>179</v>
      </c>
      <c r="C43" s="35" t="s">
        <v>37</v>
      </c>
      <c r="D43" s="42">
        <v>3.0</v>
      </c>
      <c r="E43" s="42">
        <v>10.0</v>
      </c>
      <c r="F43" s="42">
        <v>-0.393</v>
      </c>
      <c r="G43" s="42">
        <v>-0.387</v>
      </c>
      <c r="H43" s="42">
        <v>-0.828</v>
      </c>
      <c r="I43" s="42">
        <v>-0.852</v>
      </c>
      <c r="J43" s="42">
        <v>-1.131</v>
      </c>
      <c r="K43" s="42">
        <v>-0.78</v>
      </c>
      <c r="L43" s="42">
        <v>-0.684</v>
      </c>
    </row>
    <row r="44" ht="14.25" customHeight="1">
      <c r="A44" s="42" t="s">
        <v>178</v>
      </c>
      <c r="B44" s="42" t="s">
        <v>173</v>
      </c>
      <c r="C44" s="35" t="s">
        <v>36</v>
      </c>
      <c r="D44" s="42">
        <v>3.0</v>
      </c>
      <c r="E44" s="42">
        <v>11.0</v>
      </c>
      <c r="F44" s="42">
        <v>-0.652</v>
      </c>
      <c r="G44" s="42">
        <v>-0.622</v>
      </c>
      <c r="H44" s="42">
        <v>-0.758</v>
      </c>
      <c r="I44" s="42">
        <v>-0.932</v>
      </c>
      <c r="J44" s="42">
        <v>-1.239</v>
      </c>
      <c r="K44" s="42">
        <v>-0.795</v>
      </c>
      <c r="L44" s="42">
        <v>-0.621</v>
      </c>
    </row>
    <row r="45" ht="14.25" customHeight="1">
      <c r="A45" s="42" t="s">
        <v>175</v>
      </c>
      <c r="B45" s="42" t="s">
        <v>169</v>
      </c>
      <c r="C45" s="35" t="s">
        <v>34</v>
      </c>
      <c r="D45" s="42">
        <v>3.0</v>
      </c>
      <c r="E45" s="42">
        <v>12.0</v>
      </c>
      <c r="F45" s="42">
        <v>-0.366</v>
      </c>
      <c r="G45" s="42">
        <v>-0.562</v>
      </c>
      <c r="H45" s="42">
        <v>-0.863</v>
      </c>
      <c r="I45" s="42">
        <v>-0.914</v>
      </c>
      <c r="J45" s="42">
        <v>-1.096</v>
      </c>
      <c r="K45" s="42">
        <v>-0.772</v>
      </c>
      <c r="L45" s="42">
        <v>-0.524</v>
      </c>
    </row>
    <row r="46" ht="14.25" customHeight="1">
      <c r="A46" s="42" t="s">
        <v>178</v>
      </c>
      <c r="B46" s="42" t="s">
        <v>169</v>
      </c>
      <c r="C46" s="35" t="s">
        <v>32</v>
      </c>
      <c r="D46" s="42">
        <v>3.0</v>
      </c>
      <c r="E46" s="42">
        <v>13.0</v>
      </c>
      <c r="F46" s="42">
        <v>-0.551</v>
      </c>
      <c r="G46" s="42">
        <v>-0.506</v>
      </c>
      <c r="H46" s="42">
        <v>-0.699</v>
      </c>
      <c r="I46" s="42">
        <v>-0.832</v>
      </c>
      <c r="J46" s="42">
        <v>-1.168</v>
      </c>
      <c r="K46" s="42">
        <v>-0.851</v>
      </c>
      <c r="L46" s="42">
        <v>-0.691</v>
      </c>
    </row>
    <row r="47" ht="14.25" customHeight="1">
      <c r="A47" s="42" t="s">
        <v>183</v>
      </c>
      <c r="B47" s="42" t="s">
        <v>169</v>
      </c>
      <c r="C47" s="35" t="s">
        <v>30</v>
      </c>
      <c r="D47" s="42">
        <v>3.0</v>
      </c>
      <c r="E47" s="42">
        <v>14.0</v>
      </c>
      <c r="F47" s="42">
        <v>-0.433</v>
      </c>
      <c r="G47" s="42">
        <v>-0.436</v>
      </c>
      <c r="H47" s="42">
        <v>-0.705</v>
      </c>
      <c r="I47" s="42">
        <v>-0.972</v>
      </c>
      <c r="J47" s="42">
        <v>-1.263</v>
      </c>
      <c r="K47" s="42">
        <v>-0.79</v>
      </c>
      <c r="L47" s="42">
        <v>-0.575</v>
      </c>
    </row>
    <row r="48" ht="14.25" customHeight="1">
      <c r="A48" s="42" t="s">
        <v>178</v>
      </c>
      <c r="B48" s="42" t="s">
        <v>176</v>
      </c>
      <c r="C48" s="35" t="s">
        <v>29</v>
      </c>
      <c r="D48" s="42">
        <v>3.0</v>
      </c>
      <c r="E48" s="42">
        <v>15.0</v>
      </c>
      <c r="F48" s="42">
        <v>-0.597</v>
      </c>
      <c r="G48" s="42">
        <v>-0.553</v>
      </c>
      <c r="H48" s="42">
        <v>-0.797</v>
      </c>
      <c r="I48" s="42">
        <v>-0.94</v>
      </c>
      <c r="J48" s="42">
        <v>-1.174</v>
      </c>
      <c r="K48" s="42">
        <v>-0.692</v>
      </c>
      <c r="L48" s="42">
        <v>-0.709</v>
      </c>
    </row>
    <row r="49" ht="14.25" customHeight="1">
      <c r="A49" s="42" t="s">
        <v>175</v>
      </c>
      <c r="B49" s="42" t="s">
        <v>173</v>
      </c>
      <c r="C49" s="33" t="s">
        <v>28</v>
      </c>
      <c r="D49" s="42">
        <v>3.0</v>
      </c>
      <c r="E49" s="42">
        <v>16.0</v>
      </c>
      <c r="F49" s="42">
        <v>-0.462</v>
      </c>
      <c r="G49" s="42">
        <v>-0.356</v>
      </c>
      <c r="H49" s="42">
        <v>-0.691</v>
      </c>
      <c r="I49" s="42">
        <v>-0.768</v>
      </c>
      <c r="J49" s="42">
        <v>-1.255</v>
      </c>
      <c r="K49" s="42">
        <v>-0.649</v>
      </c>
      <c r="L49" s="42">
        <v>-0.678</v>
      </c>
    </row>
    <row r="50" ht="14.25" customHeight="1">
      <c r="A50" s="42" t="s">
        <v>168</v>
      </c>
      <c r="B50" s="42" t="s">
        <v>169</v>
      </c>
      <c r="C50" s="35" t="s">
        <v>46</v>
      </c>
      <c r="D50" s="42">
        <v>4.0</v>
      </c>
      <c r="E50" s="42">
        <v>1.0</v>
      </c>
      <c r="F50" s="42">
        <v>-0.607</v>
      </c>
      <c r="G50" s="42">
        <v>-0.376</v>
      </c>
      <c r="H50" s="42">
        <v>-0.866</v>
      </c>
      <c r="I50" s="42">
        <v>-0.801</v>
      </c>
      <c r="J50" s="42">
        <v>-1.287</v>
      </c>
      <c r="K50" s="42">
        <v>-0.687</v>
      </c>
      <c r="L50" s="42">
        <v>-0.598</v>
      </c>
    </row>
    <row r="51" ht="14.25" customHeight="1">
      <c r="A51" s="42" t="s">
        <v>168</v>
      </c>
      <c r="B51" s="42" t="s">
        <v>173</v>
      </c>
      <c r="C51" s="35" t="s">
        <v>45</v>
      </c>
      <c r="D51" s="42">
        <v>4.0</v>
      </c>
      <c r="E51" s="42">
        <v>2.0</v>
      </c>
      <c r="F51" s="42">
        <v>-0.541</v>
      </c>
      <c r="G51" s="42">
        <v>-0.441</v>
      </c>
      <c r="H51" s="42">
        <v>-0.889</v>
      </c>
      <c r="I51" s="42">
        <v>-0.892</v>
      </c>
      <c r="J51" s="42">
        <v>-1.254</v>
      </c>
      <c r="K51" s="42">
        <v>-0.738</v>
      </c>
      <c r="L51" s="42">
        <v>-0.578</v>
      </c>
    </row>
    <row r="52" ht="14.25" customHeight="1">
      <c r="A52" s="42" t="s">
        <v>175</v>
      </c>
      <c r="B52" s="42" t="s">
        <v>176</v>
      </c>
      <c r="C52" s="35" t="s">
        <v>44</v>
      </c>
      <c r="D52" s="42">
        <v>4.0</v>
      </c>
      <c r="E52" s="42">
        <v>3.0</v>
      </c>
      <c r="F52" s="42">
        <v>-0.552</v>
      </c>
      <c r="G52" s="42">
        <v>-0.536</v>
      </c>
      <c r="H52" s="42">
        <v>-0.879</v>
      </c>
      <c r="I52" s="42">
        <v>-0.938</v>
      </c>
      <c r="J52" s="42">
        <v>-1.306</v>
      </c>
      <c r="K52" s="42">
        <v>-0.627</v>
      </c>
      <c r="L52" s="42">
        <v>-0.732</v>
      </c>
    </row>
    <row r="53" ht="14.25" customHeight="1">
      <c r="A53" s="42" t="s">
        <v>178</v>
      </c>
      <c r="B53" s="42" t="s">
        <v>179</v>
      </c>
      <c r="C53" s="35" t="s">
        <v>43</v>
      </c>
      <c r="D53" s="42">
        <v>4.0</v>
      </c>
      <c r="E53" s="42">
        <v>4.0</v>
      </c>
      <c r="F53" s="42">
        <v>-0.507</v>
      </c>
      <c r="G53" s="42">
        <v>-0.566</v>
      </c>
      <c r="H53" s="42">
        <v>-0.856</v>
      </c>
      <c r="I53" s="42">
        <v>-0.759</v>
      </c>
      <c r="J53" s="42">
        <v>-0.99</v>
      </c>
      <c r="K53" s="42">
        <v>-0.663</v>
      </c>
      <c r="L53" s="42">
        <v>-0.677</v>
      </c>
    </row>
    <row r="54" ht="14.25" customHeight="1">
      <c r="A54" s="42" t="s">
        <v>183</v>
      </c>
      <c r="B54" s="42" t="s">
        <v>176</v>
      </c>
      <c r="C54" s="35" t="s">
        <v>42</v>
      </c>
      <c r="D54" s="42">
        <v>4.0</v>
      </c>
      <c r="E54" s="42">
        <v>5.0</v>
      </c>
      <c r="F54" s="42">
        <v>-0.608</v>
      </c>
      <c r="G54" s="42">
        <v>-0.461</v>
      </c>
      <c r="H54" s="42">
        <v>-0.904</v>
      </c>
      <c r="I54" s="42">
        <v>-0.959</v>
      </c>
      <c r="J54" s="42">
        <v>-1.326</v>
      </c>
      <c r="K54" s="42">
        <v>-0.636</v>
      </c>
      <c r="L54" s="42">
        <v>-0.659</v>
      </c>
    </row>
    <row r="55" ht="14.25" customHeight="1">
      <c r="A55" s="42" t="s">
        <v>168</v>
      </c>
      <c r="B55" s="42" t="s">
        <v>179</v>
      </c>
      <c r="C55" s="35" t="s">
        <v>41</v>
      </c>
      <c r="D55" s="42">
        <v>4.0</v>
      </c>
      <c r="E55" s="42">
        <v>6.0</v>
      </c>
      <c r="F55" s="42">
        <v>-0.523</v>
      </c>
      <c r="G55" s="42">
        <v>-0.475</v>
      </c>
      <c r="H55" s="42">
        <v>-0.854</v>
      </c>
      <c r="I55" s="42">
        <v>-0.931</v>
      </c>
      <c r="J55" s="42">
        <v>-1.158</v>
      </c>
      <c r="K55" s="42">
        <v>-0.582</v>
      </c>
      <c r="L55" s="42">
        <v>-0.656</v>
      </c>
    </row>
    <row r="56" ht="14.25" customHeight="1">
      <c r="A56" s="42" t="s">
        <v>183</v>
      </c>
      <c r="B56" s="42" t="s">
        <v>173</v>
      </c>
      <c r="C56" s="35" t="s">
        <v>40</v>
      </c>
      <c r="D56" s="42">
        <v>4.0</v>
      </c>
      <c r="E56" s="42">
        <v>7.0</v>
      </c>
      <c r="F56" s="42">
        <v>-0.491</v>
      </c>
      <c r="G56" s="42">
        <v>-0.311</v>
      </c>
      <c r="H56" s="42">
        <v>-0.922</v>
      </c>
      <c r="I56" s="42">
        <v>-0.862</v>
      </c>
      <c r="J56" s="42">
        <v>-1.382</v>
      </c>
      <c r="K56" s="42">
        <v>-0.721</v>
      </c>
      <c r="L56" s="42">
        <v>-0.747</v>
      </c>
    </row>
    <row r="57" ht="14.25" customHeight="1">
      <c r="A57" s="42" t="s">
        <v>175</v>
      </c>
      <c r="B57" s="42" t="s">
        <v>179</v>
      </c>
      <c r="C57" s="35" t="s">
        <v>39</v>
      </c>
      <c r="D57" s="42">
        <v>4.0</v>
      </c>
      <c r="E57" s="42">
        <v>8.0</v>
      </c>
      <c r="F57" s="42">
        <v>-0.668</v>
      </c>
      <c r="G57" s="42">
        <v>-0.686</v>
      </c>
      <c r="H57" s="42">
        <v>-0.925</v>
      </c>
      <c r="I57" s="42">
        <v>-1.032</v>
      </c>
      <c r="J57" s="42">
        <v>-1.395</v>
      </c>
      <c r="K57" s="42">
        <v>-0.864</v>
      </c>
      <c r="L57" s="42">
        <v>-0.842</v>
      </c>
    </row>
    <row r="58" ht="14.25" customHeight="1">
      <c r="A58" s="42" t="s">
        <v>168</v>
      </c>
      <c r="B58" s="42" t="s">
        <v>176</v>
      </c>
      <c r="C58" s="35" t="s">
        <v>38</v>
      </c>
      <c r="D58" s="42">
        <v>4.0</v>
      </c>
      <c r="E58" s="42">
        <v>9.0</v>
      </c>
      <c r="F58" s="42">
        <v>-0.552</v>
      </c>
      <c r="G58" s="42">
        <v>-0.562</v>
      </c>
      <c r="H58" s="42">
        <v>-0.756</v>
      </c>
      <c r="I58" s="42">
        <v>-0.793</v>
      </c>
      <c r="J58" s="42">
        <v>-1.221</v>
      </c>
      <c r="K58" s="42">
        <v>-0.631</v>
      </c>
      <c r="L58" s="42">
        <v>-0.865</v>
      </c>
    </row>
    <row r="59" ht="14.25" customHeight="1">
      <c r="A59" s="42" t="s">
        <v>183</v>
      </c>
      <c r="B59" s="42" t="s">
        <v>179</v>
      </c>
      <c r="C59" s="35" t="s">
        <v>37</v>
      </c>
      <c r="D59" s="42">
        <v>4.0</v>
      </c>
      <c r="E59" s="42">
        <v>10.0</v>
      </c>
      <c r="F59" s="42">
        <v>-0.693</v>
      </c>
      <c r="G59" s="42">
        <v>-0.545</v>
      </c>
      <c r="H59" s="42">
        <v>-1.003</v>
      </c>
      <c r="I59" s="42">
        <v>-0.996</v>
      </c>
      <c r="J59" s="42">
        <v>-1.226</v>
      </c>
      <c r="K59" s="42">
        <v>-0.679</v>
      </c>
      <c r="L59" s="42">
        <v>-0.708</v>
      </c>
    </row>
    <row r="60" ht="14.25" customHeight="1">
      <c r="A60" s="42" t="s">
        <v>178</v>
      </c>
      <c r="B60" s="42" t="s">
        <v>173</v>
      </c>
      <c r="C60" s="35" t="s">
        <v>36</v>
      </c>
      <c r="D60" s="42">
        <v>4.0</v>
      </c>
      <c r="E60" s="42">
        <v>11.0</v>
      </c>
      <c r="F60" s="42">
        <v>-0.453</v>
      </c>
      <c r="G60" s="42">
        <v>-0.468</v>
      </c>
      <c r="H60" s="42">
        <v>-0.793</v>
      </c>
      <c r="I60" s="42">
        <v>-0.895</v>
      </c>
      <c r="J60" s="42">
        <v>-1.167</v>
      </c>
      <c r="K60" s="42">
        <v>-0.659</v>
      </c>
      <c r="L60" s="42">
        <v>-0.538</v>
      </c>
    </row>
    <row r="61" ht="14.25" customHeight="1">
      <c r="A61" s="42" t="s">
        <v>175</v>
      </c>
      <c r="B61" s="42" t="s">
        <v>169</v>
      </c>
      <c r="C61" s="35" t="s">
        <v>34</v>
      </c>
      <c r="D61" s="42">
        <v>4.0</v>
      </c>
      <c r="E61" s="42">
        <v>12.0</v>
      </c>
      <c r="F61" s="42">
        <v>-0.472</v>
      </c>
      <c r="G61" s="42">
        <v>-0.454</v>
      </c>
      <c r="H61" s="42">
        <v>-0.777</v>
      </c>
      <c r="I61" s="42">
        <v>-0.975</v>
      </c>
      <c r="J61" s="42">
        <v>-1.449</v>
      </c>
      <c r="K61" s="42">
        <v>-0.713</v>
      </c>
      <c r="L61" s="42">
        <v>-0.707</v>
      </c>
    </row>
    <row r="62" ht="14.25" customHeight="1">
      <c r="A62" s="42" t="s">
        <v>178</v>
      </c>
      <c r="B62" s="42" t="s">
        <v>169</v>
      </c>
      <c r="C62" s="35" t="s">
        <v>32</v>
      </c>
      <c r="D62" s="42">
        <v>4.0</v>
      </c>
      <c r="E62" s="42">
        <v>13.0</v>
      </c>
      <c r="F62" s="42">
        <v>-0.512</v>
      </c>
      <c r="G62" s="42">
        <v>-0.46</v>
      </c>
      <c r="H62" s="42">
        <v>-0.902</v>
      </c>
      <c r="I62" s="42">
        <v>-0.896</v>
      </c>
      <c r="J62" s="42">
        <v>-1.372</v>
      </c>
      <c r="K62" s="42">
        <v>-0.706</v>
      </c>
      <c r="L62" s="42">
        <v>-0.678</v>
      </c>
    </row>
    <row r="63" ht="14.25" customHeight="1">
      <c r="A63" s="42" t="s">
        <v>183</v>
      </c>
      <c r="B63" s="42" t="s">
        <v>169</v>
      </c>
      <c r="C63" s="35" t="s">
        <v>30</v>
      </c>
      <c r="D63" s="42">
        <v>4.0</v>
      </c>
      <c r="E63" s="42">
        <v>14.0</v>
      </c>
      <c r="F63" s="42">
        <v>-0.465</v>
      </c>
      <c r="G63" s="42">
        <v>-0.378</v>
      </c>
      <c r="H63" s="42">
        <v>-0.972</v>
      </c>
      <c r="I63" s="42">
        <v>-0.904</v>
      </c>
      <c r="J63" s="42">
        <v>-1.423</v>
      </c>
      <c r="K63" s="42">
        <v>-0.654</v>
      </c>
      <c r="L63" s="42">
        <v>-0.549</v>
      </c>
    </row>
    <row r="64" ht="14.25" customHeight="1">
      <c r="A64" s="42" t="s">
        <v>178</v>
      </c>
      <c r="B64" s="42" t="s">
        <v>176</v>
      </c>
      <c r="C64" s="35" t="s">
        <v>29</v>
      </c>
      <c r="D64" s="42">
        <v>4.0</v>
      </c>
      <c r="E64" s="42">
        <v>15.0</v>
      </c>
      <c r="F64" s="42">
        <v>-0.756</v>
      </c>
      <c r="G64" s="42">
        <v>-0.663</v>
      </c>
      <c r="H64" s="42">
        <v>-0.975</v>
      </c>
      <c r="I64" s="42">
        <v>-0.99</v>
      </c>
      <c r="J64" s="42">
        <v>-1.412</v>
      </c>
      <c r="K64" s="42">
        <v>-0.673</v>
      </c>
      <c r="L64" s="42">
        <v>-0.734</v>
      </c>
    </row>
    <row r="65" ht="14.25" customHeight="1">
      <c r="A65" s="42" t="s">
        <v>175</v>
      </c>
      <c r="B65" s="42" t="s">
        <v>173</v>
      </c>
      <c r="C65" s="33" t="s">
        <v>28</v>
      </c>
      <c r="D65" s="42">
        <v>4.0</v>
      </c>
      <c r="E65" s="42">
        <v>16.0</v>
      </c>
      <c r="F65" s="42">
        <v>-0.518</v>
      </c>
      <c r="G65" s="42">
        <v>-0.477</v>
      </c>
      <c r="H65" s="42">
        <v>-0.849</v>
      </c>
      <c r="I65" s="42">
        <v>-0.886</v>
      </c>
      <c r="J65" s="42">
        <v>-1.341</v>
      </c>
      <c r="K65" s="42">
        <v>-0.658</v>
      </c>
      <c r="L65" s="42">
        <v>-0.79</v>
      </c>
    </row>
    <row r="66" ht="14.25" customHeight="1">
      <c r="A66" s="42" t="s">
        <v>168</v>
      </c>
      <c r="B66" s="42" t="s">
        <v>169</v>
      </c>
      <c r="C66" s="35" t="s">
        <v>46</v>
      </c>
      <c r="D66" s="42">
        <v>5.0</v>
      </c>
      <c r="E66" s="42">
        <v>1.0</v>
      </c>
      <c r="F66" s="42">
        <v>-0.355</v>
      </c>
      <c r="G66" s="42">
        <v>-0.4</v>
      </c>
      <c r="H66" s="42">
        <v>-0.784</v>
      </c>
      <c r="I66" s="42">
        <v>-1.124</v>
      </c>
      <c r="J66" s="42">
        <v>-1.586</v>
      </c>
      <c r="K66" s="42">
        <v>-0.649</v>
      </c>
      <c r="L66" s="42">
        <v>-0.537</v>
      </c>
    </row>
    <row r="67" ht="14.25" customHeight="1">
      <c r="A67" s="42" t="s">
        <v>168</v>
      </c>
      <c r="B67" s="42" t="s">
        <v>173</v>
      </c>
      <c r="C67" s="35" t="s">
        <v>45</v>
      </c>
      <c r="D67" s="42">
        <v>5.0</v>
      </c>
      <c r="E67" s="42">
        <v>2.0</v>
      </c>
      <c r="F67" s="42">
        <v>-0.402</v>
      </c>
      <c r="G67" s="42">
        <v>-0.416</v>
      </c>
      <c r="H67" s="42">
        <v>-0.842</v>
      </c>
      <c r="I67" s="42">
        <v>-1.074</v>
      </c>
      <c r="J67" s="42">
        <v>-1.224</v>
      </c>
      <c r="K67" s="42">
        <v>-0.541</v>
      </c>
      <c r="L67" s="42">
        <v>-0.529</v>
      </c>
    </row>
    <row r="68" ht="14.25" customHeight="1">
      <c r="A68" s="42" t="s">
        <v>175</v>
      </c>
      <c r="B68" s="42" t="s">
        <v>176</v>
      </c>
      <c r="C68" s="35" t="s">
        <v>44</v>
      </c>
      <c r="D68" s="42">
        <v>5.0</v>
      </c>
      <c r="E68" s="42">
        <v>3.0</v>
      </c>
      <c r="F68" s="42">
        <v>-0.487</v>
      </c>
      <c r="G68" s="42">
        <v>-0.372</v>
      </c>
      <c r="H68" s="42">
        <v>-0.772</v>
      </c>
      <c r="I68" s="42">
        <v>-0.981</v>
      </c>
      <c r="J68" s="42">
        <v>-1.342</v>
      </c>
      <c r="K68" s="42">
        <v>-0.593</v>
      </c>
      <c r="L68" s="42">
        <v>-0.603</v>
      </c>
    </row>
    <row r="69" ht="14.25" customHeight="1">
      <c r="A69" s="42" t="s">
        <v>178</v>
      </c>
      <c r="B69" s="42" t="s">
        <v>179</v>
      </c>
      <c r="C69" s="35" t="s">
        <v>43</v>
      </c>
      <c r="D69" s="42">
        <v>5.0</v>
      </c>
      <c r="E69" s="42">
        <v>4.0</v>
      </c>
      <c r="F69" s="42">
        <v>-0.468</v>
      </c>
      <c r="G69" s="42">
        <v>-0.486</v>
      </c>
      <c r="H69" s="42">
        <v>-0.824</v>
      </c>
      <c r="I69" s="42">
        <v>-1.041</v>
      </c>
      <c r="J69" s="42">
        <v>-1.035</v>
      </c>
      <c r="K69" s="42">
        <v>-0.655</v>
      </c>
      <c r="L69" s="42">
        <v>-0.549</v>
      </c>
    </row>
    <row r="70" ht="14.25" customHeight="1">
      <c r="A70" s="42" t="s">
        <v>183</v>
      </c>
      <c r="B70" s="42" t="s">
        <v>176</v>
      </c>
      <c r="C70" s="35" t="s">
        <v>42</v>
      </c>
      <c r="D70" s="42">
        <v>5.0</v>
      </c>
      <c r="E70" s="42">
        <v>5.0</v>
      </c>
      <c r="F70" s="42">
        <v>-0.426</v>
      </c>
      <c r="G70" s="42">
        <v>-0.353</v>
      </c>
      <c r="H70" s="42">
        <v>-0.748</v>
      </c>
      <c r="I70" s="42">
        <v>-0.967</v>
      </c>
      <c r="J70" s="42">
        <v>-1.245</v>
      </c>
      <c r="K70" s="42">
        <v>-0.522</v>
      </c>
      <c r="L70" s="42">
        <v>-0.56</v>
      </c>
    </row>
    <row r="71" ht="14.25" customHeight="1">
      <c r="A71" s="42" t="s">
        <v>168</v>
      </c>
      <c r="B71" s="42" t="s">
        <v>179</v>
      </c>
      <c r="C71" s="35" t="s">
        <v>41</v>
      </c>
      <c r="D71" s="42">
        <v>5.0</v>
      </c>
      <c r="E71" s="42">
        <v>6.0</v>
      </c>
      <c r="F71" s="42">
        <v>-0.494</v>
      </c>
      <c r="G71" s="42">
        <v>-0.314</v>
      </c>
      <c r="H71" s="42">
        <v>-0.686</v>
      </c>
      <c r="I71" s="42">
        <v>-1.068</v>
      </c>
      <c r="J71" s="42">
        <v>-1.165</v>
      </c>
      <c r="K71" s="42">
        <v>-0.629</v>
      </c>
      <c r="L71" s="42">
        <v>-0.582</v>
      </c>
    </row>
    <row r="72" ht="14.25" customHeight="1">
      <c r="A72" s="42" t="s">
        <v>183</v>
      </c>
      <c r="B72" s="42" t="s">
        <v>173</v>
      </c>
      <c r="C72" s="35" t="s">
        <v>40</v>
      </c>
      <c r="D72" s="42">
        <v>5.0</v>
      </c>
      <c r="E72" s="42">
        <v>7.0</v>
      </c>
      <c r="F72" s="42">
        <v>-0.535</v>
      </c>
      <c r="G72" s="42">
        <v>-0.325</v>
      </c>
      <c r="H72" s="42">
        <v>-0.849</v>
      </c>
      <c r="I72" s="42">
        <v>-1.182</v>
      </c>
      <c r="J72" s="42">
        <v>-1.292</v>
      </c>
      <c r="K72" s="42">
        <v>-0.443</v>
      </c>
      <c r="L72" s="42">
        <v>-0.596</v>
      </c>
    </row>
    <row r="73" ht="14.25" customHeight="1">
      <c r="A73" s="42" t="s">
        <v>175</v>
      </c>
      <c r="B73" s="42" t="s">
        <v>179</v>
      </c>
      <c r="C73" s="35" t="s">
        <v>39</v>
      </c>
      <c r="D73" s="42">
        <v>5.0</v>
      </c>
      <c r="E73" s="42">
        <v>8.0</v>
      </c>
      <c r="F73" s="42">
        <v>-0.368</v>
      </c>
      <c r="G73" s="42">
        <v>-0.334</v>
      </c>
      <c r="H73" s="42">
        <v>-0.725</v>
      </c>
      <c r="I73" s="42">
        <v>-1.129</v>
      </c>
      <c r="J73" s="42">
        <v>-1.139</v>
      </c>
      <c r="K73" s="42">
        <v>-0.427</v>
      </c>
      <c r="L73" s="42">
        <v>-0.567</v>
      </c>
    </row>
    <row r="74" ht="14.25" customHeight="1">
      <c r="A74" s="42" t="s">
        <v>168</v>
      </c>
      <c r="B74" s="42" t="s">
        <v>176</v>
      </c>
      <c r="C74" s="35" t="s">
        <v>38</v>
      </c>
      <c r="D74" s="42">
        <v>5.0</v>
      </c>
      <c r="E74" s="42">
        <v>9.0</v>
      </c>
      <c r="F74" s="42">
        <v>-0.467</v>
      </c>
      <c r="G74" s="42">
        <v>-0.497</v>
      </c>
      <c r="H74" s="42">
        <v>-0.761</v>
      </c>
      <c r="I74" s="42">
        <v>-0.978</v>
      </c>
      <c r="J74" s="42">
        <v>-1.283</v>
      </c>
      <c r="K74" s="42">
        <v>-0.487</v>
      </c>
      <c r="L74" s="42">
        <v>-0.584</v>
      </c>
    </row>
    <row r="75" ht="14.25" customHeight="1">
      <c r="A75" s="42" t="s">
        <v>183</v>
      </c>
      <c r="B75" s="42" t="s">
        <v>179</v>
      </c>
      <c r="C75" s="35" t="s">
        <v>37</v>
      </c>
      <c r="D75" s="42">
        <v>5.0</v>
      </c>
      <c r="E75" s="42">
        <v>10.0</v>
      </c>
      <c r="F75" s="42">
        <v>-0.341</v>
      </c>
      <c r="G75" s="42">
        <v>-0.278</v>
      </c>
      <c r="H75" s="42">
        <v>-0.707</v>
      </c>
      <c r="I75" s="42">
        <v>-1.027</v>
      </c>
      <c r="J75" s="42">
        <v>-1.083</v>
      </c>
      <c r="K75" s="42">
        <v>-0.442</v>
      </c>
      <c r="L75" s="42">
        <v>-0.563</v>
      </c>
    </row>
    <row r="76" ht="14.25" customHeight="1">
      <c r="A76" s="42" t="s">
        <v>178</v>
      </c>
      <c r="B76" s="42" t="s">
        <v>173</v>
      </c>
      <c r="C76" s="35" t="s">
        <v>36</v>
      </c>
      <c r="D76" s="42">
        <v>5.0</v>
      </c>
      <c r="E76" s="42">
        <v>11.0</v>
      </c>
      <c r="F76" s="42">
        <v>-0.416</v>
      </c>
      <c r="G76" s="42">
        <v>-0.448</v>
      </c>
      <c r="H76" s="42">
        <v>-0.861</v>
      </c>
      <c r="I76" s="42">
        <v>-1.083</v>
      </c>
      <c r="J76" s="42">
        <v>-1.292</v>
      </c>
      <c r="K76" s="42">
        <v>-0.609</v>
      </c>
      <c r="L76" s="42">
        <v>-0.49</v>
      </c>
    </row>
    <row r="77" ht="14.25" customHeight="1">
      <c r="A77" s="42" t="s">
        <v>175</v>
      </c>
      <c r="B77" s="42" t="s">
        <v>169</v>
      </c>
      <c r="C77" s="35" t="s">
        <v>34</v>
      </c>
      <c r="D77" s="42">
        <v>5.0</v>
      </c>
      <c r="E77" s="42">
        <v>12.0</v>
      </c>
      <c r="F77" s="42">
        <v>-0.339</v>
      </c>
      <c r="G77" s="42">
        <v>-0.313</v>
      </c>
      <c r="H77" s="42">
        <v>-0.738</v>
      </c>
      <c r="I77" s="42">
        <v>-1.038</v>
      </c>
      <c r="J77" s="42">
        <v>-1.268</v>
      </c>
      <c r="K77" s="42">
        <v>-0.539</v>
      </c>
      <c r="L77" s="42">
        <v>-0.616</v>
      </c>
    </row>
    <row r="78" ht="14.25" customHeight="1">
      <c r="A78" s="42" t="s">
        <v>178</v>
      </c>
      <c r="B78" s="42" t="s">
        <v>169</v>
      </c>
      <c r="C78" s="35" t="s">
        <v>32</v>
      </c>
      <c r="D78" s="42">
        <v>5.0</v>
      </c>
      <c r="E78" s="42">
        <v>13.0</v>
      </c>
      <c r="F78" s="42">
        <v>-0.457</v>
      </c>
      <c r="G78" s="42">
        <v>-0.416</v>
      </c>
      <c r="H78" s="42">
        <v>-0.731</v>
      </c>
      <c r="I78" s="42">
        <v>-1.236</v>
      </c>
      <c r="J78" s="42">
        <v>-1.451</v>
      </c>
      <c r="K78" s="42">
        <v>-0.718</v>
      </c>
      <c r="L78" s="42">
        <v>-0.659</v>
      </c>
    </row>
    <row r="79" ht="14.25" customHeight="1">
      <c r="A79" s="42" t="s">
        <v>183</v>
      </c>
      <c r="B79" s="42" t="s">
        <v>169</v>
      </c>
      <c r="C79" s="35" t="s">
        <v>30</v>
      </c>
      <c r="D79" s="42">
        <v>5.0</v>
      </c>
      <c r="E79" s="42">
        <v>14.0</v>
      </c>
      <c r="F79" s="42">
        <v>-0.442</v>
      </c>
      <c r="G79" s="42">
        <v>-0.372</v>
      </c>
      <c r="H79" s="42">
        <v>-0.844</v>
      </c>
      <c r="I79" s="42">
        <v>-0.91</v>
      </c>
      <c r="J79" s="42">
        <v>-1.308</v>
      </c>
      <c r="K79" s="42">
        <v>-0.693</v>
      </c>
      <c r="L79" s="42">
        <v>-0.56</v>
      </c>
    </row>
    <row r="80" ht="14.25" customHeight="1">
      <c r="A80" s="42" t="s">
        <v>178</v>
      </c>
      <c r="B80" s="42" t="s">
        <v>176</v>
      </c>
      <c r="C80" s="35" t="s">
        <v>29</v>
      </c>
      <c r="D80" s="42">
        <v>5.0</v>
      </c>
      <c r="E80" s="42">
        <v>15.0</v>
      </c>
      <c r="F80" s="42">
        <v>-0.638</v>
      </c>
      <c r="G80" s="42">
        <v>-0.452</v>
      </c>
      <c r="H80" s="42">
        <v>-0.78</v>
      </c>
      <c r="I80" s="42">
        <v>-1.052</v>
      </c>
      <c r="J80" s="42">
        <v>-1.319</v>
      </c>
      <c r="K80" s="42">
        <v>-0.564</v>
      </c>
      <c r="L80" s="42">
        <v>-0.653</v>
      </c>
    </row>
    <row r="81" ht="14.25" customHeight="1">
      <c r="A81" s="42" t="s">
        <v>175</v>
      </c>
      <c r="B81" s="42" t="s">
        <v>173</v>
      </c>
      <c r="C81" s="33" t="s">
        <v>28</v>
      </c>
      <c r="D81" s="42">
        <v>5.0</v>
      </c>
      <c r="E81" s="42">
        <v>16.0</v>
      </c>
      <c r="F81" s="42">
        <v>-0.458</v>
      </c>
      <c r="G81" s="42">
        <v>-0.291</v>
      </c>
      <c r="H81" s="42">
        <v>-0.747</v>
      </c>
      <c r="I81" s="42">
        <v>-0.975</v>
      </c>
      <c r="J81" s="42">
        <v>-1.246</v>
      </c>
      <c r="K81" s="42">
        <v>-0.466</v>
      </c>
      <c r="L81" s="42">
        <v>-0.586</v>
      </c>
    </row>
    <row r="82" ht="14.25" customHeight="1">
      <c r="A82" s="42" t="s">
        <v>168</v>
      </c>
      <c r="B82" s="42" t="s">
        <v>169</v>
      </c>
      <c r="C82" s="35" t="s">
        <v>46</v>
      </c>
      <c r="D82" s="42">
        <v>6.0</v>
      </c>
      <c r="E82" s="42">
        <v>1.0</v>
      </c>
      <c r="F82" s="42">
        <v>-0.38</v>
      </c>
      <c r="G82" s="42">
        <v>-0.421</v>
      </c>
      <c r="H82" s="42">
        <v>-0.924</v>
      </c>
      <c r="I82" s="42">
        <v>-0.823</v>
      </c>
      <c r="J82" s="42">
        <v>-0.776</v>
      </c>
      <c r="K82" s="42">
        <v>-0.538</v>
      </c>
      <c r="L82" s="42">
        <v>-0.517</v>
      </c>
    </row>
    <row r="83" ht="14.25" customHeight="1">
      <c r="A83" s="42" t="s">
        <v>168</v>
      </c>
      <c r="B83" s="42" t="s">
        <v>173</v>
      </c>
      <c r="C83" s="35" t="s">
        <v>45</v>
      </c>
      <c r="D83" s="42">
        <v>6.0</v>
      </c>
      <c r="E83" s="42">
        <v>2.0</v>
      </c>
      <c r="F83" s="42">
        <v>-0.447</v>
      </c>
      <c r="G83" s="42">
        <v>-0.335</v>
      </c>
      <c r="H83" s="42">
        <v>-0.994</v>
      </c>
      <c r="I83" s="42">
        <v>-0.975</v>
      </c>
      <c r="J83" s="42">
        <v>-1.135</v>
      </c>
      <c r="K83" s="42">
        <v>-1.004</v>
      </c>
      <c r="L83" s="42">
        <v>-0.703</v>
      </c>
    </row>
    <row r="84" ht="14.25" customHeight="1">
      <c r="A84" s="42" t="s">
        <v>175</v>
      </c>
      <c r="B84" s="42" t="s">
        <v>176</v>
      </c>
      <c r="C84" s="35" t="s">
        <v>44</v>
      </c>
      <c r="D84" s="42">
        <v>6.0</v>
      </c>
      <c r="E84" s="42">
        <v>3.0</v>
      </c>
      <c r="F84" s="42">
        <v>-0.439</v>
      </c>
      <c r="G84" s="42">
        <v>-0.388</v>
      </c>
      <c r="H84" s="42">
        <v>-0.845</v>
      </c>
      <c r="I84" s="42">
        <v>-1.099</v>
      </c>
      <c r="J84" s="42">
        <v>-1.355</v>
      </c>
      <c r="K84" s="42">
        <v>-0.703</v>
      </c>
      <c r="L84" s="42">
        <v>-0.586</v>
      </c>
    </row>
    <row r="85" ht="14.25" customHeight="1">
      <c r="A85" s="42" t="s">
        <v>178</v>
      </c>
      <c r="B85" s="42" t="s">
        <v>179</v>
      </c>
      <c r="C85" s="35" t="s">
        <v>43</v>
      </c>
      <c r="D85" s="42">
        <v>6.0</v>
      </c>
      <c r="E85" s="42">
        <v>4.0</v>
      </c>
      <c r="F85" s="42">
        <v>-0.497</v>
      </c>
      <c r="G85" s="42">
        <v>-0.363</v>
      </c>
      <c r="H85" s="42">
        <v>-0.755</v>
      </c>
      <c r="I85" s="42">
        <v>-0.798</v>
      </c>
      <c r="J85" s="42">
        <v>-1.061</v>
      </c>
      <c r="K85" s="42">
        <v>-0.568</v>
      </c>
      <c r="L85" s="42">
        <v>-0.707</v>
      </c>
    </row>
    <row r="86" ht="14.25" customHeight="1">
      <c r="A86" s="42" t="s">
        <v>183</v>
      </c>
      <c r="B86" s="42" t="s">
        <v>176</v>
      </c>
      <c r="C86" s="35" t="s">
        <v>42</v>
      </c>
      <c r="D86" s="42">
        <v>6.0</v>
      </c>
      <c r="E86" s="42">
        <v>5.0</v>
      </c>
      <c r="F86" s="42">
        <v>-0.469</v>
      </c>
      <c r="G86" s="42">
        <v>-0.404</v>
      </c>
      <c r="H86" s="42">
        <v>-0.833</v>
      </c>
      <c r="I86" s="42">
        <v>-1.127</v>
      </c>
      <c r="J86" s="42">
        <v>-1.327</v>
      </c>
      <c r="K86" s="42">
        <v>-0.558</v>
      </c>
      <c r="L86" s="42">
        <v>-0.647</v>
      </c>
    </row>
    <row r="87" ht="14.25" customHeight="1">
      <c r="A87" s="42" t="s">
        <v>168</v>
      </c>
      <c r="B87" s="42" t="s">
        <v>179</v>
      </c>
      <c r="C87" s="35" t="s">
        <v>41</v>
      </c>
      <c r="D87" s="42">
        <v>6.0</v>
      </c>
      <c r="E87" s="42">
        <v>6.0</v>
      </c>
      <c r="F87" s="42">
        <v>-0.467</v>
      </c>
      <c r="G87" s="42">
        <v>-0.408</v>
      </c>
      <c r="H87" s="42">
        <v>-0.857</v>
      </c>
      <c r="I87" s="42">
        <v>-1.113</v>
      </c>
      <c r="J87" s="42">
        <v>-1.314</v>
      </c>
      <c r="K87" s="42">
        <v>-0.515</v>
      </c>
      <c r="L87" s="42">
        <v>-0.498</v>
      </c>
    </row>
    <row r="88" ht="14.25" customHeight="1">
      <c r="A88" s="42" t="s">
        <v>183</v>
      </c>
      <c r="B88" s="42" t="s">
        <v>173</v>
      </c>
      <c r="C88" s="35" t="s">
        <v>40</v>
      </c>
      <c r="D88" s="42">
        <v>6.0</v>
      </c>
      <c r="E88" s="42">
        <v>7.0</v>
      </c>
      <c r="F88" s="42">
        <v>-0.445</v>
      </c>
      <c r="G88" s="42">
        <v>-0.306</v>
      </c>
      <c r="H88" s="42">
        <v>-0.896</v>
      </c>
      <c r="I88" s="42">
        <v>-0.976</v>
      </c>
      <c r="J88" s="42">
        <v>-1.072</v>
      </c>
      <c r="K88" s="42">
        <v>-0.649</v>
      </c>
      <c r="L88" s="42">
        <v>-0.566</v>
      </c>
    </row>
    <row r="89" ht="14.25" customHeight="1">
      <c r="A89" s="42" t="s">
        <v>175</v>
      </c>
      <c r="B89" s="42" t="s">
        <v>179</v>
      </c>
      <c r="C89" s="35" t="s">
        <v>39</v>
      </c>
      <c r="D89" s="42">
        <v>6.0</v>
      </c>
      <c r="E89" s="42">
        <v>8.0</v>
      </c>
      <c r="F89" s="42">
        <v>-0.413</v>
      </c>
      <c r="G89" s="42">
        <v>-0.38</v>
      </c>
      <c r="H89" s="42">
        <v>-0.786</v>
      </c>
      <c r="I89" s="42">
        <v>-1.075</v>
      </c>
      <c r="J89" s="42">
        <v>-1.392</v>
      </c>
      <c r="K89" s="42">
        <v>-0.538</v>
      </c>
      <c r="L89" s="42">
        <v>-0.607</v>
      </c>
    </row>
    <row r="90" ht="14.25" customHeight="1">
      <c r="A90" s="42" t="s">
        <v>168</v>
      </c>
      <c r="B90" s="42" t="s">
        <v>176</v>
      </c>
      <c r="C90" s="35" t="s">
        <v>38</v>
      </c>
      <c r="D90" s="42">
        <v>6.0</v>
      </c>
      <c r="E90" s="42">
        <v>9.0</v>
      </c>
      <c r="F90" s="42">
        <v>-0.693</v>
      </c>
      <c r="G90" s="42">
        <v>-0.516</v>
      </c>
      <c r="H90" s="42">
        <v>-0.886</v>
      </c>
      <c r="I90" s="42">
        <v>-0.942</v>
      </c>
      <c r="J90" s="42">
        <v>-1.244</v>
      </c>
      <c r="K90" s="42">
        <v>-0.578</v>
      </c>
      <c r="L90" s="42">
        <v>-0.534</v>
      </c>
    </row>
    <row r="91" ht="14.25" customHeight="1">
      <c r="A91" s="42" t="s">
        <v>183</v>
      </c>
      <c r="B91" s="42" t="s">
        <v>179</v>
      </c>
      <c r="C91" s="35" t="s">
        <v>37</v>
      </c>
      <c r="D91" s="42">
        <v>6.0</v>
      </c>
      <c r="E91" s="42">
        <v>10.0</v>
      </c>
      <c r="F91" s="42">
        <v>-0.373</v>
      </c>
      <c r="G91" s="42">
        <v>-0.291</v>
      </c>
      <c r="H91" s="42">
        <v>-0.68</v>
      </c>
      <c r="I91" s="42">
        <v>-1.149</v>
      </c>
      <c r="J91" s="42">
        <v>-1.338</v>
      </c>
      <c r="K91" s="42">
        <v>-0.472</v>
      </c>
      <c r="L91" s="42">
        <v>-0.403</v>
      </c>
    </row>
    <row r="92" ht="14.25" customHeight="1">
      <c r="A92" s="42" t="s">
        <v>178</v>
      </c>
      <c r="B92" s="42" t="s">
        <v>173</v>
      </c>
      <c r="C92" s="35" t="s">
        <v>36</v>
      </c>
      <c r="D92" s="42">
        <v>6.0</v>
      </c>
      <c r="E92" s="42">
        <v>11.0</v>
      </c>
      <c r="F92" s="42">
        <v>-0.552</v>
      </c>
      <c r="G92" s="42">
        <v>-0.36</v>
      </c>
      <c r="H92" s="42">
        <v>-1.046</v>
      </c>
      <c r="I92" s="42">
        <v>-1.082</v>
      </c>
      <c r="J92" s="42">
        <v>-1.182</v>
      </c>
      <c r="K92" s="42">
        <v>-0.533</v>
      </c>
      <c r="L92" s="42">
        <v>-0.809</v>
      </c>
    </row>
    <row r="93" ht="14.25" customHeight="1">
      <c r="A93" s="42" t="s">
        <v>175</v>
      </c>
      <c r="B93" s="42" t="s">
        <v>169</v>
      </c>
      <c r="C93" s="35" t="s">
        <v>34</v>
      </c>
      <c r="D93" s="42">
        <v>6.0</v>
      </c>
      <c r="E93" s="42">
        <v>12.0</v>
      </c>
      <c r="F93" s="42">
        <v>-0.435</v>
      </c>
      <c r="G93" s="42">
        <v>-0.325</v>
      </c>
      <c r="H93" s="42">
        <v>-0.74</v>
      </c>
      <c r="I93" s="42">
        <v>-0.936</v>
      </c>
      <c r="J93" s="42">
        <v>-1.424</v>
      </c>
      <c r="K93" s="42">
        <v>-0.514</v>
      </c>
      <c r="L93" s="42">
        <v>-0.578</v>
      </c>
    </row>
    <row r="94" ht="14.25" customHeight="1">
      <c r="A94" s="42" t="s">
        <v>178</v>
      </c>
      <c r="B94" s="42" t="s">
        <v>169</v>
      </c>
      <c r="C94" s="35" t="s">
        <v>32</v>
      </c>
      <c r="D94" s="42">
        <v>6.0</v>
      </c>
      <c r="E94" s="42">
        <v>13.0</v>
      </c>
      <c r="F94" s="42">
        <v>-0.386</v>
      </c>
      <c r="G94" s="42">
        <v>-0.245</v>
      </c>
      <c r="H94" s="42">
        <v>-0.95</v>
      </c>
      <c r="I94" s="42">
        <v>-0.901</v>
      </c>
      <c r="J94" s="42">
        <v>-1.236</v>
      </c>
      <c r="K94" s="42">
        <v>-0.579</v>
      </c>
      <c r="L94" s="42">
        <v>-0.613</v>
      </c>
    </row>
    <row r="95" ht="14.25" customHeight="1">
      <c r="A95" s="42" t="s">
        <v>183</v>
      </c>
      <c r="B95" s="42" t="s">
        <v>169</v>
      </c>
      <c r="C95" s="35" t="s">
        <v>30</v>
      </c>
      <c r="D95" s="42">
        <v>6.0</v>
      </c>
      <c r="E95" s="42">
        <v>14.0</v>
      </c>
      <c r="F95" s="42">
        <v>-0.496</v>
      </c>
      <c r="G95" s="42">
        <v>-0.442</v>
      </c>
      <c r="H95" s="42">
        <v>-0.818</v>
      </c>
      <c r="I95" s="42">
        <v>-1.054</v>
      </c>
      <c r="J95" s="42">
        <v>-1.45</v>
      </c>
      <c r="K95" s="42">
        <v>-0.621</v>
      </c>
      <c r="L95" s="42">
        <v>-0.51</v>
      </c>
    </row>
    <row r="96" ht="14.25" customHeight="1">
      <c r="A96" s="42" t="s">
        <v>178</v>
      </c>
      <c r="B96" s="42" t="s">
        <v>176</v>
      </c>
      <c r="C96" s="35" t="s">
        <v>29</v>
      </c>
      <c r="D96" s="42">
        <v>6.0</v>
      </c>
      <c r="E96" s="42">
        <v>15.0</v>
      </c>
      <c r="F96" s="42">
        <v>-0.742</v>
      </c>
      <c r="G96" s="42">
        <v>-0.456</v>
      </c>
      <c r="H96" s="42">
        <v>-1.007</v>
      </c>
      <c r="I96" s="42">
        <v>-1.026</v>
      </c>
      <c r="J96" s="42">
        <v>-1.24</v>
      </c>
      <c r="K96" s="42">
        <v>-0.534</v>
      </c>
      <c r="L96" s="42">
        <v>-0.586</v>
      </c>
    </row>
    <row r="97" ht="14.25" customHeight="1">
      <c r="A97" s="42" t="s">
        <v>175</v>
      </c>
      <c r="B97" s="42" t="s">
        <v>173</v>
      </c>
      <c r="C97" s="33" t="s">
        <v>28</v>
      </c>
      <c r="D97" s="42">
        <v>6.0</v>
      </c>
      <c r="E97" s="42">
        <v>16.0</v>
      </c>
      <c r="F97" s="42">
        <v>-0.448</v>
      </c>
      <c r="G97" s="42">
        <v>-0.326</v>
      </c>
      <c r="H97" s="42">
        <v>-0.805</v>
      </c>
      <c r="I97" s="42">
        <v>-1.216</v>
      </c>
      <c r="J97" s="42">
        <v>-1.448</v>
      </c>
      <c r="K97" s="42">
        <v>-0.552</v>
      </c>
      <c r="L97" s="42">
        <v>-0.484</v>
      </c>
    </row>
    <row r="98" ht="14.25" customHeight="1">
      <c r="E98" s="217" t="s">
        <v>298</v>
      </c>
    </row>
    <row r="99" ht="14.25" customHeight="1">
      <c r="C99" s="191" t="s">
        <v>247</v>
      </c>
      <c r="D99" s="25" t="s">
        <v>151</v>
      </c>
      <c r="E99" s="42" t="s">
        <v>87</v>
      </c>
      <c r="F99" s="42" t="s">
        <v>299</v>
      </c>
      <c r="G99" s="42" t="s">
        <v>9</v>
      </c>
      <c r="H99" s="42" t="s">
        <v>12</v>
      </c>
      <c r="I99" s="42" t="s">
        <v>15</v>
      </c>
      <c r="J99" s="42" t="s">
        <v>18</v>
      </c>
      <c r="K99" s="42" t="s">
        <v>21</v>
      </c>
      <c r="L99" s="121" t="s">
        <v>22</v>
      </c>
      <c r="M99" s="191" t="s">
        <v>247</v>
      </c>
      <c r="N99" s="159" t="s">
        <v>253</v>
      </c>
      <c r="O99" s="25" t="s">
        <v>295</v>
      </c>
      <c r="P99" s="25" t="s">
        <v>9</v>
      </c>
      <c r="Q99" s="25" t="s">
        <v>12</v>
      </c>
      <c r="R99" s="25" t="s">
        <v>15</v>
      </c>
      <c r="S99" s="25" t="s">
        <v>18</v>
      </c>
      <c r="T99" s="25" t="s">
        <v>21</v>
      </c>
      <c r="U99" s="25" t="s">
        <v>22</v>
      </c>
    </row>
    <row r="100" ht="14.25" customHeight="1">
      <c r="D100" s="42">
        <v>1.0</v>
      </c>
      <c r="E100" s="35" t="s">
        <v>46</v>
      </c>
      <c r="F100" s="130">
        <f t="shared" ref="F100:L100" si="1">AVERAGE(F2,F18,F34,F50,F66,F82)</f>
        <v>-0.3968333333</v>
      </c>
      <c r="G100" s="130">
        <f t="shared" si="1"/>
        <v>-0.3851666667</v>
      </c>
      <c r="H100" s="130">
        <f t="shared" si="1"/>
        <v>-0.821</v>
      </c>
      <c r="I100" s="130">
        <f t="shared" si="1"/>
        <v>-0.9356666667</v>
      </c>
      <c r="J100" s="130">
        <f t="shared" si="1"/>
        <v>-1.311833333</v>
      </c>
      <c r="K100" s="130">
        <f t="shared" si="1"/>
        <v>-0.6463333333</v>
      </c>
      <c r="L100" s="131">
        <f t="shared" si="1"/>
        <v>-0.6013333333</v>
      </c>
      <c r="N100" s="42" t="s">
        <v>169</v>
      </c>
      <c r="O100" s="130">
        <f t="shared" ref="O100:S100" si="2">AVERAGE(F2,F13,F14,F15,F18,F29,F31,F30,F34,F45,F47,F46,F50,F61,F62,F63,F66,F77:F79,F82,F93:F95)</f>
        <v>-0.41925</v>
      </c>
      <c r="P100" s="130">
        <f t="shared" si="2"/>
        <v>-0.3945833333</v>
      </c>
      <c r="Q100" s="130">
        <f t="shared" si="2"/>
        <v>-0.7929166667</v>
      </c>
      <c r="R100" s="130">
        <f t="shared" si="2"/>
        <v>-0.963625</v>
      </c>
      <c r="S100" s="130">
        <f t="shared" si="2"/>
        <v>-1.283291667</v>
      </c>
      <c r="T100" s="130">
        <v>-0.41925000000000007</v>
      </c>
      <c r="U100" s="130">
        <f>AVERAGE(L2,L13,L14,L15,L18,L29,L31,L30,L34,L45,L47,L46,L50,L61,L62,L63,L66,L77:L79,L82,L93:L95)</f>
        <v>-0.5869166667</v>
      </c>
    </row>
    <row r="101" ht="14.25" customHeight="1">
      <c r="D101" s="42">
        <v>2.0</v>
      </c>
      <c r="E101" s="35" t="s">
        <v>45</v>
      </c>
      <c r="F101" s="130">
        <f t="shared" ref="F101:L101" si="3">AVERAGE(F3,F19,F35,F51,F67,F83)</f>
        <v>-0.4411666667</v>
      </c>
      <c r="G101" s="130">
        <f t="shared" si="3"/>
        <v>-0.4103333333</v>
      </c>
      <c r="H101" s="130">
        <f t="shared" si="3"/>
        <v>-0.8528333333</v>
      </c>
      <c r="I101" s="130">
        <f t="shared" si="3"/>
        <v>-1.026333333</v>
      </c>
      <c r="J101" s="130">
        <f t="shared" si="3"/>
        <v>-1.204333333</v>
      </c>
      <c r="K101" s="130">
        <f t="shared" si="3"/>
        <v>-0.6836666667</v>
      </c>
      <c r="L101" s="131">
        <f t="shared" si="3"/>
        <v>-0.6358333333</v>
      </c>
      <c r="N101" s="42" t="s">
        <v>173</v>
      </c>
      <c r="O101" s="130">
        <f t="shared" ref="O101:Q101" si="4">AVERAGE(F3,F8,F12,F17,F24,F28,F33,F35,F40,F44,F49,F51,F56,F60,F65,F67,F72,F76,F81,F83,F88,F92,F97)</f>
        <v>-0.4583043478</v>
      </c>
      <c r="P101" s="130">
        <f t="shared" si="4"/>
        <v>-0.395173913</v>
      </c>
      <c r="Q101" s="130">
        <f t="shared" si="4"/>
        <v>-0.8262173913</v>
      </c>
      <c r="R101" s="130">
        <f>AVERAGE(I3,I8,I12,I17,I24,I28,I33,I35,I40,I44,I49,I51,I56,I60,I65,I67,I72,I76,I81,I83,I88,I92,I73)</f>
        <v>-0.9963478261</v>
      </c>
      <c r="S101" s="130">
        <f t="shared" ref="S101:U101" si="5">AVERAGE(J3,J8,J12,J17,J24,J28,J33,J35,J40,J44,J49,J51,J56,J60,J65,J67,J72,J76,J81,J83,J88,J92,J97)</f>
        <v>-1.255782609</v>
      </c>
      <c r="T101" s="130">
        <f t="shared" si="5"/>
        <v>-0.624173913</v>
      </c>
      <c r="U101" s="130">
        <f t="shared" si="5"/>
        <v>-0.6441304348</v>
      </c>
    </row>
    <row r="102" ht="14.25" customHeight="1">
      <c r="D102" s="42">
        <v>3.0</v>
      </c>
      <c r="E102" s="35" t="s">
        <v>44</v>
      </c>
      <c r="F102" s="130">
        <f t="shared" ref="F102:L102" si="6">AVERAGE(F4,F20,F36,F52,F68,F84)</f>
        <v>-0.4795</v>
      </c>
      <c r="G102" s="130">
        <f t="shared" si="6"/>
        <v>-0.4161666667</v>
      </c>
      <c r="H102" s="130">
        <f t="shared" si="6"/>
        <v>-0.8226666667</v>
      </c>
      <c r="I102" s="130">
        <f t="shared" si="6"/>
        <v>-1.0025</v>
      </c>
      <c r="J102" s="130">
        <f t="shared" si="6"/>
        <v>-1.358833333</v>
      </c>
      <c r="K102" s="130">
        <f t="shared" si="6"/>
        <v>-0.636</v>
      </c>
      <c r="L102" s="131">
        <f t="shared" si="6"/>
        <v>-0.6513333333</v>
      </c>
      <c r="N102" s="42" t="s">
        <v>176</v>
      </c>
      <c r="O102" s="130">
        <f t="shared" ref="O102:U102" si="7">AVERAGE(F4,F6,F10,F16,F20,F22,F26,F32,F36,F38,F42,F48,F52,F54,F58,F64,F68,F70,F74,F80,F84,F86,F90,F96)</f>
        <v>-0.5307916667</v>
      </c>
      <c r="P102" s="130">
        <f t="shared" si="7"/>
        <v>-0.4514166667</v>
      </c>
      <c r="Q102" s="130">
        <f t="shared" si="7"/>
        <v>-0.8317083333</v>
      </c>
      <c r="R102" s="130">
        <f t="shared" si="7"/>
        <v>-1.008333333</v>
      </c>
      <c r="S102" s="130">
        <f t="shared" si="7"/>
        <v>-1.294583333</v>
      </c>
      <c r="T102" s="130">
        <f t="shared" si="7"/>
        <v>-0.616</v>
      </c>
      <c r="U102" s="130">
        <f t="shared" si="7"/>
        <v>-0.6499583333</v>
      </c>
    </row>
    <row r="103" ht="14.25" customHeight="1">
      <c r="D103" s="42">
        <v>4.0</v>
      </c>
      <c r="E103" s="35" t="s">
        <v>43</v>
      </c>
      <c r="F103" s="130">
        <f t="shared" ref="F103:L103" si="8">AVERAGE(F5,F21,F37,F53,F69,F85)</f>
        <v>-0.4628333333</v>
      </c>
      <c r="G103" s="130">
        <f t="shared" si="8"/>
        <v>-0.442</v>
      </c>
      <c r="H103" s="130">
        <f t="shared" si="8"/>
        <v>-0.7811666667</v>
      </c>
      <c r="I103" s="130">
        <f t="shared" si="8"/>
        <v>-0.9173333333</v>
      </c>
      <c r="J103" s="130">
        <f t="shared" si="8"/>
        <v>-1.082833333</v>
      </c>
      <c r="K103" s="130">
        <f t="shared" si="8"/>
        <v>-0.64</v>
      </c>
      <c r="L103" s="131">
        <f t="shared" si="8"/>
        <v>-0.6336666667</v>
      </c>
      <c r="N103" s="42" t="s">
        <v>179</v>
      </c>
      <c r="O103" s="130">
        <f t="shared" ref="O103:U103" si="9">AVERAGE(F5,F7,F9,F11,F21,F23,F25,F27,F37,F39,F41,F43,F53,F55,F57,F59,F69,F71,F73,F75,F85,F87,F89,F91)</f>
        <v>-0.4542916667</v>
      </c>
      <c r="P103" s="130">
        <f t="shared" si="9"/>
        <v>-0.404</v>
      </c>
      <c r="Q103" s="130">
        <f t="shared" si="9"/>
        <v>-0.776625</v>
      </c>
      <c r="R103" s="130">
        <f t="shared" si="9"/>
        <v>-0.984125</v>
      </c>
      <c r="S103" s="130">
        <f t="shared" si="9"/>
        <v>-1.212708333</v>
      </c>
      <c r="T103" s="130">
        <f t="shared" si="9"/>
        <v>-0.6080416667</v>
      </c>
      <c r="U103" s="130">
        <f t="shared" si="9"/>
        <v>-0.6161666667</v>
      </c>
    </row>
    <row r="104" ht="14.25" customHeight="1">
      <c r="D104" s="42">
        <v>5.0</v>
      </c>
      <c r="E104" s="35" t="s">
        <v>42</v>
      </c>
      <c r="F104" s="130">
        <f t="shared" ref="F104:L104" si="10">AVERAGE(F6,F22,F38,F54,F70,F86)</f>
        <v>-0.458</v>
      </c>
      <c r="G104" s="130">
        <f t="shared" si="10"/>
        <v>-0.3871666667</v>
      </c>
      <c r="H104" s="130">
        <f t="shared" si="10"/>
        <v>-0.8215</v>
      </c>
      <c r="I104" s="130">
        <f t="shared" si="10"/>
        <v>-1.044166667</v>
      </c>
      <c r="J104" s="130">
        <f t="shared" si="10"/>
        <v>-1.3325</v>
      </c>
      <c r="K104" s="130">
        <f t="shared" si="10"/>
        <v>-0.5928333333</v>
      </c>
      <c r="L104" s="131">
        <f t="shared" si="10"/>
        <v>-0.672</v>
      </c>
    </row>
    <row r="105" ht="14.25" customHeight="1">
      <c r="D105" s="42">
        <v>6.0</v>
      </c>
      <c r="E105" s="35" t="s">
        <v>41</v>
      </c>
      <c r="F105" s="130">
        <f t="shared" ref="F105:L105" si="11">AVERAGE(F7,F23,F39,F55,F71,F87)</f>
        <v>-0.4933333333</v>
      </c>
      <c r="G105" s="130">
        <f t="shared" si="11"/>
        <v>-0.4061666667</v>
      </c>
      <c r="H105" s="130">
        <f t="shared" si="11"/>
        <v>-0.7611666667</v>
      </c>
      <c r="I105" s="130">
        <f t="shared" si="11"/>
        <v>-0.9721666667</v>
      </c>
      <c r="J105" s="130">
        <f t="shared" si="11"/>
        <v>-1.206333333</v>
      </c>
      <c r="K105" s="130">
        <f t="shared" si="11"/>
        <v>-0.5995</v>
      </c>
      <c r="L105" s="131">
        <f t="shared" si="11"/>
        <v>-0.5953333333</v>
      </c>
    </row>
    <row r="106" ht="14.25" customHeight="1">
      <c r="D106" s="42">
        <v>7.0</v>
      </c>
      <c r="E106" s="35" t="s">
        <v>40</v>
      </c>
      <c r="F106" s="130">
        <f t="shared" ref="F106:L106" si="12">AVERAGE(F8,F24,F40,F56,F72,F88)</f>
        <v>-0.4256666667</v>
      </c>
      <c r="G106" s="130">
        <f t="shared" si="12"/>
        <v>-0.3253333333</v>
      </c>
      <c r="H106" s="130">
        <f t="shared" si="12"/>
        <v>-0.8146666667</v>
      </c>
      <c r="I106" s="130">
        <f t="shared" si="12"/>
        <v>-0.9913333333</v>
      </c>
      <c r="J106" s="130">
        <f t="shared" si="12"/>
        <v>-1.289</v>
      </c>
      <c r="K106" s="130">
        <f t="shared" si="12"/>
        <v>-0.557</v>
      </c>
      <c r="L106" s="131">
        <f t="shared" si="12"/>
        <v>-0.6358333333</v>
      </c>
      <c r="N106" s="159" t="s">
        <v>148</v>
      </c>
      <c r="O106" s="42" t="s">
        <v>6</v>
      </c>
      <c r="P106" s="42" t="s">
        <v>9</v>
      </c>
      <c r="Q106" s="42" t="s">
        <v>12</v>
      </c>
      <c r="R106" s="42" t="s">
        <v>15</v>
      </c>
      <c r="S106" s="42" t="s">
        <v>18</v>
      </c>
      <c r="T106" s="42" t="s">
        <v>21</v>
      </c>
      <c r="U106" s="42" t="s">
        <v>22</v>
      </c>
    </row>
    <row r="107" ht="14.25" customHeight="1">
      <c r="D107" s="42">
        <v>8.0</v>
      </c>
      <c r="E107" s="35" t="s">
        <v>39</v>
      </c>
      <c r="F107" s="130">
        <f t="shared" ref="F107:L107" si="13">AVERAGE(F9,F25,F41,F57,F73,F89)</f>
        <v>-0.4481666667</v>
      </c>
      <c r="G107" s="130">
        <f t="shared" si="13"/>
        <v>-0.4153333333</v>
      </c>
      <c r="H107" s="130">
        <f t="shared" si="13"/>
        <v>-0.7741666667</v>
      </c>
      <c r="I107" s="130">
        <f t="shared" si="13"/>
        <v>-1.028166667</v>
      </c>
      <c r="J107" s="130">
        <f t="shared" si="13"/>
        <v>-1.307666667</v>
      </c>
      <c r="K107" s="130">
        <f t="shared" si="13"/>
        <v>-0.612</v>
      </c>
      <c r="L107" s="131">
        <f t="shared" si="13"/>
        <v>-0.6826666667</v>
      </c>
      <c r="N107" s="42" t="s">
        <v>168</v>
      </c>
      <c r="O107" s="130">
        <f t="shared" ref="O107:U107" si="14">AVERAGE(F2,F3,F7,F10,F18,F19,F23,F26,F34,F35,F39,F42,F50,F51,F55,F58,F66,F67,F71,F74,F82,F83,F90,F87)</f>
        <v>-0.4707083333</v>
      </c>
      <c r="P107" s="130">
        <f t="shared" si="14"/>
        <v>-0.4245</v>
      </c>
      <c r="Q107" s="130">
        <f t="shared" si="14"/>
        <v>-0.813</v>
      </c>
      <c r="R107" s="130">
        <f t="shared" si="14"/>
        <v>-0.9755833333</v>
      </c>
      <c r="S107" s="130">
        <f t="shared" si="14"/>
        <v>-1.237375</v>
      </c>
      <c r="T107" s="130">
        <f t="shared" si="14"/>
        <v>-0.6319166667</v>
      </c>
      <c r="U107" s="130">
        <f t="shared" si="14"/>
        <v>-0.6083333333</v>
      </c>
    </row>
    <row r="108" ht="14.25" customHeight="1">
      <c r="D108" s="42">
        <v>9.0</v>
      </c>
      <c r="E108" s="35" t="s">
        <v>38</v>
      </c>
      <c r="F108" s="130">
        <f t="shared" ref="F108:L108" si="15">AVERAGE(F10,F26,F42,F58,F74,F90)</f>
        <v>-0.5515</v>
      </c>
      <c r="G108" s="130">
        <f t="shared" si="15"/>
        <v>-0.4963333333</v>
      </c>
      <c r="H108" s="130">
        <f t="shared" si="15"/>
        <v>-0.817</v>
      </c>
      <c r="I108" s="130">
        <f t="shared" si="15"/>
        <v>-0.9681666667</v>
      </c>
      <c r="J108" s="130">
        <f t="shared" si="15"/>
        <v>-1.227</v>
      </c>
      <c r="K108" s="130">
        <f t="shared" si="15"/>
        <v>-0.5981666667</v>
      </c>
      <c r="L108" s="131">
        <f t="shared" si="15"/>
        <v>-0.6008333333</v>
      </c>
      <c r="N108" s="42" t="s">
        <v>178</v>
      </c>
      <c r="O108" s="130">
        <f t="shared" ref="O108:U108" si="16">AVERAGE(F5,F12,F14,F16,F21,F28,F30,F32,F37,F44,F46,F48,F53,F60,F62,F64,F69,F76,F78,F80,F85,F92,F94,F96)</f>
        <v>-0.507625</v>
      </c>
      <c r="P108" s="130">
        <f t="shared" si="16"/>
        <v>-0.4529583333</v>
      </c>
      <c r="Q108" s="130">
        <f t="shared" si="16"/>
        <v>-0.8308333333</v>
      </c>
      <c r="R108" s="130">
        <f t="shared" si="16"/>
        <v>-0.9802916667</v>
      </c>
      <c r="S108" s="130">
        <f t="shared" si="16"/>
        <v>-1.204833333</v>
      </c>
      <c r="T108" s="130">
        <f t="shared" si="16"/>
        <v>-0.6508333333</v>
      </c>
      <c r="U108" s="130">
        <f t="shared" si="16"/>
        <v>-0.634125</v>
      </c>
    </row>
    <row r="109" ht="14.25" customHeight="1">
      <c r="D109" s="42">
        <v>10.0</v>
      </c>
      <c r="E109" s="35" t="s">
        <v>37</v>
      </c>
      <c r="F109" s="130">
        <f t="shared" ref="F109:L109" si="17">AVERAGE(F11,F27,F43,F59,F75,F91)</f>
        <v>-0.4128333333</v>
      </c>
      <c r="G109" s="130">
        <f t="shared" si="17"/>
        <v>-0.3525</v>
      </c>
      <c r="H109" s="130">
        <f t="shared" si="17"/>
        <v>-0.79</v>
      </c>
      <c r="I109" s="130">
        <f t="shared" si="17"/>
        <v>-1.018833333</v>
      </c>
      <c r="J109" s="130">
        <f t="shared" si="17"/>
        <v>-1.254</v>
      </c>
      <c r="K109" s="130">
        <f t="shared" si="17"/>
        <v>-0.5806666667</v>
      </c>
      <c r="L109" s="131">
        <f t="shared" si="17"/>
        <v>-0.553</v>
      </c>
      <c r="N109" s="42" t="s">
        <v>183</v>
      </c>
      <c r="O109" s="130">
        <f t="shared" ref="O109:U109" si="18">AVERAGE(F6,F8,F11,F15,F22,F24,F27,F31,F38,F40,F43,F47,F54,F56,F59,F63,F70,F72,F75,F79,F86,F88,F91,F95)</f>
        <v>-0.4335833333</v>
      </c>
      <c r="P109" s="130">
        <f t="shared" si="18"/>
        <v>-0.3649583333</v>
      </c>
      <c r="Q109" s="130">
        <f t="shared" si="18"/>
        <v>-0.8075</v>
      </c>
      <c r="R109" s="130">
        <f t="shared" si="18"/>
        <v>-1.012416667</v>
      </c>
      <c r="S109" s="130">
        <f t="shared" si="18"/>
        <v>-1.311333333</v>
      </c>
      <c r="T109" s="130">
        <f t="shared" si="18"/>
        <v>-0.599375</v>
      </c>
      <c r="U109" s="130">
        <f t="shared" si="18"/>
        <v>-0.6012083333</v>
      </c>
    </row>
    <row r="110" ht="14.25" customHeight="1">
      <c r="D110" s="42">
        <v>11.0</v>
      </c>
      <c r="E110" s="35" t="s">
        <v>36</v>
      </c>
      <c r="F110" s="130">
        <f t="shared" ref="F110:L110" si="19">AVERAGE(F12,F28,F44,F60,F76,F92)</f>
        <v>-0.4956666667</v>
      </c>
      <c r="G110" s="130">
        <f t="shared" si="19"/>
        <v>-0.4628333333</v>
      </c>
      <c r="H110" s="130">
        <f t="shared" si="19"/>
        <v>-0.8498333333</v>
      </c>
      <c r="I110" s="130">
        <f t="shared" si="19"/>
        <v>-0.9768333333</v>
      </c>
      <c r="J110" s="130">
        <f t="shared" si="19"/>
        <v>-1.187166667</v>
      </c>
      <c r="K110" s="130">
        <f t="shared" si="19"/>
        <v>-0.6631666667</v>
      </c>
      <c r="L110" s="131">
        <f t="shared" si="19"/>
        <v>-0.602</v>
      </c>
      <c r="N110" s="42" t="s">
        <v>175</v>
      </c>
      <c r="O110" s="130">
        <f t="shared" ref="O110:Q110" si="20">AVERAGE(F4,F9,F13,F17,F20,F25,F29,F33,F36,F41,F45,F49,F52,F57,F61,F65,F68,F73,F77,F81,F84,F89,F93,F97)</f>
        <v>-0.447375</v>
      </c>
      <c r="P110" s="130">
        <f t="shared" si="20"/>
        <v>-0.3990416667</v>
      </c>
      <c r="Q110" s="130">
        <f t="shared" si="20"/>
        <v>-0.775875</v>
      </c>
      <c r="R110" s="130">
        <f>AVERAGE(I4,I9,I13,I17,I20,I25,I29,I33,I36,I41,I45,I49,I52,I57,I61,I65,I68,I73,I77,I81,I84,I89,I93,I73)</f>
        <v>-0.9898333333</v>
      </c>
      <c r="S110" s="130">
        <f t="shared" ref="S110:U110" si="21">AVERAGE(J4,J9,J13,J17,J20,J25,J29,J33,J36,J41,J45,J49,J52,J57,J61,J65,J68,J73,J77,J81,J84,J89,J93,J97)</f>
        <v>-1.296333333</v>
      </c>
      <c r="T110" s="130">
        <f t="shared" si="21"/>
        <v>-0.6129166667</v>
      </c>
      <c r="U110" s="130">
        <f t="shared" si="21"/>
        <v>-0.65175</v>
      </c>
    </row>
    <row r="111" ht="14.25" customHeight="1">
      <c r="D111" s="42">
        <v>12.0</v>
      </c>
      <c r="E111" s="35" t="s">
        <v>34</v>
      </c>
      <c r="F111" s="130">
        <f t="shared" ref="F111:L111" si="22">AVERAGE(F13,F29,F45,F61,F77,F93)</f>
        <v>-0.4045</v>
      </c>
      <c r="G111" s="130">
        <f t="shared" si="22"/>
        <v>-0.3973333333</v>
      </c>
      <c r="H111" s="130">
        <f t="shared" si="22"/>
        <v>-0.7201666667</v>
      </c>
      <c r="I111" s="130">
        <f t="shared" si="22"/>
        <v>-0.915</v>
      </c>
      <c r="J111" s="130">
        <f t="shared" si="22"/>
        <v>-1.162166667</v>
      </c>
      <c r="K111" s="130">
        <f t="shared" si="22"/>
        <v>-0.5935</v>
      </c>
      <c r="L111" s="131">
        <f t="shared" si="22"/>
        <v>-0.5771666667</v>
      </c>
    </row>
    <row r="112" ht="14.25" customHeight="1">
      <c r="D112" s="42">
        <v>13.0</v>
      </c>
      <c r="E112" s="35" t="s">
        <v>32</v>
      </c>
      <c r="F112" s="130">
        <f t="shared" ref="F112:L112" si="23">AVERAGE(F14,F30,F46,F62,F78,F94)</f>
        <v>-0.4378333333</v>
      </c>
      <c r="G112" s="130">
        <f t="shared" si="23"/>
        <v>-0.401</v>
      </c>
      <c r="H112" s="130">
        <f t="shared" si="23"/>
        <v>-0.8266666667</v>
      </c>
      <c r="I112" s="130">
        <f t="shared" si="23"/>
        <v>-1.0085</v>
      </c>
      <c r="J112" s="130">
        <f t="shared" si="23"/>
        <v>-1.289333333</v>
      </c>
      <c r="K112" s="130">
        <f t="shared" si="23"/>
        <v>-0.6631666667</v>
      </c>
      <c r="L112" s="131">
        <f t="shared" si="23"/>
        <v>-0.6251666667</v>
      </c>
    </row>
    <row r="113" ht="14.25" customHeight="1">
      <c r="D113" s="42">
        <v>14.0</v>
      </c>
      <c r="E113" s="35" t="s">
        <v>30</v>
      </c>
      <c r="F113" s="130">
        <f t="shared" ref="F113:L113" si="24">AVERAGE(F15,F31,F47,F63,F79,F95)</f>
        <v>-0.4378333333</v>
      </c>
      <c r="G113" s="130">
        <f t="shared" si="24"/>
        <v>-0.3948333333</v>
      </c>
      <c r="H113" s="130">
        <f t="shared" si="24"/>
        <v>-0.8038333333</v>
      </c>
      <c r="I113" s="130">
        <f t="shared" si="24"/>
        <v>-0.9953333333</v>
      </c>
      <c r="J113" s="130">
        <f t="shared" si="24"/>
        <v>-1.369833333</v>
      </c>
      <c r="K113" s="130">
        <f t="shared" si="24"/>
        <v>-0.667</v>
      </c>
      <c r="L113" s="131">
        <f t="shared" si="24"/>
        <v>-0.544</v>
      </c>
    </row>
    <row r="114" ht="14.25" customHeight="1">
      <c r="D114" s="42">
        <v>15.0</v>
      </c>
      <c r="E114" s="35" t="s">
        <v>29</v>
      </c>
      <c r="F114" s="130">
        <f t="shared" ref="F114:L114" si="25">AVERAGE(F16,F32,F48,F64,F80,F96)</f>
        <v>-0.6341666667</v>
      </c>
      <c r="G114" s="130">
        <f t="shared" si="25"/>
        <v>-0.506</v>
      </c>
      <c r="H114" s="130">
        <f t="shared" si="25"/>
        <v>-0.8656666667</v>
      </c>
      <c r="I114" s="130">
        <f t="shared" si="25"/>
        <v>-1.0185</v>
      </c>
      <c r="J114" s="130">
        <f t="shared" si="25"/>
        <v>-1.26</v>
      </c>
      <c r="K114" s="130">
        <f t="shared" si="25"/>
        <v>-0.637</v>
      </c>
      <c r="L114" s="131">
        <f t="shared" si="25"/>
        <v>-0.6756666667</v>
      </c>
    </row>
    <row r="115" ht="14.25" customHeight="1">
      <c r="D115" s="42">
        <v>16.0</v>
      </c>
      <c r="E115" s="33" t="s">
        <v>28</v>
      </c>
      <c r="F115" s="130">
        <f t="shared" ref="F115:H115" si="26">AVERAGE(F17,F33,F49,F65,F81,F97)</f>
        <v>-0.4573333333</v>
      </c>
      <c r="G115" s="130">
        <f t="shared" si="26"/>
        <v>-0.3673333333</v>
      </c>
      <c r="H115" s="130">
        <f t="shared" si="26"/>
        <v>-0.7865</v>
      </c>
      <c r="I115" s="130">
        <f>AVERAGE(I17,I33,I49,I65,I81,I73)</f>
        <v>-1.013666667</v>
      </c>
      <c r="J115" s="130">
        <f t="shared" ref="J115:L115" si="27">AVERAGE(J17,J33,J49,J65,J81,J97)</f>
        <v>-1.356666667</v>
      </c>
      <c r="K115" s="130">
        <f t="shared" si="27"/>
        <v>-0.6101666667</v>
      </c>
      <c r="L115" s="131">
        <f t="shared" si="27"/>
        <v>-0.6958333333</v>
      </c>
    </row>
    <row r="116" ht="14.25" customHeight="1">
      <c r="L116" s="121"/>
    </row>
    <row r="117" ht="14.25" customHeight="1">
      <c r="C117" s="191" t="s">
        <v>254</v>
      </c>
      <c r="D117" s="25" t="s">
        <v>151</v>
      </c>
      <c r="E117" s="42" t="s">
        <v>87</v>
      </c>
      <c r="F117" s="42" t="s">
        <v>300</v>
      </c>
      <c r="G117" s="42" t="s">
        <v>9</v>
      </c>
      <c r="H117" s="42" t="s">
        <v>12</v>
      </c>
      <c r="I117" s="42" t="s">
        <v>15</v>
      </c>
      <c r="J117" s="42" t="s">
        <v>18</v>
      </c>
      <c r="K117" s="42" t="s">
        <v>21</v>
      </c>
      <c r="L117" s="121" t="s">
        <v>22</v>
      </c>
      <c r="M117" s="191" t="s">
        <v>254</v>
      </c>
      <c r="N117" s="159" t="s">
        <v>253</v>
      </c>
      <c r="O117" s="42" t="s">
        <v>301</v>
      </c>
      <c r="P117" s="42" t="s">
        <v>9</v>
      </c>
      <c r="Q117" s="42" t="s">
        <v>12</v>
      </c>
      <c r="R117" s="42" t="s">
        <v>15</v>
      </c>
      <c r="S117" s="42" t="s">
        <v>18</v>
      </c>
      <c r="T117" s="42" t="s">
        <v>21</v>
      </c>
      <c r="U117" s="42" t="s">
        <v>22</v>
      </c>
    </row>
    <row r="118" ht="14.25" customHeight="1">
      <c r="D118" s="42">
        <v>1.0</v>
      </c>
      <c r="E118" s="35" t="s">
        <v>46</v>
      </c>
      <c r="F118" s="130">
        <f t="shared" ref="F118:L118" si="28">STDEV(F2,F18,F34,F50,F66,F82)/SQRT(COUNT(F2,F18,F34,F50,F66,F82))</f>
        <v>0.04623376592</v>
      </c>
      <c r="G118" s="130">
        <f t="shared" si="28"/>
        <v>0.03127023789</v>
      </c>
      <c r="H118" s="130">
        <f t="shared" si="28"/>
        <v>0.02769717194</v>
      </c>
      <c r="I118" s="130">
        <f t="shared" si="28"/>
        <v>0.0515723871</v>
      </c>
      <c r="J118" s="130">
        <f t="shared" si="28"/>
        <v>0.1154733495</v>
      </c>
      <c r="K118" s="130">
        <f t="shared" si="28"/>
        <v>0.03201215047</v>
      </c>
      <c r="L118" s="130">
        <f t="shared" si="28"/>
        <v>0.02883593437</v>
      </c>
      <c r="N118" s="42" t="s">
        <v>169</v>
      </c>
      <c r="O118" s="130">
        <f t="shared" ref="O118:U118" si="29">STDEV(F2,F13,F14,F15,F18,F29,F31,F30,F34,F45,F47,F46,F50,F61,F62,F63,F66,F77:F79,F82,F93:F95)/SQRT(COUNT(F2,F13,F14,F15,F18,F29,F31,F30,F34,F45,F47,F46,F50,F61,F62,F63,F66,F77:F79,F82,F93:F95))</f>
        <v>0.01530620434</v>
      </c>
      <c r="P118" s="130">
        <f t="shared" si="29"/>
        <v>0.01565223472</v>
      </c>
      <c r="Q118" s="130">
        <f t="shared" si="29"/>
        <v>0.0219312923</v>
      </c>
      <c r="R118" s="130">
        <f t="shared" si="29"/>
        <v>0.02567853192</v>
      </c>
      <c r="S118" s="130">
        <f t="shared" si="29"/>
        <v>0.04620866657</v>
      </c>
      <c r="T118" s="130">
        <f t="shared" si="29"/>
        <v>0.01954723006</v>
      </c>
      <c r="U118" s="130">
        <f t="shared" si="29"/>
        <v>0.01494687654</v>
      </c>
    </row>
    <row r="119" ht="14.25" customHeight="1">
      <c r="D119" s="42">
        <v>2.0</v>
      </c>
      <c r="E119" s="35" t="s">
        <v>45</v>
      </c>
      <c r="F119" s="130">
        <f t="shared" ref="F119:L119" si="30">STDEV(F3,F19,F35,F51,F67,F83)/SQRT(COUNT(F3,F19,F35,F51,F67,F83))</f>
        <v>0.0415173993</v>
      </c>
      <c r="G119" s="130">
        <f t="shared" si="30"/>
        <v>0.04163545498</v>
      </c>
      <c r="H119" s="130">
        <f t="shared" si="30"/>
        <v>0.03585379261</v>
      </c>
      <c r="I119" s="130">
        <f t="shared" si="30"/>
        <v>0.03786525819</v>
      </c>
      <c r="J119" s="130">
        <f t="shared" si="30"/>
        <v>0.04771209956</v>
      </c>
      <c r="K119" s="130">
        <f t="shared" si="30"/>
        <v>0.07464791431</v>
      </c>
      <c r="L119" s="130">
        <f t="shared" si="30"/>
        <v>0.03115703951</v>
      </c>
      <c r="N119" s="42" t="s">
        <v>173</v>
      </c>
      <c r="O119" s="130">
        <f t="shared" ref="O119:Q119" si="31">STDEV(F3,F8,F12,F17,F24,F28,F33,F35,F40,F44,F49,F51,F56,F60,F65,F67,F72,F76,F81,F83,F88,F92,F97)/SQRT(COUNT(F3,F8,F12,F17,F24,F28,F33,F35,F40,F44,F49,F51,F56,F60,F65,F67,F72,F76,F81,F83,F88,F92,F97))</f>
        <v>0.01751943413</v>
      </c>
      <c r="P119" s="130">
        <f t="shared" si="31"/>
        <v>0.01981821059</v>
      </c>
      <c r="Q119" s="130">
        <f t="shared" si="31"/>
        <v>0.01978550559</v>
      </c>
      <c r="R119" s="130">
        <f>STDEV(I3,I8,I12,I17,I24,I28,I33,I35,I40,I44,I49,I51,I56,I60,I65,I67,I72,I76,I81,I83,I88,I92,I73)/SQRT(COUNT(I3,I8,I12,I17,I24,I28,I33,I35,I40,I44,I49,I51,I56,I60,I65,I67,I72,I76,I81,I83,I88,I92,I73))</f>
        <v>0.02975251069</v>
      </c>
      <c r="S119" s="130">
        <f t="shared" ref="S119:U119" si="32">STDEV(J3,J8,J12,J17,J24,J28,J33,J35,J40,J44,J49,J51,J56,J60,J65,J67,J72,J76,J81,J83,J88,J92,J97)/SQRT(COUNT(J3,J8,J12,J17,J24,J28,J33,J35,J40,J44,J49,J51,J56,J60,J65,J67,J72,J76,J81,J83,J88,J92,J97))</f>
        <v>0.03163539548</v>
      </c>
      <c r="T119" s="130">
        <f t="shared" si="32"/>
        <v>0.02616719216</v>
      </c>
      <c r="U119" s="130">
        <f t="shared" si="32"/>
        <v>0.02306849265</v>
      </c>
    </row>
    <row r="120" ht="14.25" customHeight="1">
      <c r="D120" s="42">
        <v>3.0</v>
      </c>
      <c r="E120" s="35" t="s">
        <v>44</v>
      </c>
      <c r="F120" s="130">
        <f t="shared" ref="F120:L120" si="33">STDEV(F4,F20,F36,F52,F68,F84)/SQRT(COUNT(F4,F20,F36,F52,F68,F84))</f>
        <v>0.03802871722</v>
      </c>
      <c r="G120" s="130">
        <f t="shared" si="33"/>
        <v>0.03396607785</v>
      </c>
      <c r="H120" s="130">
        <f t="shared" si="33"/>
        <v>0.02009919844</v>
      </c>
      <c r="I120" s="130">
        <f t="shared" si="33"/>
        <v>0.02306331864</v>
      </c>
      <c r="J120" s="130">
        <f t="shared" si="33"/>
        <v>0.01842175646</v>
      </c>
      <c r="K120" s="130">
        <f t="shared" si="33"/>
        <v>0.04148172288</v>
      </c>
      <c r="L120" s="130">
        <f t="shared" si="33"/>
        <v>0.03216796198</v>
      </c>
      <c r="N120" s="42" t="s">
        <v>176</v>
      </c>
      <c r="O120" s="130">
        <f t="shared" ref="O120:U120" si="34">STDEV(F4,F6,F10,F16,F20,F22,F26,F32,F36,F38,F42,F48,F52,F54,F58,F64,F68,F70,F74,F80,F84,F86,F90,F96)/SQRT(COUNT(F4,F6,F10,F16,F20,F22,F26,F32,F36,F38,F42,F48,F52,F54,F58,F64,F68,F70,F74,F80,F84,F86,F90,F96))</f>
        <v>0.02251488873</v>
      </c>
      <c r="P120" s="130">
        <f t="shared" si="34"/>
        <v>0.01760567644</v>
      </c>
      <c r="Q120" s="130">
        <f t="shared" si="34"/>
        <v>0.01544021654</v>
      </c>
      <c r="R120" s="130">
        <f t="shared" si="34"/>
        <v>0.01624960052</v>
      </c>
      <c r="S120" s="130">
        <f t="shared" si="34"/>
        <v>0.02085091287</v>
      </c>
      <c r="T120" s="130">
        <f t="shared" si="34"/>
        <v>0.0177443602</v>
      </c>
      <c r="U120" s="130">
        <f t="shared" si="34"/>
        <v>0.01925387964</v>
      </c>
    </row>
    <row r="121" ht="14.25" customHeight="1">
      <c r="D121" s="42">
        <v>4.0</v>
      </c>
      <c r="E121" s="35" t="s">
        <v>43</v>
      </c>
      <c r="F121" s="130">
        <f t="shared" ref="F121:L121" si="35">STDEV(F5,F21,F37,F53,F69,F85)/SQRT(COUNT(F5,F21,F37,F53,F69,F85))</f>
        <v>0.01869655346</v>
      </c>
      <c r="G121" s="130">
        <f t="shared" si="35"/>
        <v>0.04143026269</v>
      </c>
      <c r="H121" s="130">
        <f t="shared" si="35"/>
        <v>0.02336581073</v>
      </c>
      <c r="I121" s="130">
        <f t="shared" si="35"/>
        <v>0.05450056065</v>
      </c>
      <c r="J121" s="130">
        <f t="shared" si="35"/>
        <v>0.03003710668</v>
      </c>
      <c r="K121" s="130">
        <f t="shared" si="35"/>
        <v>0.04871344784</v>
      </c>
      <c r="L121" s="130">
        <f t="shared" si="35"/>
        <v>0.02739059044</v>
      </c>
      <c r="N121" s="42" t="s">
        <v>179</v>
      </c>
      <c r="O121" s="130">
        <f t="shared" ref="O121:U121" si="36">STDEV(F5,F7,F9,F11,F21,F23,F25,F27,F37,F39,F41,F43,F53,F55,F57,F59,F69,F71,F73,F75,F85,F87,F89,F91)/SQRT(COUNT(F5,F7,F9,F11,F21,F23,F25,F27,F37,F39,F41,F43,F53,F55,F57,F59,F69,F71,F73,F75,F85,F87,F89,F91))</f>
        <v>0.0196395489</v>
      </c>
      <c r="P121" s="130">
        <f t="shared" si="36"/>
        <v>0.02076917658</v>
      </c>
      <c r="Q121" s="130">
        <f t="shared" si="36"/>
        <v>0.01768123673</v>
      </c>
      <c r="R121" s="130">
        <f t="shared" si="36"/>
        <v>0.02277316566</v>
      </c>
      <c r="S121" s="130">
        <f t="shared" si="36"/>
        <v>0.02722680366</v>
      </c>
      <c r="T121" s="130">
        <f t="shared" si="36"/>
        <v>0.0229234295</v>
      </c>
      <c r="U121" s="130">
        <f t="shared" si="36"/>
        <v>0.02034598086</v>
      </c>
    </row>
    <row r="122" ht="14.25" customHeight="1">
      <c r="D122" s="42">
        <v>5.0</v>
      </c>
      <c r="E122" s="35" t="s">
        <v>42</v>
      </c>
      <c r="F122" s="130">
        <f t="shared" ref="F122:L122" si="37">STDEV(F6,F22,F38,F54,F70,F86)/SQRT(COUNT(F6,F22,F38,F54,F70,F86))</f>
        <v>0.0364645947</v>
      </c>
      <c r="G122" s="130">
        <f t="shared" si="37"/>
        <v>0.02127818392</v>
      </c>
      <c r="H122" s="130">
        <f t="shared" si="37"/>
        <v>0.0379901303</v>
      </c>
      <c r="I122" s="130">
        <f t="shared" si="37"/>
        <v>0.03896102041</v>
      </c>
      <c r="J122" s="130">
        <f t="shared" si="37"/>
        <v>0.05293691214</v>
      </c>
      <c r="K122" s="130">
        <f t="shared" si="37"/>
        <v>0.04693571253</v>
      </c>
      <c r="L122" s="130">
        <f t="shared" si="37"/>
        <v>0.03330265255</v>
      </c>
    </row>
    <row r="123" ht="14.25" customHeight="1">
      <c r="D123" s="42">
        <v>6.0</v>
      </c>
      <c r="E123" s="35" t="s">
        <v>41</v>
      </c>
      <c r="F123" s="130">
        <f t="shared" ref="F123:L123" si="38">STDEV(F7,F23,F39,F55,F71,F87)/SQRT(COUNT(F7,F23,F39,F55,F71,F87))</f>
        <v>0.02566796534</v>
      </c>
      <c r="G123" s="130">
        <f t="shared" si="38"/>
        <v>0.021889749</v>
      </c>
      <c r="H123" s="130">
        <f t="shared" si="38"/>
        <v>0.03660001518</v>
      </c>
      <c r="I123" s="130">
        <f t="shared" si="38"/>
        <v>0.03911642167</v>
      </c>
      <c r="J123" s="130">
        <f t="shared" si="38"/>
        <v>0.03325524186</v>
      </c>
      <c r="K123" s="130">
        <f t="shared" si="38"/>
        <v>0.01880558428</v>
      </c>
      <c r="L123" s="130">
        <f t="shared" si="38"/>
        <v>0.02492477572</v>
      </c>
    </row>
    <row r="124" ht="14.25" customHeight="1">
      <c r="D124" s="42">
        <v>7.0</v>
      </c>
      <c r="E124" s="35" t="s">
        <v>40</v>
      </c>
      <c r="F124" s="130">
        <f t="shared" ref="F124:L124" si="39">STDEV(F8,F24,F40,F56,F72,F88)/SQRT(COUNT(F8,F24,F40,F56,F72,F88))</f>
        <v>0.03784500554</v>
      </c>
      <c r="G124" s="130">
        <f t="shared" si="39"/>
        <v>0.03179482837</v>
      </c>
      <c r="H124" s="130">
        <f t="shared" si="39"/>
        <v>0.04899092887</v>
      </c>
      <c r="I124" s="130">
        <f t="shared" si="39"/>
        <v>0.04428970284</v>
      </c>
      <c r="J124" s="130">
        <f t="shared" si="39"/>
        <v>0.06342186794</v>
      </c>
      <c r="K124" s="130">
        <f t="shared" si="39"/>
        <v>0.04335819799</v>
      </c>
      <c r="L124" s="130">
        <f t="shared" si="39"/>
        <v>0.03206183262</v>
      </c>
      <c r="N124" s="159" t="s">
        <v>148</v>
      </c>
      <c r="O124" s="42" t="s">
        <v>302</v>
      </c>
      <c r="P124" s="42" t="s">
        <v>9</v>
      </c>
      <c r="Q124" s="42" t="s">
        <v>12</v>
      </c>
      <c r="R124" s="42" t="s">
        <v>15</v>
      </c>
      <c r="S124" s="42" t="s">
        <v>18</v>
      </c>
      <c r="T124" s="42" t="s">
        <v>21</v>
      </c>
      <c r="U124" s="42" t="s">
        <v>22</v>
      </c>
    </row>
    <row r="125" ht="14.25" customHeight="1">
      <c r="D125" s="42">
        <v>8.0</v>
      </c>
      <c r="E125" s="35" t="s">
        <v>39</v>
      </c>
      <c r="F125" s="130">
        <f t="shared" ref="F125:L125" si="40">STDEV(F9,F25,F41,F57,F73,F89)/SQRT(COUNT(F9,F25,F41,F57,F73,F89))</f>
        <v>0.04658141022</v>
      </c>
      <c r="G125" s="130">
        <f t="shared" si="40"/>
        <v>0.05605453694</v>
      </c>
      <c r="H125" s="130">
        <f t="shared" si="40"/>
        <v>0.03756098744</v>
      </c>
      <c r="I125" s="130">
        <f t="shared" si="40"/>
        <v>0.03836093209</v>
      </c>
      <c r="J125" s="130">
        <f t="shared" si="40"/>
        <v>0.05491549063</v>
      </c>
      <c r="K125" s="130">
        <f t="shared" si="40"/>
        <v>0.05870604739</v>
      </c>
      <c r="L125" s="130">
        <f t="shared" si="40"/>
        <v>0.04318693218</v>
      </c>
      <c r="N125" s="42" t="s">
        <v>168</v>
      </c>
      <c r="O125" s="130">
        <f t="shared" ref="O125:U125" si="41">STDEV(F2,F3,F7,F10,F18,F19,F23,F26,F34,F35,F39,F42,F50,F51,F55,F58,F66,F67,F71,F74,F82,F83,F90,F87)/SQRT(COUNT(F2,F3,F7,F10,F18,F19,F23,F26,F34,F35,F39,F42,F50,F51,F55,F58,F66,F67,F71,F74,F82,F83,F90,F87))</f>
        <v>0.02122929334</v>
      </c>
      <c r="P125" s="130">
        <f t="shared" si="41"/>
        <v>0.01709701644</v>
      </c>
      <c r="Q125" s="130">
        <f t="shared" si="41"/>
        <v>0.01626133941</v>
      </c>
      <c r="R125" s="130">
        <f t="shared" si="41"/>
        <v>0.02093934621</v>
      </c>
      <c r="S125" s="130">
        <f t="shared" si="41"/>
        <v>0.03172548766</v>
      </c>
      <c r="T125" s="130">
        <f t="shared" si="41"/>
        <v>0.02174505746</v>
      </c>
      <c r="U125" s="130">
        <f t="shared" si="41"/>
        <v>0.01821248046</v>
      </c>
    </row>
    <row r="126" ht="14.25" customHeight="1">
      <c r="D126" s="42">
        <v>9.0</v>
      </c>
      <c r="E126" s="35" t="s">
        <v>38</v>
      </c>
      <c r="F126" s="130">
        <f t="shared" ref="F126:L126" si="42">STDEV(F10,F26,F42,F58,F74,F90)/SQRT(COUNT(F10,F26,F42,F58,F74,F90))</f>
        <v>0.03314488397</v>
      </c>
      <c r="G126" s="130">
        <f t="shared" si="42"/>
        <v>0.02718782407</v>
      </c>
      <c r="H126" s="130">
        <f t="shared" si="42"/>
        <v>0.02454927019</v>
      </c>
      <c r="I126" s="130">
        <f t="shared" si="42"/>
        <v>0.0399611617</v>
      </c>
      <c r="J126" s="130">
        <f t="shared" si="42"/>
        <v>0.01618229485</v>
      </c>
      <c r="K126" s="130">
        <f t="shared" si="42"/>
        <v>0.02710155797</v>
      </c>
      <c r="L126" s="130">
        <f t="shared" si="42"/>
        <v>0.05893692485</v>
      </c>
      <c r="N126" s="42" t="s">
        <v>178</v>
      </c>
      <c r="O126" s="130">
        <f t="shared" ref="O126:U126" si="43">STDEV(F5,F12,F14,F16,F21,F28,F30,F32,F37,F44,F46,F48,F53,F60,F62,F64,F69,F76,F78,F80,F85,F92,F94,F96)/SQRT(COUNT(F5,F12,F14,F16,F21,F28,F30,F32,F37,F44,F46,F48,F53,F60,F62,F64,F69,F76,F78,F80,F85,F92,F94,F96))</f>
        <v>0.02225737237</v>
      </c>
      <c r="P126" s="130">
        <f t="shared" si="43"/>
        <v>0.01927503822</v>
      </c>
      <c r="Q126" s="130">
        <f t="shared" si="43"/>
        <v>0.01879375731</v>
      </c>
      <c r="R126" s="130">
        <f t="shared" si="43"/>
        <v>0.02971729594</v>
      </c>
      <c r="S126" s="130">
        <f t="shared" si="43"/>
        <v>0.02886567257</v>
      </c>
      <c r="T126" s="130">
        <f t="shared" si="43"/>
        <v>0.01929985232</v>
      </c>
      <c r="U126" s="130">
        <f t="shared" si="43"/>
        <v>0.01609081029</v>
      </c>
    </row>
    <row r="127" ht="14.25" customHeight="1">
      <c r="D127" s="42">
        <v>10.0</v>
      </c>
      <c r="E127" s="35" t="s">
        <v>37</v>
      </c>
      <c r="F127" s="130">
        <f t="shared" ref="F127:L127" si="44">STDEV(F11,F27,F43,F59,F75,F91)/SQRT(COUNT(F11,F27,F43,F59,F75,F91))</f>
        <v>0.05699264085</v>
      </c>
      <c r="G127" s="130">
        <f t="shared" si="44"/>
        <v>0.04187342037</v>
      </c>
      <c r="H127" s="130">
        <f t="shared" si="44"/>
        <v>0.04865250936</v>
      </c>
      <c r="I127" s="130">
        <f t="shared" si="44"/>
        <v>0.04495435957</v>
      </c>
      <c r="J127" s="130">
        <f t="shared" si="44"/>
        <v>0.05558776844</v>
      </c>
      <c r="K127" s="130">
        <f t="shared" si="44"/>
        <v>0.05589255566</v>
      </c>
      <c r="L127" s="130">
        <f t="shared" si="44"/>
        <v>0.05049488423</v>
      </c>
      <c r="N127" s="42" t="s">
        <v>183</v>
      </c>
      <c r="O127" s="130">
        <f t="shared" ref="O127:U127" si="45">STDEV(F6,F8,F11,F15,F22,F24,F27,F31,F38,F40,F43,F47,F54,F56,F59,F63,F70,F72,F75,F79,F86,F88,F91,F95)/SQRT(COUNT(F6,F8,F11,F15,F22,F24,F27,F31,F38,F40,F43,F47,F54,F56,F59,F63,F70,F72,F75,F79,F86,F88,F91,F95))</f>
        <v>0.01879108221</v>
      </c>
      <c r="P127" s="130">
        <f t="shared" si="45"/>
        <v>0.01544033387</v>
      </c>
      <c r="Q127" s="130">
        <f t="shared" si="45"/>
        <v>0.02240058553</v>
      </c>
      <c r="R127" s="130">
        <f t="shared" si="45"/>
        <v>0.02035250195</v>
      </c>
      <c r="S127" s="130">
        <f t="shared" si="45"/>
        <v>0.02760537562</v>
      </c>
      <c r="T127" s="130">
        <f t="shared" si="45"/>
        <v>0.022496603</v>
      </c>
      <c r="U127" s="130">
        <f t="shared" si="45"/>
        <v>0.01971968221</v>
      </c>
    </row>
    <row r="128" ht="14.25" customHeight="1">
      <c r="D128" s="42">
        <v>11.0</v>
      </c>
      <c r="E128" s="35" t="s">
        <v>36</v>
      </c>
      <c r="F128" s="130">
        <f t="shared" ref="F128:L128" si="46">STDEV(F12,F28,F44,F60,F76,F92)/SQRT(COUNT(F12,F28,F44,F60,F76,F92))</f>
        <v>0.03746346368</v>
      </c>
      <c r="G128" s="130">
        <f t="shared" si="46"/>
        <v>0.03706068597</v>
      </c>
      <c r="H128" s="130">
        <f t="shared" si="46"/>
        <v>0.04167446594</v>
      </c>
      <c r="I128" s="130">
        <f t="shared" si="46"/>
        <v>0.08541015422</v>
      </c>
      <c r="J128" s="130">
        <f t="shared" si="46"/>
        <v>0.07243729089</v>
      </c>
      <c r="K128" s="130">
        <f t="shared" si="46"/>
        <v>0.03622192399</v>
      </c>
      <c r="L128" s="130">
        <f t="shared" si="46"/>
        <v>0.04514125977</v>
      </c>
      <c r="N128" s="42" t="s">
        <v>175</v>
      </c>
      <c r="O128" s="130">
        <f t="shared" ref="O128:Q128" si="47">STDEV(F4,F9,F13,F17,F20,F25,F29,F33,F36,F41,F45,F49,F52,F57,F61,F65,F68,F73,F77,F81,F84,F89,F93,F97)/SQRT(COUNT(F4,F9,F13,F17,F20,F25,F29,F33,F36,F41,F45,F49,F52,F57,F61,F65,F68,F73,F77,F81,F84,F89,F93,F97))</f>
        <v>0.01649306096</v>
      </c>
      <c r="P128" s="130">
        <f t="shared" si="47"/>
        <v>0.01940439954</v>
      </c>
      <c r="Q128" s="130">
        <f t="shared" si="47"/>
        <v>0.01714677818</v>
      </c>
      <c r="R128" s="130">
        <f>STDEV(I4,I9,I13,I17,I20,I25,I29,I33,I36,I41,I45,I49,I52,I57,I61,I65,I68,I73,I77,I81,I84,I89,I93,I73)/SQRT(COUNT(I4,I9,I13,I17,I20,I25,I29,I33,I36,I41,I45,I49,I52,I57,I61,I65,I68,I73,I77,I81,I84,I89,I93,I73))</f>
        <v>0.02382854416</v>
      </c>
      <c r="S128" s="130">
        <f t="shared" ref="S128:U128" si="48">STDEV(J4,J9,J13,J17,J20,J25,J29,J33,J36,J41,J45,J49,J52,J57,J61,J65,J68,J73,J77,J81,J84,J89,J93,J97)/SQRT(COUNT(J4,J9,J13,J17,J20,J25,J29,J33,J36,J41,J45,J49,J52,J57,J61,J65,J68,J73,J77,J81,J84,J89,J93,J97))</f>
        <v>0.03854254504</v>
      </c>
      <c r="T128" s="130">
        <f t="shared" si="48"/>
        <v>0.02193781698</v>
      </c>
      <c r="U128" s="130">
        <f t="shared" si="48"/>
        <v>0.02355284299</v>
      </c>
    </row>
    <row r="129" ht="14.25" customHeight="1">
      <c r="D129" s="42">
        <v>12.0</v>
      </c>
      <c r="E129" s="35" t="s">
        <v>34</v>
      </c>
      <c r="F129" s="130">
        <f t="shared" ref="F129:L129" si="49">STDEV(F13,F29,F45,F61,F77,F93)/SQRT(COUNT(F13,F29,F45,F61,F77,F93))</f>
        <v>0.02266973019</v>
      </c>
      <c r="G129" s="130">
        <f t="shared" si="49"/>
        <v>0.04048840712</v>
      </c>
      <c r="H129" s="130">
        <f t="shared" si="49"/>
        <v>0.04389792453</v>
      </c>
      <c r="I129" s="130">
        <f t="shared" si="49"/>
        <v>0.04840110192</v>
      </c>
      <c r="J129" s="130">
        <f t="shared" si="49"/>
        <v>0.1303846659</v>
      </c>
      <c r="K129" s="130">
        <f t="shared" si="49"/>
        <v>0.04810595944</v>
      </c>
      <c r="L129" s="130">
        <f t="shared" si="49"/>
        <v>0.03916155995</v>
      </c>
    </row>
    <row r="130" ht="14.25" customHeight="1">
      <c r="D130" s="42">
        <v>13.0</v>
      </c>
      <c r="E130" s="35" t="s">
        <v>32</v>
      </c>
      <c r="F130" s="130">
        <f t="shared" ref="F130:L130" si="50">STDEV(F14,F30,F46,F62,F78,F94)/SQRT(COUNT(F14,F30,F46,F62,F78,F94))</f>
        <v>0.03334008265</v>
      </c>
      <c r="G130" s="130">
        <f t="shared" si="50"/>
        <v>0.03627487652</v>
      </c>
      <c r="H130" s="130">
        <f t="shared" si="50"/>
        <v>0.04217792998</v>
      </c>
      <c r="I130" s="130">
        <f t="shared" si="50"/>
        <v>0.06428932</v>
      </c>
      <c r="J130" s="130">
        <f t="shared" si="50"/>
        <v>0.04214076939</v>
      </c>
      <c r="K130" s="130">
        <f t="shared" si="50"/>
        <v>0.04743375498</v>
      </c>
      <c r="L130" s="130">
        <f t="shared" si="50"/>
        <v>0.03028356723</v>
      </c>
    </row>
    <row r="131" ht="14.25" customHeight="1">
      <c r="D131" s="42">
        <v>14.0</v>
      </c>
      <c r="E131" s="35" t="s">
        <v>30</v>
      </c>
      <c r="F131" s="130">
        <f t="shared" ref="F131:L131" si="51">STDEV(F15,F31,F47,F63,F79,F95)/SQRT(COUNT(F15,F31,F47,F63,F79,F95))</f>
        <v>0.01629604587</v>
      </c>
      <c r="G131" s="130">
        <f t="shared" si="51"/>
        <v>0.02339574985</v>
      </c>
      <c r="H131" s="130">
        <f t="shared" si="51"/>
        <v>0.05393540375</v>
      </c>
      <c r="I131" s="130">
        <f t="shared" si="51"/>
        <v>0.04200211635</v>
      </c>
      <c r="J131" s="130">
        <f t="shared" si="51"/>
        <v>0.05075392705</v>
      </c>
      <c r="K131" s="130">
        <f t="shared" si="51"/>
        <v>0.02744084547</v>
      </c>
      <c r="L131" s="130">
        <f t="shared" si="51"/>
        <v>0.01034085748</v>
      </c>
    </row>
    <row r="132" ht="14.25" customHeight="1">
      <c r="D132" s="42">
        <v>15.0</v>
      </c>
      <c r="E132" s="35" t="s">
        <v>29</v>
      </c>
      <c r="F132" s="130">
        <f t="shared" ref="F132:L132" si="52">STDEV(F16,F32,F48,F64,F80,F96)/SQRT(COUNT(F16,F32,F48,F64,F80,F96))</f>
        <v>0.0405457903</v>
      </c>
      <c r="G132" s="130">
        <f t="shared" si="52"/>
        <v>0.03583480617</v>
      </c>
      <c r="H132" s="130">
        <f t="shared" si="52"/>
        <v>0.04031845456</v>
      </c>
      <c r="I132" s="130">
        <f t="shared" si="52"/>
        <v>0.02459234298</v>
      </c>
      <c r="J132" s="130">
        <f t="shared" si="52"/>
        <v>0.04827214518</v>
      </c>
      <c r="K132" s="130">
        <f t="shared" si="52"/>
        <v>0.0282158348</v>
      </c>
      <c r="L132" s="130">
        <f t="shared" si="52"/>
        <v>0.02216553882</v>
      </c>
    </row>
    <row r="133" ht="14.25" customHeight="1">
      <c r="D133" s="42">
        <v>16.0</v>
      </c>
      <c r="E133" s="33" t="s">
        <v>28</v>
      </c>
      <c r="F133" s="130">
        <f t="shared" ref="F133:H133" si="53">STDEV(F17,F33,F49,F65,F81,F97)/SQRT(COUNT(F17,F33,F49,F65,F81,F97))</f>
        <v>0.0167703442</v>
      </c>
      <c r="G133" s="130">
        <f t="shared" si="53"/>
        <v>0.02606999126</v>
      </c>
      <c r="H133" s="130">
        <f t="shared" si="53"/>
        <v>0.02421260003</v>
      </c>
      <c r="I133" s="130">
        <f>STDEV(I17,I33,I49,I65,I81,I73)/SQRT(COUNT(I17,I33,I49,I65,I81,I73))</f>
        <v>0.06739271309</v>
      </c>
      <c r="J133" s="130">
        <f t="shared" ref="J133:L133" si="54">STDEV(J17,J33,J49,J65,J81,J97)/SQRT(COUNT(J17,J33,J49,J65,J81,J97))</f>
        <v>0.04293457555</v>
      </c>
      <c r="K133" s="130">
        <f t="shared" si="54"/>
        <v>0.03450161027</v>
      </c>
      <c r="L133" s="130">
        <f t="shared" si="54"/>
        <v>0.06388448777</v>
      </c>
    </row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F100:F1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8:F1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0:G1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:G1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0:H1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:H13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0:I1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8:I13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0:J1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8:J13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0:K1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8:K13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0:L1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8:L13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:O10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:O1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8:O12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5:O12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0:P10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:P11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8:P12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5:P12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0:Q10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7:Q11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8:Q12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5:Q12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0:R10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7:R11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8:R12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5:R12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:S10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7:S11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8:S12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5:S12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0:T10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7:T11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8:T121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5:T128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0:U10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7:U11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8:U1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5:U128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4.25" customHeight="1">
      <c r="A1" s="42" t="s">
        <v>148</v>
      </c>
      <c r="B1" s="42" t="s">
        <v>149</v>
      </c>
      <c r="C1" s="42" t="s">
        <v>87</v>
      </c>
      <c r="D1" s="25" t="s">
        <v>150</v>
      </c>
      <c r="E1" s="25" t="s">
        <v>151</v>
      </c>
      <c r="F1" s="42" t="s">
        <v>303</v>
      </c>
      <c r="G1" s="42" t="s">
        <v>9</v>
      </c>
      <c r="H1" s="42" t="s">
        <v>12</v>
      </c>
      <c r="I1" s="42" t="s">
        <v>15</v>
      </c>
      <c r="J1" s="42" t="s">
        <v>18</v>
      </c>
      <c r="K1" s="42" t="s">
        <v>21</v>
      </c>
      <c r="L1" s="42" t="s">
        <v>22</v>
      </c>
    </row>
    <row r="2" ht="14.25" customHeight="1">
      <c r="A2" s="42" t="s">
        <v>168</v>
      </c>
      <c r="B2" s="42" t="s">
        <v>169</v>
      </c>
      <c r="C2" s="35" t="s">
        <v>46</v>
      </c>
      <c r="D2" s="42">
        <v>1.0</v>
      </c>
      <c r="E2" s="42">
        <v>1.0</v>
      </c>
      <c r="F2" s="42">
        <v>-0.322</v>
      </c>
      <c r="G2" s="42">
        <v>-0.367</v>
      </c>
      <c r="H2" s="42">
        <v>-0.746</v>
      </c>
      <c r="I2" s="42">
        <v>-1.035</v>
      </c>
      <c r="J2" s="42">
        <v>-1.488</v>
      </c>
      <c r="K2" s="42">
        <v>-0.62</v>
      </c>
      <c r="L2" s="42">
        <v>-0.662</v>
      </c>
    </row>
    <row r="3" ht="14.25" customHeight="1">
      <c r="A3" s="42" t="s">
        <v>168</v>
      </c>
      <c r="B3" s="42" t="s">
        <v>173</v>
      </c>
      <c r="C3" s="35" t="s">
        <v>45</v>
      </c>
      <c r="D3" s="42">
        <v>1.0</v>
      </c>
      <c r="E3" s="42">
        <v>2.0</v>
      </c>
      <c r="F3" s="42">
        <v>-0.305</v>
      </c>
      <c r="G3" s="42">
        <v>-0.372</v>
      </c>
      <c r="H3" s="42">
        <v>-0.846</v>
      </c>
      <c r="I3" s="42">
        <v>-1.106</v>
      </c>
      <c r="J3" s="42">
        <v>-1.265</v>
      </c>
      <c r="K3" s="42">
        <v>-0.522</v>
      </c>
      <c r="L3" s="42">
        <v>-0.708</v>
      </c>
    </row>
    <row r="4" ht="14.25" customHeight="1">
      <c r="A4" s="42" t="s">
        <v>175</v>
      </c>
      <c r="B4" s="42" t="s">
        <v>176</v>
      </c>
      <c r="C4" s="35" t="s">
        <v>44</v>
      </c>
      <c r="D4" s="42">
        <v>1.0</v>
      </c>
      <c r="E4" s="42">
        <v>3.0</v>
      </c>
      <c r="F4" s="42">
        <v>-0.332</v>
      </c>
      <c r="G4" s="42">
        <v>-0.389</v>
      </c>
      <c r="H4" s="42">
        <v>-0.754</v>
      </c>
      <c r="I4" s="42">
        <v>-0.998</v>
      </c>
      <c r="J4" s="42">
        <v>-1.346</v>
      </c>
      <c r="K4" s="42">
        <v>-0.493</v>
      </c>
      <c r="L4" s="42">
        <v>-0.599</v>
      </c>
    </row>
    <row r="5" ht="14.25" customHeight="1">
      <c r="A5" s="42" t="s">
        <v>178</v>
      </c>
      <c r="B5" s="42" t="s">
        <v>179</v>
      </c>
      <c r="C5" s="35" t="s">
        <v>43</v>
      </c>
      <c r="D5" s="42">
        <v>1.0</v>
      </c>
      <c r="E5" s="42">
        <v>4.0</v>
      </c>
      <c r="F5" s="42">
        <v>-0.415</v>
      </c>
      <c r="G5" s="42">
        <v>-0.442</v>
      </c>
      <c r="H5" s="42">
        <v>-0.708</v>
      </c>
      <c r="I5" s="42">
        <v>-1.045</v>
      </c>
      <c r="J5" s="42">
        <v>-1.076</v>
      </c>
      <c r="K5" s="42">
        <v>-0.528</v>
      </c>
      <c r="L5" s="42">
        <v>-0.558</v>
      </c>
    </row>
    <row r="6" ht="14.25" customHeight="1">
      <c r="A6" s="42" t="s">
        <v>183</v>
      </c>
      <c r="B6" s="42" t="s">
        <v>176</v>
      </c>
      <c r="C6" s="35" t="s">
        <v>42</v>
      </c>
      <c r="D6" s="42">
        <v>1.0</v>
      </c>
      <c r="E6" s="42">
        <v>5.0</v>
      </c>
      <c r="F6" s="42">
        <v>-0.36</v>
      </c>
      <c r="G6" s="42">
        <v>-0.36</v>
      </c>
      <c r="H6" s="42">
        <v>-0.778</v>
      </c>
      <c r="I6" s="42">
        <v>-1.128</v>
      </c>
      <c r="J6" s="42">
        <v>-1.266</v>
      </c>
      <c r="K6" s="42">
        <v>-0.468</v>
      </c>
      <c r="L6" s="42">
        <v>-0.679</v>
      </c>
    </row>
    <row r="7" ht="14.25" customHeight="1">
      <c r="A7" s="42" t="s">
        <v>168</v>
      </c>
      <c r="B7" s="42" t="s">
        <v>179</v>
      </c>
      <c r="C7" s="35" t="s">
        <v>41</v>
      </c>
      <c r="D7" s="42">
        <v>1.0</v>
      </c>
      <c r="E7" s="42">
        <v>6.0</v>
      </c>
      <c r="F7" s="42">
        <v>-0.385</v>
      </c>
      <c r="G7" s="42">
        <v>-0.395</v>
      </c>
      <c r="H7" s="42">
        <v>-0.661</v>
      </c>
      <c r="I7" s="42">
        <v>-0.907</v>
      </c>
      <c r="J7" s="42">
        <v>-1.166</v>
      </c>
      <c r="K7" s="42">
        <v>-0.605</v>
      </c>
      <c r="L7" s="42">
        <v>-0.568</v>
      </c>
    </row>
    <row r="8" ht="14.25" customHeight="1">
      <c r="A8" s="42" t="s">
        <v>183</v>
      </c>
      <c r="B8" s="42" t="s">
        <v>173</v>
      </c>
      <c r="C8" s="35" t="s">
        <v>40</v>
      </c>
      <c r="D8" s="42">
        <v>1.0</v>
      </c>
      <c r="E8" s="42">
        <v>7.0</v>
      </c>
      <c r="F8" s="42">
        <v>-0.265</v>
      </c>
      <c r="G8" s="42">
        <v>-0.256</v>
      </c>
      <c r="H8" s="42">
        <v>-0.598</v>
      </c>
      <c r="I8" s="42">
        <v>-1.027</v>
      </c>
      <c r="J8" s="42">
        <v>-1.192</v>
      </c>
      <c r="K8" s="42">
        <v>-0.524</v>
      </c>
      <c r="L8" s="42">
        <v>-0.547</v>
      </c>
    </row>
    <row r="9" ht="14.25" customHeight="1">
      <c r="A9" s="42" t="s">
        <v>175</v>
      </c>
      <c r="B9" s="42" t="s">
        <v>179</v>
      </c>
      <c r="C9" s="35" t="s">
        <v>39</v>
      </c>
      <c r="D9" s="42">
        <v>1.0</v>
      </c>
      <c r="E9" s="42">
        <v>8.0</v>
      </c>
      <c r="F9" s="42">
        <v>-0.353</v>
      </c>
      <c r="G9" s="42">
        <v>-0.305</v>
      </c>
      <c r="H9" s="42">
        <v>-0.749</v>
      </c>
      <c r="I9" s="42">
        <v>-1.092</v>
      </c>
      <c r="J9" s="42">
        <v>-1.439</v>
      </c>
      <c r="K9" s="42">
        <v>-0.625</v>
      </c>
      <c r="L9" s="42">
        <v>-0.643</v>
      </c>
    </row>
    <row r="10" ht="14.25" customHeight="1">
      <c r="A10" s="42" t="s">
        <v>168</v>
      </c>
      <c r="B10" s="42" t="s">
        <v>176</v>
      </c>
      <c r="C10" s="35" t="s">
        <v>38</v>
      </c>
      <c r="D10" s="42">
        <v>1.0</v>
      </c>
      <c r="E10" s="42">
        <v>9.0</v>
      </c>
      <c r="F10" s="42">
        <v>-0.478</v>
      </c>
      <c r="G10" s="42">
        <v>-0.487</v>
      </c>
      <c r="H10" s="42">
        <v>-0.772</v>
      </c>
      <c r="I10" s="42">
        <v>-0.997</v>
      </c>
      <c r="J10" s="42">
        <v>-1.202</v>
      </c>
      <c r="K10" s="42">
        <v>-0.609</v>
      </c>
      <c r="L10" s="42">
        <v>-0.507</v>
      </c>
    </row>
    <row r="11" ht="14.25" customHeight="1">
      <c r="A11" s="42" t="s">
        <v>183</v>
      </c>
      <c r="B11" s="42" t="s">
        <v>179</v>
      </c>
      <c r="C11" s="35" t="s">
        <v>37</v>
      </c>
      <c r="D11" s="42">
        <v>1.0</v>
      </c>
      <c r="E11" s="42">
        <v>10.0</v>
      </c>
      <c r="F11" s="42">
        <v>-0.319</v>
      </c>
      <c r="G11" s="42">
        <v>-0.286</v>
      </c>
      <c r="H11" s="42">
        <v>-0.719</v>
      </c>
      <c r="I11" s="42">
        <v>-1.128</v>
      </c>
      <c r="J11" s="42">
        <v>-1.295</v>
      </c>
      <c r="K11" s="42">
        <v>-0.633</v>
      </c>
      <c r="L11" s="42">
        <v>-0.512</v>
      </c>
    </row>
    <row r="12" ht="14.25" customHeight="1">
      <c r="A12" s="42" t="s">
        <v>178</v>
      </c>
      <c r="B12" s="42" t="s">
        <v>173</v>
      </c>
      <c r="C12" s="35" t="s">
        <v>36</v>
      </c>
      <c r="D12" s="42">
        <v>1.0</v>
      </c>
      <c r="E12" s="42">
        <v>11.0</v>
      </c>
      <c r="F12" s="42">
        <v>-0.417</v>
      </c>
      <c r="G12" s="42">
        <v>-0.484</v>
      </c>
      <c r="H12" s="42">
        <v>-0.813</v>
      </c>
      <c r="I12" s="42">
        <v>-1.238</v>
      </c>
      <c r="J12" s="42">
        <v>-1.381</v>
      </c>
      <c r="K12" s="42">
        <v>-0.707</v>
      </c>
      <c r="L12" s="42">
        <v>-0.581</v>
      </c>
    </row>
    <row r="13" ht="14.25" customHeight="1">
      <c r="A13" s="42" t="s">
        <v>175</v>
      </c>
      <c r="B13" s="42" t="s">
        <v>169</v>
      </c>
      <c r="C13" s="35" t="s">
        <v>34</v>
      </c>
      <c r="D13" s="42">
        <v>1.0</v>
      </c>
      <c r="E13" s="42">
        <v>12.0</v>
      </c>
      <c r="F13" s="42">
        <v>-0.362</v>
      </c>
      <c r="G13" s="42">
        <v>-0.412</v>
      </c>
      <c r="H13" s="42">
        <v>-0.55</v>
      </c>
      <c r="I13" s="42">
        <v>-0.937</v>
      </c>
      <c r="J13" s="42">
        <v>-1.16</v>
      </c>
      <c r="K13" s="42">
        <v>-0.495</v>
      </c>
      <c r="L13" s="42">
        <v>-0.424</v>
      </c>
    </row>
    <row r="14" ht="14.25" customHeight="1">
      <c r="A14" s="42" t="s">
        <v>178</v>
      </c>
      <c r="B14" s="42" t="s">
        <v>169</v>
      </c>
      <c r="C14" s="35" t="s">
        <v>32</v>
      </c>
      <c r="D14" s="42">
        <v>1.0</v>
      </c>
      <c r="E14" s="42">
        <v>13.0</v>
      </c>
      <c r="F14" s="42">
        <v>-0.357</v>
      </c>
      <c r="G14" s="42">
        <v>-0.381</v>
      </c>
      <c r="H14" s="42">
        <v>-0.781</v>
      </c>
      <c r="I14" s="42">
        <v>-1.057</v>
      </c>
      <c r="J14" s="42">
        <v>-1.242</v>
      </c>
      <c r="K14" s="42">
        <v>-0.559</v>
      </c>
      <c r="L14" s="42">
        <v>-0.487</v>
      </c>
    </row>
    <row r="15" ht="14.25" customHeight="1">
      <c r="A15" s="42" t="s">
        <v>183</v>
      </c>
      <c r="B15" s="42" t="s">
        <v>169</v>
      </c>
      <c r="C15" s="35" t="s">
        <v>30</v>
      </c>
      <c r="D15" s="42">
        <v>1.0</v>
      </c>
      <c r="E15" s="42">
        <v>14.0</v>
      </c>
      <c r="F15" s="42">
        <v>-0.406</v>
      </c>
      <c r="G15" s="42">
        <v>-0.443</v>
      </c>
      <c r="H15" s="42">
        <v>-0.601</v>
      </c>
      <c r="I15" s="42">
        <v>-0.958</v>
      </c>
      <c r="J15" s="42">
        <v>-1.226</v>
      </c>
      <c r="K15" s="42">
        <v>-0.637</v>
      </c>
      <c r="L15" s="42">
        <v>-0.553</v>
      </c>
    </row>
    <row r="16" ht="14.25" customHeight="1">
      <c r="A16" s="42" t="s">
        <v>178</v>
      </c>
      <c r="B16" s="42" t="s">
        <v>176</v>
      </c>
      <c r="C16" s="35" t="s">
        <v>29</v>
      </c>
      <c r="D16" s="42">
        <v>1.0</v>
      </c>
      <c r="E16" s="42">
        <v>15.0</v>
      </c>
      <c r="F16" s="42">
        <v>-0.503</v>
      </c>
      <c r="G16" s="42">
        <v>-0.481</v>
      </c>
      <c r="H16" s="42">
        <v>-0.809</v>
      </c>
      <c r="I16" s="42">
        <v>-1.114</v>
      </c>
      <c r="J16" s="42">
        <v>-1.085</v>
      </c>
      <c r="K16" s="42">
        <v>-0.677</v>
      </c>
      <c r="L16" s="42">
        <v>-0.659</v>
      </c>
    </row>
    <row r="17" ht="14.25" customHeight="1">
      <c r="A17" s="42" t="s">
        <v>175</v>
      </c>
      <c r="B17" s="42" t="s">
        <v>173</v>
      </c>
      <c r="C17" s="33" t="s">
        <v>28</v>
      </c>
      <c r="D17" s="42">
        <v>1.0</v>
      </c>
      <c r="E17" s="42">
        <v>16.0</v>
      </c>
      <c r="F17" s="42">
        <v>-0.39</v>
      </c>
      <c r="G17" s="42">
        <v>-0.361</v>
      </c>
      <c r="H17" s="42">
        <v>-0.789</v>
      </c>
      <c r="I17" s="42">
        <v>-1.142</v>
      </c>
      <c r="J17" s="42">
        <v>-1.339</v>
      </c>
      <c r="K17" s="42">
        <v>-0.691</v>
      </c>
      <c r="L17" s="42">
        <v>-0.704</v>
      </c>
    </row>
    <row r="18" ht="14.25" customHeight="1">
      <c r="A18" s="42" t="s">
        <v>168</v>
      </c>
      <c r="B18" s="42" t="s">
        <v>169</v>
      </c>
      <c r="C18" s="35" t="s">
        <v>46</v>
      </c>
      <c r="D18" s="42">
        <v>2.0</v>
      </c>
      <c r="E18" s="42">
        <v>1.0</v>
      </c>
      <c r="F18" s="42">
        <v>-0.29</v>
      </c>
      <c r="G18" s="42">
        <v>-0.257</v>
      </c>
      <c r="H18" s="42">
        <v>-0.84</v>
      </c>
      <c r="I18" s="42">
        <v>-0.878</v>
      </c>
      <c r="J18" s="42">
        <v>-1.367</v>
      </c>
      <c r="K18" s="42">
        <v>-0.613</v>
      </c>
      <c r="L18" s="42">
        <v>-0.593</v>
      </c>
    </row>
    <row r="19" ht="14.25" customHeight="1">
      <c r="A19" s="42" t="s">
        <v>168</v>
      </c>
      <c r="B19" s="42" t="s">
        <v>173</v>
      </c>
      <c r="C19" s="35" t="s">
        <v>45</v>
      </c>
      <c r="D19" s="42">
        <v>2.0</v>
      </c>
      <c r="E19" s="42">
        <v>2.0</v>
      </c>
      <c r="F19" s="42">
        <v>-0.378</v>
      </c>
      <c r="G19" s="42">
        <v>-0.306</v>
      </c>
      <c r="H19" s="42">
        <v>-0.82</v>
      </c>
      <c r="I19" s="42">
        <v>-1.133</v>
      </c>
      <c r="J19" s="42">
        <v>-1.34</v>
      </c>
      <c r="K19" s="42">
        <v>-0.728</v>
      </c>
      <c r="L19" s="42">
        <v>-0.602</v>
      </c>
    </row>
    <row r="20" ht="14.25" customHeight="1">
      <c r="A20" s="42" t="s">
        <v>175</v>
      </c>
      <c r="B20" s="42" t="s">
        <v>176</v>
      </c>
      <c r="C20" s="35" t="s">
        <v>44</v>
      </c>
      <c r="D20" s="42">
        <v>2.0</v>
      </c>
      <c r="E20" s="42">
        <v>3.0</v>
      </c>
      <c r="F20" s="42">
        <v>-0.467</v>
      </c>
      <c r="G20" s="42">
        <v>-0.315</v>
      </c>
      <c r="H20" s="42">
        <v>-0.856</v>
      </c>
      <c r="I20" s="42">
        <v>-1.031</v>
      </c>
      <c r="J20" s="42">
        <v>-1.442</v>
      </c>
      <c r="K20" s="42">
        <v>-0.609</v>
      </c>
      <c r="L20" s="42">
        <v>-0.618</v>
      </c>
    </row>
    <row r="21" ht="14.25" customHeight="1">
      <c r="A21" s="42" t="s">
        <v>178</v>
      </c>
      <c r="B21" s="42" t="s">
        <v>179</v>
      </c>
      <c r="C21" s="35" t="s">
        <v>43</v>
      </c>
      <c r="D21" s="42">
        <v>2.0</v>
      </c>
      <c r="E21" s="42">
        <v>4.0</v>
      </c>
      <c r="F21" s="42">
        <v>-0.398</v>
      </c>
      <c r="G21" s="42">
        <v>-0.288</v>
      </c>
      <c r="H21" s="42">
        <v>-0.809</v>
      </c>
      <c r="I21" s="42">
        <v>-1.025</v>
      </c>
      <c r="J21" s="42">
        <v>-1.193</v>
      </c>
      <c r="K21" s="42">
        <v>-0.568</v>
      </c>
      <c r="L21" s="42">
        <v>-0.629</v>
      </c>
    </row>
    <row r="22" ht="14.25" customHeight="1">
      <c r="A22" s="42" t="s">
        <v>183</v>
      </c>
      <c r="B22" s="42" t="s">
        <v>176</v>
      </c>
      <c r="C22" s="35" t="s">
        <v>42</v>
      </c>
      <c r="D22" s="42">
        <v>2.0</v>
      </c>
      <c r="E22" s="42">
        <v>5.0</v>
      </c>
      <c r="F22" s="42">
        <v>-0.387</v>
      </c>
      <c r="G22" s="42">
        <v>-0.32</v>
      </c>
      <c r="H22" s="42">
        <v>-0.953</v>
      </c>
      <c r="I22" s="42">
        <v>-1.138</v>
      </c>
      <c r="J22" s="42">
        <v>-1.586</v>
      </c>
      <c r="K22" s="42">
        <v>-0.575</v>
      </c>
      <c r="L22" s="42">
        <v>-0.674</v>
      </c>
    </row>
    <row r="23" ht="14.25" customHeight="1">
      <c r="A23" s="42" t="s">
        <v>168</v>
      </c>
      <c r="B23" s="42" t="s">
        <v>179</v>
      </c>
      <c r="C23" s="35" t="s">
        <v>41</v>
      </c>
      <c r="D23" s="42">
        <v>2.0</v>
      </c>
      <c r="E23" s="42">
        <v>6.0</v>
      </c>
      <c r="F23" s="42">
        <v>-0.523</v>
      </c>
      <c r="G23" s="42">
        <v>-0.438</v>
      </c>
      <c r="H23" s="42">
        <v>-0.812</v>
      </c>
      <c r="I23" s="42">
        <v>-0.942</v>
      </c>
      <c r="J23" s="42">
        <v>-1.306</v>
      </c>
      <c r="K23" s="42">
        <v>-0.636</v>
      </c>
      <c r="L23" s="42">
        <v>-0.606</v>
      </c>
    </row>
    <row r="24" ht="14.25" customHeight="1">
      <c r="A24" s="42" t="s">
        <v>183</v>
      </c>
      <c r="B24" s="42" t="s">
        <v>173</v>
      </c>
      <c r="C24" s="35" t="s">
        <v>40</v>
      </c>
      <c r="D24" s="42">
        <v>2.0</v>
      </c>
      <c r="E24" s="42">
        <v>7.0</v>
      </c>
      <c r="F24" s="42">
        <v>-0.408</v>
      </c>
      <c r="G24" s="42">
        <v>-0.278</v>
      </c>
      <c r="H24" s="42">
        <v>-0.865</v>
      </c>
      <c r="I24" s="42">
        <v>-0.972</v>
      </c>
      <c r="J24" s="42">
        <v>-1.524</v>
      </c>
      <c r="K24" s="42">
        <v>-0.525</v>
      </c>
      <c r="L24" s="42">
        <v>-0.667</v>
      </c>
    </row>
    <row r="25" ht="14.25" customHeight="1">
      <c r="A25" s="42" t="s">
        <v>175</v>
      </c>
      <c r="B25" s="42" t="s">
        <v>179</v>
      </c>
      <c r="C25" s="35" t="s">
        <v>39</v>
      </c>
      <c r="D25" s="42">
        <v>2.0</v>
      </c>
      <c r="E25" s="42">
        <v>8.0</v>
      </c>
      <c r="F25" s="42">
        <v>-0.445</v>
      </c>
      <c r="G25" s="42">
        <v>-0.396</v>
      </c>
      <c r="H25" s="42">
        <v>-0.809</v>
      </c>
      <c r="I25" s="42">
        <v>-0.968</v>
      </c>
      <c r="J25" s="42">
        <v>-1.343</v>
      </c>
      <c r="K25" s="42">
        <v>-0.609</v>
      </c>
      <c r="L25" s="42">
        <v>-0.658</v>
      </c>
    </row>
    <row r="26" ht="14.25" customHeight="1">
      <c r="A26" s="42" t="s">
        <v>168</v>
      </c>
      <c r="B26" s="42" t="s">
        <v>176</v>
      </c>
      <c r="C26" s="35" t="s">
        <v>38</v>
      </c>
      <c r="D26" s="42">
        <v>2.0</v>
      </c>
      <c r="E26" s="42">
        <v>9.0</v>
      </c>
      <c r="F26" s="42">
        <v>-0.548</v>
      </c>
      <c r="G26" s="42">
        <v>-0.373</v>
      </c>
      <c r="H26" s="42">
        <v>-0.856</v>
      </c>
      <c r="I26" s="42">
        <v>-1.084</v>
      </c>
      <c r="J26" s="42">
        <v>-1.244</v>
      </c>
      <c r="K26" s="42">
        <v>-0.596</v>
      </c>
      <c r="L26" s="42">
        <v>-0.465</v>
      </c>
    </row>
    <row r="27" ht="14.25" customHeight="1">
      <c r="A27" s="42" t="s">
        <v>183</v>
      </c>
      <c r="B27" s="42" t="s">
        <v>179</v>
      </c>
      <c r="C27" s="35" t="s">
        <v>37</v>
      </c>
      <c r="D27" s="42">
        <v>2.0</v>
      </c>
      <c r="E27" s="42">
        <v>10.0</v>
      </c>
      <c r="F27" s="42">
        <v>-0.358</v>
      </c>
      <c r="G27" s="42">
        <v>-0.328</v>
      </c>
      <c r="H27" s="42">
        <v>-0.803</v>
      </c>
      <c r="I27" s="42">
        <v>-0.961</v>
      </c>
      <c r="J27" s="42">
        <v>-1.451</v>
      </c>
      <c r="K27" s="42">
        <v>-0.478</v>
      </c>
      <c r="L27" s="42">
        <v>-0.448</v>
      </c>
    </row>
    <row r="28" ht="14.25" customHeight="1">
      <c r="A28" s="42" t="s">
        <v>178</v>
      </c>
      <c r="B28" s="42" t="s">
        <v>173</v>
      </c>
      <c r="C28" s="35" t="s">
        <v>36</v>
      </c>
      <c r="D28" s="42">
        <v>2.0</v>
      </c>
      <c r="E28" s="42">
        <v>11.0</v>
      </c>
      <c r="F28" s="42">
        <v>-0.484</v>
      </c>
      <c r="G28" s="42">
        <v>-0.395</v>
      </c>
      <c r="H28" s="42">
        <v>-0.828</v>
      </c>
      <c r="I28" s="42">
        <v>-0.631</v>
      </c>
      <c r="J28" s="42">
        <v>-0.862</v>
      </c>
      <c r="K28" s="42">
        <v>-0.676</v>
      </c>
      <c r="L28" s="42">
        <v>-0.573</v>
      </c>
    </row>
    <row r="29" ht="14.25" customHeight="1">
      <c r="A29" s="42" t="s">
        <v>175</v>
      </c>
      <c r="B29" s="42" t="s">
        <v>169</v>
      </c>
      <c r="C29" s="35" t="s">
        <v>34</v>
      </c>
      <c r="D29" s="42">
        <v>2.0</v>
      </c>
      <c r="E29" s="42">
        <v>12.0</v>
      </c>
      <c r="F29" s="42">
        <v>-0.453</v>
      </c>
      <c r="G29" s="42">
        <v>-0.318</v>
      </c>
      <c r="H29" s="42">
        <v>-0.653</v>
      </c>
      <c r="I29" s="42">
        <v>-0.69</v>
      </c>
      <c r="J29" s="42">
        <v>-0.576</v>
      </c>
      <c r="K29" s="42">
        <v>-0.528</v>
      </c>
      <c r="L29" s="42">
        <v>-0.614</v>
      </c>
    </row>
    <row r="30" ht="14.25" customHeight="1">
      <c r="A30" s="42" t="s">
        <v>178</v>
      </c>
      <c r="B30" s="42" t="s">
        <v>169</v>
      </c>
      <c r="C30" s="35" t="s">
        <v>32</v>
      </c>
      <c r="D30" s="42">
        <v>2.0</v>
      </c>
      <c r="E30" s="42">
        <v>13.0</v>
      </c>
      <c r="F30" s="42">
        <v>-0.364</v>
      </c>
      <c r="G30" s="42">
        <v>-0.398</v>
      </c>
      <c r="H30" s="42">
        <v>-0.897</v>
      </c>
      <c r="I30" s="42">
        <v>-1.129</v>
      </c>
      <c r="J30" s="42">
        <v>-1.267</v>
      </c>
      <c r="K30" s="42">
        <v>-0.566</v>
      </c>
      <c r="L30" s="42">
        <v>-0.623</v>
      </c>
    </row>
    <row r="31" ht="14.25" customHeight="1">
      <c r="A31" s="42" t="s">
        <v>183</v>
      </c>
      <c r="B31" s="42" t="s">
        <v>169</v>
      </c>
      <c r="C31" s="35" t="s">
        <v>30</v>
      </c>
      <c r="D31" s="42">
        <v>2.0</v>
      </c>
      <c r="E31" s="42">
        <v>14.0</v>
      </c>
      <c r="F31" s="42">
        <v>-0.385</v>
      </c>
      <c r="G31" s="42">
        <v>-0.298</v>
      </c>
      <c r="H31" s="42">
        <v>-0.883</v>
      </c>
      <c r="I31" s="42">
        <v>-1.174</v>
      </c>
      <c r="J31" s="42">
        <v>-1.549</v>
      </c>
      <c r="K31" s="42">
        <v>-0.607</v>
      </c>
      <c r="L31" s="42">
        <v>-0.517</v>
      </c>
    </row>
    <row r="32" ht="14.25" customHeight="1">
      <c r="A32" s="42" t="s">
        <v>178</v>
      </c>
      <c r="B32" s="42" t="s">
        <v>176</v>
      </c>
      <c r="C32" s="35" t="s">
        <v>29</v>
      </c>
      <c r="D32" s="42">
        <v>2.0</v>
      </c>
      <c r="E32" s="42">
        <v>15.0</v>
      </c>
      <c r="F32" s="42">
        <v>-0.569</v>
      </c>
      <c r="G32" s="42">
        <v>-0.431</v>
      </c>
      <c r="H32" s="42">
        <v>-0.826</v>
      </c>
      <c r="I32" s="42">
        <v>-0.989</v>
      </c>
      <c r="J32" s="42">
        <v>-1.33</v>
      </c>
      <c r="K32" s="42">
        <v>-0.682</v>
      </c>
      <c r="L32" s="42">
        <v>-0.713</v>
      </c>
    </row>
    <row r="33" ht="14.25" customHeight="1">
      <c r="A33" s="42" t="s">
        <v>175</v>
      </c>
      <c r="B33" s="42" t="s">
        <v>173</v>
      </c>
      <c r="C33" s="33" t="s">
        <v>28</v>
      </c>
      <c r="D33" s="42">
        <v>2.0</v>
      </c>
      <c r="E33" s="42">
        <v>16.0</v>
      </c>
      <c r="F33" s="42">
        <v>-0.468</v>
      </c>
      <c r="G33" s="42">
        <v>-0.393</v>
      </c>
      <c r="H33" s="42">
        <v>-0.838</v>
      </c>
      <c r="I33" s="42">
        <v>-1.182</v>
      </c>
      <c r="J33" s="42">
        <v>-1.511</v>
      </c>
      <c r="K33" s="42">
        <v>-0.645</v>
      </c>
      <c r="L33" s="42">
        <v>-0.933</v>
      </c>
    </row>
    <row r="34" ht="14.25" customHeight="1">
      <c r="A34" s="42" t="s">
        <v>168</v>
      </c>
      <c r="B34" s="42" t="s">
        <v>169</v>
      </c>
      <c r="C34" s="35" t="s">
        <v>46</v>
      </c>
      <c r="D34" s="42">
        <v>3.0</v>
      </c>
      <c r="E34" s="42">
        <v>1.0</v>
      </c>
      <c r="F34" s="42">
        <v>-0.427</v>
      </c>
      <c r="G34" s="42">
        <v>-0.49</v>
      </c>
      <c r="H34" s="42">
        <v>-0.766</v>
      </c>
      <c r="I34" s="42">
        <v>-0.953</v>
      </c>
      <c r="J34" s="42">
        <v>-1.367</v>
      </c>
      <c r="K34" s="42">
        <v>-0.771</v>
      </c>
      <c r="L34" s="42">
        <v>-0.701</v>
      </c>
    </row>
    <row r="35" ht="14.25" customHeight="1">
      <c r="A35" s="42" t="s">
        <v>168</v>
      </c>
      <c r="B35" s="42" t="s">
        <v>173</v>
      </c>
      <c r="C35" s="35" t="s">
        <v>45</v>
      </c>
      <c r="D35" s="42">
        <v>3.0</v>
      </c>
      <c r="E35" s="42">
        <v>2.0</v>
      </c>
      <c r="F35" s="42">
        <v>-0.574</v>
      </c>
      <c r="G35" s="42">
        <v>-0.592</v>
      </c>
      <c r="H35" s="42">
        <v>-0.726</v>
      </c>
      <c r="I35" s="42">
        <v>-0.978</v>
      </c>
      <c r="J35" s="42">
        <v>-1.008</v>
      </c>
      <c r="K35" s="42">
        <v>-0.569</v>
      </c>
      <c r="L35" s="42">
        <v>-0.695</v>
      </c>
    </row>
    <row r="36" ht="14.25" customHeight="1">
      <c r="A36" s="42" t="s">
        <v>175</v>
      </c>
      <c r="B36" s="42" t="s">
        <v>176</v>
      </c>
      <c r="C36" s="35" t="s">
        <v>44</v>
      </c>
      <c r="D36" s="42">
        <v>3.0</v>
      </c>
      <c r="E36" s="42">
        <v>3.0</v>
      </c>
      <c r="F36" s="42">
        <v>-0.6</v>
      </c>
      <c r="G36" s="42">
        <v>-0.497</v>
      </c>
      <c r="H36" s="42">
        <v>-0.83</v>
      </c>
      <c r="I36" s="42">
        <v>-0.968</v>
      </c>
      <c r="J36" s="42">
        <v>-1.362</v>
      </c>
      <c r="K36" s="42">
        <v>-0.791</v>
      </c>
      <c r="L36" s="42">
        <v>-0.77</v>
      </c>
    </row>
    <row r="37" ht="14.25" customHeight="1">
      <c r="A37" s="42" t="s">
        <v>178</v>
      </c>
      <c r="B37" s="42" t="s">
        <v>179</v>
      </c>
      <c r="C37" s="35" t="s">
        <v>43</v>
      </c>
      <c r="D37" s="42">
        <v>3.0</v>
      </c>
      <c r="E37" s="42">
        <v>4.0</v>
      </c>
      <c r="F37" s="42">
        <v>-0.492</v>
      </c>
      <c r="G37" s="42">
        <v>-0.507</v>
      </c>
      <c r="H37" s="42">
        <v>-0.735</v>
      </c>
      <c r="I37" s="42">
        <v>-0.836</v>
      </c>
      <c r="J37" s="42">
        <v>-1.142</v>
      </c>
      <c r="K37" s="42">
        <v>-0.858</v>
      </c>
      <c r="L37" s="42">
        <v>-0.682</v>
      </c>
    </row>
    <row r="38" ht="14.25" customHeight="1">
      <c r="A38" s="42" t="s">
        <v>183</v>
      </c>
      <c r="B38" s="42" t="s">
        <v>176</v>
      </c>
      <c r="C38" s="35" t="s">
        <v>42</v>
      </c>
      <c r="D38" s="42">
        <v>3.0</v>
      </c>
      <c r="E38" s="42">
        <v>5.0</v>
      </c>
      <c r="F38" s="42">
        <v>-0.498</v>
      </c>
      <c r="G38" s="42">
        <v>-0.425</v>
      </c>
      <c r="H38" s="42">
        <v>-0.713</v>
      </c>
      <c r="I38" s="42">
        <v>-0.946</v>
      </c>
      <c r="J38" s="42">
        <v>-1.245</v>
      </c>
      <c r="K38" s="42">
        <v>-0.798</v>
      </c>
      <c r="L38" s="42">
        <v>-0.813</v>
      </c>
    </row>
    <row r="39" ht="14.25" customHeight="1">
      <c r="A39" s="42" t="s">
        <v>168</v>
      </c>
      <c r="B39" s="42" t="s">
        <v>179</v>
      </c>
      <c r="C39" s="35" t="s">
        <v>41</v>
      </c>
      <c r="D39" s="42">
        <v>3.0</v>
      </c>
      <c r="E39" s="42">
        <v>6.0</v>
      </c>
      <c r="F39" s="42">
        <v>-0.568</v>
      </c>
      <c r="G39" s="42">
        <v>-0.407</v>
      </c>
      <c r="H39" s="42">
        <v>-0.697</v>
      </c>
      <c r="I39" s="42">
        <v>-0.872</v>
      </c>
      <c r="J39" s="42">
        <v>-1.129</v>
      </c>
      <c r="K39" s="42">
        <v>-0.63</v>
      </c>
      <c r="L39" s="42">
        <v>-0.662</v>
      </c>
    </row>
    <row r="40" ht="14.25" customHeight="1">
      <c r="A40" s="42" t="s">
        <v>183</v>
      </c>
      <c r="B40" s="42" t="s">
        <v>173</v>
      </c>
      <c r="C40" s="35" t="s">
        <v>40</v>
      </c>
      <c r="D40" s="42">
        <v>3.0</v>
      </c>
      <c r="E40" s="42">
        <v>7.0</v>
      </c>
      <c r="F40" s="42">
        <v>-0.41</v>
      </c>
      <c r="G40" s="42">
        <v>-0.476</v>
      </c>
      <c r="H40" s="42">
        <v>-0.758</v>
      </c>
      <c r="I40" s="42">
        <v>-0.929</v>
      </c>
      <c r="J40" s="42">
        <v>-1.272</v>
      </c>
      <c r="K40" s="42">
        <v>-0.48</v>
      </c>
      <c r="L40" s="42">
        <v>-0.692</v>
      </c>
    </row>
    <row r="41" ht="14.25" customHeight="1">
      <c r="A41" s="42" t="s">
        <v>175</v>
      </c>
      <c r="B41" s="42" t="s">
        <v>179</v>
      </c>
      <c r="C41" s="35" t="s">
        <v>39</v>
      </c>
      <c r="D41" s="42">
        <v>3.0</v>
      </c>
      <c r="E41" s="42">
        <v>8.0</v>
      </c>
      <c r="F41" s="42">
        <v>-0.442</v>
      </c>
      <c r="G41" s="42">
        <v>-0.391</v>
      </c>
      <c r="H41" s="42">
        <v>-0.651</v>
      </c>
      <c r="I41" s="42">
        <v>-0.873</v>
      </c>
      <c r="J41" s="42">
        <v>-1.138</v>
      </c>
      <c r="K41" s="42">
        <v>-0.609</v>
      </c>
      <c r="L41" s="42">
        <v>-0.779</v>
      </c>
    </row>
    <row r="42" ht="14.25" customHeight="1">
      <c r="A42" s="42" t="s">
        <v>168</v>
      </c>
      <c r="B42" s="42" t="s">
        <v>176</v>
      </c>
      <c r="C42" s="35" t="s">
        <v>38</v>
      </c>
      <c r="D42" s="42">
        <v>3.0</v>
      </c>
      <c r="E42" s="42">
        <v>9.0</v>
      </c>
      <c r="F42" s="42">
        <v>-0.571</v>
      </c>
      <c r="G42" s="42">
        <v>-0.543</v>
      </c>
      <c r="H42" s="42">
        <v>-0.871</v>
      </c>
      <c r="I42" s="42">
        <v>-1.015</v>
      </c>
      <c r="J42" s="42">
        <v>-1.168</v>
      </c>
      <c r="K42" s="42">
        <v>-0.688</v>
      </c>
      <c r="L42" s="42">
        <v>-0.65</v>
      </c>
    </row>
    <row r="43" ht="14.25" customHeight="1">
      <c r="A43" s="42" t="s">
        <v>183</v>
      </c>
      <c r="B43" s="42" t="s">
        <v>179</v>
      </c>
      <c r="C43" s="35" t="s">
        <v>37</v>
      </c>
      <c r="D43" s="42">
        <v>3.0</v>
      </c>
      <c r="E43" s="42">
        <v>10.0</v>
      </c>
      <c r="F43" s="42">
        <v>-0.393</v>
      </c>
      <c r="G43" s="42">
        <v>-0.387</v>
      </c>
      <c r="H43" s="42">
        <v>-0.828</v>
      </c>
      <c r="I43" s="42">
        <v>-0.852</v>
      </c>
      <c r="J43" s="42">
        <v>-1.131</v>
      </c>
      <c r="K43" s="42">
        <v>-0.78</v>
      </c>
      <c r="L43" s="42">
        <v>-0.684</v>
      </c>
    </row>
    <row r="44" ht="14.25" customHeight="1">
      <c r="A44" s="42" t="s">
        <v>178</v>
      </c>
      <c r="B44" s="42" t="s">
        <v>173</v>
      </c>
      <c r="C44" s="35" t="s">
        <v>36</v>
      </c>
      <c r="D44" s="42">
        <v>3.0</v>
      </c>
      <c r="E44" s="42">
        <v>11.0</v>
      </c>
      <c r="F44" s="42">
        <v>-0.652</v>
      </c>
      <c r="G44" s="42">
        <v>-0.622</v>
      </c>
      <c r="H44" s="42">
        <v>-0.758</v>
      </c>
      <c r="I44" s="42">
        <v>-0.932</v>
      </c>
      <c r="J44" s="42">
        <v>-1.239</v>
      </c>
      <c r="K44" s="42">
        <v>-0.795</v>
      </c>
      <c r="L44" s="42">
        <v>-0.621</v>
      </c>
    </row>
    <row r="45" ht="14.25" customHeight="1">
      <c r="A45" s="42" t="s">
        <v>175</v>
      </c>
      <c r="B45" s="42" t="s">
        <v>169</v>
      </c>
      <c r="C45" s="35" t="s">
        <v>34</v>
      </c>
      <c r="D45" s="42">
        <v>3.0</v>
      </c>
      <c r="E45" s="42">
        <v>12.0</v>
      </c>
      <c r="F45" s="42">
        <v>-0.366</v>
      </c>
      <c r="G45" s="42">
        <v>-0.562</v>
      </c>
      <c r="H45" s="42">
        <v>-0.863</v>
      </c>
      <c r="I45" s="42">
        <v>-0.914</v>
      </c>
      <c r="J45" s="42">
        <v>-1.096</v>
      </c>
      <c r="K45" s="42">
        <v>-0.772</v>
      </c>
      <c r="L45" s="42">
        <v>-0.524</v>
      </c>
    </row>
    <row r="46" ht="14.25" customHeight="1">
      <c r="A46" s="42" t="s">
        <v>178</v>
      </c>
      <c r="B46" s="42" t="s">
        <v>169</v>
      </c>
      <c r="C46" s="35" t="s">
        <v>32</v>
      </c>
      <c r="D46" s="42">
        <v>3.0</v>
      </c>
      <c r="E46" s="42">
        <v>13.0</v>
      </c>
      <c r="F46" s="42">
        <v>-0.551</v>
      </c>
      <c r="G46" s="42">
        <v>-0.506</v>
      </c>
      <c r="H46" s="42">
        <v>-0.699</v>
      </c>
      <c r="I46" s="42">
        <v>-0.832</v>
      </c>
      <c r="J46" s="42">
        <v>-1.168</v>
      </c>
      <c r="K46" s="42">
        <v>-0.851</v>
      </c>
      <c r="L46" s="42">
        <v>-0.691</v>
      </c>
    </row>
    <row r="47" ht="14.25" customHeight="1">
      <c r="A47" s="42" t="s">
        <v>183</v>
      </c>
      <c r="B47" s="42" t="s">
        <v>169</v>
      </c>
      <c r="C47" s="35" t="s">
        <v>30</v>
      </c>
      <c r="D47" s="42">
        <v>3.0</v>
      </c>
      <c r="E47" s="42">
        <v>14.0</v>
      </c>
      <c r="F47" s="42">
        <v>-0.433</v>
      </c>
      <c r="G47" s="42">
        <v>-0.436</v>
      </c>
      <c r="H47" s="42">
        <v>-0.705</v>
      </c>
      <c r="I47" s="42">
        <v>-0.972</v>
      </c>
      <c r="J47" s="42">
        <v>-1.263</v>
      </c>
      <c r="K47" s="42">
        <v>-0.79</v>
      </c>
      <c r="L47" s="42">
        <v>-0.575</v>
      </c>
    </row>
    <row r="48" ht="14.25" customHeight="1">
      <c r="A48" s="42" t="s">
        <v>178</v>
      </c>
      <c r="B48" s="42" t="s">
        <v>176</v>
      </c>
      <c r="C48" s="35" t="s">
        <v>29</v>
      </c>
      <c r="D48" s="42">
        <v>3.0</v>
      </c>
      <c r="E48" s="42">
        <v>15.0</v>
      </c>
      <c r="F48" s="42">
        <v>-0.597</v>
      </c>
      <c r="G48" s="42">
        <v>-0.553</v>
      </c>
      <c r="H48" s="42">
        <v>-0.797</v>
      </c>
      <c r="I48" s="42">
        <v>-0.94</v>
      </c>
      <c r="J48" s="42">
        <v>-1.174</v>
      </c>
      <c r="K48" s="42">
        <v>-0.692</v>
      </c>
      <c r="L48" s="42">
        <v>-0.709</v>
      </c>
    </row>
    <row r="49" ht="14.25" customHeight="1">
      <c r="A49" s="42" t="s">
        <v>175</v>
      </c>
      <c r="B49" s="42" t="s">
        <v>173</v>
      </c>
      <c r="C49" s="33" t="s">
        <v>28</v>
      </c>
      <c r="D49" s="42">
        <v>3.0</v>
      </c>
      <c r="E49" s="42">
        <v>16.0</v>
      </c>
      <c r="F49" s="42">
        <v>-0.462</v>
      </c>
      <c r="G49" s="42">
        <v>-0.356</v>
      </c>
      <c r="H49" s="42">
        <v>-0.691</v>
      </c>
      <c r="I49" s="42">
        <v>-0.768</v>
      </c>
      <c r="J49" s="42">
        <v>-1.255</v>
      </c>
      <c r="K49" s="42">
        <v>-0.649</v>
      </c>
      <c r="L49" s="42">
        <v>-0.678</v>
      </c>
    </row>
    <row r="50" ht="14.25" customHeight="1">
      <c r="A50" s="42" t="s">
        <v>168</v>
      </c>
      <c r="B50" s="42" t="s">
        <v>169</v>
      </c>
      <c r="C50" s="35" t="s">
        <v>46</v>
      </c>
      <c r="D50" s="42">
        <v>4.0</v>
      </c>
      <c r="E50" s="42">
        <v>1.0</v>
      </c>
      <c r="F50" s="42">
        <v>-0.607</v>
      </c>
      <c r="G50" s="42">
        <v>-0.376</v>
      </c>
      <c r="H50" s="42">
        <v>-0.866</v>
      </c>
      <c r="I50" s="42">
        <v>-0.801</v>
      </c>
      <c r="J50" s="42">
        <v>-1.287</v>
      </c>
      <c r="K50" s="42">
        <v>-0.687</v>
      </c>
      <c r="L50" s="42">
        <v>-0.598</v>
      </c>
    </row>
    <row r="51" ht="14.25" customHeight="1">
      <c r="A51" s="42" t="s">
        <v>168</v>
      </c>
      <c r="B51" s="42" t="s">
        <v>173</v>
      </c>
      <c r="C51" s="35" t="s">
        <v>45</v>
      </c>
      <c r="D51" s="42">
        <v>4.0</v>
      </c>
      <c r="E51" s="42">
        <v>2.0</v>
      </c>
      <c r="F51" s="42">
        <v>-0.541</v>
      </c>
      <c r="G51" s="42">
        <v>-0.441</v>
      </c>
      <c r="H51" s="42">
        <v>-0.889</v>
      </c>
      <c r="I51" s="42">
        <v>-0.892</v>
      </c>
      <c r="J51" s="42">
        <v>-1.254</v>
      </c>
      <c r="K51" s="42">
        <v>-0.738</v>
      </c>
      <c r="L51" s="42">
        <v>-0.578</v>
      </c>
    </row>
    <row r="52" ht="14.25" customHeight="1">
      <c r="A52" s="42" t="s">
        <v>175</v>
      </c>
      <c r="B52" s="42" t="s">
        <v>176</v>
      </c>
      <c r="C52" s="35" t="s">
        <v>44</v>
      </c>
      <c r="D52" s="42">
        <v>4.0</v>
      </c>
      <c r="E52" s="42">
        <v>3.0</v>
      </c>
      <c r="F52" s="42">
        <v>-0.552</v>
      </c>
      <c r="G52" s="42">
        <v>-0.536</v>
      </c>
      <c r="H52" s="42">
        <v>-0.879</v>
      </c>
      <c r="I52" s="42">
        <v>-0.938</v>
      </c>
      <c r="J52" s="42">
        <v>-1.306</v>
      </c>
      <c r="K52" s="42">
        <v>-0.627</v>
      </c>
      <c r="L52" s="42">
        <v>-0.732</v>
      </c>
    </row>
    <row r="53" ht="14.25" customHeight="1">
      <c r="A53" s="42" t="s">
        <v>178</v>
      </c>
      <c r="B53" s="42" t="s">
        <v>179</v>
      </c>
      <c r="C53" s="35" t="s">
        <v>43</v>
      </c>
      <c r="D53" s="42">
        <v>4.0</v>
      </c>
      <c r="E53" s="42">
        <v>4.0</v>
      </c>
      <c r="F53" s="42">
        <v>-0.507</v>
      </c>
      <c r="G53" s="42">
        <v>-0.566</v>
      </c>
      <c r="H53" s="42">
        <v>-0.856</v>
      </c>
      <c r="I53" s="42">
        <v>-0.759</v>
      </c>
      <c r="J53" s="42">
        <v>-0.99</v>
      </c>
      <c r="K53" s="42">
        <v>-0.663</v>
      </c>
      <c r="L53" s="42">
        <v>-0.677</v>
      </c>
    </row>
    <row r="54" ht="14.25" customHeight="1">
      <c r="A54" s="42" t="s">
        <v>183</v>
      </c>
      <c r="B54" s="42" t="s">
        <v>176</v>
      </c>
      <c r="C54" s="35" t="s">
        <v>42</v>
      </c>
      <c r="D54" s="42">
        <v>4.0</v>
      </c>
      <c r="E54" s="42">
        <v>5.0</v>
      </c>
      <c r="F54" s="42">
        <v>-0.608</v>
      </c>
      <c r="G54" s="42">
        <v>-0.461</v>
      </c>
      <c r="H54" s="42">
        <v>-0.904</v>
      </c>
      <c r="I54" s="42">
        <v>-0.959</v>
      </c>
      <c r="J54" s="42">
        <v>-1.326</v>
      </c>
      <c r="K54" s="42">
        <v>-0.636</v>
      </c>
      <c r="L54" s="42">
        <v>-0.659</v>
      </c>
    </row>
    <row r="55" ht="14.25" customHeight="1">
      <c r="A55" s="42" t="s">
        <v>168</v>
      </c>
      <c r="B55" s="42" t="s">
        <v>179</v>
      </c>
      <c r="C55" s="35" t="s">
        <v>41</v>
      </c>
      <c r="D55" s="42">
        <v>4.0</v>
      </c>
      <c r="E55" s="42">
        <v>6.0</v>
      </c>
      <c r="F55" s="42">
        <v>-0.523</v>
      </c>
      <c r="G55" s="42">
        <v>-0.475</v>
      </c>
      <c r="H55" s="42">
        <v>-0.854</v>
      </c>
      <c r="I55" s="42">
        <v>-0.931</v>
      </c>
      <c r="J55" s="42">
        <v>-1.158</v>
      </c>
      <c r="K55" s="42">
        <v>-0.582</v>
      </c>
      <c r="L55" s="42">
        <v>-0.656</v>
      </c>
    </row>
    <row r="56" ht="14.25" customHeight="1">
      <c r="A56" s="42" t="s">
        <v>183</v>
      </c>
      <c r="B56" s="42" t="s">
        <v>173</v>
      </c>
      <c r="C56" s="35" t="s">
        <v>40</v>
      </c>
      <c r="D56" s="42">
        <v>4.0</v>
      </c>
      <c r="E56" s="42">
        <v>7.0</v>
      </c>
      <c r="F56" s="42">
        <v>-0.491</v>
      </c>
      <c r="G56" s="42">
        <v>-0.311</v>
      </c>
      <c r="H56" s="42">
        <v>-0.922</v>
      </c>
      <c r="I56" s="42">
        <v>-0.862</v>
      </c>
      <c r="J56" s="42">
        <v>-1.382</v>
      </c>
      <c r="K56" s="42">
        <v>-0.721</v>
      </c>
      <c r="L56" s="42">
        <v>-0.747</v>
      </c>
    </row>
    <row r="57" ht="14.25" customHeight="1">
      <c r="A57" s="42" t="s">
        <v>175</v>
      </c>
      <c r="B57" s="42" t="s">
        <v>179</v>
      </c>
      <c r="C57" s="35" t="s">
        <v>39</v>
      </c>
      <c r="D57" s="42">
        <v>4.0</v>
      </c>
      <c r="E57" s="42">
        <v>8.0</v>
      </c>
      <c r="F57" s="42">
        <v>-0.668</v>
      </c>
      <c r="G57" s="42">
        <v>-0.686</v>
      </c>
      <c r="H57" s="42">
        <v>-0.925</v>
      </c>
      <c r="I57" s="42">
        <v>-1.032</v>
      </c>
      <c r="J57" s="42">
        <v>-1.395</v>
      </c>
      <c r="K57" s="42">
        <v>-0.864</v>
      </c>
      <c r="L57" s="42">
        <v>-0.842</v>
      </c>
    </row>
    <row r="58" ht="14.25" customHeight="1">
      <c r="A58" s="42" t="s">
        <v>168</v>
      </c>
      <c r="B58" s="42" t="s">
        <v>176</v>
      </c>
      <c r="C58" s="35" t="s">
        <v>38</v>
      </c>
      <c r="D58" s="42">
        <v>4.0</v>
      </c>
      <c r="E58" s="42">
        <v>9.0</v>
      </c>
      <c r="F58" s="42">
        <v>-0.552</v>
      </c>
      <c r="G58" s="42">
        <v>-0.562</v>
      </c>
      <c r="H58" s="42">
        <v>-0.756</v>
      </c>
      <c r="I58" s="42">
        <v>-0.793</v>
      </c>
      <c r="J58" s="42">
        <v>-1.221</v>
      </c>
      <c r="K58" s="42">
        <v>-0.631</v>
      </c>
      <c r="L58" s="42">
        <v>-0.865</v>
      </c>
    </row>
    <row r="59" ht="14.25" customHeight="1">
      <c r="A59" s="42" t="s">
        <v>183</v>
      </c>
      <c r="B59" s="42" t="s">
        <v>179</v>
      </c>
      <c r="C59" s="35" t="s">
        <v>37</v>
      </c>
      <c r="D59" s="42">
        <v>4.0</v>
      </c>
      <c r="E59" s="42">
        <v>10.0</v>
      </c>
      <c r="F59" s="42">
        <v>-0.693</v>
      </c>
      <c r="G59" s="42">
        <v>-0.545</v>
      </c>
      <c r="H59" s="42">
        <v>-1.003</v>
      </c>
      <c r="I59" s="42">
        <v>-0.996</v>
      </c>
      <c r="J59" s="42">
        <v>-1.226</v>
      </c>
      <c r="K59" s="42">
        <v>-0.679</v>
      </c>
      <c r="L59" s="42">
        <v>-0.708</v>
      </c>
    </row>
    <row r="60" ht="14.25" customHeight="1">
      <c r="A60" s="42" t="s">
        <v>178</v>
      </c>
      <c r="B60" s="42" t="s">
        <v>173</v>
      </c>
      <c r="C60" s="35" t="s">
        <v>36</v>
      </c>
      <c r="D60" s="42">
        <v>4.0</v>
      </c>
      <c r="E60" s="42">
        <v>11.0</v>
      </c>
      <c r="F60" s="42">
        <v>-0.453</v>
      </c>
      <c r="G60" s="42">
        <v>-0.468</v>
      </c>
      <c r="H60" s="42">
        <v>-0.793</v>
      </c>
      <c r="I60" s="42">
        <v>-0.895</v>
      </c>
      <c r="J60" s="42">
        <v>-1.167</v>
      </c>
      <c r="K60" s="42">
        <v>-0.659</v>
      </c>
      <c r="L60" s="42">
        <v>-0.538</v>
      </c>
    </row>
    <row r="61" ht="14.25" customHeight="1">
      <c r="A61" s="42" t="s">
        <v>175</v>
      </c>
      <c r="B61" s="42" t="s">
        <v>169</v>
      </c>
      <c r="C61" s="35" t="s">
        <v>34</v>
      </c>
      <c r="D61" s="42">
        <v>4.0</v>
      </c>
      <c r="E61" s="42">
        <v>12.0</v>
      </c>
      <c r="F61" s="42">
        <v>-0.472</v>
      </c>
      <c r="G61" s="42">
        <v>-0.454</v>
      </c>
      <c r="H61" s="42">
        <v>-0.777</v>
      </c>
      <c r="I61" s="42">
        <v>-0.975</v>
      </c>
      <c r="J61" s="42">
        <v>-1.449</v>
      </c>
      <c r="K61" s="42">
        <v>-0.713</v>
      </c>
      <c r="L61" s="42">
        <v>-0.707</v>
      </c>
    </row>
    <row r="62" ht="14.25" customHeight="1">
      <c r="A62" s="42" t="s">
        <v>178</v>
      </c>
      <c r="B62" s="42" t="s">
        <v>169</v>
      </c>
      <c r="C62" s="35" t="s">
        <v>32</v>
      </c>
      <c r="D62" s="42">
        <v>4.0</v>
      </c>
      <c r="E62" s="42">
        <v>13.0</v>
      </c>
      <c r="F62" s="42">
        <v>-0.512</v>
      </c>
      <c r="G62" s="42">
        <v>-0.46</v>
      </c>
      <c r="H62" s="42">
        <v>-0.902</v>
      </c>
      <c r="I62" s="42">
        <v>-0.896</v>
      </c>
      <c r="J62" s="42">
        <v>-1.372</v>
      </c>
      <c r="K62" s="42">
        <v>-0.706</v>
      </c>
      <c r="L62" s="42">
        <v>-0.678</v>
      </c>
    </row>
    <row r="63" ht="14.25" customHeight="1">
      <c r="A63" s="42" t="s">
        <v>183</v>
      </c>
      <c r="B63" s="42" t="s">
        <v>169</v>
      </c>
      <c r="C63" s="35" t="s">
        <v>30</v>
      </c>
      <c r="D63" s="42">
        <v>4.0</v>
      </c>
      <c r="E63" s="42">
        <v>14.0</v>
      </c>
      <c r="F63" s="42">
        <v>-0.465</v>
      </c>
      <c r="G63" s="42">
        <v>-0.378</v>
      </c>
      <c r="H63" s="42">
        <v>-0.972</v>
      </c>
      <c r="I63" s="42">
        <v>-0.904</v>
      </c>
      <c r="J63" s="42">
        <v>-1.423</v>
      </c>
      <c r="K63" s="42">
        <v>-0.654</v>
      </c>
      <c r="L63" s="42">
        <v>-0.549</v>
      </c>
    </row>
    <row r="64" ht="14.25" customHeight="1">
      <c r="A64" s="42" t="s">
        <v>178</v>
      </c>
      <c r="B64" s="42" t="s">
        <v>176</v>
      </c>
      <c r="C64" s="35" t="s">
        <v>29</v>
      </c>
      <c r="D64" s="42">
        <v>4.0</v>
      </c>
      <c r="E64" s="42">
        <v>15.0</v>
      </c>
      <c r="F64" s="42">
        <v>-0.756</v>
      </c>
      <c r="G64" s="42">
        <v>-0.663</v>
      </c>
      <c r="H64" s="42">
        <v>-0.975</v>
      </c>
      <c r="I64" s="42">
        <v>-0.99</v>
      </c>
      <c r="J64" s="42">
        <v>-1.412</v>
      </c>
      <c r="K64" s="42">
        <v>-0.673</v>
      </c>
      <c r="L64" s="42">
        <v>-0.734</v>
      </c>
    </row>
    <row r="65" ht="14.25" customHeight="1">
      <c r="A65" s="42" t="s">
        <v>175</v>
      </c>
      <c r="B65" s="42" t="s">
        <v>173</v>
      </c>
      <c r="C65" s="33" t="s">
        <v>28</v>
      </c>
      <c r="D65" s="42">
        <v>4.0</v>
      </c>
      <c r="E65" s="42">
        <v>16.0</v>
      </c>
      <c r="F65" s="42">
        <v>-0.518</v>
      </c>
      <c r="G65" s="42">
        <v>-0.477</v>
      </c>
      <c r="H65" s="42">
        <v>-0.849</v>
      </c>
      <c r="I65" s="42">
        <v>-0.886</v>
      </c>
      <c r="J65" s="42">
        <v>-1.341</v>
      </c>
      <c r="K65" s="42">
        <v>-0.658</v>
      </c>
      <c r="L65" s="42">
        <v>-0.79</v>
      </c>
    </row>
    <row r="66" ht="14.25" customHeight="1">
      <c r="A66" s="42" t="s">
        <v>168</v>
      </c>
      <c r="B66" s="42" t="s">
        <v>169</v>
      </c>
      <c r="C66" s="35" t="s">
        <v>46</v>
      </c>
      <c r="D66" s="42">
        <v>5.0</v>
      </c>
      <c r="E66" s="42">
        <v>1.0</v>
      </c>
      <c r="F66" s="42">
        <v>-0.355</v>
      </c>
      <c r="G66" s="42">
        <v>-0.4</v>
      </c>
      <c r="H66" s="42">
        <v>-0.784</v>
      </c>
      <c r="I66" s="42">
        <v>-1.124</v>
      </c>
      <c r="J66" s="42">
        <v>-1.586</v>
      </c>
      <c r="K66" s="42">
        <v>-0.649</v>
      </c>
      <c r="L66" s="42">
        <v>-0.537</v>
      </c>
    </row>
    <row r="67" ht="14.25" customHeight="1">
      <c r="A67" s="42" t="s">
        <v>168</v>
      </c>
      <c r="B67" s="42" t="s">
        <v>173</v>
      </c>
      <c r="C67" s="35" t="s">
        <v>45</v>
      </c>
      <c r="D67" s="42">
        <v>5.0</v>
      </c>
      <c r="E67" s="42">
        <v>2.0</v>
      </c>
      <c r="F67" s="42">
        <v>-0.402</v>
      </c>
      <c r="G67" s="42">
        <v>-0.416</v>
      </c>
      <c r="H67" s="42">
        <v>-0.842</v>
      </c>
      <c r="I67" s="42">
        <v>-1.074</v>
      </c>
      <c r="J67" s="42">
        <v>-1.224</v>
      </c>
      <c r="K67" s="42">
        <v>-0.541</v>
      </c>
      <c r="L67" s="42">
        <v>-0.529</v>
      </c>
    </row>
    <row r="68" ht="14.25" customHeight="1">
      <c r="A68" s="42" t="s">
        <v>175</v>
      </c>
      <c r="B68" s="42" t="s">
        <v>176</v>
      </c>
      <c r="C68" s="35" t="s">
        <v>44</v>
      </c>
      <c r="D68" s="42">
        <v>5.0</v>
      </c>
      <c r="E68" s="42">
        <v>3.0</v>
      </c>
      <c r="F68" s="42">
        <v>-0.487</v>
      </c>
      <c r="G68" s="42">
        <v>-0.372</v>
      </c>
      <c r="H68" s="42">
        <v>-0.772</v>
      </c>
      <c r="I68" s="42">
        <v>-0.981</v>
      </c>
      <c r="J68" s="42">
        <v>-1.342</v>
      </c>
      <c r="K68" s="42">
        <v>-0.593</v>
      </c>
      <c r="L68" s="42">
        <v>-0.603</v>
      </c>
    </row>
    <row r="69" ht="14.25" customHeight="1">
      <c r="A69" s="42" t="s">
        <v>178</v>
      </c>
      <c r="B69" s="42" t="s">
        <v>179</v>
      </c>
      <c r="C69" s="35" t="s">
        <v>43</v>
      </c>
      <c r="D69" s="42">
        <v>5.0</v>
      </c>
      <c r="E69" s="42">
        <v>4.0</v>
      </c>
      <c r="F69" s="42">
        <v>-0.468</v>
      </c>
      <c r="G69" s="42">
        <v>-0.486</v>
      </c>
      <c r="H69" s="42">
        <v>-0.824</v>
      </c>
      <c r="I69" s="42">
        <v>-1.041</v>
      </c>
      <c r="J69" s="42">
        <v>-1.035</v>
      </c>
      <c r="K69" s="42">
        <v>-0.655</v>
      </c>
      <c r="L69" s="42">
        <v>-0.549</v>
      </c>
    </row>
    <row r="70" ht="14.25" customHeight="1">
      <c r="A70" s="42" t="s">
        <v>183</v>
      </c>
      <c r="B70" s="42" t="s">
        <v>176</v>
      </c>
      <c r="C70" s="35" t="s">
        <v>42</v>
      </c>
      <c r="D70" s="42">
        <v>5.0</v>
      </c>
      <c r="E70" s="42">
        <v>5.0</v>
      </c>
      <c r="F70" s="42">
        <v>-0.426</v>
      </c>
      <c r="G70" s="42">
        <v>-0.353</v>
      </c>
      <c r="H70" s="42">
        <v>-0.748</v>
      </c>
      <c r="I70" s="42">
        <v>-0.967</v>
      </c>
      <c r="J70" s="42">
        <v>-1.245</v>
      </c>
      <c r="K70" s="42">
        <v>-0.522</v>
      </c>
      <c r="L70" s="42">
        <v>-0.56</v>
      </c>
    </row>
    <row r="71" ht="14.25" customHeight="1">
      <c r="A71" s="42" t="s">
        <v>168</v>
      </c>
      <c r="B71" s="42" t="s">
        <v>179</v>
      </c>
      <c r="C71" s="35" t="s">
        <v>41</v>
      </c>
      <c r="D71" s="42">
        <v>5.0</v>
      </c>
      <c r="E71" s="42">
        <v>6.0</v>
      </c>
      <c r="F71" s="42">
        <v>-0.494</v>
      </c>
      <c r="G71" s="42">
        <v>-0.314</v>
      </c>
      <c r="H71" s="42">
        <v>-0.686</v>
      </c>
      <c r="I71" s="42">
        <v>-1.068</v>
      </c>
      <c r="J71" s="42">
        <v>-1.165</v>
      </c>
      <c r="K71" s="42">
        <v>-0.629</v>
      </c>
      <c r="L71" s="42">
        <v>-0.582</v>
      </c>
    </row>
    <row r="72" ht="14.25" customHeight="1">
      <c r="A72" s="42" t="s">
        <v>183</v>
      </c>
      <c r="B72" s="42" t="s">
        <v>173</v>
      </c>
      <c r="C72" s="35" t="s">
        <v>40</v>
      </c>
      <c r="D72" s="42">
        <v>5.0</v>
      </c>
      <c r="E72" s="42">
        <v>7.0</v>
      </c>
      <c r="F72" s="42">
        <v>-0.535</v>
      </c>
      <c r="G72" s="42">
        <v>-0.325</v>
      </c>
      <c r="H72" s="42">
        <v>-0.849</v>
      </c>
      <c r="I72" s="42">
        <v>-1.182</v>
      </c>
      <c r="J72" s="42">
        <v>-1.292</v>
      </c>
      <c r="K72" s="42">
        <v>-0.443</v>
      </c>
      <c r="L72" s="42">
        <v>-0.596</v>
      </c>
    </row>
    <row r="73" ht="14.25" customHeight="1">
      <c r="A73" s="42" t="s">
        <v>175</v>
      </c>
      <c r="B73" s="42" t="s">
        <v>179</v>
      </c>
      <c r="C73" s="35" t="s">
        <v>39</v>
      </c>
      <c r="D73" s="42">
        <v>5.0</v>
      </c>
      <c r="E73" s="42">
        <v>8.0</v>
      </c>
      <c r="F73" s="42">
        <v>-0.368</v>
      </c>
      <c r="G73" s="42">
        <v>-0.334</v>
      </c>
      <c r="H73" s="42">
        <v>-0.725</v>
      </c>
      <c r="I73" s="42">
        <v>-1.129</v>
      </c>
      <c r="J73" s="42">
        <v>-1.139</v>
      </c>
      <c r="K73" s="42">
        <v>-0.427</v>
      </c>
      <c r="L73" s="42">
        <v>-0.567</v>
      </c>
    </row>
    <row r="74" ht="14.25" customHeight="1">
      <c r="A74" s="42" t="s">
        <v>168</v>
      </c>
      <c r="B74" s="42" t="s">
        <v>176</v>
      </c>
      <c r="C74" s="35" t="s">
        <v>38</v>
      </c>
      <c r="D74" s="42">
        <v>5.0</v>
      </c>
      <c r="E74" s="42">
        <v>9.0</v>
      </c>
      <c r="F74" s="42">
        <v>-0.467</v>
      </c>
      <c r="G74" s="42">
        <v>-0.497</v>
      </c>
      <c r="H74" s="42">
        <v>-0.761</v>
      </c>
      <c r="I74" s="42">
        <v>-0.978</v>
      </c>
      <c r="J74" s="42">
        <v>-1.283</v>
      </c>
      <c r="K74" s="42">
        <v>-0.487</v>
      </c>
      <c r="L74" s="42">
        <v>-0.584</v>
      </c>
    </row>
    <row r="75" ht="14.25" customHeight="1">
      <c r="A75" s="42" t="s">
        <v>183</v>
      </c>
      <c r="B75" s="42" t="s">
        <v>179</v>
      </c>
      <c r="C75" s="35" t="s">
        <v>37</v>
      </c>
      <c r="D75" s="42">
        <v>5.0</v>
      </c>
      <c r="E75" s="42">
        <v>10.0</v>
      </c>
      <c r="F75" s="42">
        <v>-0.341</v>
      </c>
      <c r="G75" s="42">
        <v>-0.278</v>
      </c>
      <c r="H75" s="42">
        <v>-0.707</v>
      </c>
      <c r="I75" s="42">
        <v>-1.027</v>
      </c>
      <c r="J75" s="42">
        <v>-1.083</v>
      </c>
      <c r="K75" s="42">
        <v>-0.442</v>
      </c>
      <c r="L75" s="42">
        <v>-0.563</v>
      </c>
    </row>
    <row r="76" ht="14.25" customHeight="1">
      <c r="A76" s="42" t="s">
        <v>178</v>
      </c>
      <c r="B76" s="42" t="s">
        <v>173</v>
      </c>
      <c r="C76" s="35" t="s">
        <v>36</v>
      </c>
      <c r="D76" s="42">
        <v>5.0</v>
      </c>
      <c r="E76" s="42">
        <v>11.0</v>
      </c>
      <c r="F76" s="42">
        <v>-0.416</v>
      </c>
      <c r="G76" s="42">
        <v>-0.448</v>
      </c>
      <c r="H76" s="42">
        <v>-0.861</v>
      </c>
      <c r="I76" s="42">
        <v>-1.083</v>
      </c>
      <c r="J76" s="42">
        <v>-1.292</v>
      </c>
      <c r="K76" s="42">
        <v>-0.609</v>
      </c>
      <c r="L76" s="42">
        <v>-0.49</v>
      </c>
    </row>
    <row r="77" ht="14.25" customHeight="1">
      <c r="A77" s="42" t="s">
        <v>175</v>
      </c>
      <c r="B77" s="42" t="s">
        <v>169</v>
      </c>
      <c r="C77" s="35" t="s">
        <v>34</v>
      </c>
      <c r="D77" s="42">
        <v>5.0</v>
      </c>
      <c r="E77" s="42">
        <v>12.0</v>
      </c>
      <c r="F77" s="42">
        <v>-0.339</v>
      </c>
      <c r="G77" s="42">
        <v>-0.313</v>
      </c>
      <c r="H77" s="42">
        <v>-0.738</v>
      </c>
      <c r="I77" s="42">
        <v>-1.038</v>
      </c>
      <c r="J77" s="42">
        <v>-1.268</v>
      </c>
      <c r="K77" s="42">
        <v>-0.539</v>
      </c>
      <c r="L77" s="42">
        <v>-0.616</v>
      </c>
    </row>
    <row r="78" ht="14.25" customHeight="1">
      <c r="A78" s="42" t="s">
        <v>178</v>
      </c>
      <c r="B78" s="42" t="s">
        <v>169</v>
      </c>
      <c r="C78" s="35" t="s">
        <v>32</v>
      </c>
      <c r="D78" s="42">
        <v>5.0</v>
      </c>
      <c r="E78" s="42">
        <v>13.0</v>
      </c>
      <c r="F78" s="42">
        <v>-0.457</v>
      </c>
      <c r="G78" s="42">
        <v>-0.416</v>
      </c>
      <c r="H78" s="42">
        <v>-0.731</v>
      </c>
      <c r="I78" s="42">
        <v>-1.236</v>
      </c>
      <c r="J78" s="42">
        <v>-1.451</v>
      </c>
      <c r="K78" s="42">
        <v>-0.718</v>
      </c>
      <c r="L78" s="42">
        <v>-0.659</v>
      </c>
    </row>
    <row r="79" ht="14.25" customHeight="1">
      <c r="A79" s="42" t="s">
        <v>183</v>
      </c>
      <c r="B79" s="42" t="s">
        <v>169</v>
      </c>
      <c r="C79" s="35" t="s">
        <v>30</v>
      </c>
      <c r="D79" s="42">
        <v>5.0</v>
      </c>
      <c r="E79" s="42">
        <v>14.0</v>
      </c>
      <c r="F79" s="42">
        <v>-0.442</v>
      </c>
      <c r="G79" s="42">
        <v>-0.372</v>
      </c>
      <c r="H79" s="42">
        <v>-0.844</v>
      </c>
      <c r="I79" s="42">
        <v>-0.91</v>
      </c>
      <c r="J79" s="42">
        <v>-1.308</v>
      </c>
      <c r="K79" s="42">
        <v>-0.693</v>
      </c>
      <c r="L79" s="42">
        <v>-0.56</v>
      </c>
    </row>
    <row r="80" ht="14.25" customHeight="1">
      <c r="A80" s="42" t="s">
        <v>178</v>
      </c>
      <c r="B80" s="42" t="s">
        <v>176</v>
      </c>
      <c r="C80" s="35" t="s">
        <v>29</v>
      </c>
      <c r="D80" s="42">
        <v>5.0</v>
      </c>
      <c r="E80" s="42">
        <v>15.0</v>
      </c>
      <c r="F80" s="42">
        <v>-0.638</v>
      </c>
      <c r="G80" s="42">
        <v>-0.452</v>
      </c>
      <c r="H80" s="42">
        <v>-0.78</v>
      </c>
      <c r="I80" s="42">
        <v>-1.052</v>
      </c>
      <c r="J80" s="42">
        <v>-1.319</v>
      </c>
      <c r="K80" s="42">
        <v>-0.564</v>
      </c>
      <c r="L80" s="42">
        <v>-0.653</v>
      </c>
    </row>
    <row r="81" ht="14.25" customHeight="1">
      <c r="A81" s="42" t="s">
        <v>175</v>
      </c>
      <c r="B81" s="42" t="s">
        <v>173</v>
      </c>
      <c r="C81" s="33" t="s">
        <v>28</v>
      </c>
      <c r="D81" s="42">
        <v>5.0</v>
      </c>
      <c r="E81" s="42">
        <v>16.0</v>
      </c>
      <c r="F81" s="42">
        <v>-0.458</v>
      </c>
      <c r="G81" s="42">
        <v>-0.291</v>
      </c>
      <c r="H81" s="42">
        <v>-0.747</v>
      </c>
      <c r="I81" s="42">
        <v>-0.975</v>
      </c>
      <c r="J81" s="42">
        <v>-1.246</v>
      </c>
      <c r="K81" s="42">
        <v>-0.466</v>
      </c>
      <c r="L81" s="42">
        <v>-0.586</v>
      </c>
    </row>
    <row r="82" ht="14.25" customHeight="1">
      <c r="A82" s="42" t="s">
        <v>168</v>
      </c>
      <c r="B82" s="42" t="s">
        <v>169</v>
      </c>
      <c r="C82" s="35" t="s">
        <v>46</v>
      </c>
      <c r="D82" s="42">
        <v>6.0</v>
      </c>
      <c r="E82" s="42">
        <v>1.0</v>
      </c>
      <c r="F82" s="42">
        <v>-0.38</v>
      </c>
      <c r="G82" s="42">
        <v>-0.421</v>
      </c>
      <c r="H82" s="42">
        <v>-0.924</v>
      </c>
      <c r="I82" s="42">
        <v>-0.823</v>
      </c>
      <c r="J82" s="42">
        <v>-0.776</v>
      </c>
      <c r="K82" s="42">
        <v>-0.538</v>
      </c>
      <c r="L82" s="42">
        <v>-0.517</v>
      </c>
    </row>
    <row r="83" ht="14.25" customHeight="1">
      <c r="A83" s="42" t="s">
        <v>168</v>
      </c>
      <c r="B83" s="42" t="s">
        <v>173</v>
      </c>
      <c r="C83" s="35" t="s">
        <v>45</v>
      </c>
      <c r="D83" s="42">
        <v>6.0</v>
      </c>
      <c r="E83" s="42">
        <v>2.0</v>
      </c>
      <c r="F83" s="42">
        <v>-0.447</v>
      </c>
      <c r="G83" s="42">
        <v>-0.335</v>
      </c>
      <c r="H83" s="42">
        <v>-0.994</v>
      </c>
      <c r="I83" s="42">
        <v>-0.975</v>
      </c>
      <c r="J83" s="42">
        <v>-1.135</v>
      </c>
      <c r="K83" s="42">
        <v>-1.004</v>
      </c>
      <c r="L83" s="42">
        <v>-0.703</v>
      </c>
    </row>
    <row r="84" ht="14.25" customHeight="1">
      <c r="A84" s="42" t="s">
        <v>175</v>
      </c>
      <c r="B84" s="42" t="s">
        <v>176</v>
      </c>
      <c r="C84" s="35" t="s">
        <v>44</v>
      </c>
      <c r="D84" s="42">
        <v>6.0</v>
      </c>
      <c r="E84" s="42">
        <v>3.0</v>
      </c>
      <c r="F84" s="42">
        <v>-0.439</v>
      </c>
      <c r="G84" s="42">
        <v>-0.388</v>
      </c>
      <c r="H84" s="42">
        <v>-0.845</v>
      </c>
      <c r="I84" s="42">
        <v>-1.099</v>
      </c>
      <c r="J84" s="42">
        <v>-1.355</v>
      </c>
      <c r="K84" s="42">
        <v>-0.703</v>
      </c>
      <c r="L84" s="42">
        <v>-0.586</v>
      </c>
    </row>
    <row r="85" ht="14.25" customHeight="1">
      <c r="A85" s="42" t="s">
        <v>178</v>
      </c>
      <c r="B85" s="42" t="s">
        <v>179</v>
      </c>
      <c r="C85" s="35" t="s">
        <v>43</v>
      </c>
      <c r="D85" s="42">
        <v>6.0</v>
      </c>
      <c r="E85" s="42">
        <v>4.0</v>
      </c>
      <c r="F85" s="42">
        <v>-0.497</v>
      </c>
      <c r="G85" s="42">
        <v>-0.363</v>
      </c>
      <c r="H85" s="42">
        <v>-0.755</v>
      </c>
      <c r="I85" s="42">
        <v>-0.798</v>
      </c>
      <c r="J85" s="42">
        <v>-1.061</v>
      </c>
      <c r="K85" s="42">
        <v>-0.568</v>
      </c>
      <c r="L85" s="42">
        <v>-0.707</v>
      </c>
    </row>
    <row r="86" ht="14.25" customHeight="1">
      <c r="A86" s="42" t="s">
        <v>183</v>
      </c>
      <c r="B86" s="42" t="s">
        <v>176</v>
      </c>
      <c r="C86" s="35" t="s">
        <v>42</v>
      </c>
      <c r="D86" s="42">
        <v>6.0</v>
      </c>
      <c r="E86" s="42">
        <v>5.0</v>
      </c>
      <c r="F86" s="42">
        <v>-0.469</v>
      </c>
      <c r="G86" s="42">
        <v>-0.404</v>
      </c>
      <c r="H86" s="42">
        <v>-0.833</v>
      </c>
      <c r="I86" s="42">
        <v>-1.127</v>
      </c>
      <c r="J86" s="42">
        <v>-1.327</v>
      </c>
      <c r="K86" s="42">
        <v>-0.558</v>
      </c>
      <c r="L86" s="42">
        <v>-0.647</v>
      </c>
    </row>
    <row r="87" ht="14.25" customHeight="1">
      <c r="A87" s="42" t="s">
        <v>168</v>
      </c>
      <c r="B87" s="42" t="s">
        <v>179</v>
      </c>
      <c r="C87" s="35" t="s">
        <v>41</v>
      </c>
      <c r="D87" s="42">
        <v>6.0</v>
      </c>
      <c r="E87" s="42">
        <v>6.0</v>
      </c>
      <c r="F87" s="42">
        <v>-0.467</v>
      </c>
      <c r="G87" s="42">
        <v>-0.408</v>
      </c>
      <c r="H87" s="42">
        <v>-0.857</v>
      </c>
      <c r="I87" s="42">
        <v>-1.113</v>
      </c>
      <c r="J87" s="42">
        <v>-1.314</v>
      </c>
      <c r="K87" s="42">
        <v>-0.515</v>
      </c>
      <c r="L87" s="42">
        <v>-0.498</v>
      </c>
    </row>
    <row r="88" ht="14.25" customHeight="1">
      <c r="A88" s="42" t="s">
        <v>183</v>
      </c>
      <c r="B88" s="42" t="s">
        <v>173</v>
      </c>
      <c r="C88" s="35" t="s">
        <v>40</v>
      </c>
      <c r="D88" s="42">
        <v>6.0</v>
      </c>
      <c r="E88" s="42">
        <v>7.0</v>
      </c>
      <c r="F88" s="42">
        <v>-0.445</v>
      </c>
      <c r="G88" s="42">
        <v>-0.306</v>
      </c>
      <c r="H88" s="42">
        <v>-0.896</v>
      </c>
      <c r="I88" s="42">
        <v>-0.976</v>
      </c>
      <c r="J88" s="42">
        <v>-1.072</v>
      </c>
      <c r="K88" s="42">
        <v>-0.649</v>
      </c>
      <c r="L88" s="42">
        <v>-0.566</v>
      </c>
    </row>
    <row r="89" ht="14.25" customHeight="1">
      <c r="A89" s="42" t="s">
        <v>175</v>
      </c>
      <c r="B89" s="42" t="s">
        <v>179</v>
      </c>
      <c r="C89" s="35" t="s">
        <v>39</v>
      </c>
      <c r="D89" s="42">
        <v>6.0</v>
      </c>
      <c r="E89" s="42">
        <v>8.0</v>
      </c>
      <c r="F89" s="42">
        <v>-0.413</v>
      </c>
      <c r="G89" s="42">
        <v>-0.38</v>
      </c>
      <c r="H89" s="42">
        <v>-0.786</v>
      </c>
      <c r="I89" s="42">
        <v>-1.075</v>
      </c>
      <c r="J89" s="42">
        <v>-1.392</v>
      </c>
      <c r="K89" s="42">
        <v>-0.538</v>
      </c>
      <c r="L89" s="42">
        <v>-0.607</v>
      </c>
    </row>
    <row r="90" ht="14.25" customHeight="1">
      <c r="A90" s="42" t="s">
        <v>168</v>
      </c>
      <c r="B90" s="42" t="s">
        <v>176</v>
      </c>
      <c r="C90" s="35" t="s">
        <v>38</v>
      </c>
      <c r="D90" s="42">
        <v>6.0</v>
      </c>
      <c r="E90" s="42">
        <v>9.0</v>
      </c>
      <c r="F90" s="42">
        <v>-0.693</v>
      </c>
      <c r="G90" s="42">
        <v>-0.516</v>
      </c>
      <c r="H90" s="42">
        <v>-0.886</v>
      </c>
      <c r="I90" s="42">
        <v>-0.942</v>
      </c>
      <c r="J90" s="42">
        <v>-1.244</v>
      </c>
      <c r="K90" s="42">
        <v>-0.578</v>
      </c>
      <c r="L90" s="42">
        <v>-0.534</v>
      </c>
    </row>
    <row r="91" ht="14.25" customHeight="1">
      <c r="A91" s="42" t="s">
        <v>183</v>
      </c>
      <c r="B91" s="42" t="s">
        <v>179</v>
      </c>
      <c r="C91" s="35" t="s">
        <v>37</v>
      </c>
      <c r="D91" s="42">
        <v>6.0</v>
      </c>
      <c r="E91" s="42">
        <v>10.0</v>
      </c>
      <c r="F91" s="42">
        <v>-0.373</v>
      </c>
      <c r="G91" s="42">
        <v>-0.291</v>
      </c>
      <c r="H91" s="42">
        <v>-0.68</v>
      </c>
      <c r="I91" s="42">
        <v>-1.149</v>
      </c>
      <c r="J91" s="42">
        <v>-1.338</v>
      </c>
      <c r="K91" s="42">
        <v>-0.472</v>
      </c>
      <c r="L91" s="42">
        <v>-0.403</v>
      </c>
    </row>
    <row r="92" ht="14.25" customHeight="1">
      <c r="A92" s="42" t="s">
        <v>178</v>
      </c>
      <c r="B92" s="42" t="s">
        <v>173</v>
      </c>
      <c r="C92" s="35" t="s">
        <v>36</v>
      </c>
      <c r="D92" s="42">
        <v>6.0</v>
      </c>
      <c r="E92" s="42">
        <v>11.0</v>
      </c>
      <c r="F92" s="42">
        <v>-0.552</v>
      </c>
      <c r="G92" s="42">
        <v>-0.36</v>
      </c>
      <c r="H92" s="42">
        <v>-1.046</v>
      </c>
      <c r="I92" s="42">
        <v>-1.082</v>
      </c>
      <c r="J92" s="42">
        <v>-1.182</v>
      </c>
      <c r="K92" s="42">
        <v>-0.533</v>
      </c>
      <c r="L92" s="42">
        <v>-0.809</v>
      </c>
    </row>
    <row r="93" ht="14.25" customHeight="1">
      <c r="A93" s="42" t="s">
        <v>175</v>
      </c>
      <c r="B93" s="42" t="s">
        <v>169</v>
      </c>
      <c r="C93" s="35" t="s">
        <v>34</v>
      </c>
      <c r="D93" s="42">
        <v>6.0</v>
      </c>
      <c r="E93" s="42">
        <v>12.0</v>
      </c>
      <c r="F93" s="42">
        <v>-0.435</v>
      </c>
      <c r="G93" s="42">
        <v>-0.325</v>
      </c>
      <c r="H93" s="42">
        <v>-0.74</v>
      </c>
      <c r="I93" s="42">
        <v>-0.936</v>
      </c>
      <c r="J93" s="42">
        <v>-1.424</v>
      </c>
      <c r="K93" s="42">
        <v>-0.514</v>
      </c>
      <c r="L93" s="42">
        <v>-0.578</v>
      </c>
    </row>
    <row r="94" ht="14.25" customHeight="1">
      <c r="A94" s="42" t="s">
        <v>178</v>
      </c>
      <c r="B94" s="42" t="s">
        <v>169</v>
      </c>
      <c r="C94" s="35" t="s">
        <v>32</v>
      </c>
      <c r="D94" s="42">
        <v>6.0</v>
      </c>
      <c r="E94" s="42">
        <v>13.0</v>
      </c>
      <c r="F94" s="42">
        <v>-0.386</v>
      </c>
      <c r="G94" s="42">
        <v>-0.245</v>
      </c>
      <c r="H94" s="42">
        <v>-0.95</v>
      </c>
      <c r="I94" s="42">
        <v>-0.901</v>
      </c>
      <c r="J94" s="42">
        <v>-1.236</v>
      </c>
      <c r="K94" s="42">
        <v>-0.579</v>
      </c>
      <c r="L94" s="42">
        <v>-0.613</v>
      </c>
    </row>
    <row r="95" ht="14.25" customHeight="1">
      <c r="A95" s="42" t="s">
        <v>183</v>
      </c>
      <c r="B95" s="42" t="s">
        <v>169</v>
      </c>
      <c r="C95" s="35" t="s">
        <v>30</v>
      </c>
      <c r="D95" s="42">
        <v>6.0</v>
      </c>
      <c r="E95" s="42">
        <v>14.0</v>
      </c>
      <c r="F95" s="42">
        <v>-0.496</v>
      </c>
      <c r="G95" s="42">
        <v>-0.442</v>
      </c>
      <c r="H95" s="42">
        <v>-0.818</v>
      </c>
      <c r="I95" s="42">
        <v>-1.054</v>
      </c>
      <c r="J95" s="42">
        <v>-1.45</v>
      </c>
      <c r="K95" s="42">
        <v>-0.621</v>
      </c>
      <c r="L95" s="42">
        <v>-0.51</v>
      </c>
    </row>
    <row r="96" ht="14.25" customHeight="1">
      <c r="A96" s="42" t="s">
        <v>178</v>
      </c>
      <c r="B96" s="42" t="s">
        <v>176</v>
      </c>
      <c r="C96" s="35" t="s">
        <v>29</v>
      </c>
      <c r="D96" s="42">
        <v>6.0</v>
      </c>
      <c r="E96" s="42">
        <v>15.0</v>
      </c>
      <c r="F96" s="42">
        <v>-0.742</v>
      </c>
      <c r="G96" s="42">
        <v>-0.456</v>
      </c>
      <c r="H96" s="42">
        <v>-1.007</v>
      </c>
      <c r="I96" s="42">
        <v>-1.026</v>
      </c>
      <c r="J96" s="42">
        <v>-1.24</v>
      </c>
      <c r="K96" s="42">
        <v>-0.534</v>
      </c>
      <c r="L96" s="42">
        <v>-0.586</v>
      </c>
    </row>
    <row r="97" ht="14.25" customHeight="1">
      <c r="A97" s="42" t="s">
        <v>175</v>
      </c>
      <c r="B97" s="42" t="s">
        <v>173</v>
      </c>
      <c r="C97" s="33" t="s">
        <v>28</v>
      </c>
      <c r="D97" s="42">
        <v>6.0</v>
      </c>
      <c r="E97" s="42">
        <v>16.0</v>
      </c>
      <c r="F97" s="42">
        <v>-0.448</v>
      </c>
      <c r="G97" s="42">
        <v>-0.326</v>
      </c>
      <c r="H97" s="42">
        <v>-0.805</v>
      </c>
      <c r="I97" s="42">
        <v>-1.216</v>
      </c>
      <c r="J97" s="42">
        <v>-1.448</v>
      </c>
      <c r="K97" s="42">
        <v>-0.552</v>
      </c>
      <c r="L97" s="42">
        <v>-0.484</v>
      </c>
    </row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2024-03-06T10:42:54Z</dcterms:created>
  <dc:creator>Luis Flor Chacón</dc:creator>
</cp:coreProperties>
</file>