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 (CFDTM)\0. Work\3. LBM\C++ Projects\LUMA\LUMA\tools\spreadsheets\"/>
    </mc:Choice>
  </mc:AlternateContent>
  <bookViews>
    <workbookView xWindow="14316" yWindow="2220" windowWidth="24840" windowHeight="17964"/>
  </bookViews>
  <sheets>
    <sheet name="3D" sheetId="2" r:id="rId1"/>
    <sheet name="3D LUPTS" sheetId="7" r:id="rId2"/>
    <sheet name="2D" sheetId="4" r:id="rId3"/>
    <sheet name="2D LUPTS" sheetId="6" r:id="rId4"/>
  </sheets>
  <calcPr calcId="162913" concurrentCalc="0"/>
</workbook>
</file>

<file path=xl/calcChain.xml><?xml version="1.0" encoding="utf-8"?>
<calcChain xmlns="http://schemas.openxmlformats.org/spreadsheetml/2006/main">
  <c r="AA71" i="2" l="1"/>
  <c r="AA70" i="2"/>
  <c r="AA69" i="2"/>
  <c r="AA68" i="2"/>
  <c r="AA67" i="2"/>
  <c r="AA66" i="2"/>
  <c r="AA65" i="2"/>
  <c r="AB66" i="2"/>
  <c r="AB67" i="2"/>
  <c r="AB68" i="2"/>
  <c r="AB69" i="2"/>
  <c r="AB70" i="2"/>
  <c r="AB71" i="2"/>
  <c r="AB65" i="2"/>
  <c r="AA54" i="2"/>
  <c r="AA55" i="2"/>
  <c r="AB54" i="2"/>
  <c r="AA56" i="2"/>
  <c r="AB55" i="2"/>
  <c r="AA57" i="2"/>
  <c r="AB56" i="2"/>
  <c r="AA58" i="2"/>
  <c r="AB57" i="2"/>
  <c r="AB58" i="2"/>
  <c r="AA53" i="2"/>
  <c r="AB53" i="2"/>
  <c r="AA43" i="2"/>
  <c r="AA44" i="2"/>
  <c r="AB43" i="2"/>
  <c r="AA45" i="2"/>
  <c r="AB44" i="2"/>
  <c r="AA46" i="2"/>
  <c r="AB45" i="2"/>
  <c r="AB46" i="2"/>
  <c r="AA42" i="2"/>
  <c r="AB42" i="2"/>
  <c r="AA33" i="2"/>
  <c r="AA34" i="2"/>
  <c r="AB33" i="2"/>
  <c r="AA35" i="2"/>
  <c r="AB34" i="2"/>
  <c r="AB35" i="2"/>
  <c r="AA32" i="2"/>
  <c r="AB32" i="2"/>
  <c r="AA24" i="2"/>
  <c r="AA25" i="2"/>
  <c r="AB24" i="2"/>
  <c r="AB25" i="2"/>
  <c r="AA23" i="2"/>
  <c r="AB23" i="2"/>
  <c r="AA16" i="2"/>
  <c r="AB16" i="2"/>
  <c r="AA15" i="2"/>
  <c r="AB15" i="2"/>
  <c r="AB8" i="2"/>
  <c r="AA8" i="2"/>
  <c r="W66" i="4"/>
  <c r="W67" i="4"/>
  <c r="X66" i="4"/>
  <c r="W68" i="4"/>
  <c r="X67" i="4"/>
  <c r="W69" i="4"/>
  <c r="X68" i="4"/>
  <c r="W70" i="4"/>
  <c r="X69" i="4"/>
  <c r="W71" i="4"/>
  <c r="X70" i="4"/>
  <c r="X71" i="4"/>
  <c r="W65" i="4"/>
  <c r="X65" i="4"/>
  <c r="W54" i="4"/>
  <c r="W55" i="4"/>
  <c r="X54" i="4"/>
  <c r="W56" i="4"/>
  <c r="X55" i="4"/>
  <c r="W57" i="4"/>
  <c r="X56" i="4"/>
  <c r="W58" i="4"/>
  <c r="X57" i="4"/>
  <c r="X58" i="4"/>
  <c r="W53" i="4"/>
  <c r="X53" i="4"/>
  <c r="W43" i="4"/>
  <c r="W44" i="4"/>
  <c r="X43" i="4"/>
  <c r="W45" i="4"/>
  <c r="X44" i="4"/>
  <c r="W46" i="4"/>
  <c r="X45" i="4"/>
  <c r="X46" i="4"/>
  <c r="W42" i="4"/>
  <c r="X42" i="4"/>
  <c r="W33" i="4"/>
  <c r="W34" i="4"/>
  <c r="X33" i="4"/>
  <c r="W35" i="4"/>
  <c r="X34" i="4"/>
  <c r="X35" i="4"/>
  <c r="W32" i="4"/>
  <c r="X32" i="4"/>
  <c r="X24" i="4"/>
  <c r="X25" i="4"/>
  <c r="X23" i="4"/>
  <c r="X16" i="4"/>
  <c r="X15" i="4"/>
  <c r="W24" i="4"/>
  <c r="W25" i="4"/>
  <c r="W23" i="4"/>
  <c r="AA15" i="4"/>
  <c r="X19" i="4"/>
  <c r="Z15" i="4"/>
  <c r="Y16" i="4"/>
  <c r="Y15" i="4"/>
  <c r="W16" i="4"/>
  <c r="W15" i="4"/>
  <c r="Y66" i="4"/>
  <c r="X74" i="4"/>
  <c r="Z66" i="4"/>
  <c r="AA66" i="4"/>
  <c r="AA67" i="4"/>
  <c r="AA68" i="4"/>
  <c r="AA69" i="4"/>
  <c r="AA70" i="4"/>
  <c r="AA71" i="4"/>
  <c r="AA65" i="4"/>
  <c r="AA74" i="4"/>
  <c r="AB66" i="4"/>
  <c r="Y67" i="4"/>
  <c r="Z67" i="4"/>
  <c r="AB67" i="4"/>
  <c r="Y68" i="4"/>
  <c r="Z68" i="4"/>
  <c r="AB68" i="4"/>
  <c r="Y69" i="4"/>
  <c r="Z69" i="4"/>
  <c r="AB69" i="4"/>
  <c r="Y70" i="4"/>
  <c r="Z70" i="4"/>
  <c r="AB70" i="4"/>
  <c r="Y71" i="4"/>
  <c r="Z71" i="4"/>
  <c r="AB71" i="4"/>
  <c r="Z65" i="4"/>
  <c r="AB65" i="4"/>
  <c r="Y65" i="4"/>
  <c r="Y54" i="4"/>
  <c r="X61" i="4"/>
  <c r="Z54" i="4"/>
  <c r="AA54" i="4"/>
  <c r="AA55" i="4"/>
  <c r="AA56" i="4"/>
  <c r="AA57" i="4"/>
  <c r="AA58" i="4"/>
  <c r="AA53" i="4"/>
  <c r="AA61" i="4"/>
  <c r="AB54" i="4"/>
  <c r="Y55" i="4"/>
  <c r="Z55" i="4"/>
  <c r="AB55" i="4"/>
  <c r="Y56" i="4"/>
  <c r="Z56" i="4"/>
  <c r="AB56" i="4"/>
  <c r="Y57" i="4"/>
  <c r="Z57" i="4"/>
  <c r="AB57" i="4"/>
  <c r="Y58" i="4"/>
  <c r="Z58" i="4"/>
  <c r="AB58" i="4"/>
  <c r="AB53" i="4"/>
  <c r="Z53" i="4"/>
  <c r="Y53" i="4"/>
  <c r="Y43" i="4"/>
  <c r="X49" i="4"/>
  <c r="Z43" i="4"/>
  <c r="AA43" i="4"/>
  <c r="AA44" i="4"/>
  <c r="AA45" i="4"/>
  <c r="AA46" i="4"/>
  <c r="AA42" i="4"/>
  <c r="AA49" i="4"/>
  <c r="AB43" i="4"/>
  <c r="Y44" i="4"/>
  <c r="Z44" i="4"/>
  <c r="AB44" i="4"/>
  <c r="Y45" i="4"/>
  <c r="Z45" i="4"/>
  <c r="AB45" i="4"/>
  <c r="Y46" i="4"/>
  <c r="Z46" i="4"/>
  <c r="AB46" i="4"/>
  <c r="AB42" i="4"/>
  <c r="Z42" i="4"/>
  <c r="Y42" i="4"/>
  <c r="AA35" i="4"/>
  <c r="AA32" i="4"/>
  <c r="AA33" i="4"/>
  <c r="AA34" i="4"/>
  <c r="AA38" i="4"/>
  <c r="AB35" i="4"/>
  <c r="X38" i="4"/>
  <c r="Z35" i="4"/>
  <c r="Y35" i="4"/>
  <c r="AB34" i="4"/>
  <c r="Z34" i="4"/>
  <c r="Y34" i="4"/>
  <c r="AB33" i="4"/>
  <c r="Z33" i="4"/>
  <c r="Y33" i="4"/>
  <c r="Z32" i="4"/>
  <c r="AB32" i="4"/>
  <c r="Y32" i="4"/>
  <c r="X28" i="4"/>
  <c r="Z23" i="4"/>
  <c r="Y23" i="4"/>
  <c r="AA23" i="4"/>
  <c r="AA24" i="4"/>
  <c r="AA25" i="4"/>
  <c r="AA28" i="4"/>
  <c r="AB23" i="4"/>
  <c r="AB25" i="4"/>
  <c r="AB24" i="4"/>
  <c r="Y24" i="4"/>
  <c r="Z25" i="4"/>
  <c r="Y25" i="4"/>
  <c r="Z24" i="4"/>
  <c r="AA16" i="4"/>
  <c r="Z16" i="4"/>
  <c r="AA19" i="4"/>
  <c r="AB16" i="4"/>
  <c r="AB15" i="4"/>
  <c r="AB8" i="4"/>
  <c r="Y8" i="4"/>
  <c r="W8" i="4"/>
  <c r="F15" i="4"/>
  <c r="C16" i="4"/>
  <c r="C15" i="4"/>
  <c r="J15" i="4"/>
  <c r="F16" i="4"/>
  <c r="J16" i="4"/>
  <c r="O16" i="4"/>
  <c r="F8" i="4"/>
  <c r="C8" i="4"/>
  <c r="J8" i="4"/>
  <c r="F65" i="4"/>
  <c r="H65" i="4"/>
  <c r="C71" i="4"/>
  <c r="C70" i="4"/>
  <c r="C69" i="4"/>
  <c r="C68" i="4"/>
  <c r="C67" i="4"/>
  <c r="C66" i="4"/>
  <c r="C65" i="4"/>
  <c r="F66" i="4"/>
  <c r="H66" i="4"/>
  <c r="J66" i="4"/>
  <c r="J67" i="4"/>
  <c r="K66" i="4"/>
  <c r="K67" i="4"/>
  <c r="F67" i="4"/>
  <c r="L66" i="4"/>
  <c r="L67" i="4"/>
  <c r="M66" i="4"/>
  <c r="M67" i="4"/>
  <c r="H67" i="4"/>
  <c r="J68" i="4"/>
  <c r="K68" i="4"/>
  <c r="F68" i="4"/>
  <c r="L68" i="4"/>
  <c r="M68" i="4"/>
  <c r="H68" i="4"/>
  <c r="J69" i="4"/>
  <c r="K69" i="4"/>
  <c r="F69" i="4"/>
  <c r="L69" i="4"/>
  <c r="M69" i="4"/>
  <c r="H69" i="4"/>
  <c r="J70" i="4"/>
  <c r="K70" i="4"/>
  <c r="F70" i="4"/>
  <c r="L70" i="4"/>
  <c r="M70" i="4"/>
  <c r="H70" i="4"/>
  <c r="J71" i="4"/>
  <c r="K71" i="4"/>
  <c r="F71" i="4"/>
  <c r="L71" i="4"/>
  <c r="M71" i="4"/>
  <c r="H71" i="4"/>
  <c r="AB74" i="4"/>
  <c r="Z74" i="4"/>
  <c r="Y74" i="4"/>
  <c r="W74" i="4"/>
  <c r="P74" i="4"/>
  <c r="O74" i="4"/>
  <c r="L65" i="4"/>
  <c r="M65" i="4"/>
  <c r="C73" i="4"/>
  <c r="J65" i="4"/>
  <c r="K65" i="4"/>
  <c r="C72" i="4"/>
  <c r="Q71" i="4"/>
  <c r="R71" i="4"/>
  <c r="O71" i="4"/>
  <c r="P71" i="4"/>
  <c r="Q70" i="4"/>
  <c r="R70" i="4"/>
  <c r="O70" i="4"/>
  <c r="P70" i="4"/>
  <c r="Q69" i="4"/>
  <c r="R69" i="4"/>
  <c r="O69" i="4"/>
  <c r="P69" i="4"/>
  <c r="Q68" i="4"/>
  <c r="R68" i="4"/>
  <c r="O68" i="4"/>
  <c r="P68" i="4"/>
  <c r="Q67" i="4"/>
  <c r="R67" i="4"/>
  <c r="O67" i="4"/>
  <c r="P67" i="4"/>
  <c r="Q66" i="4"/>
  <c r="R66" i="4"/>
  <c r="O66" i="4"/>
  <c r="P66" i="4"/>
  <c r="F53" i="4"/>
  <c r="H53" i="4"/>
  <c r="C58" i="4"/>
  <c r="C57" i="4"/>
  <c r="C56" i="4"/>
  <c r="C55" i="4"/>
  <c r="C54" i="4"/>
  <c r="C53" i="4"/>
  <c r="F54" i="4"/>
  <c r="H54" i="4"/>
  <c r="J54" i="4"/>
  <c r="J55" i="4"/>
  <c r="K54" i="4"/>
  <c r="K55" i="4"/>
  <c r="F55" i="4"/>
  <c r="L54" i="4"/>
  <c r="L55" i="4"/>
  <c r="M54" i="4"/>
  <c r="M55" i="4"/>
  <c r="H55" i="4"/>
  <c r="J56" i="4"/>
  <c r="K56" i="4"/>
  <c r="F56" i="4"/>
  <c r="L56" i="4"/>
  <c r="M56" i="4"/>
  <c r="H56" i="4"/>
  <c r="J57" i="4"/>
  <c r="K57" i="4"/>
  <c r="F57" i="4"/>
  <c r="L57" i="4"/>
  <c r="M57" i="4"/>
  <c r="H57" i="4"/>
  <c r="J58" i="4"/>
  <c r="K58" i="4"/>
  <c r="F58" i="4"/>
  <c r="L58" i="4"/>
  <c r="M58" i="4"/>
  <c r="H58" i="4"/>
  <c r="AB61" i="4"/>
  <c r="Z61" i="4"/>
  <c r="Y61" i="4"/>
  <c r="W61" i="4"/>
  <c r="P61" i="4"/>
  <c r="O61" i="4"/>
  <c r="L53" i="4"/>
  <c r="M53" i="4"/>
  <c r="C60" i="4"/>
  <c r="J53" i="4"/>
  <c r="K53" i="4"/>
  <c r="C59" i="4"/>
  <c r="Q58" i="4"/>
  <c r="R58" i="4"/>
  <c r="O58" i="4"/>
  <c r="P58" i="4"/>
  <c r="Q57" i="4"/>
  <c r="R57" i="4"/>
  <c r="O57" i="4"/>
  <c r="P57" i="4"/>
  <c r="Q56" i="4"/>
  <c r="R56" i="4"/>
  <c r="O56" i="4"/>
  <c r="P56" i="4"/>
  <c r="Q55" i="4"/>
  <c r="R55" i="4"/>
  <c r="O55" i="4"/>
  <c r="P55" i="4"/>
  <c r="Q54" i="4"/>
  <c r="R54" i="4"/>
  <c r="O54" i="4"/>
  <c r="P54" i="4"/>
  <c r="F42" i="4"/>
  <c r="H42" i="4"/>
  <c r="C46" i="4"/>
  <c r="C45" i="4"/>
  <c r="C44" i="4"/>
  <c r="C43" i="4"/>
  <c r="C42" i="4"/>
  <c r="F43" i="4"/>
  <c r="H43" i="4"/>
  <c r="J43" i="4"/>
  <c r="J44" i="4"/>
  <c r="K43" i="4"/>
  <c r="K44" i="4"/>
  <c r="F44" i="4"/>
  <c r="L43" i="4"/>
  <c r="L44" i="4"/>
  <c r="M43" i="4"/>
  <c r="M44" i="4"/>
  <c r="H44" i="4"/>
  <c r="J45" i="4"/>
  <c r="K45" i="4"/>
  <c r="F45" i="4"/>
  <c r="L45" i="4"/>
  <c r="M45" i="4"/>
  <c r="H45" i="4"/>
  <c r="J46" i="4"/>
  <c r="K46" i="4"/>
  <c r="F46" i="4"/>
  <c r="L46" i="4"/>
  <c r="M46" i="4"/>
  <c r="H46" i="4"/>
  <c r="AB49" i="4"/>
  <c r="Z49" i="4"/>
  <c r="Y49" i="4"/>
  <c r="W49" i="4"/>
  <c r="P49" i="4"/>
  <c r="O49" i="4"/>
  <c r="L42" i="4"/>
  <c r="M42" i="4"/>
  <c r="C48" i="4"/>
  <c r="J42" i="4"/>
  <c r="K42" i="4"/>
  <c r="C47" i="4"/>
  <c r="Q46" i="4"/>
  <c r="R46" i="4"/>
  <c r="O46" i="4"/>
  <c r="P46" i="4"/>
  <c r="Q45" i="4"/>
  <c r="R45" i="4"/>
  <c r="O45" i="4"/>
  <c r="P45" i="4"/>
  <c r="Q44" i="4"/>
  <c r="R44" i="4"/>
  <c r="O44" i="4"/>
  <c r="P44" i="4"/>
  <c r="Q43" i="4"/>
  <c r="R43" i="4"/>
  <c r="O43" i="4"/>
  <c r="P43" i="4"/>
  <c r="F32" i="4"/>
  <c r="H32" i="4"/>
  <c r="C35" i="4"/>
  <c r="C34" i="4"/>
  <c r="C33" i="4"/>
  <c r="C32" i="4"/>
  <c r="F33" i="4"/>
  <c r="H33" i="4"/>
  <c r="J33" i="4"/>
  <c r="J34" i="4"/>
  <c r="K33" i="4"/>
  <c r="K34" i="4"/>
  <c r="F34" i="4"/>
  <c r="L33" i="4"/>
  <c r="L34" i="4"/>
  <c r="M33" i="4"/>
  <c r="M34" i="4"/>
  <c r="H34" i="4"/>
  <c r="J35" i="4"/>
  <c r="K35" i="4"/>
  <c r="F35" i="4"/>
  <c r="L35" i="4"/>
  <c r="M35" i="4"/>
  <c r="H35" i="4"/>
  <c r="AB38" i="4"/>
  <c r="Z38" i="4"/>
  <c r="Y38" i="4"/>
  <c r="W38" i="4"/>
  <c r="P38" i="4"/>
  <c r="O38" i="4"/>
  <c r="L32" i="4"/>
  <c r="M32" i="4"/>
  <c r="C37" i="4"/>
  <c r="J32" i="4"/>
  <c r="K32" i="4"/>
  <c r="C36" i="4"/>
  <c r="Q35" i="4"/>
  <c r="R35" i="4"/>
  <c r="O35" i="4"/>
  <c r="P35" i="4"/>
  <c r="Q34" i="4"/>
  <c r="R34" i="4"/>
  <c r="O34" i="4"/>
  <c r="P34" i="4"/>
  <c r="Q33" i="4"/>
  <c r="R33" i="4"/>
  <c r="O33" i="4"/>
  <c r="P33" i="4"/>
  <c r="F23" i="4"/>
  <c r="H23" i="4"/>
  <c r="C25" i="4"/>
  <c r="C24" i="4"/>
  <c r="C23" i="4"/>
  <c r="F24" i="4"/>
  <c r="H24" i="4"/>
  <c r="J24" i="4"/>
  <c r="J25" i="4"/>
  <c r="K24" i="4"/>
  <c r="K25" i="4"/>
  <c r="F25" i="4"/>
  <c r="L24" i="4"/>
  <c r="L25" i="4"/>
  <c r="M24" i="4"/>
  <c r="M25" i="4"/>
  <c r="H25" i="4"/>
  <c r="AB28" i="4"/>
  <c r="Z28" i="4"/>
  <c r="Y28" i="4"/>
  <c r="W28" i="4"/>
  <c r="P28" i="4"/>
  <c r="O28" i="4"/>
  <c r="L23" i="4"/>
  <c r="M23" i="4"/>
  <c r="C27" i="4"/>
  <c r="J23" i="4"/>
  <c r="K23" i="4"/>
  <c r="C26" i="4"/>
  <c r="Q25" i="4"/>
  <c r="R25" i="4"/>
  <c r="O25" i="4"/>
  <c r="P25" i="4"/>
  <c r="Q24" i="4"/>
  <c r="R24" i="4"/>
  <c r="O24" i="4"/>
  <c r="P24" i="4"/>
  <c r="H15" i="4"/>
  <c r="H16" i="4"/>
  <c r="AB19" i="4"/>
  <c r="Z19" i="4"/>
  <c r="Y19" i="4"/>
  <c r="W19" i="4"/>
  <c r="L16" i="4"/>
  <c r="P19" i="4"/>
  <c r="O19" i="4"/>
  <c r="L15" i="4"/>
  <c r="M15" i="4"/>
  <c r="C18" i="4"/>
  <c r="K15" i="4"/>
  <c r="C17" i="4"/>
  <c r="Q16" i="4"/>
  <c r="M16" i="4"/>
  <c r="R16" i="4"/>
  <c r="K16" i="4"/>
  <c r="P16" i="4"/>
  <c r="H8" i="4"/>
  <c r="X8" i="4"/>
  <c r="AA8" i="4"/>
  <c r="AA11" i="4"/>
  <c r="AB11" i="4"/>
  <c r="X11" i="4"/>
  <c r="Z8" i="4"/>
  <c r="Z11" i="4"/>
  <c r="Y11" i="4"/>
  <c r="W11" i="4"/>
  <c r="L8" i="4"/>
  <c r="P11" i="4"/>
  <c r="O11" i="4"/>
  <c r="M8" i="4"/>
  <c r="C10" i="4"/>
  <c r="K8" i="4"/>
  <c r="C9" i="4"/>
  <c r="C58" i="2"/>
  <c r="C57" i="2"/>
  <c r="C56" i="2"/>
  <c r="C55" i="2"/>
  <c r="C54" i="2"/>
  <c r="C53" i="2"/>
  <c r="N53" i="2"/>
  <c r="O53" i="2"/>
  <c r="C60" i="2"/>
  <c r="L53" i="2"/>
  <c r="M53" i="2"/>
  <c r="C59" i="2"/>
  <c r="C46" i="2"/>
  <c r="C45" i="2"/>
  <c r="C44" i="2"/>
  <c r="C43" i="2"/>
  <c r="C42" i="2"/>
  <c r="P42" i="2"/>
  <c r="Q42" i="2"/>
  <c r="C49" i="2"/>
  <c r="N42" i="2"/>
  <c r="O42" i="2"/>
  <c r="C48" i="2"/>
  <c r="L42" i="2"/>
  <c r="M42" i="2"/>
  <c r="C47" i="2"/>
  <c r="C35" i="2"/>
  <c r="C34" i="2"/>
  <c r="C33" i="2"/>
  <c r="C32" i="2"/>
  <c r="P32" i="2"/>
  <c r="Q32" i="2"/>
  <c r="C38" i="2"/>
  <c r="N32" i="2"/>
  <c r="O32" i="2"/>
  <c r="C37" i="2"/>
  <c r="L32" i="2"/>
  <c r="M32" i="2"/>
  <c r="C36" i="2"/>
  <c r="C25" i="2"/>
  <c r="C24" i="2"/>
  <c r="C23" i="2"/>
  <c r="P23" i="2"/>
  <c r="Q23" i="2"/>
  <c r="C28" i="2"/>
  <c r="N23" i="2"/>
  <c r="O23" i="2"/>
  <c r="C27" i="2"/>
  <c r="L23" i="2"/>
  <c r="M23" i="2"/>
  <c r="C26" i="2"/>
  <c r="C16" i="2"/>
  <c r="C15" i="2"/>
  <c r="P15" i="2"/>
  <c r="Q15" i="2"/>
  <c r="C19" i="2"/>
  <c r="N15" i="2"/>
  <c r="O15" i="2"/>
  <c r="C18" i="2"/>
  <c r="L15" i="2"/>
  <c r="M15" i="2"/>
  <c r="C17" i="2"/>
  <c r="C8" i="2"/>
  <c r="P8" i="2"/>
  <c r="Q8" i="2"/>
  <c r="C11" i="2"/>
  <c r="N8" i="2"/>
  <c r="O8" i="2"/>
  <c r="C10" i="2"/>
  <c r="L8" i="2"/>
  <c r="M8" i="2"/>
  <c r="C9" i="2"/>
  <c r="P53" i="2"/>
  <c r="Q53" i="2"/>
  <c r="C61" i="2"/>
  <c r="C71" i="2"/>
  <c r="C70" i="2"/>
  <c r="C69" i="2"/>
  <c r="C68" i="2"/>
  <c r="C67" i="2"/>
  <c r="C66" i="2"/>
  <c r="C65" i="2"/>
  <c r="P65" i="2"/>
  <c r="Q65" i="2"/>
  <c r="C74" i="2"/>
  <c r="N65" i="2"/>
  <c r="O65" i="2"/>
  <c r="C73" i="2"/>
  <c r="L65" i="2"/>
  <c r="M65" i="2"/>
  <c r="C72" i="2"/>
  <c r="U11" i="2"/>
  <c r="V11" i="2"/>
  <c r="J16" i="2"/>
  <c r="P16" i="2"/>
  <c r="U19" i="2"/>
  <c r="V19" i="2"/>
  <c r="J24" i="2"/>
  <c r="P24" i="2"/>
  <c r="P25" i="2"/>
  <c r="U28" i="2"/>
  <c r="V28" i="2"/>
  <c r="J33" i="2"/>
  <c r="P33" i="2"/>
  <c r="P34" i="2"/>
  <c r="P35" i="2"/>
  <c r="U38" i="2"/>
  <c r="V38" i="2"/>
  <c r="J43" i="2"/>
  <c r="P43" i="2"/>
  <c r="P44" i="2"/>
  <c r="P45" i="2"/>
  <c r="P46" i="2"/>
  <c r="U49" i="2"/>
  <c r="V49" i="2"/>
  <c r="J54" i="2"/>
  <c r="P54" i="2"/>
  <c r="P55" i="2"/>
  <c r="P56" i="2"/>
  <c r="P57" i="2"/>
  <c r="P58" i="2"/>
  <c r="U61" i="2"/>
  <c r="V61" i="2"/>
  <c r="J66" i="2"/>
  <c r="P66" i="2"/>
  <c r="P67" i="2"/>
  <c r="P68" i="2"/>
  <c r="P69" i="2"/>
  <c r="P70" i="2"/>
  <c r="P71" i="2"/>
  <c r="U74" i="2"/>
  <c r="V74" i="2"/>
  <c r="F24" i="2"/>
  <c r="L24" i="2"/>
  <c r="L25" i="2"/>
  <c r="S28" i="2"/>
  <c r="Q66" i="2"/>
  <c r="Q67" i="2"/>
  <c r="Q68" i="2"/>
  <c r="Q69" i="2"/>
  <c r="Q70" i="2"/>
  <c r="Q71" i="2"/>
  <c r="H66" i="2"/>
  <c r="O66" i="2"/>
  <c r="O67" i="2"/>
  <c r="O68" i="2"/>
  <c r="O69" i="2"/>
  <c r="O70" i="2"/>
  <c r="O71" i="2"/>
  <c r="N66" i="2"/>
  <c r="N67" i="2"/>
  <c r="N68" i="2"/>
  <c r="N69" i="2"/>
  <c r="N70" i="2"/>
  <c r="N71" i="2"/>
  <c r="F66" i="2"/>
  <c r="M66" i="2"/>
  <c r="M67" i="2"/>
  <c r="M68" i="2"/>
  <c r="M69" i="2"/>
  <c r="M70" i="2"/>
  <c r="M71" i="2"/>
  <c r="L66" i="2"/>
  <c r="L67" i="2"/>
  <c r="L68" i="2"/>
  <c r="L69" i="2"/>
  <c r="L70" i="2"/>
  <c r="L71" i="2"/>
  <c r="Q54" i="2"/>
  <c r="Q55" i="2"/>
  <c r="Q56" i="2"/>
  <c r="Q57" i="2"/>
  <c r="Q58" i="2"/>
  <c r="H54" i="2"/>
  <c r="O54" i="2"/>
  <c r="O55" i="2"/>
  <c r="O56" i="2"/>
  <c r="O57" i="2"/>
  <c r="O58" i="2"/>
  <c r="N54" i="2"/>
  <c r="N55" i="2"/>
  <c r="N56" i="2"/>
  <c r="N57" i="2"/>
  <c r="N58" i="2"/>
  <c r="F54" i="2"/>
  <c r="M54" i="2"/>
  <c r="M55" i="2"/>
  <c r="M56" i="2"/>
  <c r="M57" i="2"/>
  <c r="M58" i="2"/>
  <c r="L54" i="2"/>
  <c r="L55" i="2"/>
  <c r="L56" i="2"/>
  <c r="L57" i="2"/>
  <c r="L58" i="2"/>
  <c r="Q43" i="2"/>
  <c r="Q44" i="2"/>
  <c r="Q45" i="2"/>
  <c r="Q46" i="2"/>
  <c r="H43" i="2"/>
  <c r="O43" i="2"/>
  <c r="O44" i="2"/>
  <c r="O45" i="2"/>
  <c r="O46" i="2"/>
  <c r="N43" i="2"/>
  <c r="N44" i="2"/>
  <c r="N45" i="2"/>
  <c r="N46" i="2"/>
  <c r="F43" i="2"/>
  <c r="M43" i="2"/>
  <c r="M44" i="2"/>
  <c r="M45" i="2"/>
  <c r="M46" i="2"/>
  <c r="L43" i="2"/>
  <c r="L44" i="2"/>
  <c r="L45" i="2"/>
  <c r="L46" i="2"/>
  <c r="Q33" i="2"/>
  <c r="Q34" i="2"/>
  <c r="Q35" i="2"/>
  <c r="H33" i="2"/>
  <c r="O33" i="2"/>
  <c r="O34" i="2"/>
  <c r="O35" i="2"/>
  <c r="N33" i="2"/>
  <c r="N34" i="2"/>
  <c r="N35" i="2"/>
  <c r="F33" i="2"/>
  <c r="M33" i="2"/>
  <c r="M34" i="2"/>
  <c r="M35" i="2"/>
  <c r="L33" i="2"/>
  <c r="L34" i="2"/>
  <c r="L35" i="2"/>
  <c r="M24" i="2"/>
  <c r="M25" i="2"/>
  <c r="Q24" i="2"/>
  <c r="Q25" i="2"/>
  <c r="H24" i="2"/>
  <c r="O24" i="2"/>
  <c r="O25" i="2"/>
  <c r="N24" i="2"/>
  <c r="N25" i="2"/>
  <c r="W71" i="2"/>
  <c r="X71" i="2"/>
  <c r="U71" i="2"/>
  <c r="V71" i="2"/>
  <c r="S71" i="2"/>
  <c r="T71" i="2"/>
  <c r="W70" i="2"/>
  <c r="X70" i="2"/>
  <c r="U70" i="2"/>
  <c r="V70" i="2"/>
  <c r="S70" i="2"/>
  <c r="T70" i="2"/>
  <c r="W69" i="2"/>
  <c r="X69" i="2"/>
  <c r="U69" i="2"/>
  <c r="V69" i="2"/>
  <c r="S69" i="2"/>
  <c r="T69" i="2"/>
  <c r="W68" i="2"/>
  <c r="X68" i="2"/>
  <c r="U68" i="2"/>
  <c r="V68" i="2"/>
  <c r="S68" i="2"/>
  <c r="T68" i="2"/>
  <c r="W67" i="2"/>
  <c r="X67" i="2"/>
  <c r="U67" i="2"/>
  <c r="V67" i="2"/>
  <c r="S67" i="2"/>
  <c r="T67" i="2"/>
  <c r="W66" i="2"/>
  <c r="X66" i="2"/>
  <c r="U66" i="2"/>
  <c r="V66" i="2"/>
  <c r="S66" i="2"/>
  <c r="T66" i="2"/>
  <c r="W58" i="2"/>
  <c r="X58" i="2"/>
  <c r="U58" i="2"/>
  <c r="V58" i="2"/>
  <c r="S58" i="2"/>
  <c r="T58" i="2"/>
  <c r="W57" i="2"/>
  <c r="X57" i="2"/>
  <c r="U57" i="2"/>
  <c r="V57" i="2"/>
  <c r="S57" i="2"/>
  <c r="T57" i="2"/>
  <c r="W56" i="2"/>
  <c r="X56" i="2"/>
  <c r="U56" i="2"/>
  <c r="V56" i="2"/>
  <c r="S56" i="2"/>
  <c r="T56" i="2"/>
  <c r="W55" i="2"/>
  <c r="X55" i="2"/>
  <c r="U55" i="2"/>
  <c r="V55" i="2"/>
  <c r="S55" i="2"/>
  <c r="T55" i="2"/>
  <c r="W54" i="2"/>
  <c r="X54" i="2"/>
  <c r="U54" i="2"/>
  <c r="V54" i="2"/>
  <c r="S54" i="2"/>
  <c r="T54" i="2"/>
  <c r="W46" i="2"/>
  <c r="X46" i="2"/>
  <c r="U46" i="2"/>
  <c r="V46" i="2"/>
  <c r="S46" i="2"/>
  <c r="T46" i="2"/>
  <c r="W45" i="2"/>
  <c r="X45" i="2"/>
  <c r="U45" i="2"/>
  <c r="V45" i="2"/>
  <c r="S45" i="2"/>
  <c r="T45" i="2"/>
  <c r="W44" i="2"/>
  <c r="X44" i="2"/>
  <c r="U44" i="2"/>
  <c r="V44" i="2"/>
  <c r="S44" i="2"/>
  <c r="T44" i="2"/>
  <c r="W43" i="2"/>
  <c r="X43" i="2"/>
  <c r="U43" i="2"/>
  <c r="V43" i="2"/>
  <c r="S43" i="2"/>
  <c r="T43" i="2"/>
  <c r="W33" i="2"/>
  <c r="X33" i="2"/>
  <c r="U33" i="2"/>
  <c r="V33" i="2"/>
  <c r="S33" i="2"/>
  <c r="T33" i="2"/>
  <c r="W25" i="2"/>
  <c r="X25" i="2"/>
  <c r="U25" i="2"/>
  <c r="V25" i="2"/>
  <c r="S25" i="2"/>
  <c r="T25" i="2"/>
  <c r="W24" i="2"/>
  <c r="X24" i="2"/>
  <c r="U24" i="2"/>
  <c r="V24" i="2"/>
  <c r="S24" i="2"/>
  <c r="T24" i="2"/>
  <c r="W16" i="2"/>
  <c r="H16" i="2"/>
  <c r="N16" i="2"/>
  <c r="U16" i="2"/>
  <c r="F16" i="2"/>
  <c r="L16" i="2"/>
  <c r="S16" i="2"/>
  <c r="Q16" i="2"/>
  <c r="X16" i="2"/>
  <c r="O16" i="2"/>
  <c r="V16" i="2"/>
  <c r="M16" i="2"/>
  <c r="T16" i="2"/>
  <c r="T74" i="2"/>
  <c r="S74" i="2"/>
  <c r="T61" i="2"/>
  <c r="S61" i="2"/>
  <c r="T49" i="2"/>
  <c r="S49" i="2"/>
  <c r="T28" i="2"/>
  <c r="T11" i="2"/>
  <c r="T19" i="2"/>
  <c r="S19" i="2"/>
  <c r="S11" i="2"/>
  <c r="J71" i="2"/>
  <c r="J70" i="2"/>
  <c r="J69" i="2"/>
  <c r="J68" i="2"/>
  <c r="J67" i="2"/>
  <c r="H71" i="2"/>
  <c r="H70" i="2"/>
  <c r="H69" i="2"/>
  <c r="H68" i="2"/>
  <c r="H67" i="2"/>
  <c r="F71" i="2"/>
  <c r="F70" i="2"/>
  <c r="F69" i="2"/>
  <c r="F68" i="2"/>
  <c r="F67" i="2"/>
  <c r="J58" i="2"/>
  <c r="J57" i="2"/>
  <c r="J56" i="2"/>
  <c r="J55" i="2"/>
  <c r="H58" i="2"/>
  <c r="H57" i="2"/>
  <c r="H56" i="2"/>
  <c r="H55" i="2"/>
  <c r="F58" i="2"/>
  <c r="F57" i="2"/>
  <c r="F56" i="2"/>
  <c r="F55" i="2"/>
  <c r="J46" i="2"/>
  <c r="J45" i="2"/>
  <c r="J44" i="2"/>
  <c r="H46" i="2"/>
  <c r="H45" i="2"/>
  <c r="H44" i="2"/>
  <c r="F46" i="2"/>
  <c r="F45" i="2"/>
  <c r="F44" i="2"/>
  <c r="J25" i="2"/>
  <c r="H25" i="2"/>
  <c r="F25" i="2"/>
  <c r="F8" i="2"/>
  <c r="J65" i="2"/>
  <c r="H65" i="2"/>
  <c r="F65" i="2"/>
  <c r="J53" i="2"/>
  <c r="H53" i="2"/>
  <c r="F53" i="2"/>
  <c r="J42" i="2"/>
  <c r="H42" i="2"/>
  <c r="F42" i="2"/>
  <c r="J32" i="2"/>
  <c r="H32" i="2"/>
  <c r="F32" i="2"/>
  <c r="J23" i="2"/>
  <c r="H23" i="2"/>
  <c r="F23" i="2"/>
  <c r="J15" i="2"/>
  <c r="H15" i="2"/>
  <c r="F15" i="2"/>
  <c r="H8" i="2"/>
  <c r="J8" i="2"/>
  <c r="AB74" i="2"/>
  <c r="AD66" i="2"/>
  <c r="AD67" i="2"/>
  <c r="AD68" i="2"/>
  <c r="AD69" i="2"/>
  <c r="AD70" i="2"/>
  <c r="AD71" i="2"/>
  <c r="AD65" i="2"/>
  <c r="AB61" i="2"/>
  <c r="AD54" i="2"/>
  <c r="AD55" i="2"/>
  <c r="AD56" i="2"/>
  <c r="AD57" i="2"/>
  <c r="AD58" i="2"/>
  <c r="AD53" i="2"/>
  <c r="AB49" i="2"/>
  <c r="AD42" i="2"/>
  <c r="AE15" i="2"/>
  <c r="AE24" i="2"/>
  <c r="AE23" i="2"/>
  <c r="AE32" i="2"/>
  <c r="AE45" i="2"/>
  <c r="AE44" i="2"/>
  <c r="AE43" i="2"/>
  <c r="AE42" i="2"/>
  <c r="AE57" i="2"/>
  <c r="AE56" i="2"/>
  <c r="AE55" i="2"/>
  <c r="AE54" i="2"/>
  <c r="AE53" i="2"/>
  <c r="AE65" i="2"/>
  <c r="AE66" i="2"/>
  <c r="AE67" i="2"/>
  <c r="AE68" i="2"/>
  <c r="AE69" i="2"/>
  <c r="AE70" i="2"/>
  <c r="AE71" i="2"/>
  <c r="AE58" i="2"/>
  <c r="AE46" i="2"/>
  <c r="AE25" i="2"/>
  <c r="AE16" i="2"/>
  <c r="AE74" i="2"/>
  <c r="AF65" i="2"/>
  <c r="AF66" i="2"/>
  <c r="AF67" i="2"/>
  <c r="AF68" i="2"/>
  <c r="AF69" i="2"/>
  <c r="AF70" i="2"/>
  <c r="AF71" i="2"/>
  <c r="AF74" i="2"/>
  <c r="AD74" i="2"/>
  <c r="AC65" i="2"/>
  <c r="AC66" i="2"/>
  <c r="AC67" i="2"/>
  <c r="AC68" i="2"/>
  <c r="AC69" i="2"/>
  <c r="AC70" i="2"/>
  <c r="AC71" i="2"/>
  <c r="AC74" i="2"/>
  <c r="AA74" i="2"/>
  <c r="AE61" i="2"/>
  <c r="AF53" i="2"/>
  <c r="AF54" i="2"/>
  <c r="AF55" i="2"/>
  <c r="AF56" i="2"/>
  <c r="AF57" i="2"/>
  <c r="AF58" i="2"/>
  <c r="AF61" i="2"/>
  <c r="AD61" i="2"/>
  <c r="AC53" i="2"/>
  <c r="AC54" i="2"/>
  <c r="AC55" i="2"/>
  <c r="AC56" i="2"/>
  <c r="AC57" i="2"/>
  <c r="AC58" i="2"/>
  <c r="AC61" i="2"/>
  <c r="AA61" i="2"/>
  <c r="AE49" i="2"/>
  <c r="AF42" i="2"/>
  <c r="AF43" i="2"/>
  <c r="AF44" i="2"/>
  <c r="AF45" i="2"/>
  <c r="AF46" i="2"/>
  <c r="AF49" i="2"/>
  <c r="AD43" i="2"/>
  <c r="AD44" i="2"/>
  <c r="AD45" i="2"/>
  <c r="AD46" i="2"/>
  <c r="AD49" i="2"/>
  <c r="AC42" i="2"/>
  <c r="AC43" i="2"/>
  <c r="AC44" i="2"/>
  <c r="AC45" i="2"/>
  <c r="AC46" i="2"/>
  <c r="AC49" i="2"/>
  <c r="AA49" i="2"/>
  <c r="AC32" i="2"/>
  <c r="AE28" i="2"/>
  <c r="AF23" i="2"/>
  <c r="AF24" i="2"/>
  <c r="AF25" i="2"/>
  <c r="AF28" i="2"/>
  <c r="AB28" i="2"/>
  <c r="AD23" i="2"/>
  <c r="AD24" i="2"/>
  <c r="AD25" i="2"/>
  <c r="AD28" i="2"/>
  <c r="AC23" i="2"/>
  <c r="AC24" i="2"/>
  <c r="AC25" i="2"/>
  <c r="AC28" i="2"/>
  <c r="AA28" i="2"/>
  <c r="AE19" i="2"/>
  <c r="AF15" i="2"/>
  <c r="AF16" i="2"/>
  <c r="AF19" i="2"/>
  <c r="AB19" i="2"/>
  <c r="AD15" i="2"/>
  <c r="AD16" i="2"/>
  <c r="AD19" i="2"/>
  <c r="AC15" i="2"/>
  <c r="AC16" i="2"/>
  <c r="AC19" i="2"/>
  <c r="AA19" i="2"/>
  <c r="AE8" i="2"/>
  <c r="AE11" i="2"/>
  <c r="AF8" i="2"/>
  <c r="AF11" i="2"/>
  <c r="AB11" i="2"/>
  <c r="AD8" i="2"/>
  <c r="AD11" i="2"/>
  <c r="AC8" i="2"/>
  <c r="AC11" i="2"/>
  <c r="AA11" i="2"/>
  <c r="W35" i="2"/>
  <c r="X35" i="2"/>
  <c r="U35" i="2"/>
  <c r="V35" i="2"/>
  <c r="S35" i="2"/>
  <c r="T35" i="2"/>
  <c r="W34" i="2"/>
  <c r="X34" i="2"/>
  <c r="U34" i="2"/>
  <c r="V34" i="2"/>
  <c r="S34" i="2"/>
  <c r="T34" i="2"/>
  <c r="T38" i="2"/>
  <c r="S38" i="2"/>
  <c r="H34" i="2"/>
  <c r="H35" i="2"/>
  <c r="J35" i="2"/>
  <c r="J34" i="2"/>
  <c r="F34" i="2"/>
  <c r="AE33" i="2"/>
  <c r="F35" i="2"/>
  <c r="AE34" i="2"/>
  <c r="AE35" i="2"/>
  <c r="AE38" i="2"/>
  <c r="AF33" i="2"/>
  <c r="AF34" i="2"/>
  <c r="AF35" i="2"/>
  <c r="AF32" i="2"/>
  <c r="AF38" i="2"/>
  <c r="AB38" i="2"/>
  <c r="AD33" i="2"/>
  <c r="AD34" i="2"/>
  <c r="AD35" i="2"/>
  <c r="AD32" i="2"/>
  <c r="AD38" i="2"/>
  <c r="AC34" i="2"/>
  <c r="AC35" i="2"/>
  <c r="AC33" i="2"/>
  <c r="AC38" i="2"/>
  <c r="AA38" i="2"/>
</calcChain>
</file>

<file path=xl/sharedStrings.xml><?xml version="1.0" encoding="utf-8"?>
<sst xmlns="http://schemas.openxmlformats.org/spreadsheetml/2006/main" count="575" uniqueCount="74">
  <si>
    <t>X1</t>
  </si>
  <si>
    <t>Y1</t>
  </si>
  <si>
    <t>X2</t>
  </si>
  <si>
    <t>Y2</t>
  </si>
  <si>
    <t>X3</t>
  </si>
  <si>
    <t>Y3</t>
  </si>
  <si>
    <t>X4</t>
  </si>
  <si>
    <t>Y4</t>
  </si>
  <si>
    <t>X5</t>
  </si>
  <si>
    <t>XC</t>
  </si>
  <si>
    <t>YC</t>
  </si>
  <si>
    <t>Y5</t>
  </si>
  <si>
    <t>Total Cells</t>
  </si>
  <si>
    <t>X0</t>
  </si>
  <si>
    <t>Y0</t>
  </si>
  <si>
    <t>Total Active</t>
  </si>
  <si>
    <t>Level</t>
  </si>
  <si>
    <t>D</t>
  </si>
  <si>
    <t>% of Volume</t>
  </si>
  <si>
    <t>% active sites</t>
  </si>
  <si>
    <t>% LUPTS</t>
  </si>
  <si>
    <t>LUMA Refs</t>
  </si>
  <si>
    <t>RefXstart</t>
  </si>
  <si>
    <t>RefXend</t>
  </si>
  <si>
    <t>RefYstart</t>
  </si>
  <si>
    <t>RefYend</t>
  </si>
  <si>
    <t>Z0</t>
  </si>
  <si>
    <t>Z1</t>
  </si>
  <si>
    <t>Z2</t>
  </si>
  <si>
    <t>Z3</t>
  </si>
  <si>
    <t>Z4</t>
  </si>
  <si>
    <t>Z5</t>
  </si>
  <si>
    <t>ZC</t>
  </si>
  <si>
    <t>RefZstart</t>
  </si>
  <si>
    <t>RefZend</t>
  </si>
  <si>
    <t>ObjYstart</t>
  </si>
  <si>
    <t>ObjXstart</t>
  </si>
  <si>
    <t>ObjZcen</t>
  </si>
  <si>
    <t>X6</t>
  </si>
  <si>
    <t>Y6</t>
  </si>
  <si>
    <t>Z6</t>
  </si>
  <si>
    <t>Totals</t>
  </si>
  <si>
    <t>L0</t>
  </si>
  <si>
    <t>L1</t>
  </si>
  <si>
    <t>L2</t>
  </si>
  <si>
    <t>L3</t>
  </si>
  <si>
    <t>L4</t>
  </si>
  <si>
    <t>L5</t>
  </si>
  <si>
    <t>L6</t>
  </si>
  <si>
    <t>Box Dims (D)</t>
  </si>
  <si>
    <t>Points per D</t>
  </si>
  <si>
    <t>BoxLoc (D)</t>
  </si>
  <si>
    <t>Coarse</t>
  </si>
  <si>
    <t>Grid</t>
  </si>
  <si>
    <t>Total</t>
  </si>
  <si>
    <t>Grids</t>
  </si>
  <si>
    <t>LUPTS (Finest)</t>
  </si>
  <si>
    <t>Padding (D)</t>
  </si>
  <si>
    <t>Xmin</t>
  </si>
  <si>
    <t>Xmax</t>
  </si>
  <si>
    <t>Ymin</t>
  </si>
  <si>
    <t>Ymax</t>
  </si>
  <si>
    <t>Zmin</t>
  </si>
  <si>
    <t>Zmax</t>
  </si>
  <si>
    <t>Object (D)</t>
  </si>
  <si>
    <t>X</t>
  </si>
  <si>
    <t>Y</t>
  </si>
  <si>
    <t>Z</t>
  </si>
  <si>
    <t>Box Limits (LU)</t>
  </si>
  <si>
    <t>ObjZstart</t>
  </si>
  <si>
    <t>N</t>
  </si>
  <si>
    <t>M</t>
  </si>
  <si>
    <t>K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</si>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</sst>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%"/>
    <numFmt numFmtId="165" formatCode="_-* #,##0_-;\-* #,##0_-;_-* &quot;-&quot;??_-;_-@_-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1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6" fillId="3" borderId="0" xfId="0" applyFont="1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7" fillId="0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3" fillId="0" borderId="0" xfId="0" applyFont="1" applyFill="1"/>
    <xf numFmtId="1" fontId="0" fillId="0" borderId="0" xfId="0" applyNumberFormat="1"/>
    <xf numFmtId="0" fontId="1" fillId="0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165" fontId="0" fillId="0" borderId="0" xfId="110" applyNumberFormat="1" applyFont="1"/>
    <xf numFmtId="166" fontId="0" fillId="0" borderId="0" xfId="0" applyNumberFormat="1"/>
    <xf numFmtId="0" fontId="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/>
    <xf numFmtId="0" fontId="9" fillId="3" borderId="1" xfId="0" applyFont="1" applyFill="1" applyBorder="1"/>
    <xf numFmtId="0" fontId="6" fillId="3" borderId="1" xfId="0" applyFont="1" applyFill="1" applyBorder="1"/>
    <xf numFmtId="0" fontId="7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9" fillId="3" borderId="2" xfId="0" applyFont="1" applyFill="1" applyBorder="1"/>
    <xf numFmtId="0" fontId="9" fillId="0" borderId="1" xfId="0" applyFont="1" applyBorder="1"/>
    <xf numFmtId="165" fontId="9" fillId="0" borderId="1" xfId="110" applyNumberFormat="1" applyFont="1" applyBorder="1"/>
    <xf numFmtId="164" fontId="9" fillId="0" borderId="1" xfId="1" applyNumberFormat="1" applyFont="1" applyBorder="1"/>
    <xf numFmtId="165" fontId="0" fillId="0" borderId="1" xfId="110" applyNumberFormat="1" applyFont="1" applyBorder="1"/>
    <xf numFmtId="164" fontId="0" fillId="0" borderId="1" xfId="1" applyNumberFormat="1" applyFont="1" applyBorder="1"/>
    <xf numFmtId="164" fontId="9" fillId="0" borderId="1" xfId="0" applyNumberFormat="1" applyFont="1" applyBorder="1"/>
    <xf numFmtId="166" fontId="0" fillId="0" borderId="1" xfId="1" applyNumberFormat="1" applyFont="1" applyBorder="1"/>
    <xf numFmtId="166" fontId="9" fillId="0" borderId="1" xfId="1" applyNumberFormat="1" applyFont="1" applyBorder="1"/>
    <xf numFmtId="2" fontId="3" fillId="2" borderId="1" xfId="0" applyNumberFormat="1" applyFont="1" applyFill="1" applyBorder="1"/>
    <xf numFmtId="0" fontId="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/>
    <xf numFmtId="0" fontId="0" fillId="0" borderId="5" xfId="0" applyBorder="1"/>
    <xf numFmtId="2" fontId="3" fillId="2" borderId="5" xfId="0" applyNumberFormat="1" applyFont="1" applyFill="1" applyBorder="1"/>
    <xf numFmtId="0" fontId="1" fillId="0" borderId="5" xfId="0" applyFont="1" applyFill="1" applyBorder="1"/>
    <xf numFmtId="2" fontId="8" fillId="2" borderId="1" xfId="0" applyNumberFormat="1" applyFont="1" applyFill="1" applyBorder="1"/>
    <xf numFmtId="2" fontId="3" fillId="2" borderId="2" xfId="0" applyNumberFormat="1" applyFont="1" applyFill="1" applyBorder="1"/>
    <xf numFmtId="0" fontId="0" fillId="0" borderId="1" xfId="0" applyFill="1" applyBorder="1"/>
    <xf numFmtId="0" fontId="9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3" xfId="0" applyFill="1" applyBorder="1"/>
    <xf numFmtId="0" fontId="0" fillId="0" borderId="3" xfId="0" applyBorder="1"/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</cellXfs>
  <cellStyles count="111">
    <cellStyle name="Comma" xfId="11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3D LUPTS (relative to finest scale) by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'3D'!$B$65</c:f>
              <c:strCache>
                <c:ptCount val="1"/>
                <c:pt idx="0">
                  <c:v>L0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('3D'!$AE$8,'3D'!$AE$15,'3D'!$AE$23,'3D'!$AE$32,'3D'!$AE$42,'3D'!$AE$53,'3D'!$AE$65)</c:f>
              <c:numCache>
                <c:formatCode>_-* #,##0_-;\-* #,##0_-;_-* "-"??_-;_-@_-</c:formatCode>
                <c:ptCount val="7"/>
                <c:pt idx="0">
                  <c:v>97844723712</c:v>
                </c:pt>
                <c:pt idx="1">
                  <c:v>6112806912</c:v>
                </c:pt>
                <c:pt idx="2">
                  <c:v>382050432</c:v>
                </c:pt>
                <c:pt idx="3">
                  <c:v>23878152</c:v>
                </c:pt>
                <c:pt idx="4">
                  <c:v>1492384.5</c:v>
                </c:pt>
                <c:pt idx="5">
                  <c:v>93262</c:v>
                </c:pt>
                <c:pt idx="6">
                  <c:v>5827.5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B-40BC-BC25-36A1FE140B2A}"/>
            </c:ext>
          </c:extLst>
        </c:ser>
        <c:ser>
          <c:idx val="1"/>
          <c:order val="1"/>
          <c:tx>
            <c:strRef>
              <c:f>'3D'!$B$66</c:f>
              <c:strCache>
                <c:ptCount val="1"/>
                <c:pt idx="0">
                  <c:v>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('3D'!$AE$9,'3D'!$AE$16,'3D'!$AE$24,'3D'!$AE$33,'3D'!$AE$43,'3D'!$AE$54,'3D'!$AE$66)</c:f>
              <c:numCache>
                <c:formatCode>_-* #,##0_-;\-* #,##0_-;_-* "-"??_-;_-@_-</c:formatCode>
                <c:ptCount val="7"/>
                <c:pt idx="1">
                  <c:v>39813120</c:v>
                </c:pt>
                <c:pt idx="2">
                  <c:v>175520</c:v>
                </c:pt>
                <c:pt idx="3">
                  <c:v>21424</c:v>
                </c:pt>
                <c:pt idx="4">
                  <c:v>2552</c:v>
                </c:pt>
                <c:pt idx="5">
                  <c:v>352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B-40BC-BC25-36A1FE140B2A}"/>
            </c:ext>
          </c:extLst>
        </c:ser>
        <c:ser>
          <c:idx val="2"/>
          <c:order val="2"/>
          <c:tx>
            <c:strRef>
              <c:f>'3D'!$B$67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('3D'!$AE$9,'3D'!$AE$17,'3D'!$AE$25,'3D'!$AE$34,'3D'!$AE$44,'3D'!$AE$55,'3D'!$AE$67)</c:f>
              <c:numCache>
                <c:formatCode>General</c:formatCode>
                <c:ptCount val="7"/>
                <c:pt idx="2" formatCode="_-* #,##0_-;\-* #,##0_-;_-* &quot;-&quot;??_-;_-@_-">
                  <c:v>37004800</c:v>
                </c:pt>
                <c:pt idx="3" formatCode="_-* #,##0_-;\-* #,##0_-;_-* &quot;-&quot;??_-;_-@_-">
                  <c:v>159200</c:v>
                </c:pt>
                <c:pt idx="4" formatCode="_-* #,##0_-;\-* #,##0_-;_-* &quot;-&quot;??_-;_-@_-">
                  <c:v>17488</c:v>
                </c:pt>
                <c:pt idx="5" formatCode="_-* #,##0_-;\-* #,##0_-;_-* &quot;-&quot;??_-;_-@_-">
                  <c:v>2072</c:v>
                </c:pt>
                <c:pt idx="6" formatCode="_-* #,##0_-;\-* #,##0_-;_-* &quot;-&quot;??_-;_-@_-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B-40BC-BC25-36A1FE140B2A}"/>
            </c:ext>
          </c:extLst>
        </c:ser>
        <c:ser>
          <c:idx val="3"/>
          <c:order val="3"/>
          <c:tx>
            <c:strRef>
              <c:f>'3D'!$B$68</c:f>
              <c:strCache>
                <c:ptCount val="1"/>
                <c:pt idx="0">
                  <c:v>L3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('3D'!$AE$9,'3D'!$AE$17,'3D'!$AE$26,'3D'!$AE$35,'3D'!$AE$45,'3D'!$AE$56,'3D'!$AE$68)</c:f>
              <c:numCache>
                <c:formatCode>General</c:formatCode>
                <c:ptCount val="7"/>
                <c:pt idx="3" formatCode="_-* #,##0_-;\-* #,##0_-;_-* &quot;-&quot;??_-;_-@_-">
                  <c:v>31781376</c:v>
                </c:pt>
                <c:pt idx="4" formatCode="_-* #,##0_-;\-* #,##0_-;_-* &quot;-&quot;??_-;_-@_-">
                  <c:v>128864</c:v>
                </c:pt>
                <c:pt idx="5" formatCode="_-* #,##0_-;\-* #,##0_-;_-* &quot;-&quot;??_-;_-@_-">
                  <c:v>13936</c:v>
                </c:pt>
                <c:pt idx="6" formatCode="_-* #,##0_-;\-* #,##0_-;_-* &quot;-&quot;??_-;_-@_-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B-40BC-BC25-36A1FE140B2A}"/>
            </c:ext>
          </c:extLst>
        </c:ser>
        <c:ser>
          <c:idx val="4"/>
          <c:order val="4"/>
          <c:tx>
            <c:strRef>
              <c:f>'3D'!$B$69</c:f>
              <c:strCache>
                <c:ptCount val="1"/>
                <c:pt idx="0">
                  <c:v>L4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('3D'!$AE$9,'3D'!$AE$17,'3D'!$AE$26,'3D'!$AE$36,'3D'!$AE$46,'3D'!$AE$57,'3D'!$AE$69)</c:f>
              <c:numCache>
                <c:formatCode>General</c:formatCode>
                <c:ptCount val="7"/>
                <c:pt idx="4" formatCode="_-* #,##0_-;\-* #,##0_-;_-* &quot;-&quot;??_-;_-@_-">
                  <c:v>22821376</c:v>
                </c:pt>
                <c:pt idx="5" formatCode="_-* #,##0_-;\-* #,##0_-;_-* &quot;-&quot;??_-;_-@_-">
                  <c:v>101600</c:v>
                </c:pt>
                <c:pt idx="6" formatCode="_-* #,##0_-;\-* #,##0_-;_-* &quot;-&quot;??_-;_-@_-">
                  <c:v>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9B-40BC-BC25-36A1FE140B2A}"/>
            </c:ext>
          </c:extLst>
        </c:ser>
        <c:ser>
          <c:idx val="5"/>
          <c:order val="5"/>
          <c:tx>
            <c:strRef>
              <c:f>'3D'!$B$70</c:f>
              <c:strCache>
                <c:ptCount val="1"/>
                <c:pt idx="0">
                  <c:v>L5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('3D'!$AE$9,'3D'!$AE$17,'3D'!$AE$26,'3D'!$AE$36,'3D'!$AE$47,'3D'!$AE$58,'3D'!$AE$70)</c:f>
              <c:numCache>
                <c:formatCode>General</c:formatCode>
                <c:ptCount val="7"/>
                <c:pt idx="5" formatCode="_-* #,##0_-;\-* #,##0_-;_-* &quot;-&quot;??_-;_-@_-">
                  <c:v>15680000</c:v>
                </c:pt>
                <c:pt idx="6" formatCode="_-* #,##0_-;\-* #,##0_-;_-* &quot;-&quot;??_-;_-@_-">
                  <c:v>47328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9B-40BC-BC25-36A1FE140B2A}"/>
            </c:ext>
          </c:extLst>
        </c:ser>
        <c:ser>
          <c:idx val="6"/>
          <c:order val="6"/>
          <c:tx>
            <c:strRef>
              <c:f>'3D'!$B$71</c:f>
              <c:strCache>
                <c:ptCount val="1"/>
                <c:pt idx="0">
                  <c:v>L6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('3D'!$AE$9,'3D'!$AE$17,'3D'!$AE$26,'3D'!$AE$36,'3D'!$AE$47,'3D'!$AE$59,'3D'!$AE$71)</c:f>
              <c:numCache>
                <c:formatCode>General</c:formatCode>
                <c:ptCount val="7"/>
                <c:pt idx="6" formatCode="_-* #,##0_-;\-* #,##0_-;_-* &quot;-&quot;??_-;_-@_-">
                  <c:v>4882944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9B-40BC-BC25-36A1FE140B2A}"/>
            </c:ext>
          </c:extLst>
        </c:ser>
        <c:ser>
          <c:idx val="7"/>
          <c:order val="7"/>
          <c:tx>
            <c:v>Total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('3D'!$AE$11,'3D'!$AE$19,'3D'!$AE$28,'3D'!$AE$38,'3D'!$AE$49,'3D'!$AE$61,'3D'!$AE$74)</c:f>
              <c:numCache>
                <c:formatCode>_-* #,##0_-;\-* #,##0_-;_-* "-"??_-;_-@_-</c:formatCode>
                <c:ptCount val="7"/>
                <c:pt idx="0">
                  <c:v>97844723712</c:v>
                </c:pt>
                <c:pt idx="1">
                  <c:v>6152620032</c:v>
                </c:pt>
                <c:pt idx="2">
                  <c:v>419230752</c:v>
                </c:pt>
                <c:pt idx="3">
                  <c:v>55840152</c:v>
                </c:pt>
                <c:pt idx="4">
                  <c:v>24462664.5</c:v>
                </c:pt>
                <c:pt idx="5">
                  <c:v>15891222</c:v>
                </c:pt>
                <c:pt idx="6">
                  <c:v>4944199.5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2-4CEE-A0C1-24C29672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526312"/>
        <c:axId val="439528280"/>
      </c:barChart>
      <c:catAx>
        <c:axId val="43952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Grids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8280"/>
        <c:crosses val="autoZero"/>
        <c:auto val="1"/>
        <c:lblAlgn val="ctr"/>
        <c:lblOffset val="100"/>
        <c:noMultiLvlLbl val="0"/>
      </c:catAx>
      <c:valAx>
        <c:axId val="439528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6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2D LUPTS </a:t>
            </a:r>
            <a:r>
              <a:rPr lang="en-US" sz="1600" b="0" i="0" u="none" strike="noStrike" baseline="0">
                <a:effectLst/>
              </a:rPr>
              <a:t>(relative to finest scale)</a:t>
            </a:r>
            <a:r>
              <a:rPr lang="en-US" sz="1600"/>
              <a:t> by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'2D'!$B$65</c:f>
              <c:strCache>
                <c:ptCount val="1"/>
                <c:pt idx="0">
                  <c:v>L0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('2D'!$AA$8,'2D'!$AA$15,'2D'!$AA$23,'2D'!$AA$32,'2D'!$AA$42,'2D'!$AA$53,'2D'!$AA$65)</c:f>
              <c:numCache>
                <c:formatCode>_-* #,##0_-;\-* #,##0_-;_-* "-"??_-;_-@_-</c:formatCode>
                <c:ptCount val="7"/>
                <c:pt idx="0">
                  <c:v>21233664</c:v>
                </c:pt>
                <c:pt idx="1">
                  <c:v>5287680</c:v>
                </c:pt>
                <c:pt idx="2">
                  <c:v>1321920</c:v>
                </c:pt>
                <c:pt idx="3">
                  <c:v>330480</c:v>
                </c:pt>
                <c:pt idx="4">
                  <c:v>82620</c:v>
                </c:pt>
                <c:pt idx="5">
                  <c:v>20636</c:v>
                </c:pt>
                <c:pt idx="6">
                  <c:v>5148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E-438F-BE08-CF4B57646887}"/>
            </c:ext>
          </c:extLst>
        </c:ser>
        <c:ser>
          <c:idx val="1"/>
          <c:order val="1"/>
          <c:tx>
            <c:strRef>
              <c:f>'2D'!$B$66</c:f>
              <c:strCache>
                <c:ptCount val="1"/>
                <c:pt idx="0">
                  <c:v>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('2D'!$AA$9,'2D'!$AA$16,'2D'!$AA$24,'2D'!$AA$33,'2D'!$AA$43,'2D'!$AA$54,'2D'!$AA$66)</c:f>
              <c:numCache>
                <c:formatCode>_-* #,##0_-;\-* #,##0_-;_-* "-"??_-;_-@_-</c:formatCode>
                <c:ptCount val="7"/>
                <c:pt idx="1">
                  <c:v>82944</c:v>
                </c:pt>
                <c:pt idx="2">
                  <c:v>1136</c:v>
                </c:pt>
                <c:pt idx="3">
                  <c:v>560</c:v>
                </c:pt>
                <c:pt idx="4">
                  <c:v>272</c:v>
                </c:pt>
                <c:pt idx="5">
                  <c:v>144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E-438F-BE08-CF4B57646887}"/>
            </c:ext>
          </c:extLst>
        </c:ser>
        <c:ser>
          <c:idx val="2"/>
          <c:order val="2"/>
          <c:tx>
            <c:strRef>
              <c:f>'2D'!$B$67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('2D'!$AA$9,'2D'!$AA$17,'2D'!$AA$25,'2D'!$AA$34,'2D'!$AA$44,'2D'!$AA$55,'2D'!$AA$67)</c:f>
              <c:numCache>
                <c:formatCode>General</c:formatCode>
                <c:ptCount val="7"/>
                <c:pt idx="2" formatCode="_-* #,##0_-;\-* #,##0_-;_-* &quot;-&quot;??_-;_-@_-">
                  <c:v>78400</c:v>
                </c:pt>
                <c:pt idx="3" formatCode="_-* #,##0_-;\-* #,##0_-;_-* &quot;-&quot;??_-;_-@_-">
                  <c:v>1072</c:v>
                </c:pt>
                <c:pt idx="4" formatCode="_-* #,##0_-;\-* #,##0_-;_-* &quot;-&quot;??_-;_-@_-">
                  <c:v>496</c:v>
                </c:pt>
                <c:pt idx="5" formatCode="_-* #,##0_-;\-* #,##0_-;_-* &quot;-&quot;??_-;_-@_-">
                  <c:v>240</c:v>
                </c:pt>
                <c:pt idx="6" formatCode="_-* #,##0_-;\-* #,##0_-;_-* &quot;-&quot;??_-;_-@_-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2E-438F-BE08-CF4B57646887}"/>
            </c:ext>
          </c:extLst>
        </c:ser>
        <c:ser>
          <c:idx val="3"/>
          <c:order val="3"/>
          <c:tx>
            <c:strRef>
              <c:f>'2D'!$B$68</c:f>
              <c:strCache>
                <c:ptCount val="1"/>
                <c:pt idx="0">
                  <c:v>L3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('2D'!$AA$9,'2D'!$AA$17,'2D'!$AA$26,'2D'!$AA$35,'2D'!$AA$45,'2D'!$AA$56,'2D'!$AA$68)</c:f>
              <c:numCache>
                <c:formatCode>General</c:formatCode>
                <c:ptCount val="7"/>
                <c:pt idx="3" formatCode="_-* #,##0_-;\-* #,##0_-;_-* &quot;-&quot;??_-;_-@_-">
                  <c:v>69696</c:v>
                </c:pt>
                <c:pt idx="4" formatCode="_-* #,##0_-;\-* #,##0_-;_-* &quot;-&quot;??_-;_-@_-">
                  <c:v>944</c:v>
                </c:pt>
                <c:pt idx="5" formatCode="_-* #,##0_-;\-* #,##0_-;_-* &quot;-&quot;??_-;_-@_-">
                  <c:v>432</c:v>
                </c:pt>
                <c:pt idx="6" formatCode="_-* #,##0_-;\-* #,##0_-;_-* &quot;-&quot;??_-;_-@_-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2E-438F-BE08-CF4B57646887}"/>
            </c:ext>
          </c:extLst>
        </c:ser>
        <c:ser>
          <c:idx val="4"/>
          <c:order val="4"/>
          <c:tx>
            <c:strRef>
              <c:f>'2D'!$B$69</c:f>
              <c:strCache>
                <c:ptCount val="1"/>
                <c:pt idx="0">
                  <c:v>L4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('2D'!$AA$9,'2D'!$AA$17,'2D'!$AA$26,'2D'!$AA$36,'2D'!$AA$46,'2D'!$AA$57,'2D'!$AA$69)</c:f>
              <c:numCache>
                <c:formatCode>General</c:formatCode>
                <c:ptCount val="7"/>
                <c:pt idx="4" formatCode="_-* #,##0_-;\-* #,##0_-;_-* &quot;-&quot;??_-;_-@_-">
                  <c:v>53824</c:v>
                </c:pt>
                <c:pt idx="5" formatCode="_-* #,##0_-;\-* #,##0_-;_-* &quot;-&quot;??_-;_-@_-">
                  <c:v>816</c:v>
                </c:pt>
                <c:pt idx="6" formatCode="_-* #,##0_-;\-* #,##0_-;_-* &quot;-&quot;??_-;_-@_-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2E-438F-BE08-CF4B57646887}"/>
            </c:ext>
          </c:extLst>
        </c:ser>
        <c:ser>
          <c:idx val="5"/>
          <c:order val="5"/>
          <c:tx>
            <c:strRef>
              <c:f>'2D'!$B$70</c:f>
              <c:strCache>
                <c:ptCount val="1"/>
                <c:pt idx="0">
                  <c:v>L5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('2D'!$AA$9,'2D'!$AA$17,'2D'!$AA$26,'2D'!$AA$36,'2D'!$AA$47,'2D'!$AA$58,'2D'!$AA$70)</c:f>
              <c:numCache>
                <c:formatCode>General</c:formatCode>
                <c:ptCount val="7"/>
                <c:pt idx="5" formatCode="_-* #,##0_-;\-* #,##0_-;_-* &quot;-&quot;??_-;_-@_-">
                  <c:v>40000</c:v>
                </c:pt>
                <c:pt idx="6" formatCode="_-* #,##0_-;\-* #,##0_-;_-* &quot;-&quot;??_-;_-@_-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2E-438F-BE08-CF4B57646887}"/>
            </c:ext>
          </c:extLst>
        </c:ser>
        <c:ser>
          <c:idx val="6"/>
          <c:order val="6"/>
          <c:tx>
            <c:strRef>
              <c:f>'2D'!$B$71</c:f>
              <c:strCache>
                <c:ptCount val="1"/>
                <c:pt idx="0">
                  <c:v>L6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('2D'!$AA$9,'2D'!$AA$17,'2D'!$AA$26,'2D'!$AA$36,'2D'!$AA$47,'2D'!$AA$59,'2D'!$AA$71)</c:f>
              <c:numCache>
                <c:formatCode>General</c:formatCode>
                <c:ptCount val="7"/>
                <c:pt idx="6" formatCode="_-* #,##0_-;\-* #,##0_-;_-* &quot;-&quot;??_-;_-@_-">
                  <c:v>18496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2E-438F-BE08-CF4B57646887}"/>
            </c:ext>
          </c:extLst>
        </c:ser>
        <c:ser>
          <c:idx val="7"/>
          <c:order val="7"/>
          <c:tx>
            <c:v>Total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('2D'!$AA$11,'2D'!$AA$19,'2D'!$AA$28,'2D'!$AA$38,'2D'!$AA$49,'2D'!$AA$61,'2D'!$AA$74)</c:f>
              <c:numCache>
                <c:formatCode>_-* #,##0_-;\-* #,##0_-;_-* "-"??_-;_-@_-</c:formatCode>
                <c:ptCount val="7"/>
                <c:pt idx="0">
                  <c:v>21233664</c:v>
                </c:pt>
                <c:pt idx="1">
                  <c:v>5370624</c:v>
                </c:pt>
                <c:pt idx="2">
                  <c:v>1401456</c:v>
                </c:pt>
                <c:pt idx="3">
                  <c:v>401808</c:v>
                </c:pt>
                <c:pt idx="4">
                  <c:v>138156</c:v>
                </c:pt>
                <c:pt idx="5">
                  <c:v>62268</c:v>
                </c:pt>
                <c:pt idx="6">
                  <c:v>24876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3-4D5A-ADA4-59C8066F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526312"/>
        <c:axId val="439528280"/>
      </c:barChart>
      <c:catAx>
        <c:axId val="43952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Grids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8280"/>
        <c:crosses val="autoZero"/>
        <c:auto val="1"/>
        <c:lblAlgn val="ctr"/>
        <c:lblOffset val="100"/>
        <c:noMultiLvlLbl val="0"/>
      </c:catAx>
      <c:valAx>
        <c:axId val="439528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LUPTS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6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301727</xdr:colOff>
      <xdr:row>14</xdr:row>
      <xdr:rowOff>87086</xdr:rowOff>
    </xdr:from>
    <xdr:to>
      <xdr:col>42</xdr:col>
      <xdr:colOff>633420</xdr:colOff>
      <xdr:row>45</xdr:row>
      <xdr:rowOff>131910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411" r="3509" b="24252"/>
        <a:stretch/>
      </xdr:blipFill>
      <xdr:spPr>
        <a:xfrm>
          <a:off x="17740641" y="1752600"/>
          <a:ext cx="8278265" cy="57815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301727</xdr:colOff>
      <xdr:row>14</xdr:row>
      <xdr:rowOff>87086</xdr:rowOff>
    </xdr:from>
    <xdr:to>
      <xdr:col>38</xdr:col>
      <xdr:colOff>633420</xdr:colOff>
      <xdr:row>45</xdr:row>
      <xdr:rowOff>131910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411" r="3509" b="24252"/>
        <a:stretch/>
      </xdr:blipFill>
      <xdr:spPr>
        <a:xfrm>
          <a:off x="19130747" y="2647406"/>
          <a:ext cx="8256493" cy="57141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abSelected="1" zoomScaleNormal="100" workbookViewId="0">
      <pane ySplit="5" topLeftCell="A6" activePane="bottomLeft" state="frozen"/>
      <selection pane="bottomLeft" activeCell="L35" sqref="L35"/>
    </sheetView>
  </sheetViews>
  <sheetFormatPr defaultColWidth="11.5546875" defaultRowHeight="14.4" outlineLevelCol="1" x14ac:dyDescent="0.3"/>
  <cols>
    <col min="2" max="2" width="5.33203125" bestFit="1" customWidth="1"/>
    <col min="3" max="3" width="7" bestFit="1" customWidth="1"/>
    <col min="4" max="4" width="5" bestFit="1" customWidth="1"/>
    <col min="5" max="5" width="5.5546875" bestFit="1" customWidth="1"/>
    <col min="6" max="6" width="5.44140625" bestFit="1" customWidth="1"/>
    <col min="7" max="7" width="5.5546875" bestFit="1" customWidth="1"/>
    <col min="8" max="8" width="5" bestFit="1" customWidth="1"/>
    <col min="9" max="9" width="5.5546875" bestFit="1" customWidth="1"/>
    <col min="10" max="10" width="5.44140625" bestFit="1" customWidth="1"/>
    <col min="11" max="11" width="4.5546875" bestFit="1" customWidth="1"/>
    <col min="12" max="12" width="8.109375" bestFit="1" customWidth="1"/>
    <col min="13" max="13" width="8" bestFit="1" customWidth="1"/>
    <col min="14" max="14" width="5.5546875" bestFit="1" customWidth="1"/>
    <col min="15" max="15" width="7" bestFit="1" customWidth="1"/>
    <col min="16" max="16" width="5.5546875" bestFit="1" customWidth="1"/>
    <col min="17" max="17" width="8" customWidth="1"/>
    <col min="18" max="18" width="10.21875" customWidth="1"/>
    <col min="19" max="19" width="9" customWidth="1" outlineLevel="1"/>
    <col min="20" max="20" width="8.88671875" customWidth="1" outlineLevel="1"/>
    <col min="21" max="21" width="8.5546875" customWidth="1" outlineLevel="1"/>
    <col min="22" max="22" width="7.88671875" customWidth="1" outlineLevel="1"/>
    <col min="23" max="23" width="8.5546875" customWidth="1" outlineLevel="1"/>
    <col min="24" max="24" width="7.88671875" customWidth="1" outlineLevel="1"/>
    <col min="25" max="25" width="4.77734375" customWidth="1"/>
    <col min="26" max="26" width="14.77734375" bestFit="1" customWidth="1"/>
    <col min="27" max="28" width="17.21875" bestFit="1" customWidth="1"/>
    <col min="29" max="29" width="12" bestFit="1" customWidth="1"/>
    <col min="30" max="30" width="12.44140625" bestFit="1" customWidth="1"/>
    <col min="31" max="31" width="17.21875" bestFit="1" customWidth="1"/>
    <col min="32" max="32" width="9.6640625" bestFit="1" customWidth="1"/>
  </cols>
  <sheetData>
    <row r="1" spans="1:32" x14ac:dyDescent="0.3">
      <c r="A1" s="14" t="s">
        <v>50</v>
      </c>
      <c r="B1" s="15"/>
      <c r="C1" s="15"/>
      <c r="D1" s="34" t="s">
        <v>49</v>
      </c>
      <c r="E1" s="35"/>
      <c r="F1" s="35"/>
      <c r="G1" s="35"/>
      <c r="H1" s="35"/>
      <c r="I1" s="35"/>
      <c r="J1" s="15"/>
      <c r="K1" s="34" t="s">
        <v>51</v>
      </c>
      <c r="L1" s="34"/>
      <c r="M1" s="34"/>
      <c r="N1" s="34"/>
      <c r="O1" s="34"/>
      <c r="P1" s="39"/>
      <c r="Q1" s="40"/>
    </row>
    <row r="2" spans="1:32" x14ac:dyDescent="0.3">
      <c r="A2" s="30">
        <v>96</v>
      </c>
      <c r="B2" s="37" t="s">
        <v>52</v>
      </c>
      <c r="C2" s="37"/>
      <c r="D2" s="16" t="s">
        <v>13</v>
      </c>
      <c r="E2" s="30">
        <v>48</v>
      </c>
      <c r="F2" s="16" t="s">
        <v>14</v>
      </c>
      <c r="G2" s="30">
        <v>48</v>
      </c>
      <c r="H2" s="20" t="s">
        <v>26</v>
      </c>
      <c r="I2" s="30">
        <v>48</v>
      </c>
      <c r="J2" s="16"/>
      <c r="K2" s="16" t="s">
        <v>9</v>
      </c>
      <c r="L2" s="30">
        <v>24</v>
      </c>
      <c r="M2" s="16" t="s">
        <v>10</v>
      </c>
      <c r="N2" s="30">
        <v>24</v>
      </c>
      <c r="O2" s="20" t="s">
        <v>32</v>
      </c>
      <c r="P2" s="46">
        <v>24</v>
      </c>
      <c r="Q2" s="41"/>
    </row>
    <row r="3" spans="1:32" x14ac:dyDescent="0.3">
      <c r="B3" s="37" t="s">
        <v>73</v>
      </c>
      <c r="C3" s="37"/>
      <c r="D3" s="42" t="s">
        <v>0</v>
      </c>
      <c r="E3" s="43">
        <v>3</v>
      </c>
      <c r="F3" s="42" t="s">
        <v>1</v>
      </c>
      <c r="G3" s="43">
        <v>3</v>
      </c>
      <c r="H3" s="44" t="s">
        <v>27</v>
      </c>
      <c r="I3" s="43">
        <v>5</v>
      </c>
    </row>
    <row r="4" spans="1:32" x14ac:dyDescent="0.3">
      <c r="B4" s="38" t="s">
        <v>57</v>
      </c>
      <c r="C4" s="38"/>
      <c r="D4" s="16" t="s">
        <v>58</v>
      </c>
      <c r="E4" s="45">
        <v>0</v>
      </c>
      <c r="F4" s="16" t="s">
        <v>59</v>
      </c>
      <c r="G4" s="30">
        <v>0</v>
      </c>
      <c r="H4" s="20" t="s">
        <v>60</v>
      </c>
      <c r="I4" s="30">
        <v>0</v>
      </c>
      <c r="J4" s="16" t="s">
        <v>61</v>
      </c>
      <c r="K4" s="45">
        <v>0</v>
      </c>
      <c r="L4" s="16" t="s">
        <v>62</v>
      </c>
      <c r="M4" s="45">
        <v>0</v>
      </c>
      <c r="N4" s="16" t="s">
        <v>63</v>
      </c>
      <c r="O4" s="45">
        <v>0</v>
      </c>
    </row>
    <row r="5" spans="1:32" x14ac:dyDescent="0.3">
      <c r="B5" s="38" t="s">
        <v>64</v>
      </c>
      <c r="C5" s="38"/>
      <c r="D5" s="16" t="s">
        <v>65</v>
      </c>
      <c r="E5" s="45">
        <v>1</v>
      </c>
      <c r="F5" s="16" t="s">
        <v>66</v>
      </c>
      <c r="G5" s="30">
        <v>0.5</v>
      </c>
      <c r="H5" s="20" t="s">
        <v>67</v>
      </c>
      <c r="I5" s="30">
        <v>2</v>
      </c>
    </row>
    <row r="7" spans="1:32" x14ac:dyDescent="0.3">
      <c r="A7" s="21" t="s">
        <v>55</v>
      </c>
      <c r="B7" s="18" t="s">
        <v>16</v>
      </c>
      <c r="C7" s="18" t="s">
        <v>17</v>
      </c>
      <c r="D7" s="18"/>
      <c r="E7" s="34" t="s">
        <v>49</v>
      </c>
      <c r="F7" s="35"/>
      <c r="G7" s="35"/>
      <c r="H7" s="35"/>
      <c r="I7" s="35"/>
      <c r="J7" s="35"/>
      <c r="K7" s="18"/>
      <c r="L7" s="34" t="s">
        <v>68</v>
      </c>
      <c r="M7" s="34"/>
      <c r="N7" s="34"/>
      <c r="O7" s="34"/>
      <c r="P7" s="34"/>
      <c r="Q7" s="34"/>
      <c r="R7" s="10"/>
      <c r="S7" s="36" t="s">
        <v>21</v>
      </c>
      <c r="T7" s="36"/>
      <c r="U7" s="36"/>
      <c r="V7" s="36"/>
      <c r="W7" s="11"/>
      <c r="X7" s="11"/>
      <c r="Y7" s="1"/>
      <c r="Z7" s="17" t="s">
        <v>53</v>
      </c>
      <c r="AA7" s="18" t="s">
        <v>12</v>
      </c>
      <c r="AB7" s="18" t="s">
        <v>15</v>
      </c>
      <c r="AC7" s="18" t="s">
        <v>18</v>
      </c>
      <c r="AD7" s="18" t="s">
        <v>19</v>
      </c>
      <c r="AE7" s="17" t="s">
        <v>56</v>
      </c>
      <c r="AF7" s="18" t="s">
        <v>20</v>
      </c>
    </row>
    <row r="8" spans="1:32" x14ac:dyDescent="0.3">
      <c r="A8" s="19">
        <v>1</v>
      </c>
      <c r="B8" s="16" t="s">
        <v>42</v>
      </c>
      <c r="C8" s="20">
        <f>$A$2</f>
        <v>96</v>
      </c>
      <c r="D8" s="20"/>
      <c r="E8" s="20" t="s">
        <v>13</v>
      </c>
      <c r="F8" s="20">
        <f>E$2</f>
        <v>48</v>
      </c>
      <c r="G8" s="20" t="s">
        <v>14</v>
      </c>
      <c r="H8" s="20">
        <f>G$2</f>
        <v>48</v>
      </c>
      <c r="I8" s="20" t="s">
        <v>26</v>
      </c>
      <c r="J8" s="20">
        <f>I$2</f>
        <v>48</v>
      </c>
      <c r="K8" s="20"/>
      <c r="L8" s="16">
        <f>CEILING((F8/2)*$C8,1)</f>
        <v>2304</v>
      </c>
      <c r="M8" s="16">
        <f>CEILING((F8/2)*$C8,1)</f>
        <v>2304</v>
      </c>
      <c r="N8" s="16">
        <f>CEILING((H8/2)*$C8,1)</f>
        <v>2304</v>
      </c>
      <c r="O8" s="16">
        <f>CEILING((H8/2)*$C8,1)</f>
        <v>2304</v>
      </c>
      <c r="P8" s="16">
        <f>CEILING((J8/2)*$C8,1)</f>
        <v>2304</v>
      </c>
      <c r="Q8" s="16">
        <f>CEILING((J8/2)*$C8,1)</f>
        <v>2304</v>
      </c>
      <c r="R8" s="7"/>
      <c r="Z8" s="16">
        <v>0</v>
      </c>
      <c r="AA8" s="25">
        <f>(L8+M8)*(N8+O8)*(P8+Q8)</f>
        <v>97844723712</v>
      </c>
      <c r="AB8" s="25">
        <f>AA8-AA9/8</f>
        <v>97844723712</v>
      </c>
      <c r="AC8" s="26">
        <f>(F8*H8*J8)/($F$8*$H$8*$J$8)</f>
        <v>1</v>
      </c>
      <c r="AD8" s="26">
        <f>AB8/AB11</f>
        <v>1</v>
      </c>
      <c r="AE8" s="25">
        <f>AB8</f>
        <v>97844723712</v>
      </c>
      <c r="AF8" s="26">
        <f>AE8/$AE$11</f>
        <v>1</v>
      </c>
    </row>
    <row r="9" spans="1:32" x14ac:dyDescent="0.3">
      <c r="A9" s="5"/>
      <c r="B9" s="47" t="s">
        <v>70</v>
      </c>
      <c r="C9" s="20">
        <f>L8+M8</f>
        <v>4608</v>
      </c>
      <c r="I9" s="9"/>
      <c r="AD9" s="2"/>
    </row>
    <row r="10" spans="1:32" x14ac:dyDescent="0.3">
      <c r="A10" s="5"/>
      <c r="B10" s="47" t="s">
        <v>71</v>
      </c>
      <c r="C10" s="16">
        <f>N8+O8</f>
        <v>4608</v>
      </c>
      <c r="I10" s="9"/>
      <c r="S10" s="9" t="s">
        <v>36</v>
      </c>
      <c r="T10" s="9" t="s">
        <v>35</v>
      </c>
      <c r="U10" s="9" t="s">
        <v>37</v>
      </c>
      <c r="V10" t="s">
        <v>69</v>
      </c>
      <c r="W10" s="9"/>
      <c r="X10" s="9"/>
    </row>
    <row r="11" spans="1:32" x14ac:dyDescent="0.3">
      <c r="A11" s="5"/>
      <c r="B11" s="47" t="s">
        <v>72</v>
      </c>
      <c r="C11" s="16">
        <f>P8+Q8</f>
        <v>4608</v>
      </c>
      <c r="S11">
        <f>L8-CEILING(($E$5*$C8)/2,1)</f>
        <v>2256</v>
      </c>
      <c r="T11">
        <f>N8-CEILING(($G$5*$C8)/2,1)</f>
        <v>2280</v>
      </c>
      <c r="U11">
        <f>P8</f>
        <v>2304</v>
      </c>
      <c r="V11">
        <f>U11-($I$5/2)*$C8</f>
        <v>2208</v>
      </c>
      <c r="Z11" s="22" t="s">
        <v>41</v>
      </c>
      <c r="AA11" s="23">
        <f t="shared" ref="AA11:AF11" si="0">SUM(AA8:AA8)</f>
        <v>97844723712</v>
      </c>
      <c r="AB11" s="23">
        <f t="shared" si="0"/>
        <v>97844723712</v>
      </c>
      <c r="AC11" s="27">
        <f t="shared" si="0"/>
        <v>1</v>
      </c>
      <c r="AD11" s="27">
        <f t="shared" si="0"/>
        <v>1</v>
      </c>
      <c r="AE11" s="23">
        <f t="shared" si="0"/>
        <v>97844723712</v>
      </c>
      <c r="AF11" s="24">
        <f t="shared" si="0"/>
        <v>1</v>
      </c>
    </row>
    <row r="12" spans="1:32" x14ac:dyDescent="0.3">
      <c r="A12" s="5"/>
    </row>
    <row r="14" spans="1:32" x14ac:dyDescent="0.3">
      <c r="A14" s="21" t="s">
        <v>55</v>
      </c>
      <c r="B14" s="18" t="s">
        <v>16</v>
      </c>
      <c r="C14" s="18" t="s">
        <v>17</v>
      </c>
      <c r="D14" s="18"/>
      <c r="E14" s="34" t="s">
        <v>49</v>
      </c>
      <c r="F14" s="35"/>
      <c r="G14" s="35"/>
      <c r="H14" s="35"/>
      <c r="I14" s="35"/>
      <c r="J14" s="35"/>
      <c r="K14" s="18"/>
      <c r="L14" s="34" t="s">
        <v>68</v>
      </c>
      <c r="M14" s="34"/>
      <c r="N14" s="34"/>
      <c r="O14" s="34"/>
      <c r="P14" s="34"/>
      <c r="Q14" s="34"/>
      <c r="R14" s="10"/>
      <c r="S14" s="36" t="s">
        <v>21</v>
      </c>
      <c r="T14" s="36"/>
      <c r="U14" s="36"/>
      <c r="V14" s="36"/>
      <c r="W14" s="11"/>
      <c r="X14" s="11"/>
      <c r="Y14" s="1"/>
      <c r="Z14" s="17" t="s">
        <v>53</v>
      </c>
      <c r="AA14" s="18" t="s">
        <v>12</v>
      </c>
      <c r="AB14" s="18" t="s">
        <v>15</v>
      </c>
      <c r="AC14" s="18" t="s">
        <v>18</v>
      </c>
      <c r="AD14" s="18" t="s">
        <v>19</v>
      </c>
      <c r="AE14" s="17" t="s">
        <v>56</v>
      </c>
      <c r="AF14" s="18" t="s">
        <v>20</v>
      </c>
    </row>
    <row r="15" spans="1:32" x14ac:dyDescent="0.3">
      <c r="A15" s="19">
        <v>2</v>
      </c>
      <c r="B15" s="16" t="s">
        <v>42</v>
      </c>
      <c r="C15" s="20">
        <f>C16/2</f>
        <v>48</v>
      </c>
      <c r="D15" s="20"/>
      <c r="E15" s="20" t="s">
        <v>13</v>
      </c>
      <c r="F15" s="20">
        <f>E$2</f>
        <v>48</v>
      </c>
      <c r="G15" s="20" t="s">
        <v>14</v>
      </c>
      <c r="H15" s="20">
        <f>G$2</f>
        <v>48</v>
      </c>
      <c r="I15" s="20" t="s">
        <v>26</v>
      </c>
      <c r="J15" s="20">
        <f>I$2</f>
        <v>48</v>
      </c>
      <c r="K15" s="20"/>
      <c r="L15" s="16">
        <f>CEILING((F15/2)*$C15,1)</f>
        <v>1152</v>
      </c>
      <c r="M15" s="16">
        <f>CEILING((F15/2)*$C15,1)</f>
        <v>1152</v>
      </c>
      <c r="N15" s="16">
        <f>CEILING((H15/2)*$C15,1)</f>
        <v>1152</v>
      </c>
      <c r="O15" s="16">
        <f>CEILING((H15/2)*$C15,1)</f>
        <v>1152</v>
      </c>
      <c r="P15" s="16">
        <f>CEILING((J15/2)*$C15,1)</f>
        <v>1152</v>
      </c>
      <c r="Q15" s="16">
        <f>CEILING((J15/2)*$C15,1)</f>
        <v>1152</v>
      </c>
      <c r="R15" s="7"/>
      <c r="S15" t="s">
        <v>22</v>
      </c>
      <c r="T15" t="s">
        <v>23</v>
      </c>
      <c r="U15" t="s">
        <v>24</v>
      </c>
      <c r="V15" t="s">
        <v>25</v>
      </c>
      <c r="W15" t="s">
        <v>33</v>
      </c>
      <c r="X15" t="s">
        <v>34</v>
      </c>
      <c r="Z15" s="16">
        <v>0</v>
      </c>
      <c r="AA15" s="25">
        <f>(L15+M15)*(N15+O15)*(P15+Q15)</f>
        <v>12230590464</v>
      </c>
      <c r="AB15" s="25">
        <f>AA15-AA16/8</f>
        <v>12225613824</v>
      </c>
      <c r="AC15" s="26">
        <f>(F15*H15*J15-F16*H16*J16)/($F$32*$H$32*$J$32)</f>
        <v>0.99959309895833337</v>
      </c>
      <c r="AD15" s="26">
        <f>AB15/AB19</f>
        <v>0.99675403716627442</v>
      </c>
      <c r="AE15" s="25">
        <f>AB15/2</f>
        <v>6112806912</v>
      </c>
      <c r="AF15" s="26">
        <f>AE15/$AE$19</f>
        <v>0.99352907870258023</v>
      </c>
    </row>
    <row r="16" spans="1:32" x14ac:dyDescent="0.3">
      <c r="A16" s="5"/>
      <c r="B16" s="16" t="s">
        <v>43</v>
      </c>
      <c r="C16" s="20">
        <f>$A$2</f>
        <v>96</v>
      </c>
      <c r="D16" s="20"/>
      <c r="E16" s="20" t="s">
        <v>0</v>
      </c>
      <c r="F16" s="20">
        <f>E$3</f>
        <v>3</v>
      </c>
      <c r="G16" s="20" t="s">
        <v>1</v>
      </c>
      <c r="H16" s="20">
        <f>G$3</f>
        <v>3</v>
      </c>
      <c r="I16" s="20" t="s">
        <v>27</v>
      </c>
      <c r="J16" s="20">
        <f>I$3</f>
        <v>5</v>
      </c>
      <c r="K16" s="20"/>
      <c r="L16" s="16">
        <f>EVEN((F16/2)*$C16)</f>
        <v>144</v>
      </c>
      <c r="M16" s="16">
        <f>EVEN((F16/2)*$C16)</f>
        <v>144</v>
      </c>
      <c r="N16" s="16">
        <f>EVEN((H16/2)*$C16)</f>
        <v>144</v>
      </c>
      <c r="O16" s="16">
        <f>EVEN((H16/2)*$C16)</f>
        <v>144</v>
      </c>
      <c r="P16" s="16">
        <f>EVEN((J16/2)*$C16)</f>
        <v>240</v>
      </c>
      <c r="Q16" s="16">
        <f>EVEN((J16/2)*$C16)</f>
        <v>240</v>
      </c>
      <c r="S16" s="8">
        <f>L15-L16/2</f>
        <v>1080</v>
      </c>
      <c r="T16" s="8">
        <f>S16+(L16/2)+(M16/2)-1</f>
        <v>1223</v>
      </c>
      <c r="U16" s="8">
        <f>N15-N16/2</f>
        <v>1080</v>
      </c>
      <c r="V16" s="8">
        <f>U16+(N16/2)+(O16/2)-1</f>
        <v>1223</v>
      </c>
      <c r="W16" s="8">
        <f>P15-P16/2</f>
        <v>1032</v>
      </c>
      <c r="X16" s="8">
        <f>W16+(P16/2)+(Q16/2)-1</f>
        <v>1271</v>
      </c>
      <c r="Z16" s="16">
        <v>1</v>
      </c>
      <c r="AA16" s="25">
        <f>(L16+M16)*(N16+O16)*(P16+Q16)</f>
        <v>39813120</v>
      </c>
      <c r="AB16" s="25">
        <f>AA16-AA17/8</f>
        <v>39813120</v>
      </c>
      <c r="AC16" s="26">
        <f>(F16*H16*J16-F17*H17*J17)/($F$15*$H$15*$J$15)</f>
        <v>4.0690104166666668E-4</v>
      </c>
      <c r="AD16" s="26">
        <f>AB16/AB19</f>
        <v>3.2459628337255537E-3</v>
      </c>
      <c r="AE16" s="25">
        <f>AB16</f>
        <v>39813120</v>
      </c>
      <c r="AF16" s="26">
        <f>AE16/$AE$19</f>
        <v>6.4709212974197201E-3</v>
      </c>
    </row>
    <row r="17" spans="1:32" x14ac:dyDescent="0.3">
      <c r="A17" s="5"/>
      <c r="B17" s="47" t="s">
        <v>70</v>
      </c>
      <c r="C17" s="20">
        <f>L15+M15</f>
        <v>2304</v>
      </c>
      <c r="I17" s="9"/>
      <c r="AD17" s="3"/>
      <c r="AF17" s="4"/>
    </row>
    <row r="18" spans="1:32" x14ac:dyDescent="0.3">
      <c r="A18" s="5"/>
      <c r="B18" s="47" t="s">
        <v>71</v>
      </c>
      <c r="C18" s="16">
        <f>N15+O15</f>
        <v>2304</v>
      </c>
      <c r="I18" s="9"/>
      <c r="S18" s="9" t="s">
        <v>36</v>
      </c>
      <c r="T18" s="9" t="s">
        <v>35</v>
      </c>
      <c r="U18" s="9" t="s">
        <v>37</v>
      </c>
      <c r="V18" t="s">
        <v>69</v>
      </c>
      <c r="W18" s="9"/>
      <c r="X18" s="9"/>
      <c r="AF18" s="4"/>
    </row>
    <row r="19" spans="1:32" x14ac:dyDescent="0.3">
      <c r="A19" s="5"/>
      <c r="B19" s="47" t="s">
        <v>72</v>
      </c>
      <c r="C19" s="16">
        <f>P15+Q15</f>
        <v>2304</v>
      </c>
      <c r="S19">
        <f>L16-CEILING(($E$5*$C16)/2,1)</f>
        <v>96</v>
      </c>
      <c r="T19">
        <f>N16-CEILING(($G$5*$C16)/2,1)</f>
        <v>120</v>
      </c>
      <c r="U19">
        <f>P16</f>
        <v>240</v>
      </c>
      <c r="V19">
        <f>U19-($I$5/2)*$C16</f>
        <v>144</v>
      </c>
      <c r="Z19" s="22" t="s">
        <v>41</v>
      </c>
      <c r="AA19" s="23">
        <f t="shared" ref="AA19:AF19" si="1">SUM(AA15:AA16)</f>
        <v>12270403584</v>
      </c>
      <c r="AB19" s="23">
        <f t="shared" si="1"/>
        <v>12265426944</v>
      </c>
      <c r="AC19" s="27">
        <f t="shared" si="1"/>
        <v>1</v>
      </c>
      <c r="AD19" s="27">
        <f t="shared" si="1"/>
        <v>1</v>
      </c>
      <c r="AE19" s="23">
        <f t="shared" si="1"/>
        <v>6152620032</v>
      </c>
      <c r="AF19" s="24">
        <f t="shared" si="1"/>
        <v>1</v>
      </c>
    </row>
    <row r="20" spans="1:32" x14ac:dyDescent="0.3">
      <c r="A20" s="5"/>
      <c r="AB20" s="12"/>
      <c r="AC20" s="4"/>
      <c r="AD20" s="4"/>
      <c r="AE20" s="12"/>
      <c r="AF20" s="2"/>
    </row>
    <row r="21" spans="1:32" x14ac:dyDescent="0.3">
      <c r="A21" s="5"/>
    </row>
    <row r="22" spans="1:32" x14ac:dyDescent="0.3">
      <c r="A22" s="21" t="s">
        <v>55</v>
      </c>
      <c r="B22" s="18" t="s">
        <v>16</v>
      </c>
      <c r="C22" s="18" t="s">
        <v>17</v>
      </c>
      <c r="D22" s="18"/>
      <c r="E22" s="34" t="s">
        <v>49</v>
      </c>
      <c r="F22" s="35"/>
      <c r="G22" s="35"/>
      <c r="H22" s="35"/>
      <c r="I22" s="35"/>
      <c r="J22" s="35"/>
      <c r="K22" s="18"/>
      <c r="L22" s="34" t="s">
        <v>68</v>
      </c>
      <c r="M22" s="34"/>
      <c r="N22" s="34"/>
      <c r="O22" s="34"/>
      <c r="P22" s="34"/>
      <c r="Q22" s="34"/>
      <c r="R22" s="10"/>
      <c r="S22" s="36" t="s">
        <v>21</v>
      </c>
      <c r="T22" s="36"/>
      <c r="U22" s="36"/>
      <c r="V22" s="36"/>
      <c r="W22" s="11"/>
      <c r="X22" s="11"/>
      <c r="Y22" s="1"/>
      <c r="Z22" s="17" t="s">
        <v>53</v>
      </c>
      <c r="AA22" s="18" t="s">
        <v>12</v>
      </c>
      <c r="AB22" s="18" t="s">
        <v>15</v>
      </c>
      <c r="AC22" s="18" t="s">
        <v>18</v>
      </c>
      <c r="AD22" s="18" t="s">
        <v>19</v>
      </c>
      <c r="AE22" s="17" t="s">
        <v>56</v>
      </c>
      <c r="AF22" s="18" t="s">
        <v>20</v>
      </c>
    </row>
    <row r="23" spans="1:32" x14ac:dyDescent="0.3">
      <c r="A23" s="19">
        <v>3</v>
      </c>
      <c r="B23" s="16" t="s">
        <v>42</v>
      </c>
      <c r="C23" s="20">
        <f>C24/2</f>
        <v>24</v>
      </c>
      <c r="D23" s="20"/>
      <c r="E23" s="20" t="s">
        <v>13</v>
      </c>
      <c r="F23" s="20">
        <f>E$2</f>
        <v>48</v>
      </c>
      <c r="G23" s="20" t="s">
        <v>14</v>
      </c>
      <c r="H23" s="20">
        <f>G$2</f>
        <v>48</v>
      </c>
      <c r="I23" s="20" t="s">
        <v>26</v>
      </c>
      <c r="J23" s="20">
        <f>I$2</f>
        <v>48</v>
      </c>
      <c r="K23" s="20"/>
      <c r="L23" s="16">
        <f>CEILING((F23/2)*$C23,1)</f>
        <v>576</v>
      </c>
      <c r="M23" s="16">
        <f>CEILING((F23/2)*$C23,1)</f>
        <v>576</v>
      </c>
      <c r="N23" s="16">
        <f>CEILING((H23/2)*$C23,1)</f>
        <v>576</v>
      </c>
      <c r="O23" s="16">
        <f>CEILING((H23/2)*$C23,1)</f>
        <v>576</v>
      </c>
      <c r="P23" s="16">
        <f>CEILING((J23/2)*$C23,1)</f>
        <v>576</v>
      </c>
      <c r="Q23" s="16">
        <f>CEILING((J23/2)*$C23,1)</f>
        <v>576</v>
      </c>
      <c r="R23" s="7"/>
      <c r="S23" t="s">
        <v>22</v>
      </c>
      <c r="T23" t="s">
        <v>23</v>
      </c>
      <c r="U23" t="s">
        <v>24</v>
      </c>
      <c r="V23" t="s">
        <v>25</v>
      </c>
      <c r="W23" t="s">
        <v>33</v>
      </c>
      <c r="X23" t="s">
        <v>34</v>
      </c>
      <c r="Z23" s="16">
        <v>0</v>
      </c>
      <c r="AA23" s="25">
        <f>(L23+M23)*(N23+O23)*(P23+Q23)</f>
        <v>1528823808</v>
      </c>
      <c r="AB23" s="25">
        <f>AA23-AA24/8</f>
        <v>1528201728</v>
      </c>
      <c r="AC23" s="26">
        <f>(F23*H23*J23-F24*H24*J24)/($F$23*$H$23*$J$23)</f>
        <v>0.99959309895833337</v>
      </c>
      <c r="AD23" s="26">
        <f>AB23/AB28</f>
        <v>0.97613895473181345</v>
      </c>
      <c r="AE23" s="25">
        <f>AB23/4</f>
        <v>382050432</v>
      </c>
      <c r="AF23" s="26">
        <f>AE23/$AE$28</f>
        <v>0.91131299452002035</v>
      </c>
    </row>
    <row r="24" spans="1:32" x14ac:dyDescent="0.3">
      <c r="A24" s="5"/>
      <c r="B24" s="16" t="s">
        <v>43</v>
      </c>
      <c r="C24" s="20">
        <f>C25/2</f>
        <v>48</v>
      </c>
      <c r="D24" s="20"/>
      <c r="E24" s="20" t="s">
        <v>0</v>
      </c>
      <c r="F24" s="20">
        <f>E$3</f>
        <v>3</v>
      </c>
      <c r="G24" s="20" t="s">
        <v>1</v>
      </c>
      <c r="H24" s="20">
        <f>G$3</f>
        <v>3</v>
      </c>
      <c r="I24" s="20" t="s">
        <v>27</v>
      </c>
      <c r="J24" s="20">
        <f>I$3</f>
        <v>5</v>
      </c>
      <c r="K24" s="20"/>
      <c r="L24" s="16">
        <f>EVEN((F24/2)*$C24)</f>
        <v>72</v>
      </c>
      <c r="M24" s="16">
        <f>EVEN((F24/2)*$C24)</f>
        <v>72</v>
      </c>
      <c r="N24" s="16">
        <f>EVEN((H24/2)*$C24)</f>
        <v>72</v>
      </c>
      <c r="O24" s="16">
        <f>EVEN((H24/2)*$C24)</f>
        <v>72</v>
      </c>
      <c r="P24" s="16">
        <f>EVEN((J24/2)*$C24)</f>
        <v>120</v>
      </c>
      <c r="Q24" s="16">
        <f>EVEN((J24/2)*$C24)</f>
        <v>120</v>
      </c>
      <c r="S24" s="8">
        <f>L23-L24/2</f>
        <v>540</v>
      </c>
      <c r="T24" s="8">
        <f>S24+(L24/2)+(M24/2)-1</f>
        <v>611</v>
      </c>
      <c r="U24" s="8">
        <f>N23-N24/2</f>
        <v>540</v>
      </c>
      <c r="V24" s="8">
        <f>U24+(N24/2)+(O24/2)-1</f>
        <v>611</v>
      </c>
      <c r="W24" s="8">
        <f>P23-P24/2</f>
        <v>516</v>
      </c>
      <c r="X24" s="8">
        <f>W24+(P24/2)+(Q24/2)-1</f>
        <v>635</v>
      </c>
      <c r="Z24" s="16">
        <v>1</v>
      </c>
      <c r="AA24" s="25">
        <f t="shared" ref="AA24:AA25" si="2">(L24+M24)*(N24+O24)*(P24+Q24)</f>
        <v>4976640</v>
      </c>
      <c r="AB24" s="25">
        <f t="shared" ref="AB24:AB25" si="3">AA24-AA25/8</f>
        <v>351040</v>
      </c>
      <c r="AC24" s="26">
        <f>(F24*H24*J24-F25*H25*J25)/($F$23*$H$23*$J$23)</f>
        <v>2.8701803157686061E-5</v>
      </c>
      <c r="AD24" s="26">
        <f>AB24/AB28</f>
        <v>2.2422682319402258E-4</v>
      </c>
      <c r="AE24" s="25">
        <f>AB24/2</f>
        <v>175520</v>
      </c>
      <c r="AF24" s="26">
        <f>AE24/$AE$28</f>
        <v>4.1867157684081341E-4</v>
      </c>
    </row>
    <row r="25" spans="1:32" x14ac:dyDescent="0.3">
      <c r="A25" s="5"/>
      <c r="B25" s="16" t="s">
        <v>44</v>
      </c>
      <c r="C25" s="20">
        <f>$A$2</f>
        <v>96</v>
      </c>
      <c r="D25" s="20"/>
      <c r="E25" s="20" t="s">
        <v>2</v>
      </c>
      <c r="F25" s="20">
        <f>(L25+M25)/$C25</f>
        <v>2.9166666666666665</v>
      </c>
      <c r="G25" s="20" t="s">
        <v>3</v>
      </c>
      <c r="H25" s="20">
        <f>(N25+O25)/$C25</f>
        <v>2.9166666666666665</v>
      </c>
      <c r="I25" s="20" t="s">
        <v>28</v>
      </c>
      <c r="J25" s="20">
        <f>(P25+Q25)/$C25</f>
        <v>4.916666666666667</v>
      </c>
      <c r="K25" s="20"/>
      <c r="L25" s="16">
        <f>(L24-2 - CEILING(E$4*$C24,1))*2</f>
        <v>140</v>
      </c>
      <c r="M25" s="16">
        <f>(M24-2 - CEILING(G$4*$C24,1))*2</f>
        <v>140</v>
      </c>
      <c r="N25" s="16">
        <f>(N24-2 - CEILING(I$4*$C24,1))*2</f>
        <v>140</v>
      </c>
      <c r="O25" s="16">
        <f>(O24-2 - CEILING(K$4*$C24,1))*2</f>
        <v>140</v>
      </c>
      <c r="P25" s="16">
        <f>(P24-2 - CEILING(M$4*$C24,1))*2</f>
        <v>236</v>
      </c>
      <c r="Q25" s="16">
        <f>(Q24-2 - CEILING(O$4*$C24,1))*2</f>
        <v>236</v>
      </c>
      <c r="S25" s="8">
        <f>L24-L25/2</f>
        <v>2</v>
      </c>
      <c r="T25" s="8">
        <f>S25+(L25/2)+(M25/2)-1</f>
        <v>141</v>
      </c>
      <c r="U25" s="8">
        <f>N24-N25/2</f>
        <v>2</v>
      </c>
      <c r="V25" s="8">
        <f>U25+(N25/2)+(O25/2)-1</f>
        <v>141</v>
      </c>
      <c r="W25" s="8">
        <f>P24-P25/2</f>
        <v>2</v>
      </c>
      <c r="X25" s="8">
        <f>W25+(P25/2)+(Q25/2)-1</f>
        <v>237</v>
      </c>
      <c r="Z25" s="16">
        <v>2</v>
      </c>
      <c r="AA25" s="25">
        <f t="shared" si="2"/>
        <v>37004800</v>
      </c>
      <c r="AB25" s="25">
        <f t="shared" si="3"/>
        <v>37004800</v>
      </c>
      <c r="AC25" s="26">
        <f>(F25*H25*J25-F26*H26*J26)/($F$23*$H$23*$J$23)</f>
        <v>3.7819923850898059E-4</v>
      </c>
      <c r="AD25" s="26">
        <f>AB25/AB28</f>
        <v>2.3636818444992502E-2</v>
      </c>
      <c r="AE25" s="25">
        <f>AB25</f>
        <v>37004800</v>
      </c>
      <c r="AF25" s="26">
        <f>AE25/$AE$28</f>
        <v>8.826833390313886E-2</v>
      </c>
    </row>
    <row r="26" spans="1:32" x14ac:dyDescent="0.3">
      <c r="A26" s="5"/>
      <c r="B26" s="47" t="s">
        <v>70</v>
      </c>
      <c r="C26" s="20">
        <f>L23+M23</f>
        <v>1152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T26" s="8"/>
      <c r="AD26" s="2"/>
    </row>
    <row r="27" spans="1:32" x14ac:dyDescent="0.3">
      <c r="A27" s="5"/>
      <c r="B27" s="47" t="s">
        <v>71</v>
      </c>
      <c r="C27" s="16">
        <f>N23+O23</f>
        <v>1152</v>
      </c>
      <c r="I27" s="9"/>
      <c r="S27" s="9" t="s">
        <v>36</v>
      </c>
      <c r="T27" s="9" t="s">
        <v>35</v>
      </c>
      <c r="U27" s="9" t="s">
        <v>37</v>
      </c>
      <c r="V27" t="s">
        <v>69</v>
      </c>
      <c r="W27" s="9"/>
      <c r="X27" s="9"/>
    </row>
    <row r="28" spans="1:32" x14ac:dyDescent="0.3">
      <c r="A28" s="5"/>
      <c r="B28" s="47" t="s">
        <v>72</v>
      </c>
      <c r="C28" s="16">
        <f>P23+Q23</f>
        <v>1152</v>
      </c>
      <c r="S28">
        <f>L25-CEILING(($E$5*$C25)/2,1)</f>
        <v>92</v>
      </c>
      <c r="T28">
        <f>N25-CEILING(($G$5*$C25)/2,1)</f>
        <v>116</v>
      </c>
      <c r="U28">
        <f>P25</f>
        <v>236</v>
      </c>
      <c r="V28">
        <f>U28-($I$5/2)*$C25</f>
        <v>140</v>
      </c>
      <c r="Z28" s="22" t="s">
        <v>41</v>
      </c>
      <c r="AA28" s="23">
        <f t="shared" ref="AA28:AF28" si="4">SUM(AA23:AA25)</f>
        <v>1570805248</v>
      </c>
      <c r="AB28" s="23">
        <f t="shared" si="4"/>
        <v>1565557568</v>
      </c>
      <c r="AC28" s="27">
        <f t="shared" si="4"/>
        <v>1</v>
      </c>
      <c r="AD28" s="27">
        <f t="shared" si="4"/>
        <v>1</v>
      </c>
      <c r="AE28" s="23">
        <f t="shared" si="4"/>
        <v>419230752</v>
      </c>
      <c r="AF28" s="24">
        <f t="shared" si="4"/>
        <v>1</v>
      </c>
    </row>
    <row r="29" spans="1:32" x14ac:dyDescent="0.3">
      <c r="A29" s="5"/>
      <c r="AB29" s="12"/>
      <c r="AC29" s="4"/>
      <c r="AD29" s="4"/>
      <c r="AE29" s="12"/>
      <c r="AF29" s="2"/>
    </row>
    <row r="30" spans="1:32" x14ac:dyDescent="0.3">
      <c r="A30" s="5"/>
    </row>
    <row r="31" spans="1:32" x14ac:dyDescent="0.3">
      <c r="A31" s="21" t="s">
        <v>55</v>
      </c>
      <c r="B31" s="18" t="s">
        <v>16</v>
      </c>
      <c r="C31" s="18" t="s">
        <v>17</v>
      </c>
      <c r="D31" s="18"/>
      <c r="E31" s="34" t="s">
        <v>49</v>
      </c>
      <c r="F31" s="35"/>
      <c r="G31" s="35"/>
      <c r="H31" s="35"/>
      <c r="I31" s="35"/>
      <c r="J31" s="35"/>
      <c r="K31" s="18"/>
      <c r="L31" s="34" t="s">
        <v>68</v>
      </c>
      <c r="M31" s="34"/>
      <c r="N31" s="34"/>
      <c r="O31" s="34"/>
      <c r="P31" s="34"/>
      <c r="Q31" s="34"/>
      <c r="R31" s="6"/>
      <c r="S31" s="36" t="s">
        <v>21</v>
      </c>
      <c r="T31" s="36"/>
      <c r="U31" s="36"/>
      <c r="V31" s="36"/>
      <c r="W31" s="11"/>
      <c r="X31" s="11"/>
      <c r="Y31" s="1"/>
      <c r="Z31" s="17" t="s">
        <v>53</v>
      </c>
      <c r="AA31" s="18" t="s">
        <v>12</v>
      </c>
      <c r="AB31" s="18" t="s">
        <v>15</v>
      </c>
      <c r="AC31" s="18" t="s">
        <v>18</v>
      </c>
      <c r="AD31" s="18" t="s">
        <v>19</v>
      </c>
      <c r="AE31" s="17" t="s">
        <v>56</v>
      </c>
      <c r="AF31" s="18" t="s">
        <v>20</v>
      </c>
    </row>
    <row r="32" spans="1:32" x14ac:dyDescent="0.3">
      <c r="A32" s="19">
        <v>4</v>
      </c>
      <c r="B32" s="16" t="s">
        <v>42</v>
      </c>
      <c r="C32" s="20">
        <f t="shared" ref="C32:C33" si="5">C33/2</f>
        <v>12</v>
      </c>
      <c r="D32" s="20"/>
      <c r="E32" s="20" t="s">
        <v>13</v>
      </c>
      <c r="F32" s="20">
        <f>E$2</f>
        <v>48</v>
      </c>
      <c r="G32" s="20" t="s">
        <v>14</v>
      </c>
      <c r="H32" s="20">
        <f>G$2</f>
        <v>48</v>
      </c>
      <c r="I32" s="20" t="s">
        <v>26</v>
      </c>
      <c r="J32" s="20">
        <f>I$2</f>
        <v>48</v>
      </c>
      <c r="K32" s="20"/>
      <c r="L32" s="16">
        <f>CEILING((F32/2)*$C32,1)</f>
        <v>288</v>
      </c>
      <c r="M32" s="16">
        <f>CEILING((F32/2)*$C32,1)</f>
        <v>288</v>
      </c>
      <c r="N32" s="16">
        <f>CEILING((H32/2)*$C32,1)</f>
        <v>288</v>
      </c>
      <c r="O32" s="16">
        <f>CEILING((H32/2)*$C32,1)</f>
        <v>288</v>
      </c>
      <c r="P32" s="16">
        <f>CEILING((J32/2)*$C32,1)</f>
        <v>288</v>
      </c>
      <c r="Q32" s="16">
        <f>CEILING((J32/2)*$C32,1)</f>
        <v>288</v>
      </c>
      <c r="R32" s="7"/>
      <c r="S32" t="s">
        <v>22</v>
      </c>
      <c r="T32" t="s">
        <v>23</v>
      </c>
      <c r="U32" t="s">
        <v>24</v>
      </c>
      <c r="V32" t="s">
        <v>25</v>
      </c>
      <c r="W32" t="s">
        <v>33</v>
      </c>
      <c r="X32" t="s">
        <v>34</v>
      </c>
      <c r="Z32" s="16">
        <v>0</v>
      </c>
      <c r="AA32" s="25">
        <f>(L32+M32)*(N32+O32)*(P32+Q32)</f>
        <v>191102976</v>
      </c>
      <c r="AB32" s="25">
        <f>AA32-AA33/8</f>
        <v>191025216</v>
      </c>
      <c r="AC32" s="26">
        <f>(F32*H32*J32-F33*H33*J33)/($F$32*$H$32*$J$32)</f>
        <v>0.99959309895833337</v>
      </c>
      <c r="AD32" s="26">
        <f>AB32/AB38</f>
        <v>0.85580676136798606</v>
      </c>
      <c r="AE32" s="25">
        <f>AB32/8</f>
        <v>23878152</v>
      </c>
      <c r="AF32" s="26">
        <f>AE32/$AE$38</f>
        <v>0.42761617124537915</v>
      </c>
    </row>
    <row r="33" spans="1:32" x14ac:dyDescent="0.3">
      <c r="A33" s="5"/>
      <c r="B33" s="16" t="s">
        <v>43</v>
      </c>
      <c r="C33" s="20">
        <f t="shared" si="5"/>
        <v>24</v>
      </c>
      <c r="D33" s="20"/>
      <c r="E33" s="20" t="s">
        <v>0</v>
      </c>
      <c r="F33" s="20">
        <f>E$3</f>
        <v>3</v>
      </c>
      <c r="G33" s="20" t="s">
        <v>1</v>
      </c>
      <c r="H33" s="20">
        <f>G$3</f>
        <v>3</v>
      </c>
      <c r="I33" s="20" t="s">
        <v>27</v>
      </c>
      <c r="J33" s="20">
        <f>I$3</f>
        <v>5</v>
      </c>
      <c r="K33" s="20"/>
      <c r="L33" s="16">
        <f>EVEN((F33/2)*$C33)</f>
        <v>36</v>
      </c>
      <c r="M33" s="16">
        <f>EVEN((F33/2)*$C33)</f>
        <v>36</v>
      </c>
      <c r="N33" s="16">
        <f>EVEN((H33/2)*$C33)</f>
        <v>36</v>
      </c>
      <c r="O33" s="16">
        <f>EVEN((H33/2)*$C33)</f>
        <v>36</v>
      </c>
      <c r="P33" s="16">
        <f>EVEN((J33/2)*$C33)</f>
        <v>60</v>
      </c>
      <c r="Q33" s="16">
        <f>EVEN((J33/2)*$C33)</f>
        <v>60</v>
      </c>
      <c r="S33" s="8">
        <f>L32-L33/2</f>
        <v>270</v>
      </c>
      <c r="T33" s="8">
        <f>S33+(L33/2)+(M33/2)-1</f>
        <v>305</v>
      </c>
      <c r="U33" s="8">
        <f>N32-N33/2</f>
        <v>270</v>
      </c>
      <c r="V33" s="8">
        <f>U33+(N33/2)+(O33/2)-1</f>
        <v>305</v>
      </c>
      <c r="W33" s="8">
        <f>P32-P33/2</f>
        <v>258</v>
      </c>
      <c r="X33" s="8">
        <f>W33+(P33/2)+(Q33/2)-1</f>
        <v>317</v>
      </c>
      <c r="Z33" s="16">
        <v>1</v>
      </c>
      <c r="AA33" s="25">
        <f t="shared" ref="AA33:AA35" si="6">(L33+M33)*(N33+O33)*(P33+Q33)</f>
        <v>622080</v>
      </c>
      <c r="AB33" s="25">
        <f t="shared" ref="AB33:AB35" si="7">AA33-AA34/8</f>
        <v>85696</v>
      </c>
      <c r="AC33" s="26">
        <f>(F33*H33*J33-F34*H34*J34)/($F$32*$H$32*$J$32)</f>
        <v>5.6053548846879308E-5</v>
      </c>
      <c r="AD33" s="26">
        <f>AB33/AB38</f>
        <v>3.839242679992098E-4</v>
      </c>
      <c r="AE33" s="25">
        <f>AB33/4</f>
        <v>21424</v>
      </c>
      <c r="AF33" s="26">
        <f>AE33/$AE$38</f>
        <v>3.8366657741189527E-4</v>
      </c>
    </row>
    <row r="34" spans="1:32" x14ac:dyDescent="0.3">
      <c r="A34" s="5"/>
      <c r="B34" s="16" t="s">
        <v>44</v>
      </c>
      <c r="C34" s="20">
        <f>C35/2</f>
        <v>48</v>
      </c>
      <c r="D34" s="20"/>
      <c r="E34" s="20" t="s">
        <v>2</v>
      </c>
      <c r="F34" s="20">
        <f>(L34+M34)/$C34</f>
        <v>2.8333333333333335</v>
      </c>
      <c r="G34" s="20" t="s">
        <v>3</v>
      </c>
      <c r="H34" s="20">
        <f>(N34+O34)/$C34</f>
        <v>2.8333333333333335</v>
      </c>
      <c r="I34" s="20" t="s">
        <v>28</v>
      </c>
      <c r="J34" s="20">
        <f>(P34+Q34)/$C34</f>
        <v>4.833333333333333</v>
      </c>
      <c r="K34" s="20"/>
      <c r="L34" s="16">
        <f>(L33-2 - CEILING(E$4*$C33,1))*2</f>
        <v>68</v>
      </c>
      <c r="M34" s="16">
        <f>(M33-2 - CEILING(G$4*$C33,1))*2</f>
        <v>68</v>
      </c>
      <c r="N34" s="16">
        <f>(N33-2 - CEILING(I$4*$C33,1))*2</f>
        <v>68</v>
      </c>
      <c r="O34" s="16">
        <f>(O33-2 - CEILING(K$4*$C33,1))*2</f>
        <v>68</v>
      </c>
      <c r="P34" s="16">
        <f>(P33-2 - CEILING(M$4*$C33,1))*2</f>
        <v>116</v>
      </c>
      <c r="Q34" s="16">
        <f>(Q33-2 - CEILING(O$4*$C33,1))*2</f>
        <v>116</v>
      </c>
      <c r="S34" s="8">
        <f>L33-L34/2</f>
        <v>2</v>
      </c>
      <c r="T34" s="8">
        <f>S34+(L34/2)+(M34/2)-1</f>
        <v>69</v>
      </c>
      <c r="U34" s="8">
        <f>N33-N34/2</f>
        <v>2</v>
      </c>
      <c r="V34" s="8">
        <f>U34+(N34/2)+(O34/2)-1</f>
        <v>69</v>
      </c>
      <c r="W34" s="8">
        <f>P33-P34/2</f>
        <v>2</v>
      </c>
      <c r="X34" s="8">
        <f>W34+(P34/2)+(Q34/2)-1</f>
        <v>117</v>
      </c>
      <c r="Z34" s="16">
        <v>2</v>
      </c>
      <c r="AA34" s="25">
        <f t="shared" si="6"/>
        <v>4291072</v>
      </c>
      <c r="AB34" s="25">
        <f t="shared" si="7"/>
        <v>318400</v>
      </c>
      <c r="AC34" s="26">
        <f>(F34*H34*J34-F35*H35*J35)/($F$32*$H$32*$J$32)</f>
        <v>2.6033084906014212E-5</v>
      </c>
      <c r="AD34" s="26">
        <f>AB34/AB38</f>
        <v>1.4264549912591999E-3</v>
      </c>
      <c r="AE34" s="25">
        <f>AB34/2</f>
        <v>159200</v>
      </c>
      <c r="AF34" s="26">
        <f>AE34/$AE$38</f>
        <v>2.8509951047411188E-3</v>
      </c>
    </row>
    <row r="35" spans="1:32" x14ac:dyDescent="0.3">
      <c r="A35" s="5"/>
      <c r="B35" s="16" t="s">
        <v>45</v>
      </c>
      <c r="C35" s="20">
        <f>$A$2</f>
        <v>96</v>
      </c>
      <c r="D35" s="20"/>
      <c r="E35" s="20" t="s">
        <v>4</v>
      </c>
      <c r="F35" s="20">
        <f>(L35+M35)/$C35</f>
        <v>2.75</v>
      </c>
      <c r="G35" s="20" t="s">
        <v>5</v>
      </c>
      <c r="H35" s="20">
        <f>(N35+O35)/$C35</f>
        <v>2.75</v>
      </c>
      <c r="I35" s="20" t="s">
        <v>29</v>
      </c>
      <c r="J35" s="20">
        <f>(P35+Q35)/$C35</f>
        <v>4.75</v>
      </c>
      <c r="K35" s="20"/>
      <c r="L35" s="16">
        <f>(L34-2 - CEILING(E$4*$C34,1))*2</f>
        <v>132</v>
      </c>
      <c r="M35" s="16">
        <f>(M34-2 - CEILING(G$4*$C34,1))*2</f>
        <v>132</v>
      </c>
      <c r="N35" s="16">
        <f>(N34-2 - CEILING(I$4*$C34,1))*2</f>
        <v>132</v>
      </c>
      <c r="O35" s="16">
        <f>(O34-2 - CEILING(K$4*$C34,1))*2</f>
        <v>132</v>
      </c>
      <c r="P35" s="16">
        <f>(P34-2 - CEILING(M$4*$C34,1))*2</f>
        <v>228</v>
      </c>
      <c r="Q35" s="16">
        <f>(Q34-2 - CEILING(O$4*$C34,1))*2</f>
        <v>228</v>
      </c>
      <c r="S35" s="8">
        <f>L34-L35/2</f>
        <v>2</v>
      </c>
      <c r="T35" s="8">
        <f>S35+(L35/2)+(M35/2)-1</f>
        <v>133</v>
      </c>
      <c r="U35" s="8">
        <f>N34-N35/2</f>
        <v>2</v>
      </c>
      <c r="V35" s="8">
        <f>U35+(N35/2)+(O35/2)-1</f>
        <v>133</v>
      </c>
      <c r="W35" s="8">
        <f>P34-P35/2</f>
        <v>2</v>
      </c>
      <c r="X35" s="8">
        <f>W35+(P35/2)+(Q35/2)-1</f>
        <v>229</v>
      </c>
      <c r="Z35" s="16">
        <v>3</v>
      </c>
      <c r="AA35" s="25">
        <f t="shared" si="6"/>
        <v>31781376</v>
      </c>
      <c r="AB35" s="25">
        <f t="shared" si="7"/>
        <v>31781376</v>
      </c>
      <c r="AC35" s="26">
        <f>(F35*H35*J35-F36*H36*J36)/($F$32*$H$32*$J$32)</f>
        <v>3.2481440791377316E-4</v>
      </c>
      <c r="AD35" s="26">
        <f>AB35/AB38</f>
        <v>0.14238285937275549</v>
      </c>
      <c r="AE35" s="25">
        <f>AB35</f>
        <v>31781376</v>
      </c>
      <c r="AF35" s="26">
        <f>AE35/$AE$38</f>
        <v>0.56914916707246788</v>
      </c>
    </row>
    <row r="36" spans="1:32" x14ac:dyDescent="0.3">
      <c r="A36" s="5"/>
      <c r="B36" s="47" t="s">
        <v>70</v>
      </c>
      <c r="C36" s="20">
        <f>L32+M32</f>
        <v>576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AD36" s="2"/>
      <c r="AF36" s="4"/>
    </row>
    <row r="37" spans="1:32" x14ac:dyDescent="0.3">
      <c r="A37" s="5"/>
      <c r="B37" s="47" t="s">
        <v>71</v>
      </c>
      <c r="C37" s="16">
        <f>N32+O32</f>
        <v>576</v>
      </c>
      <c r="I37" s="9"/>
      <c r="S37" s="9" t="s">
        <v>36</v>
      </c>
      <c r="T37" s="9" t="s">
        <v>35</v>
      </c>
      <c r="U37" s="9" t="s">
        <v>37</v>
      </c>
      <c r="V37" t="s">
        <v>69</v>
      </c>
      <c r="W37" s="9"/>
      <c r="X37" s="9"/>
      <c r="AF37" s="4"/>
    </row>
    <row r="38" spans="1:32" x14ac:dyDescent="0.3">
      <c r="A38" s="5"/>
      <c r="B38" s="47" t="s">
        <v>72</v>
      </c>
      <c r="C38" s="16">
        <f>P32+Q32</f>
        <v>576</v>
      </c>
      <c r="S38">
        <f>L35-CEILING(($E$5*$C35)/2,1)</f>
        <v>84</v>
      </c>
      <c r="T38">
        <f>N35-CEILING(($G$5*$C35)/2,1)</f>
        <v>108</v>
      </c>
      <c r="U38">
        <f>P35</f>
        <v>228</v>
      </c>
      <c r="V38">
        <f>U38-($I$5/2)*$C35</f>
        <v>132</v>
      </c>
      <c r="Z38" s="22" t="s">
        <v>54</v>
      </c>
      <c r="AA38" s="23">
        <f t="shared" ref="AA38:AF38" si="8">SUM(AA32:AA35)</f>
        <v>227797504</v>
      </c>
      <c r="AB38" s="23">
        <f t="shared" si="8"/>
        <v>223210688</v>
      </c>
      <c r="AC38" s="27">
        <f t="shared" si="8"/>
        <v>1</v>
      </c>
      <c r="AD38" s="27">
        <f t="shared" si="8"/>
        <v>0.99999999999999989</v>
      </c>
      <c r="AE38" s="23">
        <f t="shared" si="8"/>
        <v>55840152</v>
      </c>
      <c r="AF38" s="24">
        <f t="shared" si="8"/>
        <v>1</v>
      </c>
    </row>
    <row r="39" spans="1:32" x14ac:dyDescent="0.3">
      <c r="A39" s="5"/>
    </row>
    <row r="40" spans="1:32" x14ac:dyDescent="0.3">
      <c r="A40" s="5"/>
    </row>
    <row r="41" spans="1:32" x14ac:dyDescent="0.3">
      <c r="A41" s="21" t="s">
        <v>55</v>
      </c>
      <c r="B41" s="18" t="s">
        <v>16</v>
      </c>
      <c r="C41" s="18" t="s">
        <v>17</v>
      </c>
      <c r="D41" s="18"/>
      <c r="E41" s="34" t="s">
        <v>49</v>
      </c>
      <c r="F41" s="35"/>
      <c r="G41" s="35"/>
      <c r="H41" s="35"/>
      <c r="I41" s="35"/>
      <c r="J41" s="35"/>
      <c r="K41" s="18"/>
      <c r="L41" s="34" t="s">
        <v>68</v>
      </c>
      <c r="M41" s="34"/>
      <c r="N41" s="34"/>
      <c r="O41" s="34"/>
      <c r="P41" s="34"/>
      <c r="Q41" s="34"/>
      <c r="R41" s="6"/>
      <c r="S41" s="36" t="s">
        <v>21</v>
      </c>
      <c r="T41" s="36"/>
      <c r="U41" s="36"/>
      <c r="V41" s="36"/>
      <c r="W41" s="11"/>
      <c r="X41" s="11"/>
      <c r="Y41" s="1"/>
      <c r="Z41" s="17" t="s">
        <v>53</v>
      </c>
      <c r="AA41" s="18" t="s">
        <v>12</v>
      </c>
      <c r="AB41" s="18" t="s">
        <v>15</v>
      </c>
      <c r="AC41" s="18" t="s">
        <v>18</v>
      </c>
      <c r="AD41" s="18" t="s">
        <v>19</v>
      </c>
      <c r="AE41" s="17" t="s">
        <v>56</v>
      </c>
      <c r="AF41" s="18" t="s">
        <v>20</v>
      </c>
    </row>
    <row r="42" spans="1:32" x14ac:dyDescent="0.3">
      <c r="A42" s="19">
        <v>5</v>
      </c>
      <c r="B42" s="16" t="s">
        <v>42</v>
      </c>
      <c r="C42" s="20">
        <f t="shared" ref="C42:C44" si="9">C43/2</f>
        <v>6</v>
      </c>
      <c r="D42" s="20"/>
      <c r="E42" s="20" t="s">
        <v>13</v>
      </c>
      <c r="F42" s="20">
        <f>E$2</f>
        <v>48</v>
      </c>
      <c r="G42" s="20" t="s">
        <v>14</v>
      </c>
      <c r="H42" s="20">
        <f>G$2</f>
        <v>48</v>
      </c>
      <c r="I42" s="20" t="s">
        <v>26</v>
      </c>
      <c r="J42" s="20">
        <f>I$2</f>
        <v>48</v>
      </c>
      <c r="K42" s="20"/>
      <c r="L42" s="16">
        <f>CEILING((F42/2)*$C42,1)</f>
        <v>144</v>
      </c>
      <c r="M42" s="16">
        <f>CEILING((F42/2)*$C42,1)</f>
        <v>144</v>
      </c>
      <c r="N42" s="16">
        <f>CEILING((H42/2)*$C42,1)</f>
        <v>144</v>
      </c>
      <c r="O42" s="16">
        <f>CEILING((H42/2)*$C42,1)</f>
        <v>144</v>
      </c>
      <c r="P42" s="16">
        <f>CEILING((J42/2)*$C42,1)</f>
        <v>144</v>
      </c>
      <c r="Q42" s="16">
        <f>CEILING((J42/2)*$C42,1)</f>
        <v>144</v>
      </c>
      <c r="R42" s="7"/>
      <c r="S42" t="s">
        <v>22</v>
      </c>
      <c r="T42" t="s">
        <v>23</v>
      </c>
      <c r="U42" t="s">
        <v>24</v>
      </c>
      <c r="V42" t="s">
        <v>25</v>
      </c>
      <c r="W42" t="s">
        <v>33</v>
      </c>
      <c r="X42" t="s">
        <v>34</v>
      </c>
      <c r="Z42" s="16">
        <v>0</v>
      </c>
      <c r="AA42" s="25">
        <f>(L42+M42)*(N42+O42)*(P42+Q42)</f>
        <v>23887872</v>
      </c>
      <c r="AB42" s="25">
        <f>AA42-AA43/8</f>
        <v>23878152</v>
      </c>
      <c r="AC42" s="26">
        <f>(F42*H42*J42-F43*H43*J43)/($F$42*$H$42*$J$42)</f>
        <v>0.99959309895833337</v>
      </c>
      <c r="AD42" s="26">
        <f>AB42/$AB$49</f>
        <v>0.50753151742583213</v>
      </c>
      <c r="AE42" s="25">
        <f>AB42/16</f>
        <v>1492384.5</v>
      </c>
      <c r="AF42" s="26">
        <f>AE42/$AE$49</f>
        <v>6.1006620926350848E-2</v>
      </c>
    </row>
    <row r="43" spans="1:32" x14ac:dyDescent="0.3">
      <c r="A43" s="5"/>
      <c r="B43" s="16" t="s">
        <v>43</v>
      </c>
      <c r="C43" s="20">
        <f t="shared" si="9"/>
        <v>12</v>
      </c>
      <c r="D43" s="20"/>
      <c r="E43" s="20" t="s">
        <v>0</v>
      </c>
      <c r="F43" s="20">
        <f>E$3</f>
        <v>3</v>
      </c>
      <c r="G43" s="20" t="s">
        <v>1</v>
      </c>
      <c r="H43" s="20">
        <f>G$3</f>
        <v>3</v>
      </c>
      <c r="I43" s="20" t="s">
        <v>27</v>
      </c>
      <c r="J43" s="20">
        <f>I$3</f>
        <v>5</v>
      </c>
      <c r="K43" s="20"/>
      <c r="L43" s="16">
        <f>EVEN((F43/2)*$C43)</f>
        <v>18</v>
      </c>
      <c r="M43" s="16">
        <f>EVEN((F43/2)*$C43)</f>
        <v>18</v>
      </c>
      <c r="N43" s="16">
        <f>EVEN((H43/2)*$C43)</f>
        <v>18</v>
      </c>
      <c r="O43" s="16">
        <f>EVEN((H43/2)*$C43)</f>
        <v>18</v>
      </c>
      <c r="P43" s="16">
        <f>EVEN((J43/2)*$C43)</f>
        <v>30</v>
      </c>
      <c r="Q43" s="16">
        <f>EVEN((J43/2)*$C43)</f>
        <v>30</v>
      </c>
      <c r="S43" s="8">
        <f>L42-L43/2</f>
        <v>135</v>
      </c>
      <c r="T43" s="8">
        <f>S43+(L43/2)+(M43/2)-1</f>
        <v>152</v>
      </c>
      <c r="U43" s="8">
        <f>N42-N43/2</f>
        <v>135</v>
      </c>
      <c r="V43" s="8">
        <f>U43+(N43/2)+(O43/2)-1</f>
        <v>152</v>
      </c>
      <c r="W43" s="8">
        <f>P42-P43/2</f>
        <v>129</v>
      </c>
      <c r="X43" s="8">
        <f>W43+(P43/2)+(Q43/2)-1</f>
        <v>158</v>
      </c>
      <c r="Z43" s="16">
        <v>1</v>
      </c>
      <c r="AA43" s="25">
        <f t="shared" ref="AA43:AA46" si="10">(L43+M43)*(N43+O43)*(P43+Q43)</f>
        <v>77760</v>
      </c>
      <c r="AB43" s="25">
        <f t="shared" ref="AB43:AB46" si="11">AA43-AA44/8</f>
        <v>20416</v>
      </c>
      <c r="AC43" s="26">
        <f>(F43*H43*J43-F44*H44*J44)/($F$42*$H$42*$J$42)</f>
        <v>1.0683245456104254E-4</v>
      </c>
      <c r="AD43" s="26">
        <f>AB43/$AB$49</f>
        <v>4.339432741598173E-4</v>
      </c>
      <c r="AE43" s="25">
        <f>AB43/8</f>
        <v>2552</v>
      </c>
      <c r="AF43" s="26">
        <f>AE43/$AE$49</f>
        <v>1.0432224175743407E-4</v>
      </c>
    </row>
    <row r="44" spans="1:32" x14ac:dyDescent="0.3">
      <c r="A44" s="5"/>
      <c r="B44" s="16" t="s">
        <v>44</v>
      </c>
      <c r="C44" s="20">
        <f t="shared" si="9"/>
        <v>24</v>
      </c>
      <c r="D44" s="20"/>
      <c r="E44" s="20" t="s">
        <v>2</v>
      </c>
      <c r="F44" s="20">
        <f>(L44+M44)/$C44</f>
        <v>2.6666666666666665</v>
      </c>
      <c r="G44" s="20" t="s">
        <v>3</v>
      </c>
      <c r="H44" s="20">
        <f>(N44+O44)/$C44</f>
        <v>2.6666666666666665</v>
      </c>
      <c r="I44" s="20" t="s">
        <v>28</v>
      </c>
      <c r="J44" s="20">
        <f>(P44+Q44)/$C44</f>
        <v>4.666666666666667</v>
      </c>
      <c r="K44" s="20"/>
      <c r="L44" s="16">
        <f>(L43-2 - CEILING(E$4*$C43,1))*2</f>
        <v>32</v>
      </c>
      <c r="M44" s="16">
        <f>(M43-2 - CEILING(G$4*$C43,1))*2</f>
        <v>32</v>
      </c>
      <c r="N44" s="16">
        <f>(N43-2 - CEILING(I$4*$C43,1))*2</f>
        <v>32</v>
      </c>
      <c r="O44" s="16">
        <f>(O43-2 - CEILING(K$4*$C43,1))*2</f>
        <v>32</v>
      </c>
      <c r="P44" s="16">
        <f>(P43-2 - CEILING(M$4*$C43,1))*2</f>
        <v>56</v>
      </c>
      <c r="Q44" s="16">
        <f>(Q43-2 - CEILING(O$4*$C43,1))*2</f>
        <v>56</v>
      </c>
      <c r="S44" s="8">
        <f>L43-L44/2</f>
        <v>2</v>
      </c>
      <c r="T44" s="8">
        <f>S44+(L44/2)+(M44/2)-1</f>
        <v>33</v>
      </c>
      <c r="U44" s="8">
        <f>N43-N44/2</f>
        <v>2</v>
      </c>
      <c r="V44" s="8">
        <f>U44+(N44/2)+(O44/2)-1</f>
        <v>33</v>
      </c>
      <c r="W44" s="8">
        <f>P43-P44/2</f>
        <v>2</v>
      </c>
      <c r="X44" s="8">
        <f>W44+(P44/2)+(Q44/2)-1</f>
        <v>57</v>
      </c>
      <c r="Z44" s="16">
        <v>2</v>
      </c>
      <c r="AA44" s="25">
        <f t="shared" si="10"/>
        <v>458752</v>
      </c>
      <c r="AB44" s="25">
        <f t="shared" si="11"/>
        <v>69952</v>
      </c>
      <c r="AC44" s="26">
        <f>(F44*H44*J44-F45*H45*J45)/($F$42*$H$42*$J$42)</f>
        <v>4.5755436063957456E-5</v>
      </c>
      <c r="AD44" s="26">
        <f>AB44/$AB$49</f>
        <v>1.4868338515883395E-3</v>
      </c>
      <c r="AE44" s="25">
        <f>AB44/4</f>
        <v>17488</v>
      </c>
      <c r="AF44" s="26">
        <f>AE44/$AE$49</f>
        <v>7.1488533066379589E-4</v>
      </c>
    </row>
    <row r="45" spans="1:32" x14ac:dyDescent="0.3">
      <c r="A45" s="5"/>
      <c r="B45" s="16" t="s">
        <v>45</v>
      </c>
      <c r="C45" s="20">
        <f>C46/2</f>
        <v>48</v>
      </c>
      <c r="D45" s="20"/>
      <c r="E45" s="20" t="s">
        <v>4</v>
      </c>
      <c r="F45" s="20">
        <f>(L45+M45)/$C45</f>
        <v>2.5</v>
      </c>
      <c r="G45" s="20" t="s">
        <v>5</v>
      </c>
      <c r="H45" s="20">
        <f>(N45+O45)/$C45</f>
        <v>2.5</v>
      </c>
      <c r="I45" s="20" t="s">
        <v>29</v>
      </c>
      <c r="J45" s="20">
        <f>(P45+Q45)/$C45</f>
        <v>4.5</v>
      </c>
      <c r="K45" s="20"/>
      <c r="L45" s="16">
        <f>(L44-2 - CEILING(E$4*$C44,1))*2</f>
        <v>60</v>
      </c>
      <c r="M45" s="16">
        <f>(M44-2 - CEILING(G$4*$C44,1))*2</f>
        <v>60</v>
      </c>
      <c r="N45" s="16">
        <f>(N44-2 - CEILING(I$4*$C44,1))*2</f>
        <v>60</v>
      </c>
      <c r="O45" s="16">
        <f>(O44-2 - CEILING(K$4*$C44,1))*2</f>
        <v>60</v>
      </c>
      <c r="P45" s="16">
        <f>(P44-2 - CEILING(M$4*$C44,1))*2</f>
        <v>108</v>
      </c>
      <c r="Q45" s="16">
        <f>(Q44-2 - CEILING(O$4*$C44,1))*2</f>
        <v>108</v>
      </c>
      <c r="S45" s="8">
        <f>L44-L45/2</f>
        <v>2</v>
      </c>
      <c r="T45" s="8">
        <f>S45+(L45/2)+(M45/2)-1</f>
        <v>61</v>
      </c>
      <c r="U45" s="8">
        <f>N44-N45/2</f>
        <v>2</v>
      </c>
      <c r="V45" s="8">
        <f>U45+(N45/2)+(O45/2)-1</f>
        <v>61</v>
      </c>
      <c r="W45" s="8">
        <f>P44-P45/2</f>
        <v>2</v>
      </c>
      <c r="X45" s="8">
        <f>W45+(P45/2)+(Q45/2)-1</f>
        <v>109</v>
      </c>
      <c r="Z45" s="16">
        <v>3</v>
      </c>
      <c r="AA45" s="25">
        <f t="shared" si="10"/>
        <v>3110400</v>
      </c>
      <c r="AB45" s="25">
        <f t="shared" si="11"/>
        <v>257728</v>
      </c>
      <c r="AC45" s="26">
        <f>(F45*H45*J45-F46*H46*J46)/($F$42*$H$42*$J$42)</f>
        <v>2.1072408626436061E-5</v>
      </c>
      <c r="AD45" s="26">
        <f>AB45/$AB$49</f>
        <v>5.4780237148639001E-3</v>
      </c>
      <c r="AE45" s="25">
        <f>AB45/2</f>
        <v>128864</v>
      </c>
      <c r="AF45" s="26">
        <f>AE45/$AE$49</f>
        <v>5.2677826652938811E-3</v>
      </c>
    </row>
    <row r="46" spans="1:32" x14ac:dyDescent="0.3">
      <c r="A46" s="5"/>
      <c r="B46" s="16" t="s">
        <v>46</v>
      </c>
      <c r="C46" s="20">
        <f>$A$2</f>
        <v>96</v>
      </c>
      <c r="D46" s="20"/>
      <c r="E46" s="20" t="s">
        <v>6</v>
      </c>
      <c r="F46" s="20">
        <f>(L46+M46)/$C46</f>
        <v>2.4166666666666665</v>
      </c>
      <c r="G46" s="20" t="s">
        <v>7</v>
      </c>
      <c r="H46" s="20">
        <f>(N46+O46)/$C46</f>
        <v>2.4166666666666665</v>
      </c>
      <c r="I46" s="20" t="s">
        <v>30</v>
      </c>
      <c r="J46" s="20">
        <f>(P46+Q46)/$C46</f>
        <v>4.416666666666667</v>
      </c>
      <c r="K46" s="20"/>
      <c r="L46" s="16">
        <f>(L45-2 - CEILING(E$4*$C45,1))*2</f>
        <v>116</v>
      </c>
      <c r="M46" s="16">
        <f>(M45-2 - CEILING(G$4*$C45,1))*2</f>
        <v>116</v>
      </c>
      <c r="N46" s="16">
        <f>(N45-2 - CEILING(I$4*$C45,1))*2</f>
        <v>116</v>
      </c>
      <c r="O46" s="16">
        <f>(O45-2 - CEILING(K$4*$C45,1))*2</f>
        <v>116</v>
      </c>
      <c r="P46" s="16">
        <f>(P45-2 - CEILING(M$4*$C45,1))*2</f>
        <v>212</v>
      </c>
      <c r="Q46" s="16">
        <f>(Q45-2 - CEILING(O$4*$C45,1))*2</f>
        <v>212</v>
      </c>
      <c r="S46" s="8">
        <f>L45-L46/2</f>
        <v>2</v>
      </c>
      <c r="T46" s="8">
        <f>S46+(L46/2)+(M46/2)-1</f>
        <v>117</v>
      </c>
      <c r="U46" s="8">
        <f>N45-N46/2</f>
        <v>2</v>
      </c>
      <c r="V46" s="8">
        <f>U46+(N46/2)+(O46/2)-1</f>
        <v>117</v>
      </c>
      <c r="W46" s="8">
        <f>P45-P46/2</f>
        <v>2</v>
      </c>
      <c r="X46" s="8">
        <f>W46+(P46/2)+(Q46/2)-1</f>
        <v>213</v>
      </c>
      <c r="Z46" s="16">
        <v>4</v>
      </c>
      <c r="AA46" s="25">
        <f t="shared" si="10"/>
        <v>22821376</v>
      </c>
      <c r="AB46" s="25">
        <f t="shared" si="11"/>
        <v>22821376</v>
      </c>
      <c r="AC46" s="26">
        <f>(F46*H46*J46-F47*H47*J47)/($F$42*$H$42*$J$42)</f>
        <v>2.3324074241523062E-4</v>
      </c>
      <c r="AD46" s="26">
        <f>AB46/$AB$49</f>
        <v>0.48506968173355575</v>
      </c>
      <c r="AE46" s="25">
        <f>AB46</f>
        <v>22821376</v>
      </c>
      <c r="AF46" s="26">
        <f>AE46/$AE$49</f>
        <v>0.93290638883593402</v>
      </c>
    </row>
    <row r="47" spans="1:32" x14ac:dyDescent="0.3">
      <c r="A47" s="5"/>
      <c r="B47" s="47" t="s">
        <v>70</v>
      </c>
      <c r="C47" s="20">
        <f>L42+M42</f>
        <v>288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AF47" s="4"/>
    </row>
    <row r="48" spans="1:32" x14ac:dyDescent="0.3">
      <c r="A48" s="5"/>
      <c r="B48" s="47" t="s">
        <v>71</v>
      </c>
      <c r="C48" s="16">
        <f>N42+O42</f>
        <v>288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S48" s="9" t="s">
        <v>36</v>
      </c>
      <c r="T48" s="9" t="s">
        <v>35</v>
      </c>
      <c r="U48" s="9" t="s">
        <v>37</v>
      </c>
      <c r="V48" t="s">
        <v>69</v>
      </c>
      <c r="W48" s="9"/>
      <c r="X48" s="9"/>
      <c r="AF48" s="4"/>
    </row>
    <row r="49" spans="1:32" x14ac:dyDescent="0.3">
      <c r="A49" s="5"/>
      <c r="B49" s="47" t="s">
        <v>72</v>
      </c>
      <c r="C49" s="16">
        <f>P42+Q42</f>
        <v>288</v>
      </c>
      <c r="S49">
        <f>L46-CEILING(($E$5*$C46)/2,1)</f>
        <v>68</v>
      </c>
      <c r="T49">
        <f>N46-CEILING(($G$5*$C46)/2,1)</f>
        <v>92</v>
      </c>
      <c r="U49">
        <f>P46</f>
        <v>212</v>
      </c>
      <c r="V49">
        <f>U49-($I$5/2)*$C46</f>
        <v>116</v>
      </c>
      <c r="Z49" s="22" t="s">
        <v>41</v>
      </c>
      <c r="AA49" s="23">
        <f t="shared" ref="AA49:AF49" si="12">SUM(AA42:AA46)</f>
        <v>50356160</v>
      </c>
      <c r="AB49" s="23">
        <f t="shared" si="12"/>
        <v>47047624</v>
      </c>
      <c r="AC49" s="27">
        <f t="shared" si="12"/>
        <v>1</v>
      </c>
      <c r="AD49" s="27">
        <f t="shared" si="12"/>
        <v>1</v>
      </c>
      <c r="AE49" s="23">
        <f t="shared" si="12"/>
        <v>24462664.5</v>
      </c>
      <c r="AF49" s="24">
        <f t="shared" si="12"/>
        <v>1</v>
      </c>
    </row>
    <row r="50" spans="1:32" x14ac:dyDescent="0.3">
      <c r="A50" s="5"/>
    </row>
    <row r="52" spans="1:32" x14ac:dyDescent="0.3">
      <c r="A52" s="21" t="s">
        <v>55</v>
      </c>
      <c r="B52" s="18" t="s">
        <v>16</v>
      </c>
      <c r="C52" s="18" t="s">
        <v>17</v>
      </c>
      <c r="D52" s="18"/>
      <c r="E52" s="34" t="s">
        <v>49</v>
      </c>
      <c r="F52" s="35"/>
      <c r="G52" s="35"/>
      <c r="H52" s="35"/>
      <c r="I52" s="35"/>
      <c r="J52" s="35"/>
      <c r="K52" s="18"/>
      <c r="L52" s="34" t="s">
        <v>68</v>
      </c>
      <c r="M52" s="34"/>
      <c r="N52" s="34"/>
      <c r="O52" s="34"/>
      <c r="P52" s="34"/>
      <c r="Q52" s="34"/>
      <c r="R52" s="6"/>
      <c r="S52" s="36" t="s">
        <v>21</v>
      </c>
      <c r="T52" s="36"/>
      <c r="U52" s="36"/>
      <c r="V52" s="36"/>
      <c r="W52" s="11"/>
      <c r="X52" s="11"/>
      <c r="Y52" s="1"/>
      <c r="Z52" s="17" t="s">
        <v>53</v>
      </c>
      <c r="AA52" s="18" t="s">
        <v>12</v>
      </c>
      <c r="AB52" s="18" t="s">
        <v>15</v>
      </c>
      <c r="AC52" s="18" t="s">
        <v>18</v>
      </c>
      <c r="AD52" s="18" t="s">
        <v>19</v>
      </c>
      <c r="AE52" s="17" t="s">
        <v>56</v>
      </c>
      <c r="AF52" s="18" t="s">
        <v>20</v>
      </c>
    </row>
    <row r="53" spans="1:32" x14ac:dyDescent="0.3">
      <c r="A53" s="19">
        <v>6</v>
      </c>
      <c r="B53" s="16" t="s">
        <v>42</v>
      </c>
      <c r="C53" s="20">
        <f t="shared" ref="C53:C56" si="13">C54/2</f>
        <v>3</v>
      </c>
      <c r="D53" s="20"/>
      <c r="E53" s="20" t="s">
        <v>13</v>
      </c>
      <c r="F53" s="20">
        <f>E$2</f>
        <v>48</v>
      </c>
      <c r="G53" s="20" t="s">
        <v>14</v>
      </c>
      <c r="H53" s="20">
        <f>G$2</f>
        <v>48</v>
      </c>
      <c r="I53" s="20" t="s">
        <v>26</v>
      </c>
      <c r="J53" s="20">
        <f>I$2</f>
        <v>48</v>
      </c>
      <c r="K53" s="20"/>
      <c r="L53" s="16">
        <f>CEILING((F53/2)*$C53,1)</f>
        <v>72</v>
      </c>
      <c r="M53" s="16">
        <f>CEILING((F53/2)*$C53,1)</f>
        <v>72</v>
      </c>
      <c r="N53" s="16">
        <f>CEILING((H53/2)*$C53,1)</f>
        <v>72</v>
      </c>
      <c r="O53" s="16">
        <f>CEILING((H53/2)*$C53,1)</f>
        <v>72</v>
      </c>
      <c r="P53" s="16">
        <f>CEILING((J53/2)*$C53,1)</f>
        <v>72</v>
      </c>
      <c r="Q53" s="16">
        <f>CEILING((J53/2)*$C53,1)</f>
        <v>72</v>
      </c>
      <c r="R53" s="7"/>
      <c r="S53" t="s">
        <v>22</v>
      </c>
      <c r="T53" t="s">
        <v>23</v>
      </c>
      <c r="U53" t="s">
        <v>24</v>
      </c>
      <c r="V53" t="s">
        <v>25</v>
      </c>
      <c r="W53" t="s">
        <v>33</v>
      </c>
      <c r="X53" t="s">
        <v>34</v>
      </c>
      <c r="Z53" s="16">
        <v>0</v>
      </c>
      <c r="AA53" s="25">
        <f>(L53+M53)*(N53+O53)*(P53+Q53)</f>
        <v>2985984</v>
      </c>
      <c r="AB53" s="25">
        <f>AA53-AA54/8</f>
        <v>2984384</v>
      </c>
      <c r="AC53" s="26">
        <f t="shared" ref="AC53:AC58" si="14">(F53*H53*J53-F54*H54*J54)/($F$53*$H$53*$J$53)</f>
        <v>0.99959309895833337</v>
      </c>
      <c r="AD53" s="26">
        <f>AB53/$AB$61</f>
        <v>0.15752438991433126</v>
      </c>
      <c r="AE53" s="25">
        <f>AB53/32</f>
        <v>93262</v>
      </c>
      <c r="AF53" s="26">
        <f t="shared" ref="AF53:AF58" si="15">AE53/$AE$61</f>
        <v>5.8687745976992835E-3</v>
      </c>
    </row>
    <row r="54" spans="1:32" x14ac:dyDescent="0.3">
      <c r="B54" s="16" t="s">
        <v>43</v>
      </c>
      <c r="C54" s="20">
        <f t="shared" si="13"/>
        <v>6</v>
      </c>
      <c r="D54" s="20"/>
      <c r="E54" s="20" t="s">
        <v>0</v>
      </c>
      <c r="F54" s="20">
        <f>E$3</f>
        <v>3</v>
      </c>
      <c r="G54" s="20" t="s">
        <v>1</v>
      </c>
      <c r="H54" s="20">
        <f>G$3</f>
        <v>3</v>
      </c>
      <c r="I54" s="20" t="s">
        <v>27</v>
      </c>
      <c r="J54" s="20">
        <f>I$3</f>
        <v>5</v>
      </c>
      <c r="K54" s="20"/>
      <c r="L54" s="16">
        <f>EVEN((F54/2)*$C54)</f>
        <v>10</v>
      </c>
      <c r="M54" s="16">
        <f>EVEN((F54/2)*$C54)</f>
        <v>10</v>
      </c>
      <c r="N54" s="16">
        <f>EVEN((H54/2)*$C54)</f>
        <v>10</v>
      </c>
      <c r="O54" s="16">
        <f>EVEN((H54/2)*$C54)</f>
        <v>10</v>
      </c>
      <c r="P54" s="16">
        <f>EVEN((J54/2)*$C54)</f>
        <v>16</v>
      </c>
      <c r="Q54" s="16">
        <f>EVEN((J54/2)*$C54)</f>
        <v>16</v>
      </c>
      <c r="S54" s="8">
        <f>L53-L54/2</f>
        <v>67</v>
      </c>
      <c r="T54" s="8">
        <f>S54+(L54/2)+(M54/2)-1</f>
        <v>76</v>
      </c>
      <c r="U54" s="8">
        <f>N53-N54/2</f>
        <v>67</v>
      </c>
      <c r="V54" s="8">
        <f>U54+(N54/2)+(O54/2)-1</f>
        <v>76</v>
      </c>
      <c r="W54" s="8">
        <f>P53-P54/2</f>
        <v>64</v>
      </c>
      <c r="X54" s="8">
        <f>W54+(P54/2)+(Q54/2)-1</f>
        <v>79</v>
      </c>
      <c r="Z54" s="16">
        <v>1</v>
      </c>
      <c r="AA54" s="25">
        <f t="shared" ref="AA54:AA58" si="16">(L54+M54)*(N54+O54)*(P54+Q54)</f>
        <v>12800</v>
      </c>
      <c r="AB54" s="25">
        <f t="shared" ref="AB54:AB58" si="17">AA54-AA55/8</f>
        <v>5632</v>
      </c>
      <c r="AC54" s="26">
        <f t="shared" si="14"/>
        <v>1.0683245456104254E-4</v>
      </c>
      <c r="AD54" s="26">
        <f t="shared" ref="AD54:AD58" si="18">AB54/$AB$61</f>
        <v>2.9727319406534607E-4</v>
      </c>
      <c r="AE54" s="25">
        <f>AB54/16</f>
        <v>352</v>
      </c>
      <c r="AF54" s="26">
        <f t="shared" si="15"/>
        <v>2.2150593579272885E-5</v>
      </c>
    </row>
    <row r="55" spans="1:32" x14ac:dyDescent="0.3">
      <c r="B55" s="16" t="s">
        <v>44</v>
      </c>
      <c r="C55" s="20">
        <f t="shared" si="13"/>
        <v>12</v>
      </c>
      <c r="D55" s="20"/>
      <c r="E55" s="20" t="s">
        <v>2</v>
      </c>
      <c r="F55" s="20">
        <f>(L55+M55)/$C55</f>
        <v>2.6666666666666665</v>
      </c>
      <c r="G55" s="20" t="s">
        <v>3</v>
      </c>
      <c r="H55" s="20">
        <f>(N55+O55)/$C55</f>
        <v>2.6666666666666665</v>
      </c>
      <c r="I55" s="20" t="s">
        <v>28</v>
      </c>
      <c r="J55" s="20">
        <f>(P55+Q55)/$C55</f>
        <v>4.666666666666667</v>
      </c>
      <c r="K55" s="20"/>
      <c r="L55" s="16">
        <f>(L54-2 - CEILING(E$4*$C54,1))*2</f>
        <v>16</v>
      </c>
      <c r="M55" s="16">
        <f>(M54-2 - CEILING(G$4*$C54,1))*2</f>
        <v>16</v>
      </c>
      <c r="N55" s="16">
        <f>(N54-2 - CEILING(I$4*$C54,1))*2</f>
        <v>16</v>
      </c>
      <c r="O55" s="16">
        <f>(O54-2 - CEILING(K$4*$C54,1))*2</f>
        <v>16</v>
      </c>
      <c r="P55" s="16">
        <f>(P54-2 - CEILING(M$4*$C54,1))*2</f>
        <v>28</v>
      </c>
      <c r="Q55" s="16">
        <f>(Q54-2 - CEILING(O$4*$C54,1))*2</f>
        <v>28</v>
      </c>
      <c r="S55" s="8">
        <f>L54-L55/2</f>
        <v>2</v>
      </c>
      <c r="T55" s="8">
        <f>S55+(L55/2)+(M55/2)-1</f>
        <v>17</v>
      </c>
      <c r="U55" s="8">
        <f>N54-N55/2</f>
        <v>2</v>
      </c>
      <c r="V55" s="8">
        <f>U55+(N55/2)+(O55/2)-1</f>
        <v>17</v>
      </c>
      <c r="W55" s="8">
        <f>P54-P55/2</f>
        <v>2</v>
      </c>
      <c r="X55" s="8">
        <f>W55+(P55/2)+(Q55/2)-1</f>
        <v>29</v>
      </c>
      <c r="Z55" s="16">
        <v>2</v>
      </c>
      <c r="AA55" s="25">
        <f t="shared" si="16"/>
        <v>57344</v>
      </c>
      <c r="AB55" s="25">
        <f t="shared" si="17"/>
        <v>16576</v>
      </c>
      <c r="AC55" s="26">
        <f t="shared" si="14"/>
        <v>8.6738575960219441E-5</v>
      </c>
      <c r="AD55" s="26">
        <f t="shared" si="18"/>
        <v>8.7492905980596171E-4</v>
      </c>
      <c r="AE55" s="25">
        <f>AB55/8</f>
        <v>2072</v>
      </c>
      <c r="AF55" s="26">
        <f t="shared" si="15"/>
        <v>1.3038644856890174E-4</v>
      </c>
    </row>
    <row r="56" spans="1:32" x14ac:dyDescent="0.3">
      <c r="B56" s="16" t="s">
        <v>45</v>
      </c>
      <c r="C56" s="20">
        <f t="shared" si="13"/>
        <v>24</v>
      </c>
      <c r="D56" s="20"/>
      <c r="E56" s="20" t="s">
        <v>4</v>
      </c>
      <c r="F56" s="20">
        <f>(L56+M56)/$C56</f>
        <v>2.3333333333333335</v>
      </c>
      <c r="G56" s="20" t="s">
        <v>5</v>
      </c>
      <c r="H56" s="20">
        <f>(N56+O56)/$C56</f>
        <v>2.3333333333333335</v>
      </c>
      <c r="I56" s="20" t="s">
        <v>29</v>
      </c>
      <c r="J56" s="20">
        <f>(P56+Q56)/$C56</f>
        <v>4.333333333333333</v>
      </c>
      <c r="K56" s="20"/>
      <c r="L56" s="16">
        <f>(L55-2 - CEILING(E$4*$C55,1))*2</f>
        <v>28</v>
      </c>
      <c r="M56" s="16">
        <f>(M55-2 - CEILING(G$4*$C55,1))*2</f>
        <v>28</v>
      </c>
      <c r="N56" s="16">
        <f>(N55-2 - CEILING(I$4*$C55,1))*2</f>
        <v>28</v>
      </c>
      <c r="O56" s="16">
        <f>(O55-2 - CEILING(K$4*$C55,1))*2</f>
        <v>28</v>
      </c>
      <c r="P56" s="16">
        <f>(P55-2 - CEILING(M$4*$C55,1))*2</f>
        <v>52</v>
      </c>
      <c r="Q56" s="16">
        <f>(Q55-2 - CEILING(O$4*$C55,1))*2</f>
        <v>52</v>
      </c>
      <c r="S56" s="8">
        <f>L55-L56/2</f>
        <v>2</v>
      </c>
      <c r="T56" s="8">
        <f>S56+(L56/2)+(M56/2)-1</f>
        <v>29</v>
      </c>
      <c r="U56" s="8">
        <f>N55-N56/2</f>
        <v>2</v>
      </c>
      <c r="V56" s="8">
        <f>U56+(N56/2)+(O56/2)-1</f>
        <v>29</v>
      </c>
      <c r="W56" s="8">
        <f>P55-P56/2</f>
        <v>2</v>
      </c>
      <c r="X56" s="8">
        <f>W56+(P56/2)+(Q56/2)-1</f>
        <v>53</v>
      </c>
      <c r="Z56" s="16">
        <v>3</v>
      </c>
      <c r="AA56" s="25">
        <f t="shared" si="16"/>
        <v>326144</v>
      </c>
      <c r="AB56" s="25">
        <f t="shared" si="17"/>
        <v>55744</v>
      </c>
      <c r="AC56" s="26">
        <f t="shared" si="14"/>
        <v>3.6462017211076861E-5</v>
      </c>
      <c r="AD56" s="26">
        <f t="shared" si="18"/>
        <v>2.9423290003513227E-3</v>
      </c>
      <c r="AE56" s="25">
        <f>AB56/4</f>
        <v>13936</v>
      </c>
      <c r="AF56" s="26">
        <f t="shared" si="15"/>
        <v>8.7696213670666737E-4</v>
      </c>
    </row>
    <row r="57" spans="1:32" x14ac:dyDescent="0.3">
      <c r="B57" s="16" t="s">
        <v>46</v>
      </c>
      <c r="C57" s="20">
        <f>C58/2</f>
        <v>48</v>
      </c>
      <c r="D57" s="20"/>
      <c r="E57" s="20" t="s">
        <v>6</v>
      </c>
      <c r="F57" s="20">
        <f>(L57+M57)/$C57</f>
        <v>2.1666666666666665</v>
      </c>
      <c r="G57" s="20" t="s">
        <v>7</v>
      </c>
      <c r="H57" s="20">
        <f>(N57+O57)/$C57</f>
        <v>2.1666666666666665</v>
      </c>
      <c r="I57" s="20" t="s">
        <v>30</v>
      </c>
      <c r="J57" s="20">
        <f>(P57+Q57)/$C57</f>
        <v>4.166666666666667</v>
      </c>
      <c r="K57" s="20"/>
      <c r="L57" s="16">
        <f>(L56-2 - CEILING(E$4*$C56,1))*2</f>
        <v>52</v>
      </c>
      <c r="M57" s="16">
        <f>(M56-2 - CEILING(G$4*$C56,1))*2</f>
        <v>52</v>
      </c>
      <c r="N57" s="16">
        <f>(N56-2 - CEILING(I$4*$C56,1))*2</f>
        <v>52</v>
      </c>
      <c r="O57" s="16">
        <f>(O56-2 - CEILING(K$4*$C56,1))*2</f>
        <v>52</v>
      </c>
      <c r="P57" s="16">
        <f>(P56-2 - CEILING(M$4*$C56,1))*2</f>
        <v>100</v>
      </c>
      <c r="Q57" s="16">
        <f>(Q56-2 - CEILING(O$4*$C56,1))*2</f>
        <v>100</v>
      </c>
      <c r="S57" s="8">
        <f>L56-L57/2</f>
        <v>2</v>
      </c>
      <c r="T57" s="8">
        <f>S57+(L57/2)+(M57/2)-1</f>
        <v>53</v>
      </c>
      <c r="U57" s="8">
        <f>N56-N57/2</f>
        <v>2</v>
      </c>
      <c r="V57" s="8">
        <f>U57+(N57/2)+(O57/2)-1</f>
        <v>53</v>
      </c>
      <c r="W57" s="8">
        <f>P56-P57/2</f>
        <v>2</v>
      </c>
      <c r="X57" s="8">
        <f>W57+(P57/2)+(Q57/2)-1</f>
        <v>101</v>
      </c>
      <c r="Z57" s="16">
        <v>4</v>
      </c>
      <c r="AA57" s="25">
        <f t="shared" si="16"/>
        <v>2163200</v>
      </c>
      <c r="AB57" s="25">
        <f t="shared" si="17"/>
        <v>203200</v>
      </c>
      <c r="AC57" s="26">
        <f t="shared" si="14"/>
        <v>1.6614079311878398E-5</v>
      </c>
      <c r="AD57" s="26">
        <f t="shared" si="18"/>
        <v>1.0725481717698566E-2</v>
      </c>
      <c r="AE57" s="25">
        <f>AB57/2</f>
        <v>101600</v>
      </c>
      <c r="AF57" s="26">
        <f t="shared" si="15"/>
        <v>6.3934667831083095E-3</v>
      </c>
    </row>
    <row r="58" spans="1:32" x14ac:dyDescent="0.3">
      <c r="B58" s="16" t="s">
        <v>47</v>
      </c>
      <c r="C58" s="20">
        <f>$A$2</f>
        <v>96</v>
      </c>
      <c r="D58" s="20"/>
      <c r="E58" s="20" t="s">
        <v>8</v>
      </c>
      <c r="F58" s="20">
        <f>(L58+M58)/$C58</f>
        <v>2.0833333333333335</v>
      </c>
      <c r="G58" s="20" t="s">
        <v>11</v>
      </c>
      <c r="H58" s="20">
        <f>(N58+O58)/$C58</f>
        <v>2.0833333333333335</v>
      </c>
      <c r="I58" s="20" t="s">
        <v>31</v>
      </c>
      <c r="J58" s="20">
        <f>(P58+Q58)/$C58</f>
        <v>4.083333333333333</v>
      </c>
      <c r="K58" s="20"/>
      <c r="L58" s="16">
        <f>(L57-2 - CEILING(E$4*$C57,1))*2</f>
        <v>100</v>
      </c>
      <c r="M58" s="16">
        <f>(M57-2 - CEILING(G$4*$C57,1))*2</f>
        <v>100</v>
      </c>
      <c r="N58" s="16">
        <f>(N57-2 - CEILING(I$4*$C57,1))*2</f>
        <v>100</v>
      </c>
      <c r="O58" s="16">
        <f>(O57-2 - CEILING(K$4*$C57,1))*2</f>
        <v>100</v>
      </c>
      <c r="P58" s="16">
        <f>(P57-2 - CEILING(M$4*$C57,1))*2</f>
        <v>196</v>
      </c>
      <c r="Q58" s="16">
        <f>(Q57-2 - CEILING(O$4*$C57,1))*2</f>
        <v>196</v>
      </c>
      <c r="S58" s="8">
        <f>L57-L58/2</f>
        <v>2</v>
      </c>
      <c r="T58" s="8">
        <f>S58+(L58/2)+(M58/2)-1</f>
        <v>101</v>
      </c>
      <c r="U58" s="8">
        <f>N57-N58/2</f>
        <v>2</v>
      </c>
      <c r="V58" s="8">
        <f>U58+(N58/2)+(O58/2)-1</f>
        <v>101</v>
      </c>
      <c r="W58" s="8">
        <f>P57-P58/2</f>
        <v>2</v>
      </c>
      <c r="X58" s="8">
        <f>W58+(P58/2)+(Q58/2)-1</f>
        <v>197</v>
      </c>
      <c r="Z58" s="16">
        <v>5</v>
      </c>
      <c r="AA58" s="25">
        <f t="shared" si="16"/>
        <v>15680000</v>
      </c>
      <c r="AB58" s="25">
        <f t="shared" si="17"/>
        <v>15680000</v>
      </c>
      <c r="AC58" s="26">
        <f t="shared" si="14"/>
        <v>1.6025391462244943E-4</v>
      </c>
      <c r="AD58" s="26">
        <f t="shared" si="18"/>
        <v>0.82763559711374757</v>
      </c>
      <c r="AE58" s="25">
        <f>AB58</f>
        <v>15680000</v>
      </c>
      <c r="AF58" s="26">
        <f t="shared" si="15"/>
        <v>0.98670825944033758</v>
      </c>
    </row>
    <row r="59" spans="1:32" x14ac:dyDescent="0.3">
      <c r="B59" s="47" t="s">
        <v>70</v>
      </c>
      <c r="C59" s="20">
        <f>L53+M53</f>
        <v>144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AD59" s="4"/>
      <c r="AF59" s="4"/>
    </row>
    <row r="60" spans="1:32" x14ac:dyDescent="0.3">
      <c r="B60" s="47" t="s">
        <v>71</v>
      </c>
      <c r="C60" s="16">
        <f>N53+O53</f>
        <v>144</v>
      </c>
      <c r="S60" s="9" t="s">
        <v>36</v>
      </c>
      <c r="T60" s="9" t="s">
        <v>35</v>
      </c>
      <c r="U60" s="9" t="s">
        <v>37</v>
      </c>
      <c r="V60" t="s">
        <v>69</v>
      </c>
      <c r="W60" s="9"/>
      <c r="X60" s="9"/>
      <c r="AD60" s="4"/>
      <c r="AF60" s="4"/>
    </row>
    <row r="61" spans="1:32" x14ac:dyDescent="0.3">
      <c r="B61" s="47" t="s">
        <v>72</v>
      </c>
      <c r="C61" s="16">
        <f>P53+Q53</f>
        <v>144</v>
      </c>
      <c r="S61">
        <f>L58-CEILING(($E$5*$C58)/2,1)</f>
        <v>52</v>
      </c>
      <c r="T61">
        <f>N58-CEILING(($G$5*$C58)/2,1)</f>
        <v>76</v>
      </c>
      <c r="U61">
        <f>P58</f>
        <v>196</v>
      </c>
      <c r="V61">
        <f>U61-($I$5/2)*$C58</f>
        <v>100</v>
      </c>
      <c r="Z61" s="22" t="s">
        <v>41</v>
      </c>
      <c r="AA61" s="23">
        <f t="shared" ref="AA61:AF61" si="19">SUM(AA53:AA58)</f>
        <v>21225472</v>
      </c>
      <c r="AB61" s="23">
        <f t="shared" si="19"/>
        <v>18945536</v>
      </c>
      <c r="AC61" s="24">
        <f t="shared" si="19"/>
        <v>1</v>
      </c>
      <c r="AD61" s="24">
        <f t="shared" si="19"/>
        <v>1</v>
      </c>
      <c r="AE61" s="23">
        <f t="shared" si="19"/>
        <v>15891222</v>
      </c>
      <c r="AF61" s="24">
        <f t="shared" si="19"/>
        <v>1</v>
      </c>
    </row>
    <row r="64" spans="1:32" x14ac:dyDescent="0.3">
      <c r="A64" s="21" t="s">
        <v>55</v>
      </c>
      <c r="B64" s="18" t="s">
        <v>16</v>
      </c>
      <c r="C64" s="18" t="s">
        <v>17</v>
      </c>
      <c r="D64" s="18"/>
      <c r="E64" s="34" t="s">
        <v>49</v>
      </c>
      <c r="F64" s="35"/>
      <c r="G64" s="35"/>
      <c r="H64" s="35"/>
      <c r="I64" s="35"/>
      <c r="J64" s="35"/>
      <c r="K64" s="18"/>
      <c r="L64" s="34" t="s">
        <v>68</v>
      </c>
      <c r="M64" s="34"/>
      <c r="N64" s="34"/>
      <c r="O64" s="34"/>
      <c r="P64" s="34"/>
      <c r="Q64" s="34"/>
      <c r="R64" s="10"/>
      <c r="S64" s="36" t="s">
        <v>21</v>
      </c>
      <c r="T64" s="36"/>
      <c r="U64" s="36"/>
      <c r="V64" s="36"/>
      <c r="W64" s="11"/>
      <c r="X64" s="11"/>
      <c r="Y64" s="1"/>
      <c r="Z64" s="17" t="s">
        <v>53</v>
      </c>
      <c r="AA64" s="18" t="s">
        <v>12</v>
      </c>
      <c r="AB64" s="18" t="s">
        <v>15</v>
      </c>
      <c r="AC64" s="18" t="s">
        <v>18</v>
      </c>
      <c r="AD64" s="18" t="s">
        <v>19</v>
      </c>
      <c r="AE64" s="17" t="s">
        <v>56</v>
      </c>
      <c r="AF64" s="18" t="s">
        <v>20</v>
      </c>
    </row>
    <row r="65" spans="1:32" x14ac:dyDescent="0.3">
      <c r="A65" s="19">
        <v>7</v>
      </c>
      <c r="B65" s="16" t="s">
        <v>42</v>
      </c>
      <c r="C65" s="20">
        <f t="shared" ref="C65:C69" si="20">C66/2</f>
        <v>1.5</v>
      </c>
      <c r="D65" s="20"/>
      <c r="E65" s="20" t="s">
        <v>13</v>
      </c>
      <c r="F65" s="20">
        <f>E$2</f>
        <v>48</v>
      </c>
      <c r="G65" s="20" t="s">
        <v>14</v>
      </c>
      <c r="H65" s="20">
        <f>G$2</f>
        <v>48</v>
      </c>
      <c r="I65" s="20" t="s">
        <v>26</v>
      </c>
      <c r="J65" s="20">
        <f>I$2</f>
        <v>48</v>
      </c>
      <c r="K65" s="20"/>
      <c r="L65" s="16">
        <f>CEILING((F65/2)*$C65,1)</f>
        <v>36</v>
      </c>
      <c r="M65" s="16">
        <f>CEILING((F65/2)*$C65,1)</f>
        <v>36</v>
      </c>
      <c r="N65" s="16">
        <f>CEILING((H65/2)*$C65,1)</f>
        <v>36</v>
      </c>
      <c r="O65" s="16">
        <f>CEILING((H65/2)*$C65,1)</f>
        <v>36</v>
      </c>
      <c r="P65" s="16">
        <f>CEILING((J65/2)*$C65,1)</f>
        <v>36</v>
      </c>
      <c r="Q65" s="16">
        <f>CEILING((J65/2)*$C65,1)</f>
        <v>36</v>
      </c>
      <c r="R65" s="7"/>
      <c r="S65" t="s">
        <v>22</v>
      </c>
      <c r="T65" t="s">
        <v>23</v>
      </c>
      <c r="U65" t="s">
        <v>24</v>
      </c>
      <c r="V65" t="s">
        <v>25</v>
      </c>
      <c r="W65" t="s">
        <v>33</v>
      </c>
      <c r="X65" t="s">
        <v>34</v>
      </c>
      <c r="Z65" s="16">
        <v>0</v>
      </c>
      <c r="AA65" s="25">
        <f>(L65+M65)*(N65+O65)*(P65+Q65)</f>
        <v>373248</v>
      </c>
      <c r="AB65" s="25">
        <f>AA65-AA66/8</f>
        <v>372960</v>
      </c>
      <c r="AC65" s="26">
        <f>(F65*H65*J65-F66*H66*J66)/($F$65*$H$65*$J$65)</f>
        <v>0.99959309895833337</v>
      </c>
      <c r="AD65" s="28">
        <f>AB65/$AB$74</f>
        <v>6.9181045996046797E-2</v>
      </c>
      <c r="AE65" s="25">
        <f>AB65/64</f>
        <v>5827.5</v>
      </c>
      <c r="AF65" s="26">
        <f>AE65/$AE$74</f>
        <v>1.1786538953373544E-3</v>
      </c>
    </row>
    <row r="66" spans="1:32" x14ac:dyDescent="0.3">
      <c r="B66" s="16" t="s">
        <v>43</v>
      </c>
      <c r="C66" s="20">
        <f t="shared" si="20"/>
        <v>3</v>
      </c>
      <c r="D66" s="20"/>
      <c r="E66" s="20" t="s">
        <v>0</v>
      </c>
      <c r="F66" s="20">
        <f>E$3</f>
        <v>3</v>
      </c>
      <c r="G66" s="20" t="s">
        <v>1</v>
      </c>
      <c r="H66" s="20">
        <f>G$3</f>
        <v>3</v>
      </c>
      <c r="I66" s="20" t="s">
        <v>27</v>
      </c>
      <c r="J66" s="20">
        <f>I$3</f>
        <v>5</v>
      </c>
      <c r="K66" s="20"/>
      <c r="L66" s="16">
        <f>EVEN((F66/2)*$C66)</f>
        <v>6</v>
      </c>
      <c r="M66" s="16">
        <f>EVEN((F66/2)*$C66)</f>
        <v>6</v>
      </c>
      <c r="N66" s="16">
        <f>EVEN((H66/2)*$C66)</f>
        <v>6</v>
      </c>
      <c r="O66" s="16">
        <f>EVEN((H66/2)*$C66)</f>
        <v>6</v>
      </c>
      <c r="P66" s="16">
        <f>EVEN((J66/2)*$C66)</f>
        <v>8</v>
      </c>
      <c r="Q66" s="16">
        <f>EVEN((J66/2)*$C66)</f>
        <v>8</v>
      </c>
      <c r="S66" s="8">
        <f>L65-L66/2</f>
        <v>33</v>
      </c>
      <c r="T66" s="8">
        <f>S66+(L66/2)+(M66/2)-1</f>
        <v>38</v>
      </c>
      <c r="U66" s="8">
        <f>N65-N66/2</f>
        <v>33</v>
      </c>
      <c r="V66" s="8">
        <f>U66+(N66/2)+(O66/2)-1</f>
        <v>38</v>
      </c>
      <c r="W66" s="8">
        <f>P65-P66/2</f>
        <v>32</v>
      </c>
      <c r="X66" s="8">
        <f>W66+(P66/2)+(Q66/2)-1</f>
        <v>39</v>
      </c>
      <c r="Z66" s="16">
        <v>1</v>
      </c>
      <c r="AA66" s="25">
        <f>(L66+M66)*(N66+O66)*(P66+Q66)</f>
        <v>2304</v>
      </c>
      <c r="AB66" s="25">
        <f t="shared" ref="AB66:AB71" si="21">AA66-AA67/8</f>
        <v>1536</v>
      </c>
      <c r="AC66" s="26">
        <f t="shared" ref="AC66:AC71" si="22">(F66*H66*J66-F67*H67*J67)/($F$65*$H$65*$J$65)</f>
        <v>1.4969939557613171E-4</v>
      </c>
      <c r="AD66" s="28">
        <f t="shared" ref="AD66:AD71" si="23">AB66/$AB$74</f>
        <v>2.8491550474562388E-4</v>
      </c>
      <c r="AE66" s="25">
        <f>AB66/32</f>
        <v>48</v>
      </c>
      <c r="AF66" s="26">
        <f t="shared" ref="AF66:AF71" si="24">AE66/$AE$74</f>
        <v>9.7083461134608348E-6</v>
      </c>
    </row>
    <row r="67" spans="1:32" x14ac:dyDescent="0.3">
      <c r="B67" s="16" t="s">
        <v>44</v>
      </c>
      <c r="C67" s="20">
        <f t="shared" si="20"/>
        <v>6</v>
      </c>
      <c r="D67" s="20"/>
      <c r="E67" s="20" t="s">
        <v>2</v>
      </c>
      <c r="F67" s="20">
        <f>(L67+M67)/$C67</f>
        <v>2.6666666666666665</v>
      </c>
      <c r="G67" s="20" t="s">
        <v>3</v>
      </c>
      <c r="H67" s="20">
        <f>(N67+O67)/$C67</f>
        <v>2.6666666666666665</v>
      </c>
      <c r="I67" s="20" t="s">
        <v>28</v>
      </c>
      <c r="J67" s="20">
        <f>(P67+Q67)/$C67</f>
        <v>4</v>
      </c>
      <c r="K67" s="20"/>
      <c r="L67" s="16">
        <f>(L66-2 - CEILING(E$4*$C66,1))*2</f>
        <v>8</v>
      </c>
      <c r="M67" s="16">
        <f>(M66-2 - CEILING(G$4*$C66,1))*2</f>
        <v>8</v>
      </c>
      <c r="N67" s="16">
        <f>(N66-2 - CEILING(I$4*$C66,1))*2</f>
        <v>8</v>
      </c>
      <c r="O67" s="16">
        <f>(O66-2 - CEILING(K$4*$C66,1))*2</f>
        <v>8</v>
      </c>
      <c r="P67" s="16">
        <f>(P66-2 - CEILING(M$4*$C66,1))*2</f>
        <v>12</v>
      </c>
      <c r="Q67" s="16">
        <f>(Q66-2 - CEILING(O$4*$C66,1))*2</f>
        <v>12</v>
      </c>
      <c r="S67" s="8">
        <f>L66-L67/2</f>
        <v>2</v>
      </c>
      <c r="T67" s="8">
        <f>S67+(L67/2)+(M67/2)-1</f>
        <v>9</v>
      </c>
      <c r="U67" s="8">
        <f>N66-N67/2</f>
        <v>2</v>
      </c>
      <c r="V67" s="8">
        <f>U67+(N67/2)+(O67/2)-1</f>
        <v>9</v>
      </c>
      <c r="W67" s="8">
        <f>P66-P67/2</f>
        <v>2</v>
      </c>
      <c r="X67" s="8">
        <f>W67+(P67/2)+(Q67/2)-1</f>
        <v>13</v>
      </c>
      <c r="Z67" s="16">
        <v>2</v>
      </c>
      <c r="AA67" s="25">
        <f>(L67+M67)*(N67+O67)*(P67+Q67)</f>
        <v>6144</v>
      </c>
      <c r="AB67" s="25">
        <f t="shared" si="21"/>
        <v>3264</v>
      </c>
      <c r="AC67" s="26">
        <f t="shared" si="22"/>
        <v>1.3663837448559668E-4</v>
      </c>
      <c r="AD67" s="28">
        <f t="shared" si="23"/>
        <v>6.0544544758445076E-4</v>
      </c>
      <c r="AE67" s="25">
        <f>AB67/16</f>
        <v>204</v>
      </c>
      <c r="AF67" s="26">
        <f t="shared" si="24"/>
        <v>4.1260470982208544E-5</v>
      </c>
    </row>
    <row r="68" spans="1:32" x14ac:dyDescent="0.3">
      <c r="B68" s="16" t="s">
        <v>45</v>
      </c>
      <c r="C68" s="20">
        <f t="shared" si="20"/>
        <v>12</v>
      </c>
      <c r="D68" s="20"/>
      <c r="E68" s="20" t="s">
        <v>4</v>
      </c>
      <c r="F68" s="20">
        <f>(L68+M68)/$C68</f>
        <v>2</v>
      </c>
      <c r="G68" s="20" t="s">
        <v>5</v>
      </c>
      <c r="H68" s="20">
        <f>(N68+O68)/$C68</f>
        <v>2</v>
      </c>
      <c r="I68" s="20" t="s">
        <v>29</v>
      </c>
      <c r="J68" s="20">
        <f>(P68+Q68)/$C68</f>
        <v>3.3333333333333335</v>
      </c>
      <c r="K68" s="20"/>
      <c r="L68" s="16">
        <f>(L67-2 - CEILING(E$4*$C67,1))*2</f>
        <v>12</v>
      </c>
      <c r="M68" s="16">
        <f>(M67-2 - CEILING(G$4*$C67,1))*2</f>
        <v>12</v>
      </c>
      <c r="N68" s="16">
        <f>(N67-2 - CEILING(I$4*$C67,1))*2</f>
        <v>12</v>
      </c>
      <c r="O68" s="16">
        <f>(O67-2 - CEILING(K$4*$C67,1))*2</f>
        <v>12</v>
      </c>
      <c r="P68" s="16">
        <f>(P67-2 - CEILING(M$4*$C67,1))*2</f>
        <v>20</v>
      </c>
      <c r="Q68" s="16">
        <f>(Q67-2 - CEILING(O$4*$C67,1))*2</f>
        <v>20</v>
      </c>
      <c r="S68" s="8">
        <f>L67-L68/2</f>
        <v>2</v>
      </c>
      <c r="T68" s="8">
        <f>S68+(L68/2)+(M68/2)-1</f>
        <v>13</v>
      </c>
      <c r="U68" s="8">
        <f>N67-N68/2</f>
        <v>2</v>
      </c>
      <c r="V68" s="8">
        <f>U68+(N68/2)+(O68/2)-1</f>
        <v>13</v>
      </c>
      <c r="W68" s="8">
        <f>P67-P68/2</f>
        <v>2</v>
      </c>
      <c r="X68" s="8">
        <f>W68+(P68/2)+(Q68/2)-1</f>
        <v>21</v>
      </c>
      <c r="Z68" s="16">
        <v>3</v>
      </c>
      <c r="AA68" s="25">
        <f>(L68+M68)*(N68+O68)*(P68+Q68)</f>
        <v>23040</v>
      </c>
      <c r="AB68" s="25">
        <f t="shared" si="21"/>
        <v>8640</v>
      </c>
      <c r="AC68" s="26">
        <f t="shared" si="22"/>
        <v>4.5211226851851849E-5</v>
      </c>
      <c r="AD68" s="28">
        <f t="shared" si="23"/>
        <v>1.6026497141941342E-3</v>
      </c>
      <c r="AE68" s="25">
        <f>AB68/8</f>
        <v>1080</v>
      </c>
      <c r="AF68" s="26">
        <f t="shared" si="24"/>
        <v>2.1843778755286877E-4</v>
      </c>
    </row>
    <row r="69" spans="1:32" x14ac:dyDescent="0.3">
      <c r="B69" s="16" t="s">
        <v>46</v>
      </c>
      <c r="C69" s="20">
        <f t="shared" si="20"/>
        <v>24</v>
      </c>
      <c r="D69" s="20"/>
      <c r="E69" s="20" t="s">
        <v>6</v>
      </c>
      <c r="F69" s="20">
        <f>(L69+M69)/$C69</f>
        <v>1.6666666666666667</v>
      </c>
      <c r="G69" s="20" t="s">
        <v>7</v>
      </c>
      <c r="H69" s="20">
        <f>(N69+O69)/$C69</f>
        <v>1.6666666666666667</v>
      </c>
      <c r="I69" s="20" t="s">
        <v>30</v>
      </c>
      <c r="J69" s="20">
        <f>(P69+Q69)/$C69</f>
        <v>3</v>
      </c>
      <c r="K69" s="20"/>
      <c r="L69" s="16">
        <f>(L68-2 - CEILING(E$4*$C68,1))*2</f>
        <v>20</v>
      </c>
      <c r="M69" s="16">
        <f>(M68-2 - CEILING(G$4*$C68,1))*2</f>
        <v>20</v>
      </c>
      <c r="N69" s="16">
        <f>(N68-2 - CEILING(I$4*$C68,1))*2</f>
        <v>20</v>
      </c>
      <c r="O69" s="16">
        <f>(O68-2 - CEILING(K$4*$C68,1))*2</f>
        <v>20</v>
      </c>
      <c r="P69" s="16">
        <f>(P68-2 - CEILING(M$4*$C68,1))*2</f>
        <v>36</v>
      </c>
      <c r="Q69" s="16">
        <f>(Q68-2 - CEILING(O$4*$C68,1))*2</f>
        <v>36</v>
      </c>
      <c r="S69" s="8">
        <f>L68-L69/2</f>
        <v>2</v>
      </c>
      <c r="T69" s="8">
        <f>S69+(L69/2)+(M69/2)-1</f>
        <v>21</v>
      </c>
      <c r="U69" s="8">
        <f>N68-N69/2</f>
        <v>2</v>
      </c>
      <c r="V69" s="8">
        <f>U69+(N69/2)+(O69/2)-1</f>
        <v>21</v>
      </c>
      <c r="W69" s="8">
        <f>P68-P69/2</f>
        <v>2</v>
      </c>
      <c r="X69" s="8">
        <f>W69+(P69/2)+(Q69/2)-1</f>
        <v>37</v>
      </c>
      <c r="Z69" s="16">
        <v>4</v>
      </c>
      <c r="AA69" s="25">
        <f>(L69+M69)*(N69+O69)*(P69+Q69)</f>
        <v>115200</v>
      </c>
      <c r="AB69" s="25">
        <f t="shared" si="21"/>
        <v>27072</v>
      </c>
      <c r="AC69" s="26">
        <f t="shared" si="22"/>
        <v>1.7707730516975313E-5</v>
      </c>
      <c r="AD69" s="28">
        <f t="shared" si="23"/>
        <v>5.021635771141621E-3</v>
      </c>
      <c r="AE69" s="25">
        <f>AB69/4</f>
        <v>6768</v>
      </c>
      <c r="AF69" s="26">
        <f t="shared" si="24"/>
        <v>1.3688768019979776E-3</v>
      </c>
    </row>
    <row r="70" spans="1:32" x14ac:dyDescent="0.3">
      <c r="B70" s="16" t="s">
        <v>47</v>
      </c>
      <c r="C70" s="20">
        <f>C71/2</f>
        <v>48</v>
      </c>
      <c r="D70" s="20"/>
      <c r="E70" s="20" t="s">
        <v>8</v>
      </c>
      <c r="F70" s="20">
        <f>(L70+M70)/$C70</f>
        <v>1.5</v>
      </c>
      <c r="G70" s="20" t="s">
        <v>11</v>
      </c>
      <c r="H70" s="20">
        <f>(N70+O70)/$C70</f>
        <v>1.5</v>
      </c>
      <c r="I70" s="20" t="s">
        <v>31</v>
      </c>
      <c r="J70" s="20">
        <f>(P70+Q70)/$C70</f>
        <v>2.8333333333333335</v>
      </c>
      <c r="K70" s="20"/>
      <c r="L70" s="16">
        <f>(L69-2 - CEILING(E$4*$C69,1))*2</f>
        <v>36</v>
      </c>
      <c r="M70" s="16">
        <f>(M69-2 - CEILING(G$4*$C69,1))*2</f>
        <v>36</v>
      </c>
      <c r="N70" s="16">
        <f>(N69-2 - CEILING(I$4*$C69,1))*2</f>
        <v>36</v>
      </c>
      <c r="O70" s="16">
        <f>(O69-2 - CEILING(K$4*$C69,1))*2</f>
        <v>36</v>
      </c>
      <c r="P70" s="16">
        <f>(P69-2 - CEILING(M$4*$C69,1))*2</f>
        <v>68</v>
      </c>
      <c r="Q70" s="16">
        <f>(Q69-2 - CEILING(O$4*$C69,1))*2</f>
        <v>68</v>
      </c>
      <c r="S70" s="8">
        <f>L69-L70/2</f>
        <v>2</v>
      </c>
      <c r="T70" s="8">
        <f>S70+(L70/2)+(M70/2)-1</f>
        <v>37</v>
      </c>
      <c r="U70" s="8">
        <f>N69-N70/2</f>
        <v>2</v>
      </c>
      <c r="V70" s="8">
        <f>U70+(N70/2)+(O70/2)-1</f>
        <v>37</v>
      </c>
      <c r="W70" s="8">
        <f>P69-P70/2</f>
        <v>2</v>
      </c>
      <c r="X70" s="8">
        <f>W70+(P70/2)+(Q70/2)-1</f>
        <v>69</v>
      </c>
      <c r="Z70" s="16">
        <v>5</v>
      </c>
      <c r="AA70" s="25">
        <f>(L70+M70)*(N70+O70)*(P70+Q70)</f>
        <v>705024</v>
      </c>
      <c r="AB70" s="25">
        <f t="shared" si="21"/>
        <v>94656</v>
      </c>
      <c r="AC70" s="26">
        <f t="shared" si="22"/>
        <v>7.7392829298482425E-6</v>
      </c>
      <c r="AD70" s="28">
        <f t="shared" si="23"/>
        <v>1.7557917979949073E-2</v>
      </c>
      <c r="AE70" s="25">
        <f>AB70/2</f>
        <v>47328</v>
      </c>
      <c r="AF70" s="26">
        <f t="shared" si="24"/>
        <v>9.5724292678723826E-3</v>
      </c>
    </row>
    <row r="71" spans="1:32" x14ac:dyDescent="0.3">
      <c r="B71" s="16" t="s">
        <v>48</v>
      </c>
      <c r="C71" s="20">
        <f>$A$2</f>
        <v>96</v>
      </c>
      <c r="D71" s="20"/>
      <c r="E71" s="20" t="s">
        <v>38</v>
      </c>
      <c r="F71" s="20">
        <f>(L71+M71)/$C71</f>
        <v>1.4166666666666667</v>
      </c>
      <c r="G71" s="20" t="s">
        <v>39</v>
      </c>
      <c r="H71" s="20">
        <f>(N71+O71)/$C71</f>
        <v>1.4166666666666667</v>
      </c>
      <c r="I71" s="20" t="s">
        <v>40</v>
      </c>
      <c r="J71" s="20">
        <f>(P71+Q71)/$C71</f>
        <v>2.75</v>
      </c>
      <c r="K71" s="20"/>
      <c r="L71" s="16">
        <f>(L70-2 - CEILING(E$4*$C70,1))*2</f>
        <v>68</v>
      </c>
      <c r="M71" s="16">
        <f>(M70-2 - CEILING(G$4*$C70,1))*2</f>
        <v>68</v>
      </c>
      <c r="N71" s="16">
        <f>(N70-2 - CEILING(I$4*$C70,1))*2</f>
        <v>68</v>
      </c>
      <c r="O71" s="16">
        <f>(O70-2 - CEILING(K$4*$C70,1))*2</f>
        <v>68</v>
      </c>
      <c r="P71" s="16">
        <f>(P70-2 - CEILING(M$4*$C70,1))*2</f>
        <v>132</v>
      </c>
      <c r="Q71" s="16">
        <f>(Q70-2 - CEILING(O$4*$C70,1))*2</f>
        <v>132</v>
      </c>
      <c r="S71" s="8">
        <f>L70-L71/2</f>
        <v>2</v>
      </c>
      <c r="T71" s="8">
        <f>S71+(L71/2)+(M71/2)-1</f>
        <v>69</v>
      </c>
      <c r="U71" s="8">
        <f>N70-N71/2</f>
        <v>2</v>
      </c>
      <c r="V71" s="8">
        <f>U71+(N71/2)+(O71/2)-1</f>
        <v>69</v>
      </c>
      <c r="W71" s="8">
        <f>P70-P71/2</f>
        <v>2</v>
      </c>
      <c r="X71" s="8">
        <f>W71+(P71/2)+(Q71/2)-1</f>
        <v>133</v>
      </c>
      <c r="Z71" s="16">
        <v>6</v>
      </c>
      <c r="AA71" s="25">
        <f>(L71+M71)*(N71+O71)*(P71+Q71)</f>
        <v>4882944</v>
      </c>
      <c r="AB71" s="25">
        <f t="shared" si="21"/>
        <v>4882944</v>
      </c>
      <c r="AC71" s="26">
        <f t="shared" si="22"/>
        <v>4.9905031306262871E-5</v>
      </c>
      <c r="AD71" s="28">
        <f t="shared" si="23"/>
        <v>0.90574638958633835</v>
      </c>
      <c r="AE71" s="25">
        <f>AB71</f>
        <v>4882944</v>
      </c>
      <c r="AF71" s="26">
        <f t="shared" si="24"/>
        <v>0.98761063343014377</v>
      </c>
    </row>
    <row r="72" spans="1:32" x14ac:dyDescent="0.3">
      <c r="B72" s="47" t="s">
        <v>70</v>
      </c>
      <c r="C72" s="20">
        <f>L65+M65</f>
        <v>72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AD72" s="13"/>
      <c r="AF72" s="4"/>
    </row>
    <row r="73" spans="1:32" x14ac:dyDescent="0.3">
      <c r="B73" s="47" t="s">
        <v>71</v>
      </c>
      <c r="C73" s="16">
        <f>N65+O65</f>
        <v>72</v>
      </c>
      <c r="S73" s="9" t="s">
        <v>36</v>
      </c>
      <c r="T73" s="9" t="s">
        <v>35</v>
      </c>
      <c r="U73" s="9" t="s">
        <v>37</v>
      </c>
      <c r="V73" t="s">
        <v>69</v>
      </c>
      <c r="W73" s="9"/>
      <c r="X73" s="9"/>
      <c r="AD73" s="13"/>
      <c r="AF73" s="4"/>
    </row>
    <row r="74" spans="1:32" x14ac:dyDescent="0.3">
      <c r="B74" s="47" t="s">
        <v>72</v>
      </c>
      <c r="C74" s="16">
        <f>P65+Q65</f>
        <v>72</v>
      </c>
      <c r="S74">
        <f>L71-CEILING(($E$5*$C71)/2,1)</f>
        <v>20</v>
      </c>
      <c r="T74">
        <f>N71-CEILING(($G$5*$C71)/2,1)</f>
        <v>44</v>
      </c>
      <c r="U74">
        <f>P71</f>
        <v>132</v>
      </c>
      <c r="V74">
        <f>U74-($I$5/2)*$C71</f>
        <v>36</v>
      </c>
      <c r="Z74" s="22" t="s">
        <v>41</v>
      </c>
      <c r="AA74" s="23">
        <f t="shared" ref="AA74:AF74" si="25">SUM(AA65:AA71)</f>
        <v>6107904</v>
      </c>
      <c r="AB74" s="23">
        <f t="shared" si="25"/>
        <v>5391072</v>
      </c>
      <c r="AC74" s="24">
        <f t="shared" si="25"/>
        <v>1.0000000000000002</v>
      </c>
      <c r="AD74" s="29">
        <f t="shared" si="25"/>
        <v>1</v>
      </c>
      <c r="AE74" s="23">
        <f t="shared" si="25"/>
        <v>4944199.5</v>
      </c>
      <c r="AF74" s="24">
        <f t="shared" si="25"/>
        <v>1</v>
      </c>
    </row>
  </sheetData>
  <mergeCells count="27">
    <mergeCell ref="B3:C3"/>
    <mergeCell ref="D1:I1"/>
    <mergeCell ref="K1:P1"/>
    <mergeCell ref="B2:C2"/>
    <mergeCell ref="E7:J7"/>
    <mergeCell ref="L7:Q7"/>
    <mergeCell ref="B4:C4"/>
    <mergeCell ref="B5:C5"/>
    <mergeCell ref="S7:V7"/>
    <mergeCell ref="E14:J14"/>
    <mergeCell ref="L14:Q14"/>
    <mergeCell ref="S14:V14"/>
    <mergeCell ref="E22:J22"/>
    <mergeCell ref="L22:Q22"/>
    <mergeCell ref="S22:V22"/>
    <mergeCell ref="E64:J64"/>
    <mergeCell ref="L64:Q64"/>
    <mergeCell ref="S64:V64"/>
    <mergeCell ref="S52:V52"/>
    <mergeCell ref="E31:J31"/>
    <mergeCell ref="E41:J41"/>
    <mergeCell ref="S31:V31"/>
    <mergeCell ref="S41:V41"/>
    <mergeCell ref="L31:Q31"/>
    <mergeCell ref="L41:Q41"/>
    <mergeCell ref="L52:Q52"/>
    <mergeCell ref="E52:J52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opLeftCell="A40" zoomScaleNormal="100" workbookViewId="0">
      <selection activeCell="W53" sqref="W53:X53"/>
    </sheetView>
  </sheetViews>
  <sheetFormatPr defaultColWidth="11.5546875" defaultRowHeight="14.4" outlineLevelCol="1" x14ac:dyDescent="0.3"/>
  <cols>
    <col min="1" max="1" width="11.109375" bestFit="1" customWidth="1"/>
    <col min="2" max="4" width="4.88671875" customWidth="1"/>
    <col min="5" max="5" width="5.5546875" bestFit="1" customWidth="1"/>
    <col min="6" max="6" width="4.88671875" customWidth="1"/>
    <col min="7" max="7" width="5.5546875" bestFit="1" customWidth="1"/>
    <col min="8" max="9" width="4.88671875" customWidth="1"/>
    <col min="10" max="10" width="5.5546875" bestFit="1" customWidth="1"/>
    <col min="11" max="11" width="4.88671875" customWidth="1"/>
    <col min="12" max="12" width="5.5546875" bestFit="1" customWidth="1"/>
    <col min="13" max="13" width="4.88671875" customWidth="1"/>
    <col min="14" max="14" width="8.88671875" bestFit="1" customWidth="1"/>
    <col min="15" max="15" width="9" customWidth="1" outlineLevel="1"/>
    <col min="16" max="16" width="8.88671875" customWidth="1" outlineLevel="1"/>
    <col min="17" max="17" width="8.5546875" customWidth="1" outlineLevel="1"/>
    <col min="18" max="18" width="7.88671875" customWidth="1" outlineLevel="1"/>
    <col min="19" max="19" width="4.77734375" customWidth="1"/>
    <col min="20" max="20" width="14.77734375" bestFit="1" customWidth="1"/>
    <col min="21" max="22" width="16.109375" bestFit="1" customWidth="1"/>
    <col min="23" max="23" width="12" bestFit="1" customWidth="1"/>
    <col min="24" max="24" width="12.44140625" bestFit="1" customWidth="1"/>
    <col min="25" max="25" width="17.21875" bestFit="1" customWidth="1"/>
    <col min="26" max="26" width="9.6640625" bestFit="1" customWidth="1"/>
  </cols>
  <sheetData>
    <row r="1" spans="1:28" x14ac:dyDescent="0.3">
      <c r="A1" s="31" t="s">
        <v>50</v>
      </c>
      <c r="B1" s="32"/>
      <c r="C1" s="32"/>
      <c r="D1" s="39" t="s">
        <v>49</v>
      </c>
      <c r="E1" s="50"/>
      <c r="F1" s="50"/>
      <c r="G1" s="51"/>
      <c r="H1" s="49"/>
      <c r="I1" s="55" t="s">
        <v>51</v>
      </c>
      <c r="J1" s="56"/>
      <c r="K1" s="56"/>
      <c r="L1" s="57"/>
      <c r="M1" s="48"/>
      <c r="N1" s="40"/>
    </row>
    <row r="2" spans="1:28" x14ac:dyDescent="0.3">
      <c r="A2" s="30">
        <v>96</v>
      </c>
      <c r="B2" s="37" t="s">
        <v>52</v>
      </c>
      <c r="C2" s="37"/>
      <c r="D2" s="16" t="s">
        <v>13</v>
      </c>
      <c r="E2" s="30">
        <v>48</v>
      </c>
      <c r="F2" s="16" t="s">
        <v>14</v>
      </c>
      <c r="G2" s="30">
        <v>48</v>
      </c>
      <c r="H2" s="16"/>
      <c r="I2" s="16" t="s">
        <v>9</v>
      </c>
      <c r="J2" s="30">
        <v>24</v>
      </c>
      <c r="K2" s="16" t="s">
        <v>10</v>
      </c>
      <c r="L2" s="30">
        <v>24</v>
      </c>
      <c r="M2" s="41"/>
    </row>
    <row r="3" spans="1:28" x14ac:dyDescent="0.3">
      <c r="B3" s="37" t="s">
        <v>73</v>
      </c>
      <c r="C3" s="37"/>
      <c r="D3" s="42" t="s">
        <v>0</v>
      </c>
      <c r="E3" s="43">
        <v>3</v>
      </c>
      <c r="F3" s="42" t="s">
        <v>1</v>
      </c>
      <c r="G3" s="43">
        <v>3</v>
      </c>
      <c r="H3" s="44" t="s">
        <v>27</v>
      </c>
      <c r="I3" s="43">
        <v>5</v>
      </c>
    </row>
    <row r="4" spans="1:28" x14ac:dyDescent="0.3">
      <c r="B4" s="38" t="s">
        <v>57</v>
      </c>
      <c r="C4" s="38"/>
      <c r="D4" s="16" t="s">
        <v>58</v>
      </c>
      <c r="E4" s="45">
        <v>0</v>
      </c>
      <c r="F4" s="16" t="s">
        <v>59</v>
      </c>
      <c r="G4" s="30">
        <v>0</v>
      </c>
      <c r="H4" s="20" t="s">
        <v>60</v>
      </c>
      <c r="I4" s="30">
        <v>0</v>
      </c>
      <c r="J4" s="16" t="s">
        <v>61</v>
      </c>
      <c r="K4" s="45">
        <v>0</v>
      </c>
    </row>
    <row r="5" spans="1:28" x14ac:dyDescent="0.3">
      <c r="B5" s="38" t="s">
        <v>64</v>
      </c>
      <c r="C5" s="38"/>
      <c r="D5" s="16" t="s">
        <v>65</v>
      </c>
      <c r="E5" s="45">
        <v>1</v>
      </c>
      <c r="F5" s="16" t="s">
        <v>66</v>
      </c>
      <c r="G5" s="30">
        <v>0.5</v>
      </c>
      <c r="H5" s="20" t="s">
        <v>67</v>
      </c>
      <c r="I5" s="30">
        <v>2</v>
      </c>
    </row>
    <row r="7" spans="1:28" x14ac:dyDescent="0.3">
      <c r="A7" s="21" t="s">
        <v>55</v>
      </c>
      <c r="B7" s="18" t="s">
        <v>16</v>
      </c>
      <c r="C7" s="18" t="s">
        <v>17</v>
      </c>
      <c r="D7" s="18"/>
      <c r="E7" s="39" t="s">
        <v>49</v>
      </c>
      <c r="F7" s="50"/>
      <c r="G7" s="50"/>
      <c r="H7" s="51"/>
      <c r="I7" s="18"/>
      <c r="J7" s="39" t="s">
        <v>68</v>
      </c>
      <c r="K7" s="50"/>
      <c r="L7" s="50"/>
      <c r="M7" s="51"/>
      <c r="N7" s="10"/>
      <c r="O7" s="36" t="s">
        <v>21</v>
      </c>
      <c r="P7" s="36"/>
      <c r="Q7" s="36"/>
      <c r="R7" s="36"/>
      <c r="S7" s="33"/>
      <c r="T7" s="33"/>
      <c r="U7" s="1"/>
      <c r="V7" s="17" t="s">
        <v>53</v>
      </c>
      <c r="W7" s="18" t="s">
        <v>12</v>
      </c>
      <c r="X7" s="18" t="s">
        <v>15</v>
      </c>
      <c r="Y7" s="18" t="s">
        <v>18</v>
      </c>
      <c r="Z7" s="18" t="s">
        <v>19</v>
      </c>
      <c r="AA7" s="17" t="s">
        <v>56</v>
      </c>
      <c r="AB7" s="18" t="s">
        <v>20</v>
      </c>
    </row>
    <row r="8" spans="1:28" x14ac:dyDescent="0.3">
      <c r="A8" s="19">
        <v>1</v>
      </c>
      <c r="B8" s="16" t="s">
        <v>42</v>
      </c>
      <c r="C8" s="20">
        <f>$A$2</f>
        <v>96</v>
      </c>
      <c r="D8" s="20"/>
      <c r="E8" s="20" t="s">
        <v>13</v>
      </c>
      <c r="F8" s="20">
        <f>E$2</f>
        <v>48</v>
      </c>
      <c r="G8" s="20" t="s">
        <v>14</v>
      </c>
      <c r="H8" s="20">
        <f>G$2</f>
        <v>48</v>
      </c>
      <c r="I8" s="20"/>
      <c r="J8" s="16">
        <f>CEILING((F8/2)*$C8,1)</f>
        <v>2304</v>
      </c>
      <c r="K8" s="16">
        <f>CEILING((F8/2)*$C8,1)</f>
        <v>2304</v>
      </c>
      <c r="L8" s="16">
        <f>CEILING((H8/2)*$C8,1)</f>
        <v>2304</v>
      </c>
      <c r="M8" s="16">
        <f>CEILING((H8/2)*$C8,1)</f>
        <v>2304</v>
      </c>
      <c r="N8" s="7"/>
      <c r="V8" s="16">
        <v>0</v>
      </c>
      <c r="W8" s="25">
        <f>F8*H8*C8^2</f>
        <v>21233664</v>
      </c>
      <c r="X8" s="25">
        <f>W8</f>
        <v>21233664</v>
      </c>
      <c r="Y8" s="26">
        <f>(F8*H8)/($F$8*$H$8)</f>
        <v>1</v>
      </c>
      <c r="Z8" s="26">
        <f>X8/X11</f>
        <v>1</v>
      </c>
      <c r="AA8" s="25">
        <f>X8</f>
        <v>21233664</v>
      </c>
      <c r="AB8" s="26">
        <f>AA8/$AA$11</f>
        <v>1</v>
      </c>
    </row>
    <row r="9" spans="1:28" x14ac:dyDescent="0.3">
      <c r="A9" s="5"/>
      <c r="B9" s="47" t="s">
        <v>70</v>
      </c>
      <c r="C9" s="20">
        <f>J8+K8</f>
        <v>4608</v>
      </c>
      <c r="Z9" s="2"/>
    </row>
    <row r="10" spans="1:28" x14ac:dyDescent="0.3">
      <c r="A10" s="5"/>
      <c r="B10" s="52" t="s">
        <v>71</v>
      </c>
      <c r="C10" s="42">
        <f>L8+M8</f>
        <v>4608</v>
      </c>
      <c r="O10" s="9" t="s">
        <v>36</v>
      </c>
      <c r="P10" s="9" t="s">
        <v>35</v>
      </c>
      <c r="Q10" s="9"/>
      <c r="S10" s="9"/>
      <c r="T10" s="9"/>
    </row>
    <row r="11" spans="1:28" x14ac:dyDescent="0.3">
      <c r="A11" s="5"/>
      <c r="B11" s="53"/>
      <c r="C11" s="54"/>
      <c r="O11">
        <f>J8-CEILING(($E$5*$C8)/2,1)</f>
        <v>2256</v>
      </c>
      <c r="P11">
        <f>L8-CEILING(($G$5*$C8)/2,1)</f>
        <v>2280</v>
      </c>
      <c r="V11" s="22" t="s">
        <v>41</v>
      </c>
      <c r="W11" s="23">
        <f t="shared" ref="W11:AB11" si="0">SUM(W8:W8)</f>
        <v>21233664</v>
      </c>
      <c r="X11" s="23">
        <f t="shared" si="0"/>
        <v>21233664</v>
      </c>
      <c r="Y11" s="27">
        <f t="shared" si="0"/>
        <v>1</v>
      </c>
      <c r="Z11" s="27">
        <f t="shared" si="0"/>
        <v>1</v>
      </c>
      <c r="AA11" s="23">
        <f t="shared" si="0"/>
        <v>21233664</v>
      </c>
      <c r="AB11" s="24">
        <f t="shared" si="0"/>
        <v>1</v>
      </c>
    </row>
    <row r="12" spans="1:28" x14ac:dyDescent="0.3">
      <c r="A12" s="5"/>
    </row>
    <row r="14" spans="1:28" x14ac:dyDescent="0.3">
      <c r="A14" s="21" t="s">
        <v>55</v>
      </c>
      <c r="B14" s="18" t="s">
        <v>16</v>
      </c>
      <c r="C14" s="18" t="s">
        <v>17</v>
      </c>
      <c r="D14" s="18"/>
      <c r="E14" s="39" t="s">
        <v>49</v>
      </c>
      <c r="F14" s="50"/>
      <c r="G14" s="50"/>
      <c r="H14" s="51"/>
      <c r="I14" s="18"/>
      <c r="J14" s="39" t="s">
        <v>68</v>
      </c>
      <c r="K14" s="50"/>
      <c r="L14" s="50"/>
      <c r="M14" s="51"/>
      <c r="N14" s="10"/>
      <c r="O14" s="36" t="s">
        <v>21</v>
      </c>
      <c r="P14" s="36"/>
      <c r="Q14" s="36"/>
      <c r="R14" s="36"/>
      <c r="S14" s="33"/>
      <c r="T14" s="33"/>
      <c r="U14" s="1"/>
      <c r="V14" s="17" t="s">
        <v>53</v>
      </c>
      <c r="W14" s="18" t="s">
        <v>12</v>
      </c>
      <c r="X14" s="18" t="s">
        <v>15</v>
      </c>
      <c r="Y14" s="18" t="s">
        <v>18</v>
      </c>
      <c r="Z14" s="18" t="s">
        <v>19</v>
      </c>
      <c r="AA14" s="17" t="s">
        <v>56</v>
      </c>
      <c r="AB14" s="18" t="s">
        <v>20</v>
      </c>
    </row>
    <row r="15" spans="1:28" x14ac:dyDescent="0.3">
      <c r="A15" s="19">
        <v>2</v>
      </c>
      <c r="B15" s="16" t="s">
        <v>42</v>
      </c>
      <c r="C15" s="20">
        <f>C16/2</f>
        <v>48</v>
      </c>
      <c r="D15" s="20"/>
      <c r="E15" s="20" t="s">
        <v>13</v>
      </c>
      <c r="F15" s="20">
        <f>E$2</f>
        <v>48</v>
      </c>
      <c r="G15" s="20" t="s">
        <v>14</v>
      </c>
      <c r="H15" s="20">
        <f>G$2</f>
        <v>48</v>
      </c>
      <c r="I15" s="20"/>
      <c r="J15" s="16">
        <f>CEILING((F15/2)*$C15,1)</f>
        <v>1152</v>
      </c>
      <c r="K15" s="16">
        <f>CEILING((F15/2)*$C15,1)</f>
        <v>1152</v>
      </c>
      <c r="L15" s="16">
        <f>CEILING((H15/2)*$C15,1)</f>
        <v>1152</v>
      </c>
      <c r="M15" s="16">
        <f>CEILING((H15/2)*$C15,1)</f>
        <v>1152</v>
      </c>
      <c r="N15" s="7"/>
      <c r="O15" t="s">
        <v>22</v>
      </c>
      <c r="P15" t="s">
        <v>23</v>
      </c>
      <c r="Q15" t="s">
        <v>24</v>
      </c>
      <c r="R15" t="s">
        <v>25</v>
      </c>
      <c r="V15" s="16">
        <v>0</v>
      </c>
      <c r="W15" s="25">
        <f>(J15+K15)*(L15+M15)</f>
        <v>5308416</v>
      </c>
      <c r="X15" s="25">
        <f>W15-W16/4</f>
        <v>5287680</v>
      </c>
      <c r="Y15" s="26">
        <f>(F15*H15)/($F$15*$H$15)</f>
        <v>1</v>
      </c>
      <c r="Z15" s="26">
        <f>X15/X19</f>
        <v>0.98455598455598459</v>
      </c>
      <c r="AA15" s="25">
        <f>X15</f>
        <v>5287680</v>
      </c>
      <c r="AB15" s="26">
        <f>AA15/$AA$19</f>
        <v>0.98455598455598459</v>
      </c>
    </row>
    <row r="16" spans="1:28" x14ac:dyDescent="0.3">
      <c r="A16" s="5"/>
      <c r="B16" s="16" t="s">
        <v>43</v>
      </c>
      <c r="C16" s="20">
        <f>$A$2</f>
        <v>96</v>
      </c>
      <c r="D16" s="20"/>
      <c r="E16" s="20" t="s">
        <v>0</v>
      </c>
      <c r="F16" s="20">
        <f>E$3</f>
        <v>3</v>
      </c>
      <c r="G16" s="20" t="s">
        <v>1</v>
      </c>
      <c r="H16" s="20">
        <f>G$3</f>
        <v>3</v>
      </c>
      <c r="I16" s="20"/>
      <c r="J16" s="16">
        <f>EVEN((F16/2)*$C16)</f>
        <v>144</v>
      </c>
      <c r="K16" s="16">
        <f>EVEN((F16/2)*$C16)</f>
        <v>144</v>
      </c>
      <c r="L16" s="16">
        <f>EVEN((H16/2)*$C16)</f>
        <v>144</v>
      </c>
      <c r="M16" s="16">
        <f>EVEN((H16/2)*$C16)</f>
        <v>144</v>
      </c>
      <c r="O16" s="8">
        <f>J15-J16/2</f>
        <v>1080</v>
      </c>
      <c r="P16" s="8">
        <f>O16+(J16/2)+(K16/2)-1</f>
        <v>1223</v>
      </c>
      <c r="Q16" s="8">
        <f>L15-L16/2</f>
        <v>1080</v>
      </c>
      <c r="R16" s="8">
        <f>Q16+(L16/2)+(M16/2)-1</f>
        <v>1223</v>
      </c>
      <c r="S16" s="8"/>
      <c r="T16" s="8"/>
      <c r="V16" s="16">
        <v>1</v>
      </c>
      <c r="W16" s="25">
        <f>(J16+K16)*(L16+M16)</f>
        <v>82944</v>
      </c>
      <c r="X16" s="25">
        <f>W16-W17/4</f>
        <v>82944</v>
      </c>
      <c r="Y16" s="26">
        <f>(F16*H16)/($F$15*$H$15)</f>
        <v>3.90625E-3</v>
      </c>
      <c r="Z16" s="26">
        <f>X16/X19</f>
        <v>1.5444015444015444E-2</v>
      </c>
      <c r="AA16" s="25">
        <f>X16</f>
        <v>82944</v>
      </c>
      <c r="AB16" s="26">
        <f>AA16/$AA$19</f>
        <v>1.5444015444015444E-2</v>
      </c>
    </row>
    <row r="17" spans="1:28" x14ac:dyDescent="0.3">
      <c r="A17" s="5"/>
      <c r="B17" s="47" t="s">
        <v>70</v>
      </c>
      <c r="C17" s="20">
        <f>J15+K15</f>
        <v>2304</v>
      </c>
      <c r="Z17" s="3"/>
      <c r="AB17" s="4"/>
    </row>
    <row r="18" spans="1:28" x14ac:dyDescent="0.3">
      <c r="A18" s="5"/>
      <c r="B18" s="52" t="s">
        <v>71</v>
      </c>
      <c r="C18" s="42">
        <f>L15+M15</f>
        <v>2304</v>
      </c>
      <c r="O18" s="9" t="s">
        <v>36</v>
      </c>
      <c r="P18" s="9" t="s">
        <v>35</v>
      </c>
      <c r="Q18" s="9"/>
      <c r="S18" s="9"/>
      <c r="T18" s="9"/>
      <c r="AB18" s="4"/>
    </row>
    <row r="19" spans="1:28" x14ac:dyDescent="0.3">
      <c r="A19" s="5"/>
      <c r="B19" s="53"/>
      <c r="C19" s="54"/>
      <c r="O19">
        <f>J16-CEILING(($E$5*$C16)/2,1)</f>
        <v>96</v>
      </c>
      <c r="P19">
        <f>L16-CEILING(($G$5*$C16)/2,1)</f>
        <v>120</v>
      </c>
      <c r="V19" s="22" t="s">
        <v>41</v>
      </c>
      <c r="W19" s="23">
        <f t="shared" ref="W19:AB19" si="1">SUM(W15:W16)</f>
        <v>5391360</v>
      </c>
      <c r="X19" s="23">
        <f t="shared" si="1"/>
        <v>5370624</v>
      </c>
      <c r="Y19" s="27">
        <f t="shared" si="1"/>
        <v>1.00390625</v>
      </c>
      <c r="Z19" s="27">
        <f t="shared" si="1"/>
        <v>1</v>
      </c>
      <c r="AA19" s="23">
        <f t="shared" si="1"/>
        <v>5370624</v>
      </c>
      <c r="AB19" s="24">
        <f t="shared" si="1"/>
        <v>1</v>
      </c>
    </row>
    <row r="20" spans="1:28" x14ac:dyDescent="0.3">
      <c r="A20" s="5"/>
      <c r="X20" s="12"/>
      <c r="Y20" s="4"/>
      <c r="Z20" s="4"/>
      <c r="AA20" s="12"/>
      <c r="AB20" s="2"/>
    </row>
    <row r="21" spans="1:28" x14ac:dyDescent="0.3">
      <c r="A21" s="5"/>
    </row>
    <row r="22" spans="1:28" x14ac:dyDescent="0.3">
      <c r="A22" s="21" t="s">
        <v>55</v>
      </c>
      <c r="B22" s="18" t="s">
        <v>16</v>
      </c>
      <c r="C22" s="18" t="s">
        <v>17</v>
      </c>
      <c r="D22" s="18"/>
      <c r="E22" s="39" t="s">
        <v>49</v>
      </c>
      <c r="F22" s="50"/>
      <c r="G22" s="50"/>
      <c r="H22" s="51"/>
      <c r="I22" s="18"/>
      <c r="J22" s="39" t="s">
        <v>68</v>
      </c>
      <c r="K22" s="50"/>
      <c r="L22" s="50"/>
      <c r="M22" s="51"/>
      <c r="N22" s="10"/>
      <c r="O22" s="36" t="s">
        <v>21</v>
      </c>
      <c r="P22" s="36"/>
      <c r="Q22" s="36"/>
      <c r="R22" s="36"/>
      <c r="S22" s="33"/>
      <c r="T22" s="33"/>
      <c r="U22" s="1"/>
      <c r="V22" s="17" t="s">
        <v>53</v>
      </c>
      <c r="W22" s="18" t="s">
        <v>12</v>
      </c>
      <c r="X22" s="18" t="s">
        <v>15</v>
      </c>
      <c r="Y22" s="18" t="s">
        <v>18</v>
      </c>
      <c r="Z22" s="18" t="s">
        <v>19</v>
      </c>
      <c r="AA22" s="17" t="s">
        <v>56</v>
      </c>
      <c r="AB22" s="18" t="s">
        <v>20</v>
      </c>
    </row>
    <row r="23" spans="1:28" x14ac:dyDescent="0.3">
      <c r="A23" s="19">
        <v>3</v>
      </c>
      <c r="B23" s="16" t="s">
        <v>42</v>
      </c>
      <c r="C23" s="20">
        <f>C24/2</f>
        <v>24</v>
      </c>
      <c r="D23" s="20"/>
      <c r="E23" s="20" t="s">
        <v>13</v>
      </c>
      <c r="F23" s="20">
        <f>E$2</f>
        <v>48</v>
      </c>
      <c r="G23" s="20" t="s">
        <v>14</v>
      </c>
      <c r="H23" s="20">
        <f>G$2</f>
        <v>48</v>
      </c>
      <c r="I23" s="20"/>
      <c r="J23" s="16">
        <f>CEILING((F23/2)*$C23,1)</f>
        <v>576</v>
      </c>
      <c r="K23" s="16">
        <f>CEILING((F23/2)*$C23,1)</f>
        <v>576</v>
      </c>
      <c r="L23" s="16">
        <f>CEILING((H23/2)*$C23,1)</f>
        <v>576</v>
      </c>
      <c r="M23" s="16">
        <f>CEILING((H23/2)*$C23,1)</f>
        <v>576</v>
      </c>
      <c r="N23" s="7"/>
      <c r="O23" t="s">
        <v>22</v>
      </c>
      <c r="P23" t="s">
        <v>23</v>
      </c>
      <c r="Q23" t="s">
        <v>24</v>
      </c>
      <c r="R23" t="s">
        <v>25</v>
      </c>
      <c r="V23" s="16">
        <v>0</v>
      </c>
      <c r="W23" s="25">
        <f>(J23+K23)*(L23+M23)</f>
        <v>1327104</v>
      </c>
      <c r="X23" s="25">
        <f>W23-W24/4</f>
        <v>1321920</v>
      </c>
      <c r="Y23" s="26">
        <f>(F23*H23)/($F$23*$H$23)</f>
        <v>1</v>
      </c>
      <c r="Z23" s="26">
        <f>X23/X28</f>
        <v>0.94324759393088331</v>
      </c>
      <c r="AA23" s="25">
        <f>X23</f>
        <v>1321920</v>
      </c>
      <c r="AB23" s="26">
        <f>AA23/$AA$28</f>
        <v>0.94324759393088331</v>
      </c>
    </row>
    <row r="24" spans="1:28" x14ac:dyDescent="0.3">
      <c r="A24" s="5"/>
      <c r="B24" s="16" t="s">
        <v>43</v>
      </c>
      <c r="C24" s="20">
        <f>C25/2</f>
        <v>48</v>
      </c>
      <c r="D24" s="20"/>
      <c r="E24" s="20" t="s">
        <v>0</v>
      </c>
      <c r="F24" s="20">
        <f>E$3</f>
        <v>3</v>
      </c>
      <c r="G24" s="20" t="s">
        <v>1</v>
      </c>
      <c r="H24" s="20">
        <f>G$3</f>
        <v>3</v>
      </c>
      <c r="I24" s="20"/>
      <c r="J24" s="16">
        <f>EVEN((F24/2)*$C24)</f>
        <v>72</v>
      </c>
      <c r="K24" s="16">
        <f>EVEN((F24/2)*$C24)</f>
        <v>72</v>
      </c>
      <c r="L24" s="16">
        <f>EVEN((H24/2)*$C24)</f>
        <v>72</v>
      </c>
      <c r="M24" s="16">
        <f>EVEN((H24/2)*$C24)</f>
        <v>72</v>
      </c>
      <c r="O24" s="8">
        <f>J23-J24/2</f>
        <v>540</v>
      </c>
      <c r="P24" s="8">
        <f>O24+(J24/2)+(K24/2)-1</f>
        <v>611</v>
      </c>
      <c r="Q24" s="8">
        <f>L23-L24/2</f>
        <v>540</v>
      </c>
      <c r="R24" s="8">
        <f>Q24+(L24/2)+(M24/2)-1</f>
        <v>611</v>
      </c>
      <c r="S24" s="8"/>
      <c r="T24" s="8"/>
      <c r="V24" s="16">
        <v>1</v>
      </c>
      <c r="W24" s="25">
        <f>(J24+K24)*(L24+M24)</f>
        <v>20736</v>
      </c>
      <c r="X24" s="25">
        <f t="shared" ref="X24:X25" si="2">W24-W25/4</f>
        <v>1136</v>
      </c>
      <c r="Y24" s="26">
        <f>(F24*H24)/($F$23*$H$23)</f>
        <v>3.90625E-3</v>
      </c>
      <c r="Z24" s="26">
        <f>X24/X28</f>
        <v>8.1058556244363003E-4</v>
      </c>
      <c r="AA24" s="25">
        <f>X24</f>
        <v>1136</v>
      </c>
      <c r="AB24" s="26">
        <f>AA24/$AA$28</f>
        <v>8.1058556244363003E-4</v>
      </c>
    </row>
    <row r="25" spans="1:28" x14ac:dyDescent="0.3">
      <c r="A25" s="5"/>
      <c r="B25" s="16" t="s">
        <v>44</v>
      </c>
      <c r="C25" s="20">
        <f>$A$2</f>
        <v>96</v>
      </c>
      <c r="D25" s="20"/>
      <c r="E25" s="20" t="s">
        <v>2</v>
      </c>
      <c r="F25" s="20">
        <f>(J25+K25)/$C25</f>
        <v>2.9166666666666665</v>
      </c>
      <c r="G25" s="20" t="s">
        <v>3</v>
      </c>
      <c r="H25" s="20">
        <f>(L25+M25)/$C25</f>
        <v>2.9166666666666665</v>
      </c>
      <c r="I25" s="20"/>
      <c r="J25" s="16">
        <f>(J24-2 - CEILING(E$4*$C24,1))*2</f>
        <v>140</v>
      </c>
      <c r="K25" s="16">
        <f>(K24-2 - CEILING(G$4*$C24,1))*2</f>
        <v>140</v>
      </c>
      <c r="L25" s="16">
        <f>(L24-2 - CEILING(I$4*$C24,1))*2</f>
        <v>140</v>
      </c>
      <c r="M25" s="16">
        <f>(M24-2 - CEILING(K$4*$C24,1))*2</f>
        <v>140</v>
      </c>
      <c r="O25" s="8">
        <f>J24-J25/2</f>
        <v>2</v>
      </c>
      <c r="P25" s="8">
        <f>O25+(J25/2)+(K25/2)-1</f>
        <v>141</v>
      </c>
      <c r="Q25" s="8">
        <f>L24-L25/2</f>
        <v>2</v>
      </c>
      <c r="R25" s="8">
        <f>Q25+(L25/2)+(M25/2)-1</f>
        <v>141</v>
      </c>
      <c r="S25" s="8"/>
      <c r="T25" s="8"/>
      <c r="V25" s="16">
        <v>2</v>
      </c>
      <c r="W25" s="25">
        <f>(J25+K25)*(L25+M25)</f>
        <v>78400</v>
      </c>
      <c r="X25" s="25">
        <f t="shared" si="2"/>
        <v>78400</v>
      </c>
      <c r="Y25" s="26">
        <f>(F25*H25)/($F$8*$H$8)</f>
        <v>3.6922501929012338E-3</v>
      </c>
      <c r="Z25" s="26">
        <f>X25/X28</f>
        <v>5.5941820506673061E-2</v>
      </c>
      <c r="AA25" s="25">
        <f>X25</f>
        <v>78400</v>
      </c>
      <c r="AB25" s="26">
        <f>AA25/$AA$28</f>
        <v>5.5941820506673061E-2</v>
      </c>
    </row>
    <row r="26" spans="1:28" x14ac:dyDescent="0.3">
      <c r="A26" s="5"/>
      <c r="B26" s="47" t="s">
        <v>70</v>
      </c>
      <c r="C26" s="20">
        <f>J23+K23</f>
        <v>1152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P26" s="8"/>
      <c r="Z26" s="2"/>
    </row>
    <row r="27" spans="1:28" x14ac:dyDescent="0.3">
      <c r="A27" s="5"/>
      <c r="B27" s="52" t="s">
        <v>71</v>
      </c>
      <c r="C27" s="42">
        <f>L23+M23</f>
        <v>1152</v>
      </c>
      <c r="O27" s="9" t="s">
        <v>36</v>
      </c>
      <c r="P27" s="9" t="s">
        <v>35</v>
      </c>
      <c r="Q27" s="9"/>
      <c r="S27" s="9"/>
      <c r="T27" s="9"/>
    </row>
    <row r="28" spans="1:28" x14ac:dyDescent="0.3">
      <c r="A28" s="5"/>
      <c r="B28" s="53"/>
      <c r="C28" s="54"/>
      <c r="O28">
        <f>J25-CEILING(($E$5*$C25)/2,1)</f>
        <v>92</v>
      </c>
      <c r="P28">
        <f>L25-CEILING(($G$5*$C25)/2,1)</f>
        <v>116</v>
      </c>
      <c r="V28" s="22" t="s">
        <v>41</v>
      </c>
      <c r="W28" s="23">
        <f t="shared" ref="W28:AB28" si="3">SUM(W23:W25)</f>
        <v>1426240</v>
      </c>
      <c r="X28" s="23">
        <f t="shared" si="3"/>
        <v>1401456</v>
      </c>
      <c r="Y28" s="27">
        <f t="shared" si="3"/>
        <v>1.0075985001929013</v>
      </c>
      <c r="Z28" s="27">
        <f t="shared" si="3"/>
        <v>1</v>
      </c>
      <c r="AA28" s="23">
        <f t="shared" si="3"/>
        <v>1401456</v>
      </c>
      <c r="AB28" s="24">
        <f t="shared" si="3"/>
        <v>1</v>
      </c>
    </row>
    <row r="29" spans="1:28" x14ac:dyDescent="0.3">
      <c r="A29" s="5"/>
      <c r="X29" s="12"/>
      <c r="Y29" s="4"/>
      <c r="Z29" s="4"/>
      <c r="AA29" s="12"/>
      <c r="AB29" s="2"/>
    </row>
    <row r="30" spans="1:28" x14ac:dyDescent="0.3">
      <c r="A30" s="5"/>
    </row>
    <row r="31" spans="1:28" x14ac:dyDescent="0.3">
      <c r="A31" s="21" t="s">
        <v>55</v>
      </c>
      <c r="B31" s="18" t="s">
        <v>16</v>
      </c>
      <c r="C31" s="18" t="s">
        <v>17</v>
      </c>
      <c r="D31" s="18"/>
      <c r="E31" s="39" t="s">
        <v>49</v>
      </c>
      <c r="F31" s="50"/>
      <c r="G31" s="50"/>
      <c r="H31" s="51"/>
      <c r="I31" s="18"/>
      <c r="J31" s="39" t="s">
        <v>68</v>
      </c>
      <c r="K31" s="50"/>
      <c r="L31" s="50"/>
      <c r="M31" s="51"/>
      <c r="N31" s="10"/>
      <c r="O31" s="36" t="s">
        <v>21</v>
      </c>
      <c r="P31" s="36"/>
      <c r="Q31" s="36"/>
      <c r="R31" s="36"/>
      <c r="S31" s="33"/>
      <c r="T31" s="33"/>
      <c r="U31" s="1"/>
      <c r="V31" s="17" t="s">
        <v>53</v>
      </c>
      <c r="W31" s="18" t="s">
        <v>12</v>
      </c>
      <c r="X31" s="18" t="s">
        <v>15</v>
      </c>
      <c r="Y31" s="18" t="s">
        <v>18</v>
      </c>
      <c r="Z31" s="18" t="s">
        <v>19</v>
      </c>
      <c r="AA31" s="17" t="s">
        <v>56</v>
      </c>
      <c r="AB31" s="18" t="s">
        <v>20</v>
      </c>
    </row>
    <row r="32" spans="1:28" x14ac:dyDescent="0.3">
      <c r="A32" s="19">
        <v>4</v>
      </c>
      <c r="B32" s="16" t="s">
        <v>42</v>
      </c>
      <c r="C32" s="20">
        <f t="shared" ref="C32:C33" si="4">C33/2</f>
        <v>12</v>
      </c>
      <c r="D32" s="20"/>
      <c r="E32" s="20" t="s">
        <v>13</v>
      </c>
      <c r="F32" s="20">
        <f>E$2</f>
        <v>48</v>
      </c>
      <c r="G32" s="20" t="s">
        <v>14</v>
      </c>
      <c r="H32" s="20">
        <f>G$2</f>
        <v>48</v>
      </c>
      <c r="I32" s="20"/>
      <c r="J32" s="16">
        <f>CEILING((F32/2)*$C32,1)</f>
        <v>288</v>
      </c>
      <c r="K32" s="16">
        <f>CEILING((F32/2)*$C32,1)</f>
        <v>288</v>
      </c>
      <c r="L32" s="16">
        <f>CEILING((H32/2)*$C32,1)</f>
        <v>288</v>
      </c>
      <c r="M32" s="16">
        <f>CEILING((H32/2)*$C32,1)</f>
        <v>288</v>
      </c>
      <c r="N32" s="7"/>
      <c r="O32" t="s">
        <v>22</v>
      </c>
      <c r="P32" t="s">
        <v>23</v>
      </c>
      <c r="Q32" t="s">
        <v>24</v>
      </c>
      <c r="R32" t="s">
        <v>25</v>
      </c>
      <c r="V32" s="16">
        <v>0</v>
      </c>
      <c r="W32" s="25">
        <f>(J32+K32)*(L32+M32)</f>
        <v>331776</v>
      </c>
      <c r="X32" s="25">
        <f>W32-W33/4</f>
        <v>330480</v>
      </c>
      <c r="Y32" s="26">
        <f>(F32*H32)/($F$32*$H$32)</f>
        <v>1</v>
      </c>
      <c r="Z32" s="26">
        <f>X32/$X$38</f>
        <v>0.82248237964400905</v>
      </c>
      <c r="AA32" s="25">
        <f>X32</f>
        <v>330480</v>
      </c>
      <c r="AB32" s="26">
        <f>AA32/$AA$38</f>
        <v>0.82248237964400905</v>
      </c>
    </row>
    <row r="33" spans="1:28" x14ac:dyDescent="0.3">
      <c r="A33" s="5"/>
      <c r="B33" s="16" t="s">
        <v>43</v>
      </c>
      <c r="C33" s="20">
        <f t="shared" si="4"/>
        <v>24</v>
      </c>
      <c r="D33" s="20"/>
      <c r="E33" s="20" t="s">
        <v>0</v>
      </c>
      <c r="F33" s="20">
        <f>E$3</f>
        <v>3</v>
      </c>
      <c r="G33" s="20" t="s">
        <v>1</v>
      </c>
      <c r="H33" s="20">
        <f>G$3</f>
        <v>3</v>
      </c>
      <c r="I33" s="20"/>
      <c r="J33" s="16">
        <f>EVEN((F33/2)*$C33)</f>
        <v>36</v>
      </c>
      <c r="K33" s="16">
        <f>EVEN((F33/2)*$C33)</f>
        <v>36</v>
      </c>
      <c r="L33" s="16">
        <f>EVEN((H33/2)*$C33)</f>
        <v>36</v>
      </c>
      <c r="M33" s="16">
        <f>EVEN((H33/2)*$C33)</f>
        <v>36</v>
      </c>
      <c r="O33" s="8">
        <f>J32-J33/2</f>
        <v>270</v>
      </c>
      <c r="P33" s="8">
        <f>O33+(J33/2)+(K33/2)-1</f>
        <v>305</v>
      </c>
      <c r="Q33" s="8">
        <f>L32-L33/2</f>
        <v>270</v>
      </c>
      <c r="R33" s="8">
        <f>Q33+(L33/2)+(M33/2)-1</f>
        <v>305</v>
      </c>
      <c r="S33" s="8"/>
      <c r="T33" s="8"/>
      <c r="V33" s="16">
        <v>1</v>
      </c>
      <c r="W33" s="25">
        <f t="shared" ref="W33:W35" si="5">(J33+K33)*(L33+M33)</f>
        <v>5184</v>
      </c>
      <c r="X33" s="25">
        <f t="shared" ref="X33:X35" si="6">W33-W34/4</f>
        <v>560</v>
      </c>
      <c r="Y33" s="26">
        <f>(F33*H33)/($F$32*$H$32)</f>
        <v>3.90625E-3</v>
      </c>
      <c r="Z33" s="26">
        <f>X33/$X$38</f>
        <v>1.3937004738581611E-3</v>
      </c>
      <c r="AA33" s="25">
        <f>X33</f>
        <v>560</v>
      </c>
      <c r="AB33" s="26">
        <f>AA33/$AA$38</f>
        <v>1.3937004738581611E-3</v>
      </c>
    </row>
    <row r="34" spans="1:28" x14ac:dyDescent="0.3">
      <c r="A34" s="5"/>
      <c r="B34" s="16" t="s">
        <v>44</v>
      </c>
      <c r="C34" s="20">
        <f>C35/2</f>
        <v>48</v>
      </c>
      <c r="D34" s="20"/>
      <c r="E34" s="20" t="s">
        <v>2</v>
      </c>
      <c r="F34" s="20">
        <f>(J34+K34)/$C34</f>
        <v>2.8333333333333335</v>
      </c>
      <c r="G34" s="20" t="s">
        <v>3</v>
      </c>
      <c r="H34" s="20">
        <f>(L34+M34)/$C34</f>
        <v>2.8333333333333335</v>
      </c>
      <c r="I34" s="20"/>
      <c r="J34" s="16">
        <f>(J33-2 - CEILING(E$4*$C33,1))*2</f>
        <v>68</v>
      </c>
      <c r="K34" s="16">
        <f>(K33-2 - CEILING(G$4*$C33,1))*2</f>
        <v>68</v>
      </c>
      <c r="L34" s="16">
        <f>(L33-2 - CEILING(I$4*$C33,1))*2</f>
        <v>68</v>
      </c>
      <c r="M34" s="16">
        <f>(M33-2 - CEILING(K$4*$C33,1))*2</f>
        <v>68</v>
      </c>
      <c r="O34" s="8">
        <f>J33-J34/2</f>
        <v>2</v>
      </c>
      <c r="P34" s="8">
        <f>O34+(J34/2)+(K34/2)-1</f>
        <v>69</v>
      </c>
      <c r="Q34" s="8">
        <f>L33-L34/2</f>
        <v>2</v>
      </c>
      <c r="R34" s="8">
        <f>Q34+(L34/2)+(M34/2)-1</f>
        <v>69</v>
      </c>
      <c r="S34" s="8"/>
      <c r="T34" s="8"/>
      <c r="V34" s="16">
        <v>2</v>
      </c>
      <c r="W34" s="25">
        <f t="shared" si="5"/>
        <v>18496</v>
      </c>
      <c r="X34" s="25">
        <f t="shared" si="6"/>
        <v>1072</v>
      </c>
      <c r="Y34" s="26">
        <f>(F34*H34)/($F$32*$H$32)</f>
        <v>3.4842785493827163E-3</v>
      </c>
      <c r="Z34" s="26">
        <f>X34/$X$38</f>
        <v>2.6679409070999084E-3</v>
      </c>
      <c r="AA34" s="25">
        <f>X34</f>
        <v>1072</v>
      </c>
      <c r="AB34" s="26">
        <f>AA34/$AA$38</f>
        <v>2.6679409070999084E-3</v>
      </c>
    </row>
    <row r="35" spans="1:28" x14ac:dyDescent="0.3">
      <c r="A35" s="5"/>
      <c r="B35" s="16" t="s">
        <v>45</v>
      </c>
      <c r="C35" s="20">
        <f>$A$2</f>
        <v>96</v>
      </c>
      <c r="D35" s="20"/>
      <c r="E35" s="20" t="s">
        <v>4</v>
      </c>
      <c r="F35" s="20">
        <f>(J35+K35)/$C35</f>
        <v>2.75</v>
      </c>
      <c r="G35" s="20" t="s">
        <v>5</v>
      </c>
      <c r="H35" s="20">
        <f>(L35+M35)/$C35</f>
        <v>2.75</v>
      </c>
      <c r="I35" s="20"/>
      <c r="J35" s="16">
        <f>(J34-2 - CEILING(E$4*$C34,1))*2</f>
        <v>132</v>
      </c>
      <c r="K35" s="16">
        <f>(K34-2 - CEILING(G$4*$C34,1))*2</f>
        <v>132</v>
      </c>
      <c r="L35" s="16">
        <f>(L34-2 - CEILING(I$4*$C34,1))*2</f>
        <v>132</v>
      </c>
      <c r="M35" s="16">
        <f>(M34-2 - CEILING(K$4*$C34,1))*2</f>
        <v>132</v>
      </c>
      <c r="O35" s="8">
        <f>J34-J35/2</f>
        <v>2</v>
      </c>
      <c r="P35" s="8">
        <f>O35+(J35/2)+(K35/2)-1</f>
        <v>133</v>
      </c>
      <c r="Q35" s="8">
        <f>L34-L35/2</f>
        <v>2</v>
      </c>
      <c r="R35" s="8">
        <f>Q35+(L35/2)+(M35/2)-1</f>
        <v>133</v>
      </c>
      <c r="S35" s="8"/>
      <c r="T35" s="8"/>
      <c r="V35" s="16">
        <v>3</v>
      </c>
      <c r="W35" s="25">
        <f t="shared" si="5"/>
        <v>69696</v>
      </c>
      <c r="X35" s="25">
        <f t="shared" si="6"/>
        <v>69696</v>
      </c>
      <c r="Y35" s="26">
        <f>(F35*H35)/($F$32*$H$32)</f>
        <v>3.2823350694444445E-3</v>
      </c>
      <c r="Z35" s="26">
        <f>X35/$X$38</f>
        <v>0.17345597897503284</v>
      </c>
      <c r="AA35" s="25">
        <f>X35</f>
        <v>69696</v>
      </c>
      <c r="AB35" s="26">
        <f>AA35/$AA$38</f>
        <v>0.17345597897503284</v>
      </c>
    </row>
    <row r="36" spans="1:28" x14ac:dyDescent="0.3">
      <c r="A36" s="5"/>
      <c r="B36" s="47" t="s">
        <v>70</v>
      </c>
      <c r="C36" s="20">
        <f>J32+K32</f>
        <v>576</v>
      </c>
      <c r="D36" s="9"/>
      <c r="E36" s="9"/>
      <c r="F36" s="9"/>
      <c r="G36" s="9"/>
      <c r="H36" s="9"/>
      <c r="I36" s="9"/>
      <c r="J36" s="9"/>
      <c r="K36" s="9"/>
      <c r="L36" s="9"/>
      <c r="M36" s="9"/>
      <c r="Z36" s="2"/>
      <c r="AB36" s="4"/>
    </row>
    <row r="37" spans="1:28" x14ac:dyDescent="0.3">
      <c r="A37" s="5"/>
      <c r="B37" s="52" t="s">
        <v>71</v>
      </c>
      <c r="C37" s="42">
        <f>L32+M32</f>
        <v>576</v>
      </c>
      <c r="O37" s="9" t="s">
        <v>36</v>
      </c>
      <c r="P37" s="9" t="s">
        <v>35</v>
      </c>
      <c r="Q37" s="9"/>
      <c r="S37" s="9"/>
      <c r="T37" s="9"/>
      <c r="AB37" s="4"/>
    </row>
    <row r="38" spans="1:28" x14ac:dyDescent="0.3">
      <c r="A38" s="5"/>
      <c r="B38" s="53"/>
      <c r="C38" s="54"/>
      <c r="O38">
        <f>J35-CEILING(($E$5*$C35)/2,1)</f>
        <v>84</v>
      </c>
      <c r="P38">
        <f>L35-CEILING(($G$5*$C35)/2,1)</f>
        <v>108</v>
      </c>
      <c r="V38" s="22" t="s">
        <v>54</v>
      </c>
      <c r="W38" s="23">
        <f t="shared" ref="W38:AB38" si="7">SUM(W32:W35)</f>
        <v>425152</v>
      </c>
      <c r="X38" s="23">
        <f t="shared" si="7"/>
        <v>401808</v>
      </c>
      <c r="Y38" s="27">
        <f t="shared" si="7"/>
        <v>1.0106728636188271</v>
      </c>
      <c r="Z38" s="27">
        <f t="shared" si="7"/>
        <v>0.99999999999999989</v>
      </c>
      <c r="AA38" s="23">
        <f t="shared" si="7"/>
        <v>401808</v>
      </c>
      <c r="AB38" s="24">
        <f t="shared" si="7"/>
        <v>0.99999999999999989</v>
      </c>
    </row>
    <row r="39" spans="1:28" x14ac:dyDescent="0.3">
      <c r="A39" s="5"/>
    </row>
    <row r="40" spans="1:28" x14ac:dyDescent="0.3">
      <c r="A40" s="5"/>
    </row>
    <row r="41" spans="1:28" x14ac:dyDescent="0.3">
      <c r="A41" s="21" t="s">
        <v>55</v>
      </c>
      <c r="B41" s="18" t="s">
        <v>16</v>
      </c>
      <c r="C41" s="18" t="s">
        <v>17</v>
      </c>
      <c r="D41" s="18"/>
      <c r="E41" s="39" t="s">
        <v>49</v>
      </c>
      <c r="F41" s="50"/>
      <c r="G41" s="50"/>
      <c r="H41" s="51"/>
      <c r="I41" s="18"/>
      <c r="J41" s="39" t="s">
        <v>68</v>
      </c>
      <c r="K41" s="50"/>
      <c r="L41" s="50"/>
      <c r="M41" s="51"/>
      <c r="N41" s="10"/>
      <c r="O41" s="36" t="s">
        <v>21</v>
      </c>
      <c r="P41" s="36"/>
      <c r="Q41" s="36"/>
      <c r="R41" s="36"/>
      <c r="S41" s="33"/>
      <c r="T41" s="33"/>
      <c r="U41" s="1"/>
      <c r="V41" s="17" t="s">
        <v>53</v>
      </c>
      <c r="W41" s="18" t="s">
        <v>12</v>
      </c>
      <c r="X41" s="18" t="s">
        <v>15</v>
      </c>
      <c r="Y41" s="18" t="s">
        <v>18</v>
      </c>
      <c r="Z41" s="18" t="s">
        <v>19</v>
      </c>
      <c r="AA41" s="17" t="s">
        <v>56</v>
      </c>
      <c r="AB41" s="18" t="s">
        <v>20</v>
      </c>
    </row>
    <row r="42" spans="1:28" x14ac:dyDescent="0.3">
      <c r="A42" s="19">
        <v>5</v>
      </c>
      <c r="B42" s="16" t="s">
        <v>42</v>
      </c>
      <c r="C42" s="20">
        <f t="shared" ref="C42:C44" si="8">C43/2</f>
        <v>6</v>
      </c>
      <c r="D42" s="20"/>
      <c r="E42" s="20" t="s">
        <v>13</v>
      </c>
      <c r="F42" s="20">
        <f>E$2</f>
        <v>48</v>
      </c>
      <c r="G42" s="20" t="s">
        <v>14</v>
      </c>
      <c r="H42" s="20">
        <f>G$2</f>
        <v>48</v>
      </c>
      <c r="I42" s="20"/>
      <c r="J42" s="16">
        <f>CEILING((F42/2)*$C42,1)</f>
        <v>144</v>
      </c>
      <c r="K42" s="16">
        <f>CEILING((F42/2)*$C42,1)</f>
        <v>144</v>
      </c>
      <c r="L42" s="16">
        <f>CEILING((H42/2)*$C42,1)</f>
        <v>144</v>
      </c>
      <c r="M42" s="16">
        <f>CEILING((H42/2)*$C42,1)</f>
        <v>144</v>
      </c>
      <c r="N42" s="7"/>
      <c r="O42" t="s">
        <v>22</v>
      </c>
      <c r="P42" t="s">
        <v>23</v>
      </c>
      <c r="Q42" t="s">
        <v>24</v>
      </c>
      <c r="R42" t="s">
        <v>25</v>
      </c>
      <c r="V42" s="16">
        <v>0</v>
      </c>
      <c r="W42" s="25">
        <f>(J42+K42)*(L42+M42)</f>
        <v>82944</v>
      </c>
      <c r="X42" s="25">
        <f>W42-W43/4</f>
        <v>82620</v>
      </c>
      <c r="Y42" s="26">
        <f>(F42*H42)/($F$42*$H$42)</f>
        <v>1</v>
      </c>
      <c r="Z42" s="26">
        <f>X42/$X$49</f>
        <v>0.59801962998349689</v>
      </c>
      <c r="AA42" s="25">
        <f>X42</f>
        <v>82620</v>
      </c>
      <c r="AB42" s="26">
        <f>AA42/$AA$49</f>
        <v>0.59801962998349689</v>
      </c>
    </row>
    <row r="43" spans="1:28" x14ac:dyDescent="0.3">
      <c r="A43" s="5"/>
      <c r="B43" s="16" t="s">
        <v>43</v>
      </c>
      <c r="C43" s="20">
        <f t="shared" si="8"/>
        <v>12</v>
      </c>
      <c r="D43" s="20"/>
      <c r="E43" s="20" t="s">
        <v>0</v>
      </c>
      <c r="F43" s="20">
        <f>E$3</f>
        <v>3</v>
      </c>
      <c r="G43" s="20" t="s">
        <v>1</v>
      </c>
      <c r="H43" s="20">
        <f>G$3</f>
        <v>3</v>
      </c>
      <c r="I43" s="20"/>
      <c r="J43" s="16">
        <f>EVEN((F43/2)*$C43)</f>
        <v>18</v>
      </c>
      <c r="K43" s="16">
        <f>EVEN((F43/2)*$C43)</f>
        <v>18</v>
      </c>
      <c r="L43" s="16">
        <f>EVEN((H43/2)*$C43)</f>
        <v>18</v>
      </c>
      <c r="M43" s="16">
        <f>EVEN((H43/2)*$C43)</f>
        <v>18</v>
      </c>
      <c r="O43" s="8">
        <f>J42-J43/2</f>
        <v>135</v>
      </c>
      <c r="P43" s="8">
        <f>O43+(J43/2)+(K43/2)-1</f>
        <v>152</v>
      </c>
      <c r="Q43" s="8">
        <f>L42-L43/2</f>
        <v>135</v>
      </c>
      <c r="R43" s="8">
        <f>Q43+(L43/2)+(M43/2)-1</f>
        <v>152</v>
      </c>
      <c r="S43" s="8"/>
      <c r="T43" s="8"/>
      <c r="V43" s="16">
        <v>1</v>
      </c>
      <c r="W43" s="25">
        <f t="shared" ref="W43:W46" si="9">(J43+K43)*(L43+M43)</f>
        <v>1296</v>
      </c>
      <c r="X43" s="25">
        <f t="shared" ref="X43:X46" si="10">W43-W44/4</f>
        <v>272</v>
      </c>
      <c r="Y43" s="26">
        <f t="shared" ref="Y43:Y46" si="11">(F43*H43)/($F$42*$H$42)</f>
        <v>3.90625E-3</v>
      </c>
      <c r="Z43" s="26">
        <f t="shared" ref="Z43:Z46" si="12">X43/$X$49</f>
        <v>1.9687889052954631E-3</v>
      </c>
      <c r="AA43" s="25">
        <f t="shared" ref="AA43:AA46" si="13">X43</f>
        <v>272</v>
      </c>
      <c r="AB43" s="26">
        <f t="shared" ref="AB43:AB46" si="14">AA43/$AA$49</f>
        <v>1.9687889052954631E-3</v>
      </c>
    </row>
    <row r="44" spans="1:28" x14ac:dyDescent="0.3">
      <c r="A44" s="5"/>
      <c r="B44" s="16" t="s">
        <v>44</v>
      </c>
      <c r="C44" s="20">
        <f t="shared" si="8"/>
        <v>24</v>
      </c>
      <c r="D44" s="20"/>
      <c r="E44" s="20" t="s">
        <v>2</v>
      </c>
      <c r="F44" s="20">
        <f>(J44+K44)/$C44</f>
        <v>2.6666666666666665</v>
      </c>
      <c r="G44" s="20" t="s">
        <v>3</v>
      </c>
      <c r="H44" s="20">
        <f>(L44+M44)/$C44</f>
        <v>2.6666666666666665</v>
      </c>
      <c r="I44" s="20"/>
      <c r="J44" s="16">
        <f>(J43-2 - CEILING(E$4*$C43,1))*2</f>
        <v>32</v>
      </c>
      <c r="K44" s="16">
        <f>(K43-2 - CEILING(G$4*$C43,1))*2</f>
        <v>32</v>
      </c>
      <c r="L44" s="16">
        <f>(L43-2 - CEILING(I$4*$C43,1))*2</f>
        <v>32</v>
      </c>
      <c r="M44" s="16">
        <f>(M43-2 - CEILING(K$4*$C43,1))*2</f>
        <v>32</v>
      </c>
      <c r="O44" s="8">
        <f>J43-J44/2</f>
        <v>2</v>
      </c>
      <c r="P44" s="8">
        <f>O44+(J44/2)+(K44/2)-1</f>
        <v>33</v>
      </c>
      <c r="Q44" s="8">
        <f>L43-L44/2</f>
        <v>2</v>
      </c>
      <c r="R44" s="8">
        <f>Q44+(L44/2)+(M44/2)-1</f>
        <v>33</v>
      </c>
      <c r="S44" s="8"/>
      <c r="T44" s="8"/>
      <c r="V44" s="16">
        <v>2</v>
      </c>
      <c r="W44" s="25">
        <f t="shared" si="9"/>
        <v>4096</v>
      </c>
      <c r="X44" s="25">
        <f t="shared" si="10"/>
        <v>496</v>
      </c>
      <c r="Y44" s="26">
        <f t="shared" si="11"/>
        <v>3.0864197530864196E-3</v>
      </c>
      <c r="Z44" s="26">
        <f t="shared" si="12"/>
        <v>3.590144474362315E-3</v>
      </c>
      <c r="AA44" s="25">
        <f t="shared" si="13"/>
        <v>496</v>
      </c>
      <c r="AB44" s="26">
        <f t="shared" si="14"/>
        <v>3.590144474362315E-3</v>
      </c>
    </row>
    <row r="45" spans="1:28" x14ac:dyDescent="0.3">
      <c r="A45" s="5"/>
      <c r="B45" s="16" t="s">
        <v>45</v>
      </c>
      <c r="C45" s="20">
        <f>C46/2</f>
        <v>48</v>
      </c>
      <c r="D45" s="20"/>
      <c r="E45" s="20" t="s">
        <v>4</v>
      </c>
      <c r="F45" s="20">
        <f>(J45+K45)/$C45</f>
        <v>2.5</v>
      </c>
      <c r="G45" s="20" t="s">
        <v>5</v>
      </c>
      <c r="H45" s="20">
        <f>(L45+M45)/$C45</f>
        <v>2.5</v>
      </c>
      <c r="I45" s="20"/>
      <c r="J45" s="16">
        <f>(J44-2 - CEILING(E$4*$C44,1))*2</f>
        <v>60</v>
      </c>
      <c r="K45" s="16">
        <f>(K44-2 - CEILING(G$4*$C44,1))*2</f>
        <v>60</v>
      </c>
      <c r="L45" s="16">
        <f>(L44-2 - CEILING(I$4*$C44,1))*2</f>
        <v>60</v>
      </c>
      <c r="M45" s="16">
        <f>(M44-2 - CEILING(K$4*$C44,1))*2</f>
        <v>60</v>
      </c>
      <c r="O45" s="8">
        <f>J44-J45/2</f>
        <v>2</v>
      </c>
      <c r="P45" s="8">
        <f>O45+(J45/2)+(K45/2)-1</f>
        <v>61</v>
      </c>
      <c r="Q45" s="8">
        <f>L44-L45/2</f>
        <v>2</v>
      </c>
      <c r="R45" s="8">
        <f>Q45+(L45/2)+(M45/2)-1</f>
        <v>61</v>
      </c>
      <c r="S45" s="8"/>
      <c r="T45" s="8"/>
      <c r="V45" s="16">
        <v>3</v>
      </c>
      <c r="W45" s="25">
        <f t="shared" si="9"/>
        <v>14400</v>
      </c>
      <c r="X45" s="25">
        <f t="shared" si="10"/>
        <v>944</v>
      </c>
      <c r="Y45" s="26">
        <f t="shared" si="11"/>
        <v>2.712673611111111E-3</v>
      </c>
      <c r="Z45" s="26">
        <f t="shared" si="12"/>
        <v>6.8328556124960188E-3</v>
      </c>
      <c r="AA45" s="25">
        <f t="shared" si="13"/>
        <v>944</v>
      </c>
      <c r="AB45" s="26">
        <f t="shared" si="14"/>
        <v>6.8328556124960188E-3</v>
      </c>
    </row>
    <row r="46" spans="1:28" x14ac:dyDescent="0.3">
      <c r="A46" s="5"/>
      <c r="B46" s="16" t="s">
        <v>46</v>
      </c>
      <c r="C46" s="20">
        <f>$A$2</f>
        <v>96</v>
      </c>
      <c r="D46" s="20"/>
      <c r="E46" s="20" t="s">
        <v>6</v>
      </c>
      <c r="F46" s="20">
        <f>(J46+K46)/$C46</f>
        <v>2.4166666666666665</v>
      </c>
      <c r="G46" s="20" t="s">
        <v>7</v>
      </c>
      <c r="H46" s="20">
        <f>(L46+M46)/$C46</f>
        <v>2.4166666666666665</v>
      </c>
      <c r="I46" s="20"/>
      <c r="J46" s="16">
        <f>(J45-2 - CEILING(E$4*$C45,1))*2</f>
        <v>116</v>
      </c>
      <c r="K46" s="16">
        <f>(K45-2 - CEILING(G$4*$C45,1))*2</f>
        <v>116</v>
      </c>
      <c r="L46" s="16">
        <f>(L45-2 - CEILING(I$4*$C45,1))*2</f>
        <v>116</v>
      </c>
      <c r="M46" s="16">
        <f>(M45-2 - CEILING(K$4*$C45,1))*2</f>
        <v>116</v>
      </c>
      <c r="O46" s="8">
        <f>J45-J46/2</f>
        <v>2</v>
      </c>
      <c r="P46" s="8">
        <f>O46+(J46/2)+(K46/2)-1</f>
        <v>117</v>
      </c>
      <c r="Q46" s="8">
        <f>L45-L46/2</f>
        <v>2</v>
      </c>
      <c r="R46" s="8">
        <f>Q46+(L46/2)+(M46/2)-1</f>
        <v>117</v>
      </c>
      <c r="S46" s="8"/>
      <c r="T46" s="8"/>
      <c r="V46" s="16">
        <v>4</v>
      </c>
      <c r="W46" s="25">
        <f t="shared" si="9"/>
        <v>53824</v>
      </c>
      <c r="X46" s="25">
        <f t="shared" si="10"/>
        <v>53824</v>
      </c>
      <c r="Y46" s="26">
        <f t="shared" si="11"/>
        <v>2.5348427854938269E-3</v>
      </c>
      <c r="Z46" s="26">
        <f t="shared" si="12"/>
        <v>0.38958858102434929</v>
      </c>
      <c r="AA46" s="25">
        <f t="shared" si="13"/>
        <v>53824</v>
      </c>
      <c r="AB46" s="26">
        <f t="shared" si="14"/>
        <v>0.38958858102434929</v>
      </c>
    </row>
    <row r="47" spans="1:28" x14ac:dyDescent="0.3">
      <c r="A47" s="5"/>
      <c r="B47" s="47" t="s">
        <v>70</v>
      </c>
      <c r="C47" s="20">
        <f>J42+K42</f>
        <v>288</v>
      </c>
      <c r="D47" s="9"/>
      <c r="E47" s="9"/>
      <c r="F47" s="9"/>
      <c r="G47" s="9"/>
      <c r="H47" s="9"/>
      <c r="I47" s="9"/>
      <c r="J47" s="9"/>
      <c r="K47" s="9"/>
      <c r="L47" s="9"/>
      <c r="M47" s="9"/>
      <c r="AB47" s="4"/>
    </row>
    <row r="48" spans="1:28" x14ac:dyDescent="0.3">
      <c r="A48" s="5"/>
      <c r="B48" s="52" t="s">
        <v>71</v>
      </c>
      <c r="C48" s="42">
        <f>L42+M42</f>
        <v>288</v>
      </c>
      <c r="D48" s="9"/>
      <c r="E48" s="9"/>
      <c r="F48" s="9"/>
      <c r="G48" s="9"/>
      <c r="H48" s="9"/>
      <c r="I48" s="9"/>
      <c r="J48" s="9"/>
      <c r="K48" s="9"/>
      <c r="L48" s="9"/>
      <c r="M48" s="9"/>
      <c r="O48" s="9" t="s">
        <v>36</v>
      </c>
      <c r="P48" s="9" t="s">
        <v>35</v>
      </c>
      <c r="Q48" s="9"/>
      <c r="S48" s="9"/>
      <c r="T48" s="9"/>
      <c r="AB48" s="4"/>
    </row>
    <row r="49" spans="1:28" x14ac:dyDescent="0.3">
      <c r="A49" s="5"/>
      <c r="B49" s="53"/>
      <c r="C49" s="54"/>
      <c r="O49">
        <f>J46-CEILING(($E$5*$C46)/2,1)</f>
        <v>68</v>
      </c>
      <c r="P49">
        <f>L46-CEILING(($G$5*$C46)/2,1)</f>
        <v>92</v>
      </c>
      <c r="V49" s="22" t="s">
        <v>41</v>
      </c>
      <c r="W49" s="23">
        <f t="shared" ref="W49:AB49" si="15">SUM(W42:W46)</f>
        <v>156560</v>
      </c>
      <c r="X49" s="23">
        <f t="shared" si="15"/>
        <v>138156</v>
      </c>
      <c r="Y49" s="27">
        <f t="shared" si="15"/>
        <v>1.0122401861496915</v>
      </c>
      <c r="Z49" s="27">
        <f t="shared" si="15"/>
        <v>1</v>
      </c>
      <c r="AA49" s="23">
        <f t="shared" si="15"/>
        <v>138156</v>
      </c>
      <c r="AB49" s="24">
        <f t="shared" si="15"/>
        <v>1</v>
      </c>
    </row>
    <row r="50" spans="1:28" x14ac:dyDescent="0.3">
      <c r="A50" s="5"/>
    </row>
    <row r="52" spans="1:28" x14ac:dyDescent="0.3">
      <c r="A52" s="21" t="s">
        <v>55</v>
      </c>
      <c r="B52" s="18" t="s">
        <v>16</v>
      </c>
      <c r="C52" s="18" t="s">
        <v>17</v>
      </c>
      <c r="D52" s="18"/>
      <c r="E52" s="39" t="s">
        <v>49</v>
      </c>
      <c r="F52" s="50"/>
      <c r="G52" s="50"/>
      <c r="H52" s="51"/>
      <c r="I52" s="18"/>
      <c r="J52" s="39" t="s">
        <v>68</v>
      </c>
      <c r="K52" s="50"/>
      <c r="L52" s="50"/>
      <c r="M52" s="51"/>
      <c r="N52" s="10"/>
      <c r="O52" s="36" t="s">
        <v>21</v>
      </c>
      <c r="P52" s="36"/>
      <c r="Q52" s="36"/>
      <c r="R52" s="36"/>
      <c r="S52" s="33"/>
      <c r="T52" s="33"/>
      <c r="U52" s="1"/>
      <c r="V52" s="17" t="s">
        <v>53</v>
      </c>
      <c r="W52" s="18" t="s">
        <v>12</v>
      </c>
      <c r="X52" s="18" t="s">
        <v>15</v>
      </c>
      <c r="Y52" s="18" t="s">
        <v>18</v>
      </c>
      <c r="Z52" s="18" t="s">
        <v>19</v>
      </c>
      <c r="AA52" s="17" t="s">
        <v>56</v>
      </c>
      <c r="AB52" s="18" t="s">
        <v>20</v>
      </c>
    </row>
    <row r="53" spans="1:28" x14ac:dyDescent="0.3">
      <c r="A53" s="19">
        <v>6</v>
      </c>
      <c r="B53" s="16" t="s">
        <v>42</v>
      </c>
      <c r="C53" s="20">
        <f t="shared" ref="C53:C56" si="16">C54/2</f>
        <v>3</v>
      </c>
      <c r="D53" s="20"/>
      <c r="E53" s="20" t="s">
        <v>13</v>
      </c>
      <c r="F53" s="20">
        <f>E$2</f>
        <v>48</v>
      </c>
      <c r="G53" s="20" t="s">
        <v>14</v>
      </c>
      <c r="H53" s="20">
        <f>G$2</f>
        <v>48</v>
      </c>
      <c r="I53" s="20"/>
      <c r="J53" s="16">
        <f>CEILING((F53/2)*$C53,1)</f>
        <v>72</v>
      </c>
      <c r="K53" s="16">
        <f>CEILING((F53/2)*$C53,1)</f>
        <v>72</v>
      </c>
      <c r="L53" s="16">
        <f>CEILING((H53/2)*$C53,1)</f>
        <v>72</v>
      </c>
      <c r="M53" s="16">
        <f>CEILING((H53/2)*$C53,1)</f>
        <v>72</v>
      </c>
      <c r="N53" s="7"/>
      <c r="O53" t="s">
        <v>22</v>
      </c>
      <c r="P53" t="s">
        <v>23</v>
      </c>
      <c r="Q53" t="s">
        <v>24</v>
      </c>
      <c r="R53" t="s">
        <v>25</v>
      </c>
      <c r="V53" s="16">
        <v>0</v>
      </c>
      <c r="W53" s="25">
        <f>(J53+K53)*(L53+M53)</f>
        <v>20736</v>
      </c>
      <c r="X53" s="25">
        <f>W53-W54/4</f>
        <v>20636</v>
      </c>
      <c r="Y53" s="26">
        <f>(F53*H53)/($F$53*$H$53)</f>
        <v>1</v>
      </c>
      <c r="Z53" s="26">
        <f>X53/$X$61</f>
        <v>0.3314061797391919</v>
      </c>
      <c r="AA53" s="25">
        <f>X53</f>
        <v>20636</v>
      </c>
      <c r="AB53" s="26">
        <f>AA53/$AA$61</f>
        <v>0.3314061797391919</v>
      </c>
    </row>
    <row r="54" spans="1:28" x14ac:dyDescent="0.3">
      <c r="B54" s="16" t="s">
        <v>43</v>
      </c>
      <c r="C54" s="20">
        <f t="shared" si="16"/>
        <v>6</v>
      </c>
      <c r="D54" s="20"/>
      <c r="E54" s="20" t="s">
        <v>0</v>
      </c>
      <c r="F54" s="20">
        <f>E$3</f>
        <v>3</v>
      </c>
      <c r="G54" s="20" t="s">
        <v>1</v>
      </c>
      <c r="H54" s="20">
        <f>G$3</f>
        <v>3</v>
      </c>
      <c r="I54" s="20"/>
      <c r="J54" s="16">
        <f>EVEN((F54/2)*$C54)</f>
        <v>10</v>
      </c>
      <c r="K54" s="16">
        <f>EVEN((F54/2)*$C54)</f>
        <v>10</v>
      </c>
      <c r="L54" s="16">
        <f>EVEN((H54/2)*$C54)</f>
        <v>10</v>
      </c>
      <c r="M54" s="16">
        <f>EVEN((H54/2)*$C54)</f>
        <v>10</v>
      </c>
      <c r="O54" s="8">
        <f>J53-J54/2</f>
        <v>67</v>
      </c>
      <c r="P54" s="8">
        <f>O54+(J54/2)+(K54/2)-1</f>
        <v>76</v>
      </c>
      <c r="Q54" s="8">
        <f>L53-L54/2</f>
        <v>67</v>
      </c>
      <c r="R54" s="8">
        <f>Q54+(L54/2)+(M54/2)-1</f>
        <v>76</v>
      </c>
      <c r="S54" s="8"/>
      <c r="T54" s="8"/>
      <c r="V54" s="16">
        <v>1</v>
      </c>
      <c r="W54" s="25">
        <f t="shared" ref="W54:W58" si="17">(J54+K54)*(L54+M54)</f>
        <v>400</v>
      </c>
      <c r="X54" s="25">
        <f t="shared" ref="X54:X58" si="18">W54-W55/4</f>
        <v>144</v>
      </c>
      <c r="Y54" s="26">
        <f t="shared" ref="Y54:Y58" si="19">(F54*H54)/($F$53*$H$53)</f>
        <v>3.90625E-3</v>
      </c>
      <c r="Z54" s="26">
        <f t="shared" ref="Z54:Z58" si="20">X54/$X$61</f>
        <v>2.3125843129697438E-3</v>
      </c>
      <c r="AA54" s="25">
        <f t="shared" ref="AA54:AA58" si="21">X54</f>
        <v>144</v>
      </c>
      <c r="AB54" s="26">
        <f t="shared" ref="AB54:AB58" si="22">AA54/$AA$61</f>
        <v>2.3125843129697438E-3</v>
      </c>
    </row>
    <row r="55" spans="1:28" x14ac:dyDescent="0.3">
      <c r="B55" s="16" t="s">
        <v>44</v>
      </c>
      <c r="C55" s="20">
        <f t="shared" si="16"/>
        <v>12</v>
      </c>
      <c r="D55" s="20"/>
      <c r="E55" s="20" t="s">
        <v>2</v>
      </c>
      <c r="F55" s="20">
        <f>(J55+K55)/$C55</f>
        <v>2.6666666666666665</v>
      </c>
      <c r="G55" s="20" t="s">
        <v>3</v>
      </c>
      <c r="H55" s="20">
        <f>(L55+M55)/$C55</f>
        <v>2.6666666666666665</v>
      </c>
      <c r="I55" s="20"/>
      <c r="J55" s="16">
        <f>(J54-2 - CEILING(E$4*$C54,1))*2</f>
        <v>16</v>
      </c>
      <c r="K55" s="16">
        <f>(K54-2 - CEILING(G$4*$C54,1))*2</f>
        <v>16</v>
      </c>
      <c r="L55" s="16">
        <f>(L54-2 - CEILING(I$4*$C54,1))*2</f>
        <v>16</v>
      </c>
      <c r="M55" s="16">
        <f>(M54-2 - CEILING(K$4*$C54,1))*2</f>
        <v>16</v>
      </c>
      <c r="O55" s="8">
        <f>J54-J55/2</f>
        <v>2</v>
      </c>
      <c r="P55" s="8">
        <f>O55+(J55/2)+(K55/2)-1</f>
        <v>17</v>
      </c>
      <c r="Q55" s="8">
        <f>L54-L55/2</f>
        <v>2</v>
      </c>
      <c r="R55" s="8">
        <f>Q55+(L55/2)+(M55/2)-1</f>
        <v>17</v>
      </c>
      <c r="S55" s="8"/>
      <c r="T55" s="8"/>
      <c r="V55" s="16">
        <v>2</v>
      </c>
      <c r="W55" s="25">
        <f t="shared" si="17"/>
        <v>1024</v>
      </c>
      <c r="X55" s="25">
        <f t="shared" si="18"/>
        <v>240</v>
      </c>
      <c r="Y55" s="26">
        <f t="shared" si="19"/>
        <v>3.0864197530864196E-3</v>
      </c>
      <c r="Z55" s="26">
        <f t="shared" si="20"/>
        <v>3.8543071882829062E-3</v>
      </c>
      <c r="AA55" s="25">
        <f t="shared" si="21"/>
        <v>240</v>
      </c>
      <c r="AB55" s="26">
        <f t="shared" si="22"/>
        <v>3.8543071882829062E-3</v>
      </c>
    </row>
    <row r="56" spans="1:28" x14ac:dyDescent="0.3">
      <c r="B56" s="16" t="s">
        <v>45</v>
      </c>
      <c r="C56" s="20">
        <f t="shared" si="16"/>
        <v>24</v>
      </c>
      <c r="D56" s="20"/>
      <c r="E56" s="20" t="s">
        <v>4</v>
      </c>
      <c r="F56" s="20">
        <f>(J56+K56)/$C56</f>
        <v>2.3333333333333335</v>
      </c>
      <c r="G56" s="20" t="s">
        <v>5</v>
      </c>
      <c r="H56" s="20">
        <f>(L56+M56)/$C56</f>
        <v>2.3333333333333335</v>
      </c>
      <c r="I56" s="20"/>
      <c r="J56" s="16">
        <f>(J55-2 - CEILING(E$4*$C55,1))*2</f>
        <v>28</v>
      </c>
      <c r="K56" s="16">
        <f>(K55-2 - CEILING(G$4*$C55,1))*2</f>
        <v>28</v>
      </c>
      <c r="L56" s="16">
        <f>(L55-2 - CEILING(I$4*$C55,1))*2</f>
        <v>28</v>
      </c>
      <c r="M56" s="16">
        <f>(M55-2 - CEILING(K$4*$C55,1))*2</f>
        <v>28</v>
      </c>
      <c r="O56" s="8">
        <f>J55-J56/2</f>
        <v>2</v>
      </c>
      <c r="P56" s="8">
        <f>O56+(J56/2)+(K56/2)-1</f>
        <v>29</v>
      </c>
      <c r="Q56" s="8">
        <f>L55-L56/2</f>
        <v>2</v>
      </c>
      <c r="R56" s="8">
        <f>Q56+(L56/2)+(M56/2)-1</f>
        <v>29</v>
      </c>
      <c r="S56" s="8"/>
      <c r="T56" s="8"/>
      <c r="V56" s="16">
        <v>3</v>
      </c>
      <c r="W56" s="25">
        <f t="shared" si="17"/>
        <v>3136</v>
      </c>
      <c r="X56" s="25">
        <f t="shared" si="18"/>
        <v>432</v>
      </c>
      <c r="Y56" s="26">
        <f t="shared" si="19"/>
        <v>2.3630401234567906E-3</v>
      </c>
      <c r="Z56" s="26">
        <f t="shared" si="20"/>
        <v>6.9377529389092309E-3</v>
      </c>
      <c r="AA56" s="25">
        <f t="shared" si="21"/>
        <v>432</v>
      </c>
      <c r="AB56" s="26">
        <f t="shared" si="22"/>
        <v>6.9377529389092309E-3</v>
      </c>
    </row>
    <row r="57" spans="1:28" x14ac:dyDescent="0.3">
      <c r="B57" s="16" t="s">
        <v>46</v>
      </c>
      <c r="C57" s="20">
        <f>C58/2</f>
        <v>48</v>
      </c>
      <c r="D57" s="20"/>
      <c r="E57" s="20" t="s">
        <v>6</v>
      </c>
      <c r="F57" s="20">
        <f>(J57+K57)/$C57</f>
        <v>2.1666666666666665</v>
      </c>
      <c r="G57" s="20" t="s">
        <v>7</v>
      </c>
      <c r="H57" s="20">
        <f>(L57+M57)/$C57</f>
        <v>2.1666666666666665</v>
      </c>
      <c r="I57" s="20"/>
      <c r="J57" s="16">
        <f>(J56-2 - CEILING(E$4*$C56,1))*2</f>
        <v>52</v>
      </c>
      <c r="K57" s="16">
        <f>(K56-2 - CEILING(G$4*$C56,1))*2</f>
        <v>52</v>
      </c>
      <c r="L57" s="16">
        <f>(L56-2 - CEILING(I$4*$C56,1))*2</f>
        <v>52</v>
      </c>
      <c r="M57" s="16">
        <f>(M56-2 - CEILING(K$4*$C56,1))*2</f>
        <v>52</v>
      </c>
      <c r="O57" s="8">
        <f>J56-J57/2</f>
        <v>2</v>
      </c>
      <c r="P57" s="8">
        <f>O57+(J57/2)+(K57/2)-1</f>
        <v>53</v>
      </c>
      <c r="Q57" s="8">
        <f>L56-L57/2</f>
        <v>2</v>
      </c>
      <c r="R57" s="8">
        <f>Q57+(L57/2)+(M57/2)-1</f>
        <v>53</v>
      </c>
      <c r="S57" s="8"/>
      <c r="T57" s="8"/>
      <c r="V57" s="16">
        <v>4</v>
      </c>
      <c r="W57" s="25">
        <f t="shared" si="17"/>
        <v>10816</v>
      </c>
      <c r="X57" s="25">
        <f t="shared" si="18"/>
        <v>816</v>
      </c>
      <c r="Y57" s="26">
        <f t="shared" si="19"/>
        <v>2.0375192901234563E-3</v>
      </c>
      <c r="Z57" s="26">
        <f t="shared" si="20"/>
        <v>1.3104644440161881E-2</v>
      </c>
      <c r="AA57" s="25">
        <f t="shared" si="21"/>
        <v>816</v>
      </c>
      <c r="AB57" s="26">
        <f t="shared" si="22"/>
        <v>1.3104644440161881E-2</v>
      </c>
    </row>
    <row r="58" spans="1:28" x14ac:dyDescent="0.3">
      <c r="B58" s="16" t="s">
        <v>47</v>
      </c>
      <c r="C58" s="20">
        <f>$A$2</f>
        <v>96</v>
      </c>
      <c r="D58" s="20"/>
      <c r="E58" s="20" t="s">
        <v>8</v>
      </c>
      <c r="F58" s="20">
        <f>(J58+K58)/$C58</f>
        <v>2.0833333333333335</v>
      </c>
      <c r="G58" s="20" t="s">
        <v>11</v>
      </c>
      <c r="H58" s="20">
        <f>(L58+M58)/$C58</f>
        <v>2.0833333333333335</v>
      </c>
      <c r="I58" s="20"/>
      <c r="J58" s="16">
        <f>(J57-2 - CEILING(E$4*$C57,1))*2</f>
        <v>100</v>
      </c>
      <c r="K58" s="16">
        <f>(K57-2 - CEILING(G$4*$C57,1))*2</f>
        <v>100</v>
      </c>
      <c r="L58" s="16">
        <f>(L57-2 - CEILING(I$4*$C57,1))*2</f>
        <v>100</v>
      </c>
      <c r="M58" s="16">
        <f>(M57-2 - CEILING(K$4*$C57,1))*2</f>
        <v>100</v>
      </c>
      <c r="O58" s="8">
        <f>J57-J58/2</f>
        <v>2</v>
      </c>
      <c r="P58" s="8">
        <f>O58+(J58/2)+(K58/2)-1</f>
        <v>101</v>
      </c>
      <c r="Q58" s="8">
        <f>L57-L58/2</f>
        <v>2</v>
      </c>
      <c r="R58" s="8">
        <f>Q58+(L58/2)+(M58/2)-1</f>
        <v>101</v>
      </c>
      <c r="S58" s="8"/>
      <c r="T58" s="8"/>
      <c r="V58" s="16">
        <v>5</v>
      </c>
      <c r="W58" s="25">
        <f t="shared" si="17"/>
        <v>40000</v>
      </c>
      <c r="X58" s="25">
        <f t="shared" si="18"/>
        <v>40000</v>
      </c>
      <c r="Y58" s="26">
        <f t="shared" si="19"/>
        <v>1.8838011188271608E-3</v>
      </c>
      <c r="Z58" s="26">
        <f t="shared" si="20"/>
        <v>0.64238453138048435</v>
      </c>
      <c r="AA58" s="25">
        <f t="shared" si="21"/>
        <v>40000</v>
      </c>
      <c r="AB58" s="26">
        <f t="shared" si="22"/>
        <v>0.64238453138048435</v>
      </c>
    </row>
    <row r="59" spans="1:28" x14ac:dyDescent="0.3">
      <c r="B59" s="47" t="s">
        <v>70</v>
      </c>
      <c r="C59" s="20">
        <f>J53+K53</f>
        <v>144</v>
      </c>
      <c r="D59" s="9"/>
      <c r="E59" s="9"/>
      <c r="F59" s="9"/>
      <c r="G59" s="9"/>
      <c r="H59" s="9"/>
      <c r="I59" s="9"/>
      <c r="J59" s="9"/>
      <c r="K59" s="9"/>
      <c r="L59" s="9"/>
      <c r="M59" s="9"/>
      <c r="Z59" s="4"/>
      <c r="AB59" s="4"/>
    </row>
    <row r="60" spans="1:28" x14ac:dyDescent="0.3">
      <c r="B60" s="52" t="s">
        <v>71</v>
      </c>
      <c r="C60" s="42">
        <f>L53+M53</f>
        <v>144</v>
      </c>
      <c r="O60" s="9" t="s">
        <v>36</v>
      </c>
      <c r="P60" s="9" t="s">
        <v>35</v>
      </c>
      <c r="Q60" s="9"/>
      <c r="S60" s="9"/>
      <c r="T60" s="9"/>
      <c r="Z60" s="4"/>
      <c r="AB60" s="4"/>
    </row>
    <row r="61" spans="1:28" x14ac:dyDescent="0.3">
      <c r="B61" s="53"/>
      <c r="C61" s="54"/>
      <c r="O61">
        <f>J58-CEILING(($E$5*$C58)/2,1)</f>
        <v>52</v>
      </c>
      <c r="P61">
        <f>L58-CEILING(($G$5*$C58)/2,1)</f>
        <v>76</v>
      </c>
      <c r="V61" s="22" t="s">
        <v>41</v>
      </c>
      <c r="W61" s="23">
        <f t="shared" ref="W61:AB61" si="23">SUM(W53:W58)</f>
        <v>76112</v>
      </c>
      <c r="X61" s="23">
        <f t="shared" si="23"/>
        <v>62268</v>
      </c>
      <c r="Y61" s="24">
        <f t="shared" si="23"/>
        <v>1.0132770302854939</v>
      </c>
      <c r="Z61" s="24">
        <f t="shared" si="23"/>
        <v>1</v>
      </c>
      <c r="AA61" s="23">
        <f t="shared" si="23"/>
        <v>62268</v>
      </c>
      <c r="AB61" s="24">
        <f t="shared" si="23"/>
        <v>1</v>
      </c>
    </row>
    <row r="64" spans="1:28" x14ac:dyDescent="0.3">
      <c r="A64" s="21" t="s">
        <v>55</v>
      </c>
      <c r="B64" s="18" t="s">
        <v>16</v>
      </c>
      <c r="C64" s="18" t="s">
        <v>17</v>
      </c>
      <c r="D64" s="18"/>
      <c r="E64" s="39" t="s">
        <v>49</v>
      </c>
      <c r="F64" s="50"/>
      <c r="G64" s="50"/>
      <c r="H64" s="51"/>
      <c r="I64" s="18"/>
      <c r="J64" s="39" t="s">
        <v>68</v>
      </c>
      <c r="K64" s="50"/>
      <c r="L64" s="50"/>
      <c r="M64" s="51"/>
      <c r="N64" s="10"/>
      <c r="O64" s="36" t="s">
        <v>21</v>
      </c>
      <c r="P64" s="36"/>
      <c r="Q64" s="36"/>
      <c r="R64" s="36"/>
      <c r="S64" s="33"/>
      <c r="T64" s="33"/>
      <c r="U64" s="1"/>
      <c r="V64" s="17" t="s">
        <v>53</v>
      </c>
      <c r="W64" s="18" t="s">
        <v>12</v>
      </c>
      <c r="X64" s="18" t="s">
        <v>15</v>
      </c>
      <c r="Y64" s="18" t="s">
        <v>18</v>
      </c>
      <c r="Z64" s="18" t="s">
        <v>19</v>
      </c>
      <c r="AA64" s="17" t="s">
        <v>56</v>
      </c>
      <c r="AB64" s="18" t="s">
        <v>20</v>
      </c>
    </row>
    <row r="65" spans="1:32" x14ac:dyDescent="0.3">
      <c r="A65" s="19">
        <v>7</v>
      </c>
      <c r="B65" s="16" t="s">
        <v>42</v>
      </c>
      <c r="C65" s="20">
        <f t="shared" ref="C65:C69" si="24">C66/2</f>
        <v>1.5</v>
      </c>
      <c r="D65" s="20"/>
      <c r="E65" s="20" t="s">
        <v>13</v>
      </c>
      <c r="F65" s="20">
        <f>E$2</f>
        <v>48</v>
      </c>
      <c r="G65" s="20" t="s">
        <v>14</v>
      </c>
      <c r="H65" s="20">
        <f>G$2</f>
        <v>48</v>
      </c>
      <c r="I65" s="20"/>
      <c r="J65" s="16">
        <f>CEILING((F65/2)*$C65,1)</f>
        <v>36</v>
      </c>
      <c r="K65" s="16">
        <f>CEILING((F65/2)*$C65,1)</f>
        <v>36</v>
      </c>
      <c r="L65" s="16">
        <f>CEILING((H65/2)*$C65,1)</f>
        <v>36</v>
      </c>
      <c r="M65" s="16">
        <f>CEILING((H65/2)*$C65,1)</f>
        <v>36</v>
      </c>
      <c r="N65" s="7"/>
      <c r="O65" t="s">
        <v>22</v>
      </c>
      <c r="P65" t="s">
        <v>23</v>
      </c>
      <c r="Q65" t="s">
        <v>24</v>
      </c>
      <c r="R65" t="s">
        <v>25</v>
      </c>
      <c r="V65" s="16">
        <v>0</v>
      </c>
      <c r="W65" s="25">
        <f>(J65+K65)*(L65+M65)</f>
        <v>5184</v>
      </c>
      <c r="X65" s="25">
        <f>W65-W66/4</f>
        <v>5148</v>
      </c>
      <c r="Y65" s="26">
        <f>(F65*H65)/($F$65*$H$65)</f>
        <v>1</v>
      </c>
      <c r="Z65" s="26">
        <f>X65/$X$74</f>
        <v>0.20694645441389292</v>
      </c>
      <c r="AA65" s="25">
        <f>X65</f>
        <v>5148</v>
      </c>
      <c r="AB65" s="26">
        <f>AA65/$AA$74</f>
        <v>0.20694645441389292</v>
      </c>
    </row>
    <row r="66" spans="1:32" x14ac:dyDescent="0.3">
      <c r="B66" s="16" t="s">
        <v>43</v>
      </c>
      <c r="C66" s="20">
        <f t="shared" si="24"/>
        <v>3</v>
      </c>
      <c r="D66" s="20"/>
      <c r="E66" s="20" t="s">
        <v>0</v>
      </c>
      <c r="F66" s="20">
        <f>E$3</f>
        <v>3</v>
      </c>
      <c r="G66" s="20" t="s">
        <v>1</v>
      </c>
      <c r="H66" s="20">
        <f>G$3</f>
        <v>3</v>
      </c>
      <c r="I66" s="20"/>
      <c r="J66" s="16">
        <f>EVEN((F66/2)*$C66)</f>
        <v>6</v>
      </c>
      <c r="K66" s="16">
        <f>EVEN((F66/2)*$C66)</f>
        <v>6</v>
      </c>
      <c r="L66" s="16">
        <f>EVEN((H66/2)*$C66)</f>
        <v>6</v>
      </c>
      <c r="M66" s="16">
        <f>EVEN((H66/2)*$C66)</f>
        <v>6</v>
      </c>
      <c r="O66" s="8">
        <f>J65-J66/2</f>
        <v>33</v>
      </c>
      <c r="P66" s="8">
        <f>O66+(J66/2)+(K66/2)-1</f>
        <v>38</v>
      </c>
      <c r="Q66" s="8">
        <f>L65-L66/2</f>
        <v>33</v>
      </c>
      <c r="R66" s="8">
        <f>Q66+(L66/2)+(M66/2)-1</f>
        <v>38</v>
      </c>
      <c r="S66" s="8"/>
      <c r="T66" s="8"/>
      <c r="V66" s="16">
        <v>1</v>
      </c>
      <c r="W66" s="25">
        <f t="shared" ref="W66:W71" si="25">(J66+K66)*(L66+M66)</f>
        <v>144</v>
      </c>
      <c r="X66" s="25">
        <f t="shared" ref="X66:X71" si="26">W66-W67/4</f>
        <v>80</v>
      </c>
      <c r="Y66" s="26">
        <f t="shared" ref="Y66:Y71" si="27">(F66*H66)/($F$65*$H$65)</f>
        <v>3.90625E-3</v>
      </c>
      <c r="Z66" s="26">
        <f t="shared" ref="Z66:Z71" si="28">X66/$X$74</f>
        <v>3.2159511175430134E-3</v>
      </c>
      <c r="AA66" s="25">
        <f t="shared" ref="AA66:AA71" si="29">X66</f>
        <v>80</v>
      </c>
      <c r="AB66" s="26">
        <f t="shared" ref="AB66:AB71" si="30">AA66/$AA$74</f>
        <v>3.2159511175430134E-3</v>
      </c>
    </row>
    <row r="67" spans="1:32" x14ac:dyDescent="0.3">
      <c r="B67" s="16" t="s">
        <v>44</v>
      </c>
      <c r="C67" s="20">
        <f t="shared" si="24"/>
        <v>6</v>
      </c>
      <c r="D67" s="20"/>
      <c r="E67" s="20" t="s">
        <v>2</v>
      </c>
      <c r="F67" s="20">
        <f>(J67+K67)/$C67</f>
        <v>2.6666666666666665</v>
      </c>
      <c r="G67" s="20" t="s">
        <v>3</v>
      </c>
      <c r="H67" s="20">
        <f>(L67+M67)/$C67</f>
        <v>2.6666666666666665</v>
      </c>
      <c r="I67" s="20"/>
      <c r="J67" s="16">
        <f>(J66-2 - CEILING(E$4*$C66,1))*2</f>
        <v>8</v>
      </c>
      <c r="K67" s="16">
        <f>(K66-2 - CEILING(G$4*$C66,1))*2</f>
        <v>8</v>
      </c>
      <c r="L67" s="16">
        <f>(L66-2 - CEILING(I$4*$C66,1))*2</f>
        <v>8</v>
      </c>
      <c r="M67" s="16">
        <f>(M66-2 - CEILING(K$4*$C66,1))*2</f>
        <v>8</v>
      </c>
      <c r="O67" s="8">
        <f>J66-J67/2</f>
        <v>2</v>
      </c>
      <c r="P67" s="8">
        <f>O67+(J67/2)+(K67/2)-1</f>
        <v>9</v>
      </c>
      <c r="Q67" s="8">
        <f>L66-L67/2</f>
        <v>2</v>
      </c>
      <c r="R67" s="8">
        <f>Q67+(L67/2)+(M67/2)-1</f>
        <v>9</v>
      </c>
      <c r="S67" s="8"/>
      <c r="T67" s="8"/>
      <c r="V67" s="16">
        <v>2</v>
      </c>
      <c r="W67" s="25">
        <f t="shared" si="25"/>
        <v>256</v>
      </c>
      <c r="X67" s="25">
        <f t="shared" si="26"/>
        <v>112</v>
      </c>
      <c r="Y67" s="26">
        <f t="shared" si="27"/>
        <v>3.0864197530864196E-3</v>
      </c>
      <c r="Z67" s="26">
        <f t="shared" si="28"/>
        <v>4.5023315645602189E-3</v>
      </c>
      <c r="AA67" s="25">
        <f t="shared" si="29"/>
        <v>112</v>
      </c>
      <c r="AB67" s="26">
        <f t="shared" si="30"/>
        <v>4.5023315645602189E-3</v>
      </c>
    </row>
    <row r="68" spans="1:32" x14ac:dyDescent="0.3">
      <c r="B68" s="16" t="s">
        <v>45</v>
      </c>
      <c r="C68" s="20">
        <f t="shared" si="24"/>
        <v>12</v>
      </c>
      <c r="D68" s="20"/>
      <c r="E68" s="20" t="s">
        <v>4</v>
      </c>
      <c r="F68" s="20">
        <f>(J68+K68)/$C68</f>
        <v>2</v>
      </c>
      <c r="G68" s="20" t="s">
        <v>5</v>
      </c>
      <c r="H68" s="20">
        <f>(L68+M68)/$C68</f>
        <v>2</v>
      </c>
      <c r="I68" s="20"/>
      <c r="J68" s="16">
        <f>(J67-2 - CEILING(E$4*$C67,1))*2</f>
        <v>12</v>
      </c>
      <c r="K68" s="16">
        <f>(K67-2 - CEILING(G$4*$C67,1))*2</f>
        <v>12</v>
      </c>
      <c r="L68" s="16">
        <f>(L67-2 - CEILING(I$4*$C67,1))*2</f>
        <v>12</v>
      </c>
      <c r="M68" s="16">
        <f>(M67-2 - CEILING(K$4*$C67,1))*2</f>
        <v>12</v>
      </c>
      <c r="O68" s="8">
        <f>J67-J68/2</f>
        <v>2</v>
      </c>
      <c r="P68" s="8">
        <f>O68+(J68/2)+(K68/2)-1</f>
        <v>13</v>
      </c>
      <c r="Q68" s="8">
        <f>L67-L68/2</f>
        <v>2</v>
      </c>
      <c r="R68" s="8">
        <f>Q68+(L68/2)+(M68/2)-1</f>
        <v>13</v>
      </c>
      <c r="S68" s="8"/>
      <c r="T68" s="8"/>
      <c r="V68" s="16">
        <v>3</v>
      </c>
      <c r="W68" s="25">
        <f t="shared" si="25"/>
        <v>576</v>
      </c>
      <c r="X68" s="25">
        <f t="shared" si="26"/>
        <v>176</v>
      </c>
      <c r="Y68" s="26">
        <f t="shared" si="27"/>
        <v>1.736111111111111E-3</v>
      </c>
      <c r="Z68" s="26">
        <f t="shared" si="28"/>
        <v>7.0750924585946291E-3</v>
      </c>
      <c r="AA68" s="25">
        <f t="shared" si="29"/>
        <v>176</v>
      </c>
      <c r="AB68" s="26">
        <f t="shared" si="30"/>
        <v>7.0750924585946291E-3</v>
      </c>
    </row>
    <row r="69" spans="1:32" x14ac:dyDescent="0.3">
      <c r="B69" s="16" t="s">
        <v>46</v>
      </c>
      <c r="C69" s="20">
        <f t="shared" si="24"/>
        <v>24</v>
      </c>
      <c r="D69" s="20"/>
      <c r="E69" s="20" t="s">
        <v>6</v>
      </c>
      <c r="F69" s="20">
        <f>(J69+K69)/$C69</f>
        <v>1.6666666666666667</v>
      </c>
      <c r="G69" s="20" t="s">
        <v>7</v>
      </c>
      <c r="H69" s="20">
        <f>(L69+M69)/$C69</f>
        <v>1.6666666666666667</v>
      </c>
      <c r="I69" s="20"/>
      <c r="J69" s="16">
        <f>(J68-2 - CEILING(E$4*$C68,1))*2</f>
        <v>20</v>
      </c>
      <c r="K69" s="16">
        <f>(K68-2 - CEILING(G$4*$C68,1))*2</f>
        <v>20</v>
      </c>
      <c r="L69" s="16">
        <f>(L68-2 - CEILING(I$4*$C68,1))*2</f>
        <v>20</v>
      </c>
      <c r="M69" s="16">
        <f>(M68-2 - CEILING(K$4*$C68,1))*2</f>
        <v>20</v>
      </c>
      <c r="O69" s="8">
        <f>J68-J69/2</f>
        <v>2</v>
      </c>
      <c r="P69" s="8">
        <f>O69+(J69/2)+(K69/2)-1</f>
        <v>21</v>
      </c>
      <c r="Q69" s="8">
        <f>L68-L69/2</f>
        <v>2</v>
      </c>
      <c r="R69" s="8">
        <f>Q69+(L69/2)+(M69/2)-1</f>
        <v>21</v>
      </c>
      <c r="S69" s="8"/>
      <c r="T69" s="8"/>
      <c r="V69" s="16">
        <v>4</v>
      </c>
      <c r="W69" s="25">
        <f t="shared" si="25"/>
        <v>1600</v>
      </c>
      <c r="X69" s="25">
        <f t="shared" si="26"/>
        <v>304</v>
      </c>
      <c r="Y69" s="26">
        <f t="shared" si="27"/>
        <v>1.2056327160493829E-3</v>
      </c>
      <c r="Z69" s="26">
        <f t="shared" si="28"/>
        <v>1.2220614246663451E-2</v>
      </c>
      <c r="AA69" s="25">
        <f t="shared" si="29"/>
        <v>304</v>
      </c>
      <c r="AB69" s="26">
        <f t="shared" si="30"/>
        <v>1.2220614246663451E-2</v>
      </c>
    </row>
    <row r="70" spans="1:32" x14ac:dyDescent="0.3">
      <c r="B70" s="16" t="s">
        <v>47</v>
      </c>
      <c r="C70" s="20">
        <f>C71/2</f>
        <v>48</v>
      </c>
      <c r="D70" s="20"/>
      <c r="E70" s="20" t="s">
        <v>8</v>
      </c>
      <c r="F70" s="20">
        <f>(J70+K70)/$C70</f>
        <v>1.5</v>
      </c>
      <c r="G70" s="20" t="s">
        <v>11</v>
      </c>
      <c r="H70" s="20">
        <f>(L70+M70)/$C70</f>
        <v>1.5</v>
      </c>
      <c r="I70" s="20"/>
      <c r="J70" s="16">
        <f>(J69-2 - CEILING(E$4*$C69,1))*2</f>
        <v>36</v>
      </c>
      <c r="K70" s="16">
        <f>(K69-2 - CEILING(G$4*$C69,1))*2</f>
        <v>36</v>
      </c>
      <c r="L70" s="16">
        <f>(L69-2 - CEILING(I$4*$C69,1))*2</f>
        <v>36</v>
      </c>
      <c r="M70" s="16">
        <f>(M69-2 - CEILING(K$4*$C69,1))*2</f>
        <v>36</v>
      </c>
      <c r="O70" s="8">
        <f>J69-J70/2</f>
        <v>2</v>
      </c>
      <c r="P70" s="8">
        <f>O70+(J70/2)+(K70/2)-1</f>
        <v>37</v>
      </c>
      <c r="Q70" s="8">
        <f>L69-L70/2</f>
        <v>2</v>
      </c>
      <c r="R70" s="8">
        <f>Q70+(L70/2)+(M70/2)-1</f>
        <v>37</v>
      </c>
      <c r="S70" s="8"/>
      <c r="T70" s="8"/>
      <c r="V70" s="16">
        <v>5</v>
      </c>
      <c r="W70" s="25">
        <f t="shared" si="25"/>
        <v>5184</v>
      </c>
      <c r="X70" s="25">
        <f t="shared" si="26"/>
        <v>560</v>
      </c>
      <c r="Y70" s="26">
        <f t="shared" si="27"/>
        <v>9.765625E-4</v>
      </c>
      <c r="Z70" s="26">
        <f t="shared" si="28"/>
        <v>2.2511657822801092E-2</v>
      </c>
      <c r="AA70" s="25">
        <f t="shared" si="29"/>
        <v>560</v>
      </c>
      <c r="AB70" s="26">
        <f t="shared" si="30"/>
        <v>2.2511657822801092E-2</v>
      </c>
    </row>
    <row r="71" spans="1:32" x14ac:dyDescent="0.3">
      <c r="B71" s="16" t="s">
        <v>48</v>
      </c>
      <c r="C71" s="20">
        <f>$A$2</f>
        <v>96</v>
      </c>
      <c r="D71" s="20"/>
      <c r="E71" s="20" t="s">
        <v>38</v>
      </c>
      <c r="F71" s="20">
        <f>(J71+K71)/$C71</f>
        <v>1.4166666666666667</v>
      </c>
      <c r="G71" s="20" t="s">
        <v>39</v>
      </c>
      <c r="H71" s="20">
        <f>(L71+M71)/$C71</f>
        <v>1.4166666666666667</v>
      </c>
      <c r="I71" s="20"/>
      <c r="J71" s="16">
        <f>(J70-2 - CEILING(E$4*$C70,1))*2</f>
        <v>68</v>
      </c>
      <c r="K71" s="16">
        <f>(K70-2 - CEILING(G$4*$C70,1))*2</f>
        <v>68</v>
      </c>
      <c r="L71" s="16">
        <f>(L70-2 - CEILING(I$4*$C70,1))*2</f>
        <v>68</v>
      </c>
      <c r="M71" s="16">
        <f>(M70-2 - CEILING(K$4*$C70,1))*2</f>
        <v>68</v>
      </c>
      <c r="O71" s="8">
        <f>J70-J71/2</f>
        <v>2</v>
      </c>
      <c r="P71" s="8">
        <f>O71+(J71/2)+(K71/2)-1</f>
        <v>69</v>
      </c>
      <c r="Q71" s="8">
        <f>L70-L71/2</f>
        <v>2</v>
      </c>
      <c r="R71" s="8">
        <f>Q71+(L71/2)+(M71/2)-1</f>
        <v>69</v>
      </c>
      <c r="S71" s="8"/>
      <c r="T71" s="8"/>
      <c r="V71" s="16">
        <v>6</v>
      </c>
      <c r="W71" s="25">
        <f t="shared" si="25"/>
        <v>18496</v>
      </c>
      <c r="X71" s="25">
        <f t="shared" si="26"/>
        <v>18496</v>
      </c>
      <c r="Y71" s="26">
        <f t="shared" si="27"/>
        <v>8.7106963734567909E-4</v>
      </c>
      <c r="Z71" s="26">
        <f t="shared" si="28"/>
        <v>0.74352789837594468</v>
      </c>
      <c r="AA71" s="25">
        <f t="shared" si="29"/>
        <v>18496</v>
      </c>
      <c r="AB71" s="26">
        <f t="shared" si="30"/>
        <v>0.74352789837594468</v>
      </c>
    </row>
    <row r="72" spans="1:32" x14ac:dyDescent="0.3">
      <c r="B72" s="47" t="s">
        <v>70</v>
      </c>
      <c r="C72" s="20">
        <f>J65+K65</f>
        <v>72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AD72" s="13"/>
      <c r="AF72" s="4"/>
    </row>
    <row r="73" spans="1:32" x14ac:dyDescent="0.3">
      <c r="B73" s="52" t="s">
        <v>71</v>
      </c>
      <c r="C73" s="42">
        <f>L65+M65</f>
        <v>72</v>
      </c>
      <c r="O73" s="9" t="s">
        <v>36</v>
      </c>
      <c r="P73" s="9" t="s">
        <v>35</v>
      </c>
      <c r="Q73" s="9"/>
      <c r="AD73" s="13"/>
      <c r="AF73" s="4"/>
    </row>
    <row r="74" spans="1:32" x14ac:dyDescent="0.3">
      <c r="B74" s="53"/>
      <c r="C74" s="54"/>
      <c r="O74">
        <f>J71-CEILING(($E$5*$C71)/2,1)</f>
        <v>20</v>
      </c>
      <c r="P74">
        <f>L71-CEILING(($G$5*$C71)/2,1)</f>
        <v>44</v>
      </c>
      <c r="V74" s="22" t="s">
        <v>41</v>
      </c>
      <c r="W74" s="23">
        <f>SUM(W65:W71)</f>
        <v>31440</v>
      </c>
      <c r="X74" s="23">
        <f>SUM(X65:X71)</f>
        <v>24876</v>
      </c>
      <c r="Y74" s="24">
        <f>SUM(Y65:Y71)</f>
        <v>1.0117820457175928</v>
      </c>
      <c r="Z74" s="29">
        <f>SUM(Z65:Z71)</f>
        <v>1</v>
      </c>
      <c r="AA74" s="23">
        <f>SUM(AA65:AA71)</f>
        <v>24876</v>
      </c>
      <c r="AB74" s="24">
        <f>SUM(AB65:AB71)</f>
        <v>1</v>
      </c>
    </row>
  </sheetData>
  <mergeCells count="27">
    <mergeCell ref="O64:R64"/>
    <mergeCell ref="E14:H14"/>
    <mergeCell ref="E22:H22"/>
    <mergeCell ref="J22:M22"/>
    <mergeCell ref="J14:M14"/>
    <mergeCell ref="O31:R31"/>
    <mergeCell ref="O41:R41"/>
    <mergeCell ref="O52:R52"/>
    <mergeCell ref="O7:R7"/>
    <mergeCell ref="O14:R14"/>
    <mergeCell ref="O22:R22"/>
    <mergeCell ref="B5:C5"/>
    <mergeCell ref="B2:C2"/>
    <mergeCell ref="B3:C3"/>
    <mergeCell ref="B4:C4"/>
    <mergeCell ref="I1:L1"/>
    <mergeCell ref="D1:G1"/>
    <mergeCell ref="E7:H7"/>
    <mergeCell ref="J7:M7"/>
    <mergeCell ref="E31:H31"/>
    <mergeCell ref="J31:M31"/>
    <mergeCell ref="E64:H64"/>
    <mergeCell ref="J64:M64"/>
    <mergeCell ref="E41:H41"/>
    <mergeCell ref="J41:M41"/>
    <mergeCell ref="E52:H52"/>
    <mergeCell ref="J52:M52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3D</vt:lpstr>
      <vt:lpstr>2D</vt:lpstr>
      <vt:lpstr>3D LUPTS</vt:lpstr>
      <vt:lpstr>2D LUPTS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dcterms:created xsi:type="dcterms:W3CDTF">2016-08-08T16:36:56Z</dcterms:created>
  <dcterms:modified xsi:type="dcterms:W3CDTF">2016-10-19T11:10:28Z</dcterms:modified>
</cp:coreProperties>
</file>