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manzur\Desktop\AMTA 2024\GSheet for Github\"/>
    </mc:Choice>
  </mc:AlternateContent>
  <bookViews>
    <workbookView xWindow="-120" yWindow="-120" windowWidth="29040" windowHeight="15840" tabRatio="799"/>
  </bookViews>
  <sheets>
    <sheet name="Intro" sheetId="1" r:id="rId1"/>
    <sheet name="CriteriaDefinitions" sheetId="2" r:id="rId2"/>
    <sheet name="WeightsDictionary" sheetId="3" r:id="rId3"/>
    <sheet name="ResultsSummary" sheetId="4" r:id="rId4"/>
    <sheet name="Marketing PR Articles" sheetId="5" r:id="rId5"/>
    <sheet name="Marketing Editorial Articles" sheetId="6" r:id="rId6"/>
    <sheet name="Marketing (Partners)" sheetId="7" r:id="rId7"/>
    <sheet name="Attractions Descriptions" sheetId="8" r:id="rId8"/>
    <sheet name="Scaled Property Descriptions" sheetId="9" r:id="rId9"/>
    <sheet name="Legal Document (Internal)" sheetId="10" r:id="rId10"/>
    <sheet name="Inf. Comm. (Legal Emails)" sheetId="11" r:id="rId11"/>
    <sheet name="Inf. Comm. (Non-Legal Emails)" sheetId="12" r:id="rId12"/>
    <sheet name="Guest Reviews (UGC)" sheetId="13" r:id="rId13"/>
    <sheet name="User Research (Surveys)" sheetId="14" r:id="rId14"/>
  </sheets>
  <calcPr calcId="162913"/>
</workbook>
</file>

<file path=xl/calcChain.xml><?xml version="1.0" encoding="utf-8"?>
<calcChain xmlns="http://schemas.openxmlformats.org/spreadsheetml/2006/main">
  <c r="G5" i="3" l="1"/>
  <c r="D3" i="14"/>
  <c r="B3" i="14"/>
  <c r="A3" i="14"/>
  <c r="D3" i="13"/>
  <c r="B3" i="13"/>
  <c r="A3" i="13"/>
  <c r="D3" i="12"/>
  <c r="B3" i="12"/>
  <c r="A3" i="12"/>
  <c r="D3" i="11"/>
  <c r="B3" i="11"/>
  <c r="A3" i="11"/>
  <c r="D3" i="10"/>
  <c r="B3" i="10"/>
  <c r="A3" i="10"/>
  <c r="D3" i="9"/>
  <c r="B3" i="9"/>
  <c r="A3" i="9"/>
  <c r="D3" i="8"/>
  <c r="B3" i="8"/>
  <c r="A3" i="8"/>
  <c r="E3" i="7"/>
  <c r="D3" i="7"/>
  <c r="B3" i="7"/>
  <c r="A3" i="7"/>
  <c r="F3" i="6"/>
  <c r="E3" i="6"/>
  <c r="D3" i="6"/>
  <c r="B3" i="6"/>
  <c r="A3" i="6"/>
  <c r="D3" i="5"/>
  <c r="B3" i="5"/>
  <c r="A3" i="5"/>
  <c r="E40" i="3"/>
  <c r="E39" i="3"/>
  <c r="F3" i="8" s="1"/>
  <c r="E38" i="3"/>
  <c r="F3" i="14" s="1"/>
  <c r="E37" i="3"/>
  <c r="F3" i="5" s="1"/>
  <c r="E36" i="3"/>
  <c r="F3" i="10" s="1"/>
  <c r="E35" i="3"/>
  <c r="E34" i="3"/>
  <c r="E33" i="3"/>
  <c r="E32" i="3"/>
  <c r="G31" i="3"/>
  <c r="E31" i="3"/>
  <c r="B31" i="3"/>
  <c r="B32" i="7" s="1"/>
  <c r="G30" i="3"/>
  <c r="E30" i="3"/>
  <c r="B30" i="3"/>
  <c r="A30" i="3"/>
  <c r="A31" i="5" s="1"/>
  <c r="G29" i="3"/>
  <c r="E29" i="3"/>
  <c r="B29" i="3"/>
  <c r="B30" i="10" s="1"/>
  <c r="G28" i="3"/>
  <c r="E28" i="3"/>
  <c r="B28" i="3"/>
  <c r="A28" i="3"/>
  <c r="G27" i="3"/>
  <c r="E27" i="3"/>
  <c r="B27" i="3"/>
  <c r="B28" i="5" s="1"/>
  <c r="G26" i="3"/>
  <c r="E26" i="3"/>
  <c r="B26" i="3"/>
  <c r="B27" i="11" s="1"/>
  <c r="A26" i="3"/>
  <c r="G25" i="3"/>
  <c r="E25" i="3"/>
  <c r="B25" i="3"/>
  <c r="B26" i="9" s="1"/>
  <c r="G24" i="3"/>
  <c r="E24" i="3"/>
  <c r="B24" i="3"/>
  <c r="B25" i="6" s="1"/>
  <c r="G23" i="3"/>
  <c r="E23" i="3"/>
  <c r="B23" i="3"/>
  <c r="B24" i="7" s="1"/>
  <c r="A23" i="3"/>
  <c r="A24" i="5" s="1"/>
  <c r="G22" i="3"/>
  <c r="E22" i="3"/>
  <c r="B22" i="3"/>
  <c r="B23" i="12" s="1"/>
  <c r="G21" i="3"/>
  <c r="E21" i="3"/>
  <c r="B21" i="3"/>
  <c r="B22" i="8" s="1"/>
  <c r="G20" i="3"/>
  <c r="E20" i="3"/>
  <c r="B20" i="3"/>
  <c r="B21" i="8" s="1"/>
  <c r="G19" i="3"/>
  <c r="E19" i="3"/>
  <c r="B19" i="3"/>
  <c r="B20" i="10" s="1"/>
  <c r="G18" i="3"/>
  <c r="E18" i="3"/>
  <c r="B18" i="3"/>
  <c r="A18" i="3"/>
  <c r="A19" i="14" s="1"/>
  <c r="G17" i="3"/>
  <c r="E17" i="3"/>
  <c r="B17" i="3"/>
  <c r="B18" i="5" s="1"/>
  <c r="G16" i="3"/>
  <c r="E16" i="3"/>
  <c r="B16" i="3"/>
  <c r="B17" i="6" s="1"/>
  <c r="G15" i="3"/>
  <c r="E15" i="3"/>
  <c r="B15" i="3"/>
  <c r="B16" i="6" s="1"/>
  <c r="G14" i="3"/>
  <c r="E14" i="3"/>
  <c r="B14" i="3"/>
  <c r="B15" i="6" s="1"/>
  <c r="G13" i="3"/>
  <c r="E13" i="3"/>
  <c r="B13" i="3"/>
  <c r="B14" i="5" s="1"/>
  <c r="G12" i="3"/>
  <c r="E12" i="3"/>
  <c r="B12" i="3"/>
  <c r="B13" i="5" s="1"/>
  <c r="G11" i="3"/>
  <c r="E11" i="3"/>
  <c r="B11" i="3"/>
  <c r="B12" i="5" s="1"/>
  <c r="D12" i="5" s="1"/>
  <c r="G10" i="3"/>
  <c r="E10" i="3"/>
  <c r="B10" i="3"/>
  <c r="B11" i="6" s="1"/>
  <c r="A10" i="3"/>
  <c r="A11" i="7" s="1"/>
  <c r="G9" i="3"/>
  <c r="E9" i="3"/>
  <c r="B9" i="3"/>
  <c r="B10" i="8" s="1"/>
  <c r="G8" i="3"/>
  <c r="E8" i="3"/>
  <c r="B8" i="3"/>
  <c r="G7" i="3"/>
  <c r="E7" i="3"/>
  <c r="B7" i="3"/>
  <c r="B8" i="8" s="1"/>
  <c r="G6" i="3"/>
  <c r="E6" i="3"/>
  <c r="B6" i="3"/>
  <c r="B7" i="6" s="1"/>
  <c r="D7" i="6" s="1"/>
  <c r="E5" i="3"/>
  <c r="B5" i="3"/>
  <c r="B6" i="12" s="1"/>
  <c r="G4" i="3"/>
  <c r="E4" i="3"/>
  <c r="B4" i="3"/>
  <c r="B5" i="5" s="1"/>
  <c r="G3" i="3"/>
  <c r="E3" i="3"/>
  <c r="B3" i="3"/>
  <c r="A3" i="3"/>
  <c r="B1" i="3"/>
  <c r="B2" i="13" s="1"/>
  <c r="A1" i="3"/>
  <c r="A2" i="8" s="1"/>
  <c r="B20" i="5" l="1"/>
  <c r="F20" i="5" s="1"/>
  <c r="A19" i="6"/>
  <c r="B32" i="6"/>
  <c r="A24" i="9"/>
  <c r="B15" i="10"/>
  <c r="E20" i="10"/>
  <c r="B2" i="5"/>
  <c r="B21" i="6"/>
  <c r="F21" i="6" s="1"/>
  <c r="B28" i="10"/>
  <c r="B16" i="13"/>
  <c r="B13" i="14"/>
  <c r="B16" i="5"/>
  <c r="B13" i="6"/>
  <c r="F13" i="6" s="1"/>
  <c r="B23" i="6"/>
  <c r="F23" i="6" s="1"/>
  <c r="B28" i="7"/>
  <c r="D28" i="7" s="1"/>
  <c r="B30" i="6"/>
  <c r="E30" i="6" s="1"/>
  <c r="B23" i="8"/>
  <c r="B7" i="9"/>
  <c r="D27" i="11"/>
  <c r="F14" i="5"/>
  <c r="E14" i="5"/>
  <c r="D14" i="5"/>
  <c r="F22" i="8"/>
  <c r="E22" i="8"/>
  <c r="D22" i="8"/>
  <c r="F17" i="6"/>
  <c r="E17" i="6"/>
  <c r="D17" i="6"/>
  <c r="F10" i="8"/>
  <c r="D10" i="8"/>
  <c r="D20" i="10"/>
  <c r="F20" i="10"/>
  <c r="F32" i="7"/>
  <c r="E32" i="7"/>
  <c r="D32" i="7"/>
  <c r="E16" i="13"/>
  <c r="D16" i="13"/>
  <c r="F16" i="13"/>
  <c r="E16" i="6"/>
  <c r="D16" i="6"/>
  <c r="F16" i="6"/>
  <c r="F21" i="8"/>
  <c r="D21" i="8"/>
  <c r="E21" i="8"/>
  <c r="F26" i="9"/>
  <c r="E26" i="9"/>
  <c r="D26" i="9"/>
  <c r="D13" i="6"/>
  <c r="E30" i="10"/>
  <c r="F30" i="10"/>
  <c r="D30" i="10"/>
  <c r="E13" i="5"/>
  <c r="D13" i="5"/>
  <c r="F13" i="5"/>
  <c r="F12" i="5"/>
  <c r="E12" i="5"/>
  <c r="F11" i="6"/>
  <c r="E11" i="6"/>
  <c r="D11" i="6"/>
  <c r="E10" i="8"/>
  <c r="F15" i="6"/>
  <c r="E15" i="6"/>
  <c r="D15" i="6"/>
  <c r="F7" i="9"/>
  <c r="E7" i="9"/>
  <c r="D7" i="9"/>
  <c r="F6" i="12"/>
  <c r="E6" i="12"/>
  <c r="D6" i="12"/>
  <c r="A4" i="13"/>
  <c r="A4" i="11"/>
  <c r="A4" i="14"/>
  <c r="A4" i="12"/>
  <c r="A4" i="9"/>
  <c r="A4" i="7"/>
  <c r="A4" i="10"/>
  <c r="A4" i="5"/>
  <c r="A4" i="8"/>
  <c r="A4" i="6"/>
  <c r="B19" i="13"/>
  <c r="B19" i="11"/>
  <c r="B19" i="14"/>
  <c r="B19" i="10"/>
  <c r="B19" i="12"/>
  <c r="B19" i="9"/>
  <c r="B19" i="7"/>
  <c r="B19" i="8"/>
  <c r="B19" i="5"/>
  <c r="B19" i="6"/>
  <c r="A29" i="13"/>
  <c r="A29" i="7"/>
  <c r="A29" i="10"/>
  <c r="A29" i="12"/>
  <c r="A29" i="11"/>
  <c r="A29" i="14"/>
  <c r="A29" i="9"/>
  <c r="A29" i="6"/>
  <c r="A29" i="8"/>
  <c r="A29" i="5"/>
  <c r="B31" i="14"/>
  <c r="B31" i="12"/>
  <c r="B31" i="13"/>
  <c r="B31" i="10"/>
  <c r="B31" i="9"/>
  <c r="B31" i="6"/>
  <c r="B31" i="11"/>
  <c r="B31" i="8"/>
  <c r="B31" i="7"/>
  <c r="B31" i="5"/>
  <c r="F16" i="5"/>
  <c r="E16" i="5"/>
  <c r="F23" i="12"/>
  <c r="D23" i="12"/>
  <c r="E23" i="12"/>
  <c r="B24" i="14"/>
  <c r="B24" i="12"/>
  <c r="B24" i="10"/>
  <c r="B24" i="13"/>
  <c r="B24" i="11"/>
  <c r="B24" i="8"/>
  <c r="B24" i="6"/>
  <c r="B24" i="9"/>
  <c r="B24" i="5"/>
  <c r="B17" i="13"/>
  <c r="B17" i="11"/>
  <c r="B17" i="10"/>
  <c r="B17" i="8"/>
  <c r="B17" i="14"/>
  <c r="B17" i="9"/>
  <c r="B17" i="7"/>
  <c r="B17" i="12"/>
  <c r="B17" i="5"/>
  <c r="A27" i="13"/>
  <c r="A27" i="11"/>
  <c r="A27" i="9"/>
  <c r="A27" i="14"/>
  <c r="A27" i="12"/>
  <c r="A27" i="10"/>
  <c r="A27" i="7"/>
  <c r="A27" i="5"/>
  <c r="A27" i="8"/>
  <c r="A27" i="6"/>
  <c r="F23" i="8"/>
  <c r="E13" i="14"/>
  <c r="D13" i="14"/>
  <c r="F13" i="14"/>
  <c r="F25" i="6"/>
  <c r="E25" i="6"/>
  <c r="D25" i="6"/>
  <c r="F5" i="5"/>
  <c r="E5" i="5"/>
  <c r="D5" i="5"/>
  <c r="E24" i="7"/>
  <c r="D24" i="7"/>
  <c r="F24" i="7"/>
  <c r="F8" i="8"/>
  <c r="D8" i="8"/>
  <c r="E8" i="8"/>
  <c r="F28" i="5"/>
  <c r="E28" i="5"/>
  <c r="D28" i="5"/>
  <c r="B9" i="14"/>
  <c r="B9" i="12"/>
  <c r="B9" i="10"/>
  <c r="B9" i="8"/>
  <c r="B9" i="13"/>
  <c r="B9" i="7"/>
  <c r="B9" i="9"/>
  <c r="B9" i="5"/>
  <c r="B9" i="11"/>
  <c r="B9" i="6"/>
  <c r="B14" i="14"/>
  <c r="B14" i="12"/>
  <c r="B14" i="13"/>
  <c r="B14" i="9"/>
  <c r="B14" i="7"/>
  <c r="B14" i="10"/>
  <c r="B14" i="11"/>
  <c r="B14" i="8"/>
  <c r="B14" i="6"/>
  <c r="B4" i="13"/>
  <c r="B4" i="9"/>
  <c r="B4" i="7"/>
  <c r="B4" i="12"/>
  <c r="B4" i="10"/>
  <c r="B4" i="11"/>
  <c r="B4" i="14"/>
  <c r="B4" i="8"/>
  <c r="B4" i="6"/>
  <c r="B4" i="5"/>
  <c r="B22" i="14"/>
  <c r="B22" i="12"/>
  <c r="B22" i="13"/>
  <c r="B22" i="10"/>
  <c r="B22" i="11"/>
  <c r="B22" i="9"/>
  <c r="B22" i="6"/>
  <c r="B22" i="7"/>
  <c r="B22" i="5"/>
  <c r="B29" i="14"/>
  <c r="B29" i="12"/>
  <c r="B29" i="13"/>
  <c r="B29" i="7"/>
  <c r="B29" i="10"/>
  <c r="B29" i="11"/>
  <c r="B29" i="9"/>
  <c r="B29" i="8"/>
  <c r="B29" i="6"/>
  <c r="F3" i="12"/>
  <c r="E3" i="12"/>
  <c r="F3" i="11"/>
  <c r="E3" i="11"/>
  <c r="D16" i="5"/>
  <c r="F7" i="6"/>
  <c r="E7" i="6"/>
  <c r="F27" i="11"/>
  <c r="E27" i="11"/>
  <c r="F18" i="5"/>
  <c r="E18" i="5"/>
  <c r="D18" i="5"/>
  <c r="B29" i="5"/>
  <c r="F32" i="6"/>
  <c r="E32" i="6"/>
  <c r="D32" i="6"/>
  <c r="E15" i="10"/>
  <c r="F15" i="10"/>
  <c r="B2" i="14"/>
  <c r="B2" i="12"/>
  <c r="B2" i="9"/>
  <c r="B2" i="10"/>
  <c r="B2" i="11"/>
  <c r="B2" i="8"/>
  <c r="B6" i="13"/>
  <c r="B6" i="9"/>
  <c r="B6" i="7"/>
  <c r="B6" i="10"/>
  <c r="B6" i="14"/>
  <c r="B11" i="13"/>
  <c r="B11" i="11"/>
  <c r="B11" i="12"/>
  <c r="B11" i="8"/>
  <c r="B11" i="10"/>
  <c r="B11" i="9"/>
  <c r="B11" i="7"/>
  <c r="A19" i="13"/>
  <c r="A19" i="11"/>
  <c r="A19" i="8"/>
  <c r="A19" i="10"/>
  <c r="A19" i="12"/>
  <c r="A19" i="9"/>
  <c r="A19" i="7"/>
  <c r="A24" i="14"/>
  <c r="A24" i="12"/>
  <c r="A24" i="13"/>
  <c r="A24" i="10"/>
  <c r="A31" i="14"/>
  <c r="A31" i="12"/>
  <c r="A31" i="7"/>
  <c r="A31" i="10"/>
  <c r="A31" i="9"/>
  <c r="A31" i="8"/>
  <c r="A2" i="5"/>
  <c r="B6" i="5"/>
  <c r="B8" i="5"/>
  <c r="B10" i="5"/>
  <c r="B27" i="5"/>
  <c r="B5" i="6"/>
  <c r="A11" i="6"/>
  <c r="B28" i="6"/>
  <c r="B20" i="7"/>
  <c r="A24" i="7"/>
  <c r="B6" i="8"/>
  <c r="B28" i="9"/>
  <c r="B16" i="11"/>
  <c r="F28" i="10"/>
  <c r="E28" i="10"/>
  <c r="D28" i="10"/>
  <c r="B7" i="14"/>
  <c r="B7" i="12"/>
  <c r="B7" i="10"/>
  <c r="B7" i="8"/>
  <c r="B7" i="11"/>
  <c r="B12" i="14"/>
  <c r="B12" i="12"/>
  <c r="B12" i="9"/>
  <c r="B12" i="7"/>
  <c r="B12" i="13"/>
  <c r="B12" i="8"/>
  <c r="B27" i="13"/>
  <c r="B27" i="10"/>
  <c r="B27" i="7"/>
  <c r="B27" i="9"/>
  <c r="D20" i="5"/>
  <c r="B26" i="5"/>
  <c r="D23" i="6"/>
  <c r="F3" i="7"/>
  <c r="B21" i="7"/>
  <c r="D23" i="8"/>
  <c r="B30" i="9"/>
  <c r="D15" i="10"/>
  <c r="B10" i="13"/>
  <c r="B10" i="14"/>
  <c r="B10" i="12"/>
  <c r="B10" i="9"/>
  <c r="B10" i="7"/>
  <c r="B10" i="11"/>
  <c r="B15" i="13"/>
  <c r="B15" i="11"/>
  <c r="B15" i="8"/>
  <c r="B15" i="12"/>
  <c r="B15" i="14"/>
  <c r="B15" i="9"/>
  <c r="B15" i="7"/>
  <c r="B20" i="14"/>
  <c r="B20" i="12"/>
  <c r="B20" i="13"/>
  <c r="B25" i="13"/>
  <c r="B25" i="11"/>
  <c r="B25" i="9"/>
  <c r="B25" i="14"/>
  <c r="B25" i="12"/>
  <c r="B25" i="10"/>
  <c r="B25" i="7"/>
  <c r="B32" i="13"/>
  <c r="B32" i="11"/>
  <c r="B32" i="14"/>
  <c r="B32" i="12"/>
  <c r="B7" i="5"/>
  <c r="A11" i="5"/>
  <c r="E20" i="5"/>
  <c r="A2" i="6"/>
  <c r="B6" i="6"/>
  <c r="B8" i="6"/>
  <c r="B10" i="6"/>
  <c r="E23" i="6"/>
  <c r="B27" i="6"/>
  <c r="E23" i="8"/>
  <c r="B27" i="8"/>
  <c r="B20" i="9"/>
  <c r="E3" i="10"/>
  <c r="B10" i="10"/>
  <c r="B23" i="10"/>
  <c r="B20" i="11"/>
  <c r="A31" i="11"/>
  <c r="E3" i="14"/>
  <c r="B5" i="14"/>
  <c r="B5" i="12"/>
  <c r="B5" i="13"/>
  <c r="B5" i="11"/>
  <c r="B5" i="8"/>
  <c r="B18" i="14"/>
  <c r="B18" i="12"/>
  <c r="B18" i="9"/>
  <c r="B18" i="7"/>
  <c r="B18" i="11"/>
  <c r="B18" i="13"/>
  <c r="B18" i="8"/>
  <c r="B23" i="13"/>
  <c r="B23" i="11"/>
  <c r="B23" i="14"/>
  <c r="B23" i="9"/>
  <c r="B30" i="13"/>
  <c r="B30" i="11"/>
  <c r="B30" i="8"/>
  <c r="B30" i="12"/>
  <c r="B30" i="14"/>
  <c r="B30" i="7"/>
  <c r="E3" i="5"/>
  <c r="B11" i="5"/>
  <c r="B15" i="5"/>
  <c r="A19" i="5"/>
  <c r="B30" i="5"/>
  <c r="B2" i="6"/>
  <c r="B12" i="6"/>
  <c r="B18" i="6"/>
  <c r="A31" i="6"/>
  <c r="B7" i="7"/>
  <c r="B26" i="7"/>
  <c r="B20" i="8"/>
  <c r="A24" i="8"/>
  <c r="B5" i="10"/>
  <c r="B12" i="11"/>
  <c r="B7" i="13"/>
  <c r="B8" i="13"/>
  <c r="B8" i="11"/>
  <c r="B8" i="9"/>
  <c r="B8" i="7"/>
  <c r="B8" i="14"/>
  <c r="B8" i="12"/>
  <c r="B8" i="10"/>
  <c r="B13" i="13"/>
  <c r="B13" i="11"/>
  <c r="B13" i="8"/>
  <c r="B13" i="10"/>
  <c r="B13" i="9"/>
  <c r="B13" i="7"/>
  <c r="B28" i="14"/>
  <c r="B28" i="12"/>
  <c r="B28" i="13"/>
  <c r="B28" i="8"/>
  <c r="B28" i="11"/>
  <c r="F3" i="13"/>
  <c r="E3" i="13"/>
  <c r="E3" i="8"/>
  <c r="F3" i="9"/>
  <c r="E3" i="9"/>
  <c r="B21" i="5"/>
  <c r="B23" i="5"/>
  <c r="B32" i="5"/>
  <c r="B20" i="6"/>
  <c r="A24" i="6"/>
  <c r="B2" i="7"/>
  <c r="B32" i="8"/>
  <c r="B5" i="9"/>
  <c r="B32" i="9"/>
  <c r="B12" i="10"/>
  <c r="B18" i="10"/>
  <c r="B32" i="10"/>
  <c r="B13" i="12"/>
  <c r="B27" i="12"/>
  <c r="B27" i="14"/>
  <c r="A2" i="13"/>
  <c r="A2" i="12"/>
  <c r="A2" i="9"/>
  <c r="A2" i="7"/>
  <c r="A2" i="10"/>
  <c r="A2" i="14"/>
  <c r="A2" i="11"/>
  <c r="A11" i="14"/>
  <c r="A11" i="12"/>
  <c r="A11" i="11"/>
  <c r="A11" i="8"/>
  <c r="A11" i="13"/>
  <c r="A11" i="10"/>
  <c r="B16" i="14"/>
  <c r="B16" i="12"/>
  <c r="B16" i="9"/>
  <c r="B16" i="7"/>
  <c r="B16" i="10"/>
  <c r="B16" i="8"/>
  <c r="B21" i="13"/>
  <c r="B21" i="11"/>
  <c r="B21" i="14"/>
  <c r="B21" i="12"/>
  <c r="B21" i="10"/>
  <c r="B21" i="9"/>
  <c r="B26" i="14"/>
  <c r="B26" i="12"/>
  <c r="B26" i="10"/>
  <c r="B26" i="13"/>
  <c r="B26" i="11"/>
  <c r="B26" i="8"/>
  <c r="B25" i="5"/>
  <c r="B26" i="6"/>
  <c r="B5" i="7"/>
  <c r="B23" i="7"/>
  <c r="B25" i="8"/>
  <c r="A11" i="9"/>
  <c r="B6" i="11"/>
  <c r="A24" i="11"/>
  <c r="A31" i="13"/>
  <c r="B11" i="14"/>
  <c r="F30" i="6" l="1"/>
  <c r="E21" i="6"/>
  <c r="D21" i="6"/>
  <c r="D30" i="6"/>
  <c r="E13" i="6"/>
  <c r="F28" i="7"/>
  <c r="E28" i="7"/>
  <c r="F28" i="9"/>
  <c r="E28" i="9"/>
  <c r="D28" i="9"/>
  <c r="D11" i="8"/>
  <c r="F11" i="8"/>
  <c r="E11" i="8"/>
  <c r="F26" i="10"/>
  <c r="E26" i="10"/>
  <c r="D26" i="10"/>
  <c r="D32" i="10"/>
  <c r="E32" i="10"/>
  <c r="F32" i="10"/>
  <c r="E13" i="10"/>
  <c r="F13" i="10"/>
  <c r="D13" i="10"/>
  <c r="E30" i="5"/>
  <c r="D30" i="5"/>
  <c r="F30" i="5"/>
  <c r="F10" i="10"/>
  <c r="E10" i="10"/>
  <c r="D10" i="10"/>
  <c r="F10" i="14"/>
  <c r="E10" i="14"/>
  <c r="D10" i="14"/>
  <c r="F8" i="5"/>
  <c r="E8" i="5"/>
  <c r="D8" i="5"/>
  <c r="E17" i="5"/>
  <c r="D17" i="5"/>
  <c r="F17" i="5"/>
  <c r="D24" i="12"/>
  <c r="F24" i="12"/>
  <c r="E24" i="12"/>
  <c r="F23" i="7"/>
  <c r="E23" i="7"/>
  <c r="D23" i="7"/>
  <c r="D26" i="12"/>
  <c r="E26" i="12"/>
  <c r="F26" i="12"/>
  <c r="F16" i="8"/>
  <c r="E16" i="8"/>
  <c r="D16" i="8"/>
  <c r="E18" i="10"/>
  <c r="F18" i="10"/>
  <c r="D18" i="10"/>
  <c r="D32" i="5"/>
  <c r="E32" i="5"/>
  <c r="F32" i="5"/>
  <c r="F28" i="11"/>
  <c r="E28" i="11"/>
  <c r="D28" i="11"/>
  <c r="E13" i="8"/>
  <c r="D13" i="8"/>
  <c r="F13" i="8"/>
  <c r="F8" i="11"/>
  <c r="E8" i="11"/>
  <c r="D8" i="11"/>
  <c r="F20" i="8"/>
  <c r="E20" i="8"/>
  <c r="D20" i="8"/>
  <c r="D30" i="8"/>
  <c r="F30" i="8"/>
  <c r="E30" i="8"/>
  <c r="E18" i="13"/>
  <c r="D18" i="13"/>
  <c r="F18" i="13"/>
  <c r="F5" i="13"/>
  <c r="E5" i="13"/>
  <c r="D5" i="13"/>
  <c r="F8" i="6"/>
  <c r="E8" i="6"/>
  <c r="D8" i="6"/>
  <c r="D32" i="11"/>
  <c r="F32" i="11"/>
  <c r="E32" i="11"/>
  <c r="F25" i="13"/>
  <c r="D25" i="13"/>
  <c r="E25" i="13"/>
  <c r="D15" i="8"/>
  <c r="F15" i="8"/>
  <c r="E15" i="8"/>
  <c r="F10" i="13"/>
  <c r="E10" i="13"/>
  <c r="D10" i="13"/>
  <c r="F26" i="5"/>
  <c r="E26" i="5"/>
  <c r="D26" i="5"/>
  <c r="E12" i="13"/>
  <c r="D12" i="13"/>
  <c r="F12" i="13"/>
  <c r="F7" i="12"/>
  <c r="E7" i="12"/>
  <c r="D7" i="12"/>
  <c r="F6" i="5"/>
  <c r="E6" i="5"/>
  <c r="D6" i="5"/>
  <c r="E11" i="11"/>
  <c r="D11" i="11"/>
  <c r="F11" i="11"/>
  <c r="F29" i="7"/>
  <c r="E29" i="7"/>
  <c r="D29" i="7"/>
  <c r="F22" i="11"/>
  <c r="D22" i="11"/>
  <c r="E22" i="11"/>
  <c r="F4" i="14"/>
  <c r="E4" i="14"/>
  <c r="D4" i="14"/>
  <c r="F14" i="8"/>
  <c r="E14" i="8"/>
  <c r="D14" i="8"/>
  <c r="F9" i="6"/>
  <c r="E9" i="6"/>
  <c r="D9" i="6"/>
  <c r="F9" i="12"/>
  <c r="E9" i="12"/>
  <c r="D9" i="12"/>
  <c r="E17" i="12"/>
  <c r="D17" i="12"/>
  <c r="F17" i="12"/>
  <c r="F24" i="5"/>
  <c r="E24" i="5"/>
  <c r="D24" i="5"/>
  <c r="F24" i="14"/>
  <c r="D24" i="14"/>
  <c r="E24" i="14"/>
  <c r="F31" i="5"/>
  <c r="E31" i="5"/>
  <c r="D31" i="5"/>
  <c r="D31" i="12"/>
  <c r="E31" i="12"/>
  <c r="F31" i="12"/>
  <c r="F19" i="9"/>
  <c r="E19" i="9"/>
  <c r="D19" i="9"/>
  <c r="D8" i="7"/>
  <c r="E8" i="7"/>
  <c r="F8" i="7"/>
  <c r="D5" i="8"/>
  <c r="F5" i="8"/>
  <c r="E5" i="8"/>
  <c r="F32" i="12"/>
  <c r="D32" i="12"/>
  <c r="E32" i="12"/>
  <c r="E29" i="11"/>
  <c r="F29" i="11"/>
  <c r="D29" i="11"/>
  <c r="D22" i="6"/>
  <c r="E22" i="6"/>
  <c r="F22" i="6"/>
  <c r="F4" i="6"/>
  <c r="E4" i="6"/>
  <c r="D4" i="6"/>
  <c r="F4" i="13"/>
  <c r="E4" i="13"/>
  <c r="D4" i="13"/>
  <c r="E14" i="12"/>
  <c r="D14" i="12"/>
  <c r="F14" i="12"/>
  <c r="D9" i="8"/>
  <c r="F9" i="8"/>
  <c r="E9" i="8"/>
  <c r="E17" i="11"/>
  <c r="D17" i="11"/>
  <c r="F17" i="11"/>
  <c r="D31" i="10"/>
  <c r="F31" i="10"/>
  <c r="E31" i="10"/>
  <c r="F19" i="8"/>
  <c r="E19" i="8"/>
  <c r="D19" i="8"/>
  <c r="E25" i="8"/>
  <c r="D25" i="8"/>
  <c r="F25" i="8"/>
  <c r="E30" i="12"/>
  <c r="D30" i="12"/>
  <c r="F30" i="12"/>
  <c r="E29" i="10"/>
  <c r="D29" i="10"/>
  <c r="F29" i="10"/>
  <c r="F4" i="8"/>
  <c r="D4" i="8"/>
  <c r="E4" i="8"/>
  <c r="F19" i="7"/>
  <c r="E19" i="7"/>
  <c r="D19" i="7"/>
  <c r="F5" i="7"/>
  <c r="D5" i="7"/>
  <c r="E5" i="7"/>
  <c r="F26" i="14"/>
  <c r="D26" i="14"/>
  <c r="E26" i="14"/>
  <c r="E16" i="10"/>
  <c r="F16" i="10"/>
  <c r="D16" i="10"/>
  <c r="E12" i="10"/>
  <c r="D12" i="10"/>
  <c r="F12" i="10"/>
  <c r="D23" i="5"/>
  <c r="E23" i="5"/>
  <c r="F23" i="5"/>
  <c r="D28" i="8"/>
  <c r="F28" i="8"/>
  <c r="E28" i="8"/>
  <c r="E13" i="11"/>
  <c r="D13" i="11"/>
  <c r="F13" i="11"/>
  <c r="F8" i="13"/>
  <c r="E8" i="13"/>
  <c r="D8" i="13"/>
  <c r="E26" i="7"/>
  <c r="F26" i="7"/>
  <c r="D26" i="7"/>
  <c r="E15" i="5"/>
  <c r="D15" i="5"/>
  <c r="F15" i="5"/>
  <c r="E30" i="11"/>
  <c r="D30" i="11"/>
  <c r="F30" i="11"/>
  <c r="E18" i="11"/>
  <c r="F18" i="11"/>
  <c r="D18" i="11"/>
  <c r="F5" i="12"/>
  <c r="E5" i="12"/>
  <c r="D5" i="12"/>
  <c r="F20" i="9"/>
  <c r="E20" i="9"/>
  <c r="D20" i="9"/>
  <c r="F6" i="6"/>
  <c r="E6" i="6"/>
  <c r="D6" i="6"/>
  <c r="D32" i="13"/>
  <c r="E32" i="13"/>
  <c r="F32" i="13"/>
  <c r="F20" i="13"/>
  <c r="D20" i="13"/>
  <c r="E20" i="13"/>
  <c r="E15" i="11"/>
  <c r="D15" i="11"/>
  <c r="F15" i="11"/>
  <c r="F12" i="7"/>
  <c r="D12" i="7"/>
  <c r="E12" i="7"/>
  <c r="F7" i="14"/>
  <c r="E7" i="14"/>
  <c r="D7" i="14"/>
  <c r="F20" i="7"/>
  <c r="E20" i="7"/>
  <c r="D20" i="7"/>
  <c r="E11" i="13"/>
  <c r="D11" i="13"/>
  <c r="F11" i="13"/>
  <c r="E29" i="13"/>
  <c r="D29" i="13"/>
  <c r="F29" i="13"/>
  <c r="D22" i="10"/>
  <c r="E22" i="10"/>
  <c r="F22" i="10"/>
  <c r="F4" i="11"/>
  <c r="E4" i="11"/>
  <c r="D4" i="11"/>
  <c r="E14" i="11"/>
  <c r="F14" i="11"/>
  <c r="D14" i="11"/>
  <c r="F9" i="11"/>
  <c r="D9" i="11"/>
  <c r="E9" i="11"/>
  <c r="F9" i="14"/>
  <c r="E9" i="14"/>
  <c r="D9" i="14"/>
  <c r="F17" i="7"/>
  <c r="E17" i="7"/>
  <c r="D17" i="7"/>
  <c r="F24" i="9"/>
  <c r="E24" i="9"/>
  <c r="D24" i="9"/>
  <c r="F31" i="7"/>
  <c r="E31" i="7"/>
  <c r="D31" i="7"/>
  <c r="D31" i="14"/>
  <c r="E31" i="14"/>
  <c r="F31" i="14"/>
  <c r="F19" i="12"/>
  <c r="D19" i="12"/>
  <c r="E19" i="12"/>
  <c r="F26" i="13"/>
  <c r="E26" i="13"/>
  <c r="D26" i="13"/>
  <c r="F5" i="10"/>
  <c r="E5" i="10"/>
  <c r="D5" i="10"/>
  <c r="D23" i="13"/>
  <c r="E23" i="13"/>
  <c r="F23" i="13"/>
  <c r="D23" i="10"/>
  <c r="F23" i="10"/>
  <c r="E23" i="10"/>
  <c r="F25" i="9"/>
  <c r="E25" i="9"/>
  <c r="D25" i="9"/>
  <c r="F27" i="13"/>
  <c r="E27" i="13"/>
  <c r="D27" i="13"/>
  <c r="E24" i="10"/>
  <c r="D24" i="10"/>
  <c r="F24" i="10"/>
  <c r="F22" i="9"/>
  <c r="D22" i="9"/>
  <c r="E22" i="9"/>
  <c r="E17" i="13"/>
  <c r="D17" i="13"/>
  <c r="F17" i="13"/>
  <c r="F31" i="13"/>
  <c r="D31" i="13"/>
  <c r="E31" i="13"/>
  <c r="E11" i="14"/>
  <c r="D11" i="14"/>
  <c r="F11" i="14"/>
  <c r="D26" i="6"/>
  <c r="F26" i="6"/>
  <c r="E26" i="6"/>
  <c r="F21" i="9"/>
  <c r="E21" i="9"/>
  <c r="D21" i="9"/>
  <c r="F16" i="7"/>
  <c r="D16" i="7"/>
  <c r="E16" i="7"/>
  <c r="D32" i="9"/>
  <c r="E32" i="9"/>
  <c r="F32" i="9"/>
  <c r="D21" i="5"/>
  <c r="E21" i="5"/>
  <c r="F21" i="5"/>
  <c r="F28" i="13"/>
  <c r="E28" i="13"/>
  <c r="D28" i="13"/>
  <c r="E13" i="13"/>
  <c r="D13" i="13"/>
  <c r="F13" i="13"/>
  <c r="F7" i="7"/>
  <c r="D7" i="7"/>
  <c r="E7" i="7"/>
  <c r="E11" i="5"/>
  <c r="D11" i="5"/>
  <c r="F11" i="5"/>
  <c r="E30" i="13"/>
  <c r="D30" i="13"/>
  <c r="F30" i="13"/>
  <c r="F18" i="7"/>
  <c r="E18" i="7"/>
  <c r="D18" i="7"/>
  <c r="F5" i="14"/>
  <c r="E5" i="14"/>
  <c r="D5" i="14"/>
  <c r="F27" i="8"/>
  <c r="D27" i="8"/>
  <c r="E27" i="8"/>
  <c r="E25" i="7"/>
  <c r="D25" i="7"/>
  <c r="F25" i="7"/>
  <c r="D20" i="12"/>
  <c r="E20" i="12"/>
  <c r="F20" i="12"/>
  <c r="E15" i="13"/>
  <c r="D15" i="13"/>
  <c r="F15" i="13"/>
  <c r="E30" i="9"/>
  <c r="F30" i="9"/>
  <c r="D30" i="9"/>
  <c r="F12" i="9"/>
  <c r="D12" i="9"/>
  <c r="E12" i="9"/>
  <c r="E28" i="6"/>
  <c r="F28" i="6"/>
  <c r="D28" i="6"/>
  <c r="F6" i="14"/>
  <c r="E6" i="14"/>
  <c r="D6" i="14"/>
  <c r="D29" i="5"/>
  <c r="F29" i="5"/>
  <c r="E29" i="5"/>
  <c r="E29" i="12"/>
  <c r="D29" i="12"/>
  <c r="F29" i="12"/>
  <c r="F22" i="13"/>
  <c r="D22" i="13"/>
  <c r="E22" i="13"/>
  <c r="F4" i="10"/>
  <c r="E4" i="10"/>
  <c r="D4" i="10"/>
  <c r="E14" i="10"/>
  <c r="D14" i="10"/>
  <c r="F14" i="10"/>
  <c r="F9" i="5"/>
  <c r="E9" i="5"/>
  <c r="D9" i="5"/>
  <c r="F17" i="9"/>
  <c r="E17" i="9"/>
  <c r="D17" i="9"/>
  <c r="F24" i="6"/>
  <c r="D24" i="6"/>
  <c r="E24" i="6"/>
  <c r="F31" i="8"/>
  <c r="E31" i="8"/>
  <c r="D31" i="8"/>
  <c r="D19" i="10"/>
  <c r="E19" i="10"/>
  <c r="F19" i="10"/>
  <c r="E15" i="14"/>
  <c r="D15" i="14"/>
  <c r="F15" i="14"/>
  <c r="F10" i="12"/>
  <c r="E10" i="12"/>
  <c r="D10" i="12"/>
  <c r="D7" i="8"/>
  <c r="F7" i="8"/>
  <c r="E7" i="8"/>
  <c r="F10" i="5"/>
  <c r="E10" i="5"/>
  <c r="D10" i="5"/>
  <c r="F6" i="13"/>
  <c r="E6" i="13"/>
  <c r="D6" i="13"/>
  <c r="F18" i="8"/>
  <c r="E18" i="8"/>
  <c r="D18" i="8"/>
  <c r="F10" i="6"/>
  <c r="E10" i="6"/>
  <c r="D10" i="6"/>
  <c r="F25" i="11"/>
  <c r="E25" i="11"/>
  <c r="D25" i="11"/>
  <c r="F12" i="8"/>
  <c r="E12" i="8"/>
  <c r="D12" i="8"/>
  <c r="F9" i="10"/>
  <c r="D9" i="10"/>
  <c r="E9" i="10"/>
  <c r="D21" i="10"/>
  <c r="F21" i="10"/>
  <c r="E21" i="10"/>
  <c r="E16" i="9"/>
  <c r="D16" i="9"/>
  <c r="F16" i="9"/>
  <c r="F5" i="9"/>
  <c r="E5" i="9"/>
  <c r="D5" i="9"/>
  <c r="F28" i="12"/>
  <c r="E28" i="12"/>
  <c r="D28" i="12"/>
  <c r="F8" i="10"/>
  <c r="E8" i="10"/>
  <c r="D8" i="10"/>
  <c r="F23" i="9"/>
  <c r="E23" i="9"/>
  <c r="D23" i="9"/>
  <c r="E18" i="9"/>
  <c r="F18" i="9"/>
  <c r="D18" i="9"/>
  <c r="F25" i="10"/>
  <c r="E25" i="10"/>
  <c r="D25" i="10"/>
  <c r="D20" i="14"/>
  <c r="E20" i="14"/>
  <c r="F20" i="14"/>
  <c r="F10" i="11"/>
  <c r="E10" i="11"/>
  <c r="D10" i="11"/>
  <c r="F27" i="9"/>
  <c r="E27" i="9"/>
  <c r="D27" i="9"/>
  <c r="E12" i="12"/>
  <c r="D12" i="12"/>
  <c r="F12" i="12"/>
  <c r="F11" i="7"/>
  <c r="E11" i="7"/>
  <c r="D11" i="7"/>
  <c r="F6" i="10"/>
  <c r="E6" i="10"/>
  <c r="D6" i="10"/>
  <c r="E29" i="6"/>
  <c r="D29" i="6"/>
  <c r="F29" i="6"/>
  <c r="E29" i="14"/>
  <c r="D29" i="14"/>
  <c r="F29" i="14"/>
  <c r="D22" i="12"/>
  <c r="E22" i="12"/>
  <c r="F22" i="12"/>
  <c r="F4" i="12"/>
  <c r="E4" i="12"/>
  <c r="D4" i="12"/>
  <c r="F14" i="7"/>
  <c r="E14" i="7"/>
  <c r="D14" i="7"/>
  <c r="F9" i="9"/>
  <c r="E9" i="9"/>
  <c r="D9" i="9"/>
  <c r="E17" i="14"/>
  <c r="D17" i="14"/>
  <c r="F17" i="14"/>
  <c r="E24" i="8"/>
  <c r="D24" i="8"/>
  <c r="F24" i="8"/>
  <c r="F31" i="11"/>
  <c r="D31" i="11"/>
  <c r="E31" i="11"/>
  <c r="F19" i="14"/>
  <c r="D19" i="14"/>
  <c r="E19" i="14"/>
  <c r="E30" i="14"/>
  <c r="D30" i="14"/>
  <c r="F30" i="14"/>
  <c r="D21" i="13"/>
  <c r="E21" i="13"/>
  <c r="F21" i="13"/>
  <c r="D20" i="6"/>
  <c r="E20" i="6"/>
  <c r="F20" i="6"/>
  <c r="D8" i="9"/>
  <c r="E8" i="9"/>
  <c r="F8" i="9"/>
  <c r="F5" i="11"/>
  <c r="D5" i="11"/>
  <c r="E5" i="11"/>
  <c r="F32" i="14"/>
  <c r="D32" i="14"/>
  <c r="E32" i="14"/>
  <c r="E15" i="12"/>
  <c r="F15" i="12"/>
  <c r="D15" i="12"/>
  <c r="F6" i="8"/>
  <c r="D6" i="8"/>
  <c r="E6" i="8"/>
  <c r="E11" i="12"/>
  <c r="F11" i="12"/>
  <c r="D11" i="12"/>
  <c r="E14" i="14"/>
  <c r="D14" i="14"/>
  <c r="F14" i="14"/>
  <c r="F29" i="8"/>
  <c r="E29" i="8"/>
  <c r="D29" i="8"/>
  <c r="D22" i="14"/>
  <c r="E22" i="14"/>
  <c r="F22" i="14"/>
  <c r="F4" i="7"/>
  <c r="E4" i="7"/>
  <c r="D4" i="7"/>
  <c r="F14" i="9"/>
  <c r="E14" i="9"/>
  <c r="D14" i="9"/>
  <c r="F9" i="7"/>
  <c r="D9" i="7"/>
  <c r="E9" i="7"/>
  <c r="E17" i="8"/>
  <c r="D17" i="8"/>
  <c r="F17" i="8"/>
  <c r="F24" i="11"/>
  <c r="E24" i="11"/>
  <c r="D24" i="11"/>
  <c r="E31" i="6"/>
  <c r="D31" i="6"/>
  <c r="F31" i="6"/>
  <c r="F19" i="6"/>
  <c r="E19" i="6"/>
  <c r="D19" i="6"/>
  <c r="D19" i="11"/>
  <c r="F19" i="11"/>
  <c r="E19" i="11"/>
  <c r="D21" i="11"/>
  <c r="F21" i="11"/>
  <c r="E21" i="11"/>
  <c r="E13" i="12"/>
  <c r="F13" i="12"/>
  <c r="D13" i="12"/>
  <c r="F13" i="9"/>
  <c r="E13" i="9"/>
  <c r="D13" i="9"/>
  <c r="F7" i="10"/>
  <c r="D7" i="10"/>
  <c r="E7" i="10"/>
  <c r="E14" i="6"/>
  <c r="D14" i="6"/>
  <c r="F14" i="6"/>
  <c r="D25" i="5"/>
  <c r="F25" i="5"/>
  <c r="E25" i="5"/>
  <c r="E26" i="8"/>
  <c r="D26" i="8"/>
  <c r="F26" i="8"/>
  <c r="F21" i="12"/>
  <c r="D21" i="12"/>
  <c r="E21" i="12"/>
  <c r="E16" i="12"/>
  <c r="D16" i="12"/>
  <c r="F16" i="12"/>
  <c r="F27" i="14"/>
  <c r="E27" i="14"/>
  <c r="D27" i="14"/>
  <c r="F32" i="8"/>
  <c r="D32" i="8"/>
  <c r="E32" i="8"/>
  <c r="F28" i="14"/>
  <c r="E28" i="14"/>
  <c r="D28" i="14"/>
  <c r="F8" i="12"/>
  <c r="E8" i="12"/>
  <c r="D8" i="12"/>
  <c r="F7" i="13"/>
  <c r="E7" i="13"/>
  <c r="D7" i="13"/>
  <c r="E18" i="6"/>
  <c r="D18" i="6"/>
  <c r="F18" i="6"/>
  <c r="F23" i="14"/>
  <c r="D23" i="14"/>
  <c r="E23" i="14"/>
  <c r="E18" i="12"/>
  <c r="D18" i="12"/>
  <c r="F18" i="12"/>
  <c r="F27" i="6"/>
  <c r="E27" i="6"/>
  <c r="D27" i="6"/>
  <c r="F25" i="12"/>
  <c r="E25" i="12"/>
  <c r="D25" i="12"/>
  <c r="F15" i="7"/>
  <c r="E15" i="7"/>
  <c r="D15" i="7"/>
  <c r="D10" i="7"/>
  <c r="F10" i="7"/>
  <c r="E10" i="7"/>
  <c r="F21" i="7"/>
  <c r="E21" i="7"/>
  <c r="D21" i="7"/>
  <c r="D27" i="7"/>
  <c r="E27" i="7"/>
  <c r="F27" i="7"/>
  <c r="E12" i="14"/>
  <c r="D12" i="14"/>
  <c r="F12" i="14"/>
  <c r="E5" i="6"/>
  <c r="F5" i="6"/>
  <c r="D5" i="6"/>
  <c r="F11" i="9"/>
  <c r="E11" i="9"/>
  <c r="D11" i="9"/>
  <c r="F6" i="7"/>
  <c r="E6" i="7"/>
  <c r="D6" i="7"/>
  <c r="F22" i="5"/>
  <c r="E22" i="5"/>
  <c r="D22" i="5"/>
  <c r="F6" i="11"/>
  <c r="E6" i="11"/>
  <c r="D6" i="11"/>
  <c r="F26" i="11"/>
  <c r="E26" i="11"/>
  <c r="D26" i="11"/>
  <c r="F21" i="14"/>
  <c r="D21" i="14"/>
  <c r="E21" i="14"/>
  <c r="E16" i="14"/>
  <c r="D16" i="14"/>
  <c r="F16" i="14"/>
  <c r="F27" i="12"/>
  <c r="E27" i="12"/>
  <c r="D27" i="12"/>
  <c r="F13" i="7"/>
  <c r="E13" i="7"/>
  <c r="D13" i="7"/>
  <c r="F8" i="14"/>
  <c r="E8" i="14"/>
  <c r="D8" i="14"/>
  <c r="E12" i="11"/>
  <c r="F12" i="11"/>
  <c r="D12" i="11"/>
  <c r="E12" i="6"/>
  <c r="D12" i="6"/>
  <c r="F12" i="6"/>
  <c r="F30" i="7"/>
  <c r="E30" i="7"/>
  <c r="D30" i="7"/>
  <c r="D23" i="11"/>
  <c r="F23" i="11"/>
  <c r="E23" i="11"/>
  <c r="E18" i="14"/>
  <c r="D18" i="14"/>
  <c r="F18" i="14"/>
  <c r="F20" i="11"/>
  <c r="D20" i="11"/>
  <c r="E20" i="11"/>
  <c r="F7" i="5"/>
  <c r="E7" i="5"/>
  <c r="D7" i="5"/>
  <c r="F25" i="14"/>
  <c r="E25" i="14"/>
  <c r="D25" i="14"/>
  <c r="F15" i="9"/>
  <c r="E15" i="9"/>
  <c r="D15" i="9"/>
  <c r="D10" i="9"/>
  <c r="F10" i="9"/>
  <c r="E10" i="9"/>
  <c r="F27" i="10"/>
  <c r="D27" i="10"/>
  <c r="E27" i="10"/>
  <c r="F7" i="11"/>
  <c r="E7" i="11"/>
  <c r="D7" i="11"/>
  <c r="E16" i="11"/>
  <c r="F16" i="11"/>
  <c r="D16" i="11"/>
  <c r="F27" i="5"/>
  <c r="E27" i="5"/>
  <c r="D27" i="5"/>
  <c r="E11" i="10"/>
  <c r="F11" i="10"/>
  <c r="D11" i="10"/>
  <c r="D6" i="9"/>
  <c r="E6" i="9"/>
  <c r="F6" i="9"/>
  <c r="F29" i="9"/>
  <c r="E29" i="9"/>
  <c r="D29" i="9"/>
  <c r="F22" i="7"/>
  <c r="E22" i="7"/>
  <c r="D22" i="7"/>
  <c r="F4" i="5"/>
  <c r="D4" i="5"/>
  <c r="E4" i="5"/>
  <c r="D4" i="9"/>
  <c r="F4" i="9"/>
  <c r="E4" i="9"/>
  <c r="E14" i="13"/>
  <c r="D14" i="13"/>
  <c r="F14" i="13"/>
  <c r="F9" i="13"/>
  <c r="E9" i="13"/>
  <c r="D9" i="13"/>
  <c r="E17" i="10"/>
  <c r="F17" i="10"/>
  <c r="D17" i="10"/>
  <c r="F24" i="13"/>
  <c r="E24" i="13"/>
  <c r="D24" i="13"/>
  <c r="F31" i="9"/>
  <c r="E31" i="9"/>
  <c r="D31" i="9"/>
  <c r="D19" i="5"/>
  <c r="E19" i="5"/>
  <c r="F19" i="5"/>
  <c r="D19" i="13"/>
  <c r="E19" i="13"/>
  <c r="F19" i="13"/>
  <c r="B14" i="4"/>
  <c r="B12" i="4"/>
  <c r="B15" i="4"/>
  <c r="B18" i="4"/>
  <c r="B16" i="4"/>
  <c r="B13" i="4"/>
  <c r="B10" i="4"/>
  <c r="B17" i="4"/>
  <c r="B11" i="4"/>
  <c r="F33" i="9" l="1"/>
  <c r="E33" i="5"/>
  <c r="E33" i="11"/>
  <c r="F33" i="7"/>
  <c r="F33" i="13"/>
  <c r="F33" i="5"/>
  <c r="E33" i="9"/>
  <c r="E33" i="12"/>
  <c r="F33" i="11"/>
  <c r="F33" i="12"/>
  <c r="E33" i="10"/>
  <c r="E33" i="8"/>
  <c r="E33" i="14"/>
  <c r="E33" i="7"/>
  <c r="F33" i="8"/>
  <c r="F33" i="14"/>
  <c r="E33" i="6"/>
  <c r="F33" i="10"/>
  <c r="F33" i="6"/>
  <c r="E33" i="13"/>
  <c r="C12" i="4"/>
  <c r="C11" i="4"/>
  <c r="C9" i="4"/>
  <c r="C16" i="4"/>
  <c r="C17" i="4"/>
  <c r="C15" i="4"/>
  <c r="C18" i="4"/>
  <c r="C13" i="4"/>
  <c r="B9" i="4"/>
  <c r="C10" i="4"/>
  <c r="C14" i="4"/>
  <c r="D13" i="4" l="1"/>
  <c r="E13" i="4" s="1"/>
  <c r="D9" i="4"/>
  <c r="E9" i="4" s="1"/>
  <c r="D11" i="4"/>
  <c r="E11" i="4" s="1"/>
  <c r="D17" i="4"/>
  <c r="E17" i="4" s="1"/>
  <c r="D15" i="4"/>
  <c r="E15" i="4" s="1"/>
  <c r="D16" i="4"/>
  <c r="E16" i="4" s="1"/>
  <c r="D12" i="4"/>
  <c r="E12" i="4" s="1"/>
  <c r="D10" i="4"/>
  <c r="E10" i="4" s="1"/>
  <c r="D14" i="4"/>
  <c r="E14" i="4" s="1"/>
  <c r="D18" i="4"/>
  <c r="E18" i="4" s="1"/>
</calcChain>
</file>

<file path=xl/sharedStrings.xml><?xml version="1.0" encoding="utf-8"?>
<sst xmlns="http://schemas.openxmlformats.org/spreadsheetml/2006/main" count="355" uniqueCount="234">
  <si>
    <t>Enterprises in the localization sector handle diverse content types, requiring precise localization solutions. Options range from raw machine translation to transcreation. But how can they ensure the best match between content and localization method? Traditionally, the decision relied mostly on human judgment.
The PREDICT Methodology offers a systematic framework for assessing MT suitability, aligning content type with the optimal localization solution. By integrating risk tolerance weights into binary queries about a source content and use case, PREDICT provides a score and recommended solution, from raw MT to human-only translation.
This approach enables our business to provide the right quality for that specific content type, boost translation efficiency and reduce costs. Looking ahead, the methodology envisions integrating LLMs for partial automation and guidance, utilizing prompts to identify risk-mitigating strategies.</t>
  </si>
  <si>
    <t>Category</t>
  </si>
  <si>
    <t>Question</t>
  </si>
  <si>
    <t>Definition</t>
  </si>
  <si>
    <t>General Examples</t>
  </si>
  <si>
    <t>Resources</t>
  </si>
  <si>
    <t>Source text is/contains...</t>
  </si>
  <si>
    <t>Source Text Characteristics - Structure</t>
  </si>
  <si>
    <t>Well-written/grammatically sound (i.e. adheres to correct grammar and language conventions)</t>
  </si>
  <si>
    <t>The text follows the rules of grammar and sentence structure in the source language.</t>
  </si>
  <si>
    <t>The volunteers worked tirelessly throughout the night, ensuring that every detail was meticulously arranged for the charity event.</t>
  </si>
  <si>
    <t>The Ultimate Writing Skills Guide</t>
  </si>
  <si>
    <t>High level of sentence complexity (i.e. long sentences with multiple clauses or dependent constructions)</t>
  </si>
  <si>
    <t>Complex sentences have a more intricate structure, often with multiple clauses, phrases, or dependent constructions linked by conjunctions or other connectors. They may contain nested clauses, relative clauses, and conditional clauses.</t>
  </si>
  <si>
    <t>"Intricately weaving through the labyrinth of technological advancements and the burgeoning demands of the global market, the company navigated the complex terrain, leveraging its extensive network of partnerships and employing innovative strategies that transcended the norm, thereby securing an unparalleled competitive edge in the industry and solidifying its position as a pioneering entity amidst a landscape teeming with ever-evolving challenges and opportunities"</t>
  </si>
  <si>
    <t>What Is a Complex Sentence?</t>
  </si>
  <si>
    <t>Dialogue, Messaging Format</t>
  </si>
  <si>
    <t>Text resembling natural spoken language for interactions or messaging.</t>
  </si>
  <si>
    <t>User: "Hey there! I need some help understanding how to reset my password."
Chatbot: "Sure thing! I can assist you with that. Could you please provide me with your username or email associated with the account?"</t>
  </si>
  <si>
    <t>A Guide to Writing Dialogue</t>
  </si>
  <si>
    <t>Tables, Graphics, Charts (at least 1)</t>
  </si>
  <si>
    <t>Utilization of tabulated or visual elements for data presentation.</t>
  </si>
  <si>
    <t>Annual financial report that incorporates various tables, charts, and graphs to present financial data comprehensively.</t>
  </si>
  <si>
    <t>TABLES, CHARTS, AND GRAPHS</t>
  </si>
  <si>
    <t>Headers, Subheaders, Footers, Footnotes (at least 4)</t>
  </si>
  <si>
    <t>Incorporation of section titles, sub-sections, page ends and annotations.</t>
  </si>
  <si>
    <t>Instruction manuals for software/products that use headers for different functionalities, subheaders for specific procedures, and footers for page numbers or copyright information. Footnotes can provide troubleshooting tips or additional clarifications.</t>
  </si>
  <si>
    <t>The Power of Headings &amp; Subheadings: Tips to Improve Your Writing</t>
  </si>
  <si>
    <t>Placeholders, Tags, Links, HTML Markup Text (at least 2)</t>
  </si>
  <si>
    <t>Tags are multifunctional elements used to format, structure, and annotate texts, also serving as placeholders to safeguard specific text from translation. 
These placeholders represent dynamic content and pose challenges for machine translation, especially Unicode Plurals (UP) in languages requiring additional code elements beyond the source language. 
Additionally, handling links (e.g. localization or a copy/paste) often demands human intervention for accurate adaptation.</t>
  </si>
  <si>
    <t>Please click &lt;a href="https://www.example.com"&gt;here&lt;/a&gt; to access the latest updates on our products.</t>
  </si>
  <si>
    <t>Restricted Character Count Format, Social Media, Ads Format</t>
  </si>
  <si>
    <t>Content that must adhere to a predefined limit of characters and in which brevity (but still transferring the meaning) is essential. 
Often tailored for brief, engaging content on social media platforms. 
Usually these include a “call to action” (CTA) — the action you want your customer to take. (e.g. "Shop Now").</t>
  </si>
  <si>
    <t>Headers with M-Count, CTAs (marketing) 
"Shop Now"</t>
  </si>
  <si>
    <t>Source text style is/contains</t>
  </si>
  <si>
    <t>Source Text Characteristics - Style</t>
  </si>
  <si>
    <t>Creative (inventive language)</t>
  </si>
  <si>
    <t>This style involves imaginative and inventive language use, often employing unique metaphors and vivid descriptions to convey a message.</t>
  </si>
  <si>
    <t>The aroma of freshly brewed coffee enveloped the room like a warm embrace, awakening senses with its rich, intoxicating fragrance, inviting you to indulge in its comforting embrace.</t>
  </si>
  <si>
    <t>Creative Writing</t>
  </si>
  <si>
    <t>This style vividly portrays and details a product or item, aiming to create a clear and immersive understanding for the reader</t>
  </si>
  <si>
    <t>Details of a product on the ecommerce site (retail)
TRF OVERSIZE DENIM OVERSHIRT - LIMITED EDITION
69.99 GBP
Oversize collared overshirt featuring long drop-shoulder sleeves with visible seams and cuffs. Chest patch pocket, seamless hem, contrast topstitching and snap-button fastening at the front hidden by a placket.</t>
  </si>
  <si>
    <t>Descriptive Writing</t>
  </si>
  <si>
    <t>Instructional (precise directions &amp; guidance)</t>
  </si>
  <si>
    <t>This style delivers clear and precise directions or guidance, aiming to educate and inform the reader on specific tasks or procedures.</t>
  </si>
  <si>
    <t>Writing Step by Step Instructions</t>
  </si>
  <si>
    <t>Declaratory, informative (straightforward, factual)</t>
  </si>
  <si>
    <t>This style presents straightforward and factual information, typically conveying statements or providing knowledge on a subject matter.</t>
  </si>
  <si>
    <t>Photosynthesis is the process by which green plants and some other organisms convert light energy into chemical energy, producing oxygen and carbohydrates.</t>
  </si>
  <si>
    <t>Declarative Sentences</t>
  </si>
  <si>
    <t>Idiomatic, figurative (at least one idiomatic or figurative expression)</t>
  </si>
  <si>
    <t>This style uses expressions or phrases peculiar to a language, dialect or culture.</t>
  </si>
  <si>
    <t>"It's raining cats and dogs outside!"
"She hit the nail on the head with her explanation"
"They're in hot water for missing the deadline"
"She's on cloud nine after her promotion"</t>
  </si>
  <si>
    <t>What Is an Idiom? Definition and Examples</t>
  </si>
  <si>
    <t>Nuanced (intricate layers of meaning, cultural subtleties, connotations)</t>
  </si>
  <si>
    <t>This style suggests that the text contains layers of meaning, cultural subtleties, or connotations that require careful interpretation and understanding from the reader.</t>
  </si>
  <si>
    <t>A book's author's description of the garden, with its wilting roses and overgrown paths, subtly mirrors the protagonist's fading hopes and tangled emotions.</t>
  </si>
  <si>
    <t>Nuance in Literature</t>
  </si>
  <si>
    <t>Informal writing (conversational tone, colloquialisms, a more "relaxed" approach to grammar rules)</t>
  </si>
  <si>
    <t>Informal writing style embraces a conversational tone, using everyday language, colloquialisms and shorter sentences. It conveys a more "relaxed" approach to grammar rules and the use of cultural references. Freely uses first and second person pronouns.</t>
  </si>
  <si>
    <t>"It's your life, your rules, and your style. Rock your sneakers wherever you may be".
"When you're preparing to cook, wash your hands first" vs "When one is preparing to cook, washing one's hands should be the first step"</t>
  </si>
  <si>
    <t>Formal and Informal Writing Styles</t>
  </si>
  <si>
    <t>Formal writing (more sophisticated vocabulary, impersonal tone, priority is adherence to grammar rules)</t>
  </si>
  <si>
    <t>Formal writing style embraces sophisticated vocabulary, complex sentence structures and an impersonal tone (e.g. avoids using personal pronouns). It uses more precise language (e.g. "because" instead of "due to the fact that"), avoids colloquialisms and adheres to grammar conventions.</t>
  </si>
  <si>
    <t>The research conducted over the past decade demonstrates a clear correlation between socioeconomic factors and educational outcomes among adolescents.</t>
  </si>
  <si>
    <t>Source text intent is to...</t>
  </si>
  <si>
    <t>Source Text Characteristics - Intent</t>
  </si>
  <si>
    <t>Convince, persuade the user to take action or behave in a certain way (e.g. convince the user to subscribe to a newsletter)</t>
  </si>
  <si>
    <t>With the use of compelling writing strategies, the intent of the source text is to encourage or influence the user to perform a specific action or to make a specific decision.</t>
  </si>
  <si>
    <t>A user is convinced to write a review or to answer a survey, CTAs (marketing). 
"Don't miss out on our latest updates! Subscribe to our newsletter today and be the first to know about exclusive offers and insights".</t>
  </si>
  <si>
    <t>Interact; engage with the user (e.g. shopping cart on website)</t>
  </si>
  <si>
    <t>The intent of the source text is for the user to participate, interact and actively engage with the content/material.</t>
  </si>
  <si>
    <t>User interacts with product strings (software)
"Add your favorite items to the shopping cart and explore our personalized recommendations just for you"</t>
  </si>
  <si>
    <t>Interactive Content Guide: How to Bring Life to Your Content Marketing Strategy</t>
  </si>
  <si>
    <t>Entertain; ignite inspiration, motivation or enthusiasm in the user (e.g. marketing case study)</t>
  </si>
  <si>
    <t>The intent of the source text is to evoke a sense of motivation, creativity, or enthusiasm in the user.</t>
  </si>
  <si>
    <t>A user shares the product, service or experience on social media, a marketing case study</t>
  </si>
  <si>
    <t>How can you write inspiring and motivating copy without sounding cheesy or cliché?</t>
  </si>
  <si>
    <t>For the user to comprehend the main idea of the message (get the gist)</t>
  </si>
  <si>
    <t>The intent of the source text is for the user to understand the primary or essential point of the message without going into all the details.</t>
  </si>
  <si>
    <t>Gist</t>
  </si>
  <si>
    <t>Provide user with information (e.g. a product description in retail)</t>
  </si>
  <si>
    <t>The intent of the source text is to inform and educate users about a product or service by offering details, data, and characteristics.</t>
  </si>
  <si>
    <t>Purpose and Audience in Informative Writing</t>
  </si>
  <si>
    <t>Source text contains...</t>
  </si>
  <si>
    <t>Terminology</t>
  </si>
  <si>
    <t>Industry-specific jargon (specialized terminology, expressions, or language unique to a particular field, i.e. patents, dish/cuisine names (at least 3 specialized terms that might require research)</t>
  </si>
  <si>
    <t>"Industry-specific" jargon in a source text is the use of specialized vocabulary relevant to a particular field or sector, which enhances the communication among professionals within that industry.</t>
  </si>
  <si>
    <t>In the case of patents, some sections contain fixed terms that must be translated correctly; otherwise, the patent may not be accepted.
Dish / cuisine names might require a lot of research to determine whether there is a target translation or the dish needs to be kept in the source language.</t>
  </si>
  <si>
    <t>Jargon</t>
  </si>
  <si>
    <t>Abbreviations and/or acronyms (at least 3)</t>
  </si>
  <si>
    <t>Involves frequent utilization of shortened forms to represent longer terms, which is common in technical or specialized content.</t>
  </si>
  <si>
    <t xml:space="preserve">To upgrade your PC's RAM, simply insert the DDR4 module into the DIMM slot. </t>
  </si>
  <si>
    <t>Abbreviation: Definition and Examples</t>
  </si>
  <si>
    <t>Inconsistent use of terminology, contradictory word choices and expressions (at least 2)</t>
  </si>
  <si>
    <t>Signifies varying or contradictory word choices and expressions throughout the text, which may lead to confusion or misinterpretation due to lack of linguistic consistency.</t>
  </si>
  <si>
    <t>In the discussion about environmental policies, the report alternates between using 'renewable energy' and 'sustainable energy' as interchangeable terms, yet occasionally depicts them as opposing concepts.</t>
  </si>
  <si>
    <t>The content/document is...</t>
  </si>
  <si>
    <t>Legal and Regulatory Requirements</t>
  </si>
  <si>
    <t>Highly sensitive, confidential</t>
  </si>
  <si>
    <t>It indicates that the content holds private, classified, or restricted information. This information might be proprietary, contextually sensitive, or subject to legal or ethical considerations demanding careful and discreet handling.
Access to and distribution of highly sensitive or confidential texts are typically limited to authorized individuals or groups to maintain privacy and security.</t>
  </si>
  <si>
    <t>Financial reports or business strategies that are limited to key stakeholders or authorized personnel within the organization to maintain confidentiality and competitive advantage.</t>
  </si>
  <si>
    <t>A Guide to Types of Sensitive Information</t>
  </si>
  <si>
    <t>Regulatory-constrained (i.e. patents)</t>
  </si>
  <si>
    <t>Conveys the idea that the target text must adhere to specific regulations, such as patents.</t>
  </si>
  <si>
    <t>Technology transfer agreements that outline the terms for transferring or licensing patented technology or research outcomes from one entity to another.</t>
  </si>
  <si>
    <t>Patent</t>
  </si>
  <si>
    <t>Content will be distributed...</t>
  </si>
  <si>
    <t>Target Audience</t>
  </si>
  <si>
    <t>Only internally within the Company (and will not be published)</t>
  </si>
  <si>
    <t>Content intended solely for circulation within the organization, not intended for public consumption or external distribution.</t>
  </si>
  <si>
    <t>Reports exclusively intended for internal purposes, such as a report containing direct back-translations of a campaign, allowing the relevant team to identify keywords used in target languages.</t>
  </si>
  <si>
    <t>Amongst a culturally-specific or focus group (i.e. teenagers, kids, parents, students, etc.) with a specific purpose</t>
  </si>
  <si>
    <t>Refers to content tailored to a particular demographic, accounting for their unique cultural preferences, language usage, and comprehension levels.</t>
  </si>
  <si>
    <t>Teen magazine articles that are designed specifically for teenagers, incorporating topics that resonate with their interests, lifestyle, and concerns.</t>
  </si>
  <si>
    <t>How do you write copy for audiences in different cultures and languages?</t>
  </si>
  <si>
    <t>The stakeholder/content creation team...</t>
  </si>
  <si>
    <t>Project-Specific</t>
  </si>
  <si>
    <t>Needs the translation with a fast turn-around time to meet with specific deadlines (e.g. TAT shorter than standard delivery SLA for the volumes to be translated)</t>
  </si>
  <si>
    <t>A stakeholder or content owner requiring a translation with a fast turn-around time typically indicates an urgency aligned with specific deadlines. This urgency often originates from various scenarios such as the ones mentioned in the General Examples.</t>
  </si>
  <si>
    <t>App releases, pressing demands from legal teams, immediate fixes for already published content (urgent updates), or the imminent rollout of a product or service in specific markets.</t>
  </si>
  <si>
    <t>Has budget concerns</t>
  </si>
  <si>
    <t>When a stakeholder or content owner faces budget constraints in the context of translation, it refers to limitations or restrictions imposed on available financial resources allocated for language translation services. These constraints often necessitate careful financial planning and consideration in choosing translation options, tools, or providers that align with the available budget while aiming to meet the required translation goals or needs.</t>
  </si>
  <si>
    <t>Large volume of content that requires rapid translation to fulfill legal obligations (due to the urgency and scale of the translation needs it requires cost-effective solutions).</t>
  </si>
  <si>
    <t>Risk Weight</t>
  </si>
  <si>
    <t>MT Eligibility is...</t>
  </si>
  <si>
    <t>Weighted Impact</t>
  </si>
  <si>
    <t>Eligibility Explanation</t>
  </si>
  <si>
    <t>Optimal</t>
  </si>
  <si>
    <t>At Risk</t>
  </si>
  <si>
    <t>Machine translation excels when the source text has proper grammar and language structure. It relies on consistent grammar to produce accurate translations. Well-written content facilitates clearer understanding for machine translation systems.</t>
  </si>
  <si>
    <t>Long, intricate sentences challenge accurate parsing and meaning conveyance. Errors and inaccuracies are likely. Machine translation prefers simple, consistent language. Additionally, if the text is overly wordy, machine translation systems may struggle to identify the most important information and may produce a translation that is similarly verbose and difficult to read.</t>
  </si>
  <si>
    <t>Dialogue or messaging format tends to be straightforward, aiding machine translation. Conversational style often follows common language patterns, facilitating accurate rendering for gist purposes mainly. Some challenges: ambiguity: when the intended meaning of a message can be unclear without additional context. Specialized Vocabulary: dialogue or messaging involving domain-specific terms (e.g., medical, legal).</t>
  </si>
  <si>
    <t>Tables, Charts, Graphics, Footers, Headers, and Footnotes can affect the quality of machine translation output because they contain information that is context-dependent, domain-specific, and often essential to the overall meaning of a document. The nature of these elements may hinder accurate translation if not adequately handled by the system.</t>
  </si>
  <si>
    <t>Similar to complex elements such as tables and charts, these components might contain critical context outside the main text body. Overlooking these parts could lead to a loss of essential information in the translation.</t>
  </si>
  <si>
    <t>Machine translation systems might struggle with placeholders, tags, or HTML markup text, potentially causing errors in format or structure. This can especially affect productivity when dealing with Unicode Plurals in languages requiring additional code elements beyond the source language.</t>
  </si>
  <si>
    <t>Texts constrained by character count or specific formats might lack contextual cues, leading to ambiguity in translation. The brevity sacrifices nuances, idiomatic expressions, and cultural references necessary for accurate translation, particularly challenging when languages differ in verbosity. Maintaining accuracy while adapting to character constraints becomes an added difficulty for machine translation in such cases.</t>
  </si>
  <si>
    <t>Inventive language introduces nuances challenging for machine translation. Complex expressions may not align with the system's ability to capture human-contextual emotions.</t>
  </si>
  <si>
    <t>Detailed product descriptions often use precise and straightforward expressions, aiding machine translation. Clear conveyance of specific details facilitates accurate translation for the system.</t>
  </si>
  <si>
    <t>Instructional texts can be good for machine translation as long as the instructions are clear and concise, and the language used is relatively straightforward and unambiguous. Such content allows translation systems to convey guidance accurately without the complexity of interpretation.</t>
  </si>
  <si>
    <t>Well-structured, consistent terminology in content enhances machine translation. Clarity and consistency aid in producing higher-quality translations.</t>
  </si>
  <si>
    <t>A machine translation system may struggle to accurately translate a pun or a culturally specific idiom that does not have an equivalent expression in the target language. Alternatively, a machine translation system may translate a colloquial expression too literally, resulting in an awkward or nonsensical translation. Human Translation or MT Post-Editing might be needed to ensure that the intended meaning is accurately conveyed in the target language.</t>
  </si>
  <si>
    <t>Nuanced content, with cultural subtleties or complex layers of meaning, poses challenges for machine translation. These subtleties may be lost or misunderstood, resulting in a loss of the original intent or message. If the text is written with controversial sentences about any sensitive topic, it can affect the output of machine translation in several ways. Firstly, the MT can result in inaccurate translations or even offensive or inappropriate language. Secondly, the translation output may not take into account the cultural or social context of the target audience, which can further exacerbate the problem. Lastly, the translation may not accurately convey the nuances of the source text, which can lead to misinterpretation or miscommunication of the intended message. In such cases, Human Translation or post-editing might be more suitable to ensure the translation is accurate and culturally appropriate.</t>
  </si>
  <si>
    <t>Colloquial language or conversational tone may contain ambiguities or expressions specific to a certain group. They may also include non-standard grammar or vocabulary. Machine translation might struggle to accurately interpret or convey such informal language without losing meaning.</t>
  </si>
  <si>
    <t>The use of standard vocabulary and an impersonal tone in formal writing aids machine translation. Adherence to language norms enhances the system's ability to produce accurate translations.</t>
  </si>
  <si>
    <t>Persuasive language relies on emotional nuances that machine translation might struggle to capture accurately. This challenge could result in misinterpreted intent or a loss of persuasive impact due to misunderstood cultural cues.</t>
  </si>
  <si>
    <t>Content aiming to entertain or inspire relies heavily on cultural references or emotional nuances. Machine translation might fail to convey these emotions or cultural references accurately, resulting in a loss of intended impact. Inspirational texts can also use metaphors, idioms, and other figurative language that may be difficult for machine translation systems to accurately translate. Furthermore, inspirational texts can use language that is highly subjective and emotive, which can be challenging for machine translation systems to capture the intended tone and emotion of the text.</t>
  </si>
  <si>
    <t>Machine translation performs well in conveying the gist of a message, allowing audiences to grasp the main ideas and concepts. While linguistic errors may affect the polished quality of translation, the primary message or gist is typically decipherable. This strength is particularly evident in scenarios where conveying the essence quickly outweighs perfect accuracy, such as social media translation buttons.</t>
  </si>
  <si>
    <t>Machine translation excels in providing information when the source text contains clear and straightforward data. When the content is unambiguous, machine translation systems can accurately convey information to the user.</t>
  </si>
  <si>
    <t>Industry jargon may be domain-specific and not easily translatable. Machine translation might struggle with specialized terminology, potentially leading to inaccurate or misunderstood translations. It can also depend on whether an MT glossary is created or if the engine is trained with the specific terminology. For instance, in the case of patents, some sections contain fixed terms that must be translated correctly; otherwise, the patent may not be accepted. Therefore, having a specialized glossary for such content is crucial to ensure accurate and high-quality machine translation output.</t>
  </si>
  <si>
    <t>Abbreviations or acronyms can be context-dependent and may not always have direct equivalents in other languages. Machine translation might misinterpret or incorrectly translate these shortened forms. It can also depend on how the engine is customized. If the machine translation engine is not customized to recognize these abbreviations and acronyms, it may fail to translate them correctly. This can result in confusion for the reader, as the meaning of the original text may be lost in translation. This can result in the translation being inaccurate or nonsensical, which can be particularly problematic in technical or scientific texts where precision is crucial.</t>
  </si>
  <si>
    <t>Inconsistency in terminology confuses machine translation, resulting in errors or inconsistencies in the output. Consistent use of terminology ensures accuracy and clarity in translations.</t>
  </si>
  <si>
    <t>Highly sensitive or confidential content poses risks in machine translation due to potential breaches in security or privacy. Transmitting such information through machine translation might compromise confidentiality. Machine translation systems typically rely on cloud-based services, which can raise security concerns, especially when sensitive or confidential information is being processed. Therefore, it is essential to ensure that the machine translation service provider has appropriate security measures in place to protect the confidentiality and integrity of the source text and the translation output. Any unauthorized disclosure or mistranslation of sensitive information can have serious legal, financial, or reputational consequences.</t>
  </si>
  <si>
    <t>Content bound by regulations demands precise translation. Machine translation, without understanding legal nuances, might fail to meet regulatory standards, risking legal implications or compromising the document's validity.</t>
  </si>
  <si>
    <t>Machine translation aids internal communication and comprehension of diverse content, supporting efficient operations. Such content often serves to streamline communication among employees or enable comprehension of regulations and guidelines, particularly those scripted in a different language. Whether it is facilitating interdepartmental exchanges or providing access to essential information in multiple languages, Machine Translation aids in fostering efficient internal operations and ensuring comprehension of crucial company protocols. After making sure that any sensitive or confidential information is protected, machine translation can be a useful tool for translating large volumes of content into multiple languages, which can help to improve communication and collaboration within a multinational organization.</t>
  </si>
  <si>
    <t>Content tailored to specific cultural groups, containing idiomatic expressions or cultural references, might pose challenges for accurate machine translation. Inaccurate translations could lead to misunderstandings or confusion within the target audience.</t>
  </si>
  <si>
    <t>Machine translation excels in fast turn-around scenarios, meeting tight deadlines. While it processes text quickly, post-editing might be necessary for accuracy, influencing the overall turnaround time.</t>
  </si>
  <si>
    <t>Machine Translation offers cost efficiency, scalability, and consistency, ideal for content creation teams with budget constraints. It allows rapid translations at a lower cost, enabling swift market entry, while human translators handle more nuanced tasks.</t>
  </si>
  <si>
    <t>Domains</t>
  </si>
  <si>
    <t>What’s the content field of expertise?</t>
  </si>
  <si>
    <t>Geographic Content</t>
  </si>
  <si>
    <t>Geographic content often includes factual data, such as geographic names, locations, and descriptions and even though machine translation systems can recognize named entities, they might get confused without context (even if the engine is customized). When translating from English into Spanish, for example, a segment that only says "Turkey" could mean "Turquía" (the country) or "Pavo" (the bird).</t>
  </si>
  <si>
    <t>Help Centre</t>
  </si>
  <si>
    <t xml:space="preserve">Help centre and knowledge base articles often contain technical terms, explanations, and step-by-step instructions that are clear for the user to follow. MT can provide a basic understanding of the content and can be a valuable tool to reduce turnaround time and lower translation costs for large volumes of knowledge bases. </t>
  </si>
  <si>
    <t>Informative Communication</t>
  </si>
  <si>
    <t xml:space="preserve">MT can be effective for translating informational emails, especially those based on templates. The structured and repetitive nature of email templates aligns well with MT's strengths. However, challenges can arise when dealing with personalized elements, specific jargon, or culturally sensitive content. Additionally, some emails might contain legal information. </t>
  </si>
  <si>
    <t>Legal &amp; Finance</t>
  </si>
  <si>
    <t>Legal content demands precision and accuracy due to its complex nature and reliance on specific terminologies and legal nuances. Machine translation might not capture the intricate details or meet the necessary standards required, potentially leading to misunderstandings or legal implications.
Finance-related content often contains complex terminologies, industry-specific jargon, and numerical data that require precision and accuracy. Machine translation might struggle to accurately convey financial information, especially when dealing with intricate financial concepts or legal aspects.</t>
  </si>
  <si>
    <t>Marketing</t>
  </si>
  <si>
    <t>Marketing content and communication involves persuasive and nuanced language aimed at specific target audiences. This type of content often relies on cultural references, idiomatic expressions, and emotional appeals, making it challenging for machine translation to convey the intended message accurately.</t>
  </si>
  <si>
    <t>Research</t>
  </si>
  <si>
    <t>User research in the form of surveys stands as a suitable content for machine translation due to its  standardized formats and minimal context dependency. Surveys typically avoid nuanced language, follow standardized structures, and aim for straightforward data collection.</t>
  </si>
  <si>
    <t>Scaled Product Descriptions</t>
  </si>
  <si>
    <t>Product descriptions typically employ straightforward language with a focus on detailed specifications. While achieving accurate translations of such technical content can be challenging for standard MT systems, rapid delivery of translated product information is crucial to meet the user's expectations.</t>
  </si>
  <si>
    <t>User Interface</t>
  </si>
  <si>
    <t>While concise and focused, UI elements often rely heavily on context and cultural nuances. Additionally, the brevity of UI elements and lack of context can be a challenge for MT, potentially impacting translation quality.</t>
  </si>
  <si>
    <t>Impact Quality Level (QL) 
DQF Focus</t>
  </si>
  <si>
    <t>Applicable Error Categories</t>
  </si>
  <si>
    <t>Impact Quality Level Definition</t>
  </si>
  <si>
    <t>Suggested Localisation Solution</t>
  </si>
  <si>
    <t>MT Risk Scale</t>
  </si>
  <si>
    <t>QL1</t>
  </si>
  <si>
    <t>Accuracy</t>
  </si>
  <si>
    <t>Factual information (including but not limited to any numeric value, currencies and location or personal names) is conveyed clearly without distortions, even if the phrasing is unnatural.</t>
  </si>
  <si>
    <t>RAW MT</t>
  </si>
  <si>
    <t>1 - 25</t>
  </si>
  <si>
    <t>QL2</t>
  </si>
  <si>
    <t>Accuracy, Fluency, Terminology, Verity, Locale convention, Markup</t>
  </si>
  <si>
    <t>Translation that conveys the meaning without any accuracy or fluency errors, uses inclusive language where relevant and maintains consistent terminology and local conventions, although it may not be stylistically perfect.</t>
  </si>
  <si>
    <t>MTPE</t>
  </si>
  <si>
    <t>26 - 50</t>
  </si>
  <si>
    <t>QL3</t>
  </si>
  <si>
    <t>Accuracy, Fluency, Terminology, Style, Design, Locale convention, Verity</t>
  </si>
  <si>
    <t>Translation that conveys the meaning, is free from any formal errors and is written in a polished style.</t>
  </si>
  <si>
    <t>TEP</t>
  </si>
  <si>
    <t>51 - 75</t>
  </si>
  <si>
    <t>QL4</t>
  </si>
  <si>
    <t>All categories</t>
  </si>
  <si>
    <t>Fully adapted and polished content that reads naturally and seamlessly to resonate with the target audience.</t>
  </si>
  <si>
    <t>Transcreation</t>
  </si>
  <si>
    <t>76 - 100</t>
  </si>
  <si>
    <t>Results</t>
  </si>
  <si>
    <t>Use case</t>
  </si>
  <si>
    <t>Total Weight</t>
  </si>
  <si>
    <t>Score</t>
  </si>
  <si>
    <t>Marketing PR Articles</t>
  </si>
  <si>
    <t>Marketing Editorial Articles</t>
  </si>
  <si>
    <t>Marketing (Partners)</t>
  </si>
  <si>
    <t>Attractions Descriptions</t>
  </si>
  <si>
    <t>Scaled Property Descriptions</t>
  </si>
  <si>
    <t>Legal Document (Internal)</t>
  </si>
  <si>
    <t>Inf. Comm. (Legal Emails)</t>
  </si>
  <si>
    <t>Inf. Comm. (Non-Legal Emails)</t>
  </si>
  <si>
    <t>Guest Reviews (UGC)</t>
  </si>
  <si>
    <t>User Research (Surveys)</t>
  </si>
  <si>
    <t>Weight</t>
  </si>
  <si>
    <t>Guest Reviews (UGC) (Guest Review)</t>
  </si>
  <si>
    <t>Working with Placeholders Wordpress</t>
  </si>
  <si>
    <t>About Text Ads Google</t>
  </si>
  <si>
    <t>Tags and Placeholders MachineTranslate.Org</t>
  </si>
  <si>
    <t>6 Successful Persuasive Writing Strategies</t>
  </si>
  <si>
    <t>Why Consistent Language Matters</t>
  </si>
  <si>
    <r>
      <t xml:space="preserve">Answer
</t>
    </r>
    <r>
      <rPr>
        <b/>
        <i/>
        <sz val="12"/>
        <color rgb="FFFFFFFF"/>
        <rFont val="Segoe UI"/>
        <family val="2"/>
      </rPr>
      <t>Select ALL that apply</t>
    </r>
  </si>
  <si>
    <r>
      <t xml:space="preserve">User Research (Surveys) </t>
    </r>
    <r>
      <rPr>
        <sz val="11"/>
        <color theme="1"/>
        <rFont val="Segoe UI"/>
        <family val="2"/>
      </rPr>
      <t>-</t>
    </r>
    <r>
      <rPr>
        <i/>
        <sz val="11"/>
        <color theme="1"/>
        <rFont val="Segoe UI"/>
        <family val="2"/>
      </rPr>
      <t xml:space="preserve"> Link not provided due to confidentiality reasons</t>
    </r>
  </si>
  <si>
    <r>
      <t xml:space="preserve">Inf. Comm. (Non-Legal Emails) - </t>
    </r>
    <r>
      <rPr>
        <i/>
        <sz val="11"/>
        <color theme="1"/>
        <rFont val="Segoe UI"/>
        <family val="2"/>
      </rPr>
      <t>Link not provided due to confidentiality reasons</t>
    </r>
  </si>
  <si>
    <r>
      <t xml:space="preserve">Inf. Comm. (Legal Emails) - </t>
    </r>
    <r>
      <rPr>
        <i/>
        <sz val="11"/>
        <color theme="1"/>
        <rFont val="Segoe UI"/>
        <family val="2"/>
      </rPr>
      <t>Link not provided due to confidentiality reasons</t>
    </r>
  </si>
  <si>
    <r>
      <t xml:space="preserve">Legal Document (Internal) - </t>
    </r>
    <r>
      <rPr>
        <i/>
        <sz val="11"/>
        <color theme="1"/>
        <rFont val="Segoe UI"/>
        <family val="2"/>
      </rPr>
      <t>Link not provided due to confidentiality reasons</t>
    </r>
  </si>
  <si>
    <t>Descriptive (detailed specifics of a product or item)</t>
  </si>
  <si>
    <r>
      <rPr>
        <sz val="11"/>
        <rFont val="Segoe UI"/>
        <family val="2"/>
      </rPr>
      <t xml:space="preserve">FAQs in tech publications: </t>
    </r>
    <r>
      <rPr>
        <u/>
        <sz val="11"/>
        <rFont val="Segoe UI"/>
        <family val="2"/>
      </rPr>
      <t>YouTube</t>
    </r>
    <r>
      <rPr>
        <sz val="11"/>
        <rFont val="Segoe UI"/>
        <family val="2"/>
      </rPr>
      <t xml:space="preserve"> 
</t>
    </r>
    <r>
      <rPr>
        <u/>
        <sz val="11"/>
        <rFont val="Segoe UI"/>
        <family val="2"/>
      </rPr>
      <t>Microsoft Support</t>
    </r>
    <r>
      <rPr>
        <sz val="11"/>
        <rFont val="Segoe UI"/>
        <family val="2"/>
      </rPr>
      <t>.</t>
    </r>
  </si>
  <si>
    <r>
      <t>e-discovery (legal):</t>
    </r>
    <r>
      <rPr>
        <b/>
        <sz val="11"/>
        <rFont val="Segoe UI"/>
        <family val="2"/>
      </rPr>
      <t xml:space="preserve"> </t>
    </r>
    <r>
      <rPr>
        <sz val="11"/>
        <rFont val="Segoe UI"/>
        <family val="2"/>
      </rPr>
      <t>In an e-discovery investigation where investigators aim to extract the main essence or key points from emails / other forms of communication.
In products (such as social media platforms) where user-generated content plays a crucial role, automatically translate it or a Translate All button to provide global visitors with the option to get the gist of what the post is saying</t>
    </r>
  </si>
  <si>
    <r>
      <t>Information and details of a product on ecommerce site (retail):</t>
    </r>
    <r>
      <rPr>
        <b/>
        <sz val="11"/>
        <rFont val="Segoe UI"/>
        <family val="2"/>
      </rPr>
      <t xml:space="preserve">
</t>
    </r>
    <r>
      <rPr>
        <sz val="11"/>
        <rFont val="Segoe UI"/>
        <family val="2"/>
      </rPr>
      <t>Discover our ABC Rejuvenating Serum: An innovative skincare solution designed to revitalize and nourish your skin. This lightweight, non-greasy serum harnesses the power of hyaluronic acid and potent antioxidants to deeply hydrate and rejuvenate your complexion.</t>
    </r>
  </si>
  <si>
    <t>(Client) Specific Examples</t>
  </si>
  <si>
    <r>
      <t xml:space="preserve">Answer
</t>
    </r>
    <r>
      <rPr>
        <b/>
        <i/>
        <sz val="12"/>
        <color theme="1"/>
        <rFont val="Segoe UI"/>
        <family val="2"/>
      </rPr>
      <t>Select ALL that apply</t>
    </r>
  </si>
  <si>
    <t>Users interact with this type of content (e.g. surveys, polls) that usually follows the same structure and uses predictable language. However, this content might involve context-based responses. Machine translation might misinterpret interactive cues, resulting in inaccurate or irrelevant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</si>
</sst>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2">
    <font>
      <sz val="10"/>
      <color rgb="FF000000"/>
      <name val="Arial"/>
      <scheme val="minor"/>
    </font>
    <font>
      <b/>
      <sz val="16"/>
      <color rgb="FF505050"/>
      <name val="Nunito Sans"/>
    </font>
    <font>
      <sz val="11"/>
      <color rgb="FF000000"/>
      <name val="Nunito Sans"/>
    </font>
    <font>
      <sz val="10"/>
      <color theme="1"/>
      <name val="Nunito Sans"/>
    </font>
    <font>
      <b/>
      <sz val="11"/>
      <color theme="1"/>
      <name val="Segoe UI"/>
      <family val="2"/>
    </font>
    <font>
      <sz val="10"/>
      <color theme="1"/>
      <name val="Segoe UI"/>
      <family val="2"/>
    </font>
    <font>
      <sz val="10"/>
      <color rgb="FF000000"/>
      <name val="Segoe UI"/>
      <family val="2"/>
    </font>
    <font>
      <sz val="9"/>
      <color rgb="FF000000"/>
      <name val="Segoe UI"/>
      <family val="2"/>
    </font>
    <font>
      <b/>
      <sz val="10"/>
      <color rgb="FF000000"/>
      <name val="Segoe UI"/>
      <family val="2"/>
    </font>
    <font>
      <b/>
      <sz val="11"/>
      <color rgb="FFFFFFFF"/>
      <name val="Segoe UI"/>
      <family val="2"/>
    </font>
    <font>
      <b/>
      <sz val="10"/>
      <color theme="1"/>
      <name val="Segoe UI"/>
      <family val="2"/>
    </font>
    <font>
      <b/>
      <sz val="11"/>
      <color rgb="FF222222"/>
      <name val="Segoe UI"/>
      <family val="2"/>
    </font>
    <font>
      <b/>
      <sz val="12"/>
      <color rgb="FF000000"/>
      <name val="Segoe UI"/>
      <family val="2"/>
    </font>
    <font>
      <sz val="10"/>
      <name val="Segoe UI"/>
      <family val="2"/>
    </font>
    <font>
      <b/>
      <sz val="12"/>
      <color theme="1"/>
      <name val="Segoe UI"/>
      <family val="2"/>
    </font>
    <font>
      <b/>
      <sz val="11"/>
      <color rgb="FF181818"/>
      <name val="Segoe UI"/>
      <family val="2"/>
    </font>
    <font>
      <sz val="11"/>
      <color rgb="FF181818"/>
      <name val="Segoe UI"/>
      <family val="2"/>
    </font>
    <font>
      <sz val="12"/>
      <color theme="1"/>
      <name val="Segoe UI"/>
      <family val="2"/>
    </font>
    <font>
      <sz val="11"/>
      <color theme="1"/>
      <name val="Segoe UI"/>
      <family val="2"/>
    </font>
    <font>
      <b/>
      <sz val="11"/>
      <color rgb="FF434343"/>
      <name val="Segoe UI"/>
      <family val="2"/>
    </font>
    <font>
      <b/>
      <sz val="12"/>
      <color rgb="FF434343"/>
      <name val="Segoe UI"/>
      <family val="2"/>
    </font>
    <font>
      <sz val="12"/>
      <color rgb="FF660000"/>
      <name val="Segoe UI"/>
      <family val="2"/>
    </font>
    <font>
      <u/>
      <sz val="11"/>
      <color theme="4" tint="-0.249977111117893"/>
      <name val="Segoe UI"/>
      <family val="2"/>
    </font>
    <font>
      <sz val="11"/>
      <name val="Segoe UI"/>
      <family val="2"/>
    </font>
    <font>
      <b/>
      <sz val="12"/>
      <color rgb="FFFFFFFF"/>
      <name val="Segoe UI"/>
      <family val="2"/>
    </font>
    <font>
      <b/>
      <i/>
      <sz val="12"/>
      <color rgb="FFFFFFFF"/>
      <name val="Segoe UI"/>
      <family val="2"/>
    </font>
    <font>
      <i/>
      <sz val="11"/>
      <color theme="1"/>
      <name val="Segoe UI"/>
      <family val="2"/>
    </font>
    <font>
      <b/>
      <u/>
      <sz val="11"/>
      <color theme="4" tint="-0.249977111117893"/>
      <name val="Segoe UI"/>
      <family val="2"/>
    </font>
    <font>
      <sz val="10"/>
      <color theme="4" tint="-0.249977111117893"/>
      <name val="Segoe UI"/>
      <family val="2"/>
    </font>
    <font>
      <b/>
      <sz val="11"/>
      <name val="Segoe UI"/>
      <family val="2"/>
    </font>
    <font>
      <u/>
      <sz val="11"/>
      <name val="Segoe UI"/>
      <family val="2"/>
    </font>
    <font>
      <b/>
      <i/>
      <sz val="12"/>
      <color theme="1"/>
      <name val="Segoe UI"/>
      <family val="2"/>
    </font>
  </fonts>
  <fills count="16">
    <fill>
      <patternFill patternType="none"/>
    </fill>
    <fill>
      <patternFill patternType="gray125"/>
    </fill>
    <fill>
      <patternFill patternType="solid">
        <fgColor rgb="FFFFFFFF"/>
        <bgColor rgb="FFFFFFFF"/>
      </patternFill>
    </fill>
    <fill>
      <patternFill patternType="solid">
        <fgColor rgb="FFF4CCCC"/>
        <bgColor rgb="FFF4CCCC"/>
      </patternFill>
    </fill>
    <fill>
      <patternFill patternType="solid">
        <fgColor rgb="FF999999"/>
        <bgColor rgb="FF999999"/>
      </patternFill>
    </fill>
    <fill>
      <patternFill patternType="solid">
        <fgColor rgb="FFEFEFEF"/>
        <bgColor rgb="FFEFEFEF"/>
      </patternFill>
    </fill>
    <fill>
      <patternFill patternType="solid">
        <fgColor rgb="FFB6D7A8"/>
        <bgColor rgb="FFB6D7A8"/>
      </patternFill>
    </fill>
    <fill>
      <patternFill patternType="solid">
        <fgColor rgb="FFFFE599"/>
        <bgColor rgb="FFFFE599"/>
      </patternFill>
    </fill>
    <fill>
      <patternFill patternType="solid">
        <fgColor rgb="FFF6B26B"/>
        <bgColor rgb="FFF6B26B"/>
      </patternFill>
    </fill>
    <fill>
      <patternFill patternType="solid">
        <fgColor rgb="FFE06666"/>
        <bgColor rgb="FFE06666"/>
      </patternFill>
    </fill>
    <fill>
      <patternFill patternType="solid">
        <fgColor rgb="FF000000"/>
        <bgColor rgb="FF000000"/>
      </patternFill>
    </fill>
    <fill>
      <patternFill patternType="solid">
        <fgColor rgb="FF71AEB0"/>
        <bgColor rgb="FFFCE5CD"/>
      </patternFill>
    </fill>
    <fill>
      <patternFill patternType="solid">
        <fgColor rgb="FFA6CDCE"/>
        <bgColor rgb="FFFCE5CD"/>
      </patternFill>
    </fill>
    <fill>
      <patternFill patternType="solid">
        <fgColor rgb="FFE6B045"/>
        <bgColor indexed="64"/>
      </patternFill>
    </fill>
    <fill>
      <patternFill patternType="solid">
        <fgColor rgb="FF71AEB0"/>
        <bgColor rgb="FF3C78D8"/>
      </patternFill>
    </fill>
    <fill>
      <patternFill patternType="solid">
        <fgColor rgb="FFE6B045"/>
        <bgColor rgb="FF3C78D8"/>
      </patternFill>
    </fill>
  </fills>
  <borders count="16">
    <border>
      <left/>
      <right/>
      <top/>
      <bottom/>
      <diagonal/>
    </border>
    <border>
      <left style="thin">
        <color rgb="FF9FC5E8"/>
      </left>
      <right style="thin">
        <color rgb="FF9FC5E8"/>
      </right>
      <top style="thin">
        <color rgb="FF9FC5E8"/>
      </top>
      <bottom style="thin">
        <color rgb="FF9FC5E8"/>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4285F4"/>
      </left>
      <right/>
      <top style="thin">
        <color rgb="FF4285F4"/>
      </top>
      <bottom/>
      <diagonal/>
    </border>
    <border>
      <left/>
      <right/>
      <top style="thin">
        <color rgb="FF4285F4"/>
      </top>
      <bottom/>
      <diagonal/>
    </border>
    <border>
      <left/>
      <right style="thin">
        <color rgb="FF4285F4"/>
      </right>
      <top style="thin">
        <color rgb="FF4285F4"/>
      </top>
      <bottom/>
      <diagonal/>
    </border>
    <border>
      <left style="thin">
        <color theme="1"/>
      </left>
      <right style="thin">
        <color theme="1"/>
      </right>
      <top style="thin">
        <color theme="1"/>
      </top>
      <bottom style="thin">
        <color theme="1"/>
      </bottom>
      <diagonal/>
    </border>
    <border>
      <left style="thin">
        <color rgb="FF71AEB0"/>
      </left>
      <right style="thin">
        <color rgb="FF71AEB0"/>
      </right>
      <top style="thin">
        <color rgb="FF71AEB0"/>
      </top>
      <bottom style="thin">
        <color rgb="FF71AEB0"/>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s>
  <cellStyleXfs count="1">
    <xf numFmtId="0" fontId="0" fillId="0" borderId="0"/>
  </cellStyleXfs>
  <cellXfs count="86">
    <xf numFmtId="0" fontId="0" fillId="0" borderId="0" xfId="0"/>
    <xf numFmtId="0" fontId="1" fillId="0" borderId="1" xfId="0" applyFont="1" applyBorder="1" applyAlignment="1">
      <alignment horizontal="center"/>
    </xf>
    <xf numFmtId="0" fontId="2" fillId="0" borderId="0" xfId="0" applyFont="1" applyAlignment="1">
      <alignment wrapText="1"/>
    </xf>
    <xf numFmtId="0" fontId="3" fillId="0" borderId="0" xfId="0" applyFont="1" applyAlignment="1">
      <alignment wrapText="1"/>
    </xf>
    <xf numFmtId="0" fontId="4" fillId="5" borderId="5"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5" xfId="0" applyFont="1" applyBorder="1" applyAlignment="1">
      <alignment horizontal="left" vertical="top" wrapText="1"/>
    </xf>
    <xf numFmtId="0" fontId="6" fillId="0" borderId="0" xfId="0" applyFont="1"/>
    <xf numFmtId="0" fontId="7" fillId="6" borderId="5" xfId="0" applyFont="1" applyFill="1" applyBorder="1" applyAlignment="1">
      <alignment horizontal="center" vertical="center"/>
    </xf>
    <xf numFmtId="0" fontId="7" fillId="7" borderId="5" xfId="0" applyFont="1" applyFill="1" applyBorder="1" applyAlignment="1">
      <alignment horizontal="center" vertical="center"/>
    </xf>
    <xf numFmtId="0" fontId="7" fillId="8" borderId="5" xfId="0" applyFont="1" applyFill="1" applyBorder="1" applyAlignment="1">
      <alignment horizontal="center" vertical="center"/>
    </xf>
    <xf numFmtId="0" fontId="7" fillId="9" borderId="5" xfId="0" applyFont="1" applyFill="1" applyBorder="1" applyAlignment="1">
      <alignment horizontal="center" vertical="center"/>
    </xf>
    <xf numFmtId="0" fontId="5"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8" fillId="0" borderId="0" xfId="0" applyFont="1" applyAlignment="1">
      <alignment vertical="center"/>
    </xf>
    <xf numFmtId="0" fontId="10" fillId="0" borderId="5" xfId="0" applyFont="1" applyBorder="1" applyAlignment="1">
      <alignment vertical="center" wrapText="1"/>
    </xf>
    <xf numFmtId="0" fontId="10" fillId="5" borderId="5" xfId="0" applyFont="1" applyFill="1" applyBorder="1" applyAlignment="1">
      <alignment horizontal="center" vertical="center"/>
    </xf>
    <xf numFmtId="164" fontId="10" fillId="0" borderId="5" xfId="0" applyNumberFormat="1" applyFont="1" applyBorder="1" applyAlignment="1">
      <alignment horizontal="center" vertical="center"/>
    </xf>
    <xf numFmtId="0" fontId="7" fillId="2" borderId="5" xfId="0" applyFont="1" applyFill="1" applyBorder="1" applyAlignment="1">
      <alignment horizontal="center" vertical="center"/>
    </xf>
    <xf numFmtId="0" fontId="11" fillId="0" borderId="5" xfId="0" applyFont="1" applyBorder="1" applyAlignment="1">
      <alignment vertical="center"/>
    </xf>
    <xf numFmtId="0" fontId="17" fillId="0" borderId="5" xfId="0" applyFont="1" applyBorder="1" applyAlignment="1">
      <alignment horizontal="center" vertical="center" wrapText="1"/>
    </xf>
    <xf numFmtId="0" fontId="18" fillId="0" borderId="0" xfId="0" applyFont="1" applyAlignment="1">
      <alignment wrapText="1"/>
    </xf>
    <xf numFmtId="0" fontId="4" fillId="0" borderId="5" xfId="0" applyFont="1" applyBorder="1" applyAlignment="1">
      <alignment horizontal="left" vertical="center" wrapText="1"/>
    </xf>
    <xf numFmtId="0" fontId="18" fillId="0" borderId="5" xfId="0" applyFont="1" applyBorder="1" applyAlignment="1">
      <alignment horizontal="left"/>
    </xf>
    <xf numFmtId="0" fontId="16" fillId="2" borderId="5" xfId="0" applyFont="1" applyFill="1" applyBorder="1" applyAlignment="1">
      <alignment horizontal="left" wrapText="1"/>
    </xf>
    <xf numFmtId="0" fontId="9" fillId="10" borderId="5" xfId="0" applyFont="1" applyFill="1" applyBorder="1" applyAlignment="1">
      <alignment horizontal="left" vertical="center" wrapText="1"/>
    </xf>
    <xf numFmtId="0" fontId="9" fillId="10" borderId="5" xfId="0" applyFont="1" applyFill="1" applyBorder="1"/>
    <xf numFmtId="0" fontId="24" fillId="10" borderId="5" xfId="0" applyFont="1" applyFill="1" applyBorder="1" applyAlignment="1">
      <alignment horizontal="center" vertical="top" wrapText="1"/>
    </xf>
    <xf numFmtId="0" fontId="16" fillId="0" borderId="5" xfId="0" applyFont="1" applyBorder="1" applyAlignment="1">
      <alignment vertical="center"/>
    </xf>
    <xf numFmtId="0" fontId="9" fillId="10" borderId="5" xfId="0" applyFont="1" applyFill="1" applyBorder="1" applyAlignment="1">
      <alignment vertical="center"/>
    </xf>
    <xf numFmtId="0" fontId="24" fillId="10" borderId="5" xfId="0" applyFont="1" applyFill="1" applyBorder="1" applyAlignment="1">
      <alignment horizontal="center" vertical="center" wrapText="1"/>
    </xf>
    <xf numFmtId="0" fontId="24" fillId="10" borderId="4" xfId="0" applyFont="1" applyFill="1" applyBorder="1" applyAlignment="1">
      <alignment horizontal="center" vertical="center" wrapText="1"/>
    </xf>
    <xf numFmtId="0" fontId="6" fillId="0" borderId="0" xfId="0" applyFont="1" applyAlignment="1">
      <alignment vertical="center"/>
    </xf>
    <xf numFmtId="0" fontId="16" fillId="0" borderId="5" xfId="0" applyFont="1" applyBorder="1" applyAlignment="1">
      <alignment horizontal="center" vertical="center"/>
    </xf>
    <xf numFmtId="0" fontId="13" fillId="0" borderId="0" xfId="0" applyFont="1"/>
    <xf numFmtId="0" fontId="5" fillId="0" borderId="0" xfId="0" applyFont="1"/>
    <xf numFmtId="0" fontId="16" fillId="2" borderId="12" xfId="0" applyFont="1" applyFill="1" applyBorder="1" applyAlignment="1">
      <alignment horizontal="left" vertical="top" wrapText="1"/>
    </xf>
    <xf numFmtId="0" fontId="17" fillId="0" borderId="12" xfId="0" applyFont="1" applyBorder="1" applyAlignment="1">
      <alignment horizontal="center" vertical="center"/>
    </xf>
    <xf numFmtId="0" fontId="17" fillId="0" borderId="12" xfId="0" applyFont="1" applyBorder="1" applyAlignment="1">
      <alignment horizontal="center" vertical="center" wrapText="1"/>
    </xf>
    <xf numFmtId="0" fontId="18" fillId="0" borderId="12" xfId="0" applyFont="1" applyBorder="1" applyAlignment="1">
      <alignment vertical="top" wrapText="1"/>
    </xf>
    <xf numFmtId="0" fontId="19" fillId="0" borderId="12" xfId="0" applyFont="1" applyBorder="1" applyAlignment="1">
      <alignment horizontal="left" vertical="top"/>
    </xf>
    <xf numFmtId="0" fontId="20" fillId="0" borderId="12" xfId="0" applyFont="1" applyBorder="1" applyAlignment="1">
      <alignment horizontal="center" vertical="center" wrapText="1"/>
    </xf>
    <xf numFmtId="0" fontId="5" fillId="0" borderId="12" xfId="0" applyFont="1" applyBorder="1" applyAlignment="1">
      <alignment vertical="top"/>
    </xf>
    <xf numFmtId="0" fontId="16" fillId="0" borderId="12" xfId="0" applyFont="1" applyBorder="1" applyAlignment="1">
      <alignment vertical="top"/>
    </xf>
    <xf numFmtId="0" fontId="21" fillId="3" borderId="12" xfId="0" applyFont="1" applyFill="1" applyBorder="1" applyAlignment="1">
      <alignment horizontal="center" vertical="center" wrapText="1"/>
    </xf>
    <xf numFmtId="0" fontId="17" fillId="4" borderId="12" xfId="0" applyFont="1" applyFill="1" applyBorder="1" applyAlignment="1">
      <alignment horizontal="center" vertical="center"/>
    </xf>
    <xf numFmtId="0" fontId="12" fillId="0" borderId="0" xfId="0" applyFont="1" applyAlignment="1">
      <alignment vertical="center"/>
    </xf>
    <xf numFmtId="0" fontId="4" fillId="11" borderId="13" xfId="0" applyFont="1" applyFill="1" applyBorder="1" applyAlignment="1">
      <alignment horizontal="center"/>
    </xf>
    <xf numFmtId="0" fontId="23" fillId="2" borderId="13" xfId="0" applyFont="1" applyFill="1" applyBorder="1" applyAlignment="1">
      <alignment horizontal="left" vertical="top" wrapText="1"/>
    </xf>
    <xf numFmtId="0" fontId="22" fillId="2" borderId="13" xfId="0" applyFont="1" applyFill="1" applyBorder="1" applyAlignment="1">
      <alignment horizontal="left" vertical="top" wrapText="1"/>
    </xf>
    <xf numFmtId="0" fontId="4" fillId="12" borderId="13" xfId="0" applyFont="1" applyFill="1" applyBorder="1" applyAlignment="1">
      <alignment horizontal="left" vertical="center" wrapText="1"/>
    </xf>
    <xf numFmtId="0" fontId="30" fillId="2" borderId="13" xfId="0" applyFont="1" applyFill="1" applyBorder="1" applyAlignment="1">
      <alignment horizontal="left" vertical="top" wrapText="1"/>
    </xf>
    <xf numFmtId="0" fontId="23" fillId="0" borderId="13" xfId="0" applyFont="1" applyBorder="1" applyAlignment="1">
      <alignment horizontal="left" vertical="top"/>
    </xf>
    <xf numFmtId="0" fontId="23" fillId="0" borderId="13" xfId="0" applyFont="1" applyBorder="1" applyAlignment="1">
      <alignment horizontal="left" vertical="top" wrapText="1"/>
    </xf>
    <xf numFmtId="0" fontId="12" fillId="13" borderId="12" xfId="0" applyFont="1" applyFill="1" applyBorder="1" applyAlignment="1">
      <alignment horizontal="left" vertical="center" wrapText="1"/>
    </xf>
    <xf numFmtId="0" fontId="12" fillId="13" borderId="12" xfId="0" applyFont="1" applyFill="1" applyBorder="1" applyAlignment="1">
      <alignment horizontal="center" vertical="center" wrapText="1"/>
    </xf>
    <xf numFmtId="0" fontId="9" fillId="14" borderId="5" xfId="0" applyFont="1" applyFill="1" applyBorder="1" applyAlignment="1">
      <alignment horizontal="center" vertical="center" wrapText="1"/>
    </xf>
    <xf numFmtId="0" fontId="14" fillId="15" borderId="5" xfId="0" applyFont="1" applyFill="1" applyBorder="1" applyAlignment="1">
      <alignment horizontal="center" vertical="center" wrapText="1"/>
    </xf>
    <xf numFmtId="0" fontId="29" fillId="0" borderId="13" xfId="0" applyFont="1" applyBorder="1" applyAlignment="1">
      <alignment horizontal="left" vertical="center" wrapText="1"/>
    </xf>
    <xf numFmtId="0" fontId="4" fillId="12" borderId="13" xfId="0" applyFont="1" applyFill="1" applyBorder="1" applyAlignment="1">
      <alignment horizontal="left" vertical="center" wrapText="1"/>
    </xf>
    <xf numFmtId="0" fontId="29" fillId="2" borderId="13" xfId="0" applyFont="1" applyFill="1" applyBorder="1" applyAlignment="1">
      <alignment horizontal="left" vertical="center" wrapText="1"/>
    </xf>
    <xf numFmtId="0" fontId="23" fillId="0" borderId="13" xfId="0" applyFont="1" applyBorder="1" applyAlignment="1">
      <alignment horizontal="left"/>
    </xf>
    <xf numFmtId="0" fontId="23" fillId="2" borderId="13" xfId="0" applyFont="1" applyFill="1" applyBorder="1" applyAlignment="1">
      <alignment horizontal="left" vertical="top" wrapText="1"/>
    </xf>
    <xf numFmtId="0" fontId="13" fillId="0" borderId="13" xfId="0" applyFont="1" applyBorder="1"/>
    <xf numFmtId="0" fontId="12" fillId="13" borderId="12" xfId="0" applyFont="1" applyFill="1" applyBorder="1" applyAlignment="1">
      <alignment horizontal="center" vertical="center" wrapText="1"/>
    </xf>
    <xf numFmtId="0" fontId="13" fillId="13" borderId="12" xfId="0" applyFont="1" applyFill="1" applyBorder="1"/>
    <xf numFmtId="0" fontId="15" fillId="0" borderId="12" xfId="0" applyFont="1" applyBorder="1" applyAlignment="1">
      <alignment horizontal="left" vertical="center" wrapText="1"/>
    </xf>
    <xf numFmtId="0" fontId="13" fillId="0" borderId="12" xfId="0" applyFont="1" applyBorder="1"/>
    <xf numFmtId="0" fontId="15" fillId="2" borderId="12" xfId="0" applyFont="1" applyFill="1" applyBorder="1" applyAlignment="1">
      <alignment horizontal="left" vertical="center" wrapText="1"/>
    </xf>
    <xf numFmtId="0" fontId="14" fillId="13" borderId="12" xfId="0" applyFont="1" applyFill="1" applyBorder="1" applyAlignment="1">
      <alignment horizontal="center" vertical="center" wrapText="1"/>
    </xf>
    <xf numFmtId="0" fontId="12" fillId="13" borderId="12" xfId="0" applyFont="1" applyFill="1" applyBorder="1" applyAlignment="1">
      <alignment horizontal="center" vertical="center"/>
    </xf>
    <xf numFmtId="0" fontId="12" fillId="13" borderId="14" xfId="0" applyFont="1" applyFill="1" applyBorder="1" applyAlignment="1">
      <alignment horizontal="center" vertical="center" wrapText="1"/>
    </xf>
    <xf numFmtId="0" fontId="12" fillId="13" borderId="15" xfId="0" applyFont="1" applyFill="1" applyBorder="1" applyAlignment="1">
      <alignment horizontal="center" vertical="center" wrapText="1"/>
    </xf>
    <xf numFmtId="0" fontId="4" fillId="0" borderId="2" xfId="0" applyFont="1" applyBorder="1" applyAlignment="1">
      <alignment horizontal="left" vertical="center" wrapText="1"/>
    </xf>
    <xf numFmtId="0" fontId="13" fillId="0" borderId="6" xfId="0" applyFont="1" applyBorder="1"/>
    <xf numFmtId="0" fontId="27" fillId="0" borderId="3" xfId="0" applyFont="1" applyBorder="1" applyAlignment="1">
      <alignment vertical="center" wrapText="1"/>
    </xf>
    <xf numFmtId="0" fontId="28" fillId="0" borderId="8" xfId="0" applyFont="1" applyBorder="1"/>
    <xf numFmtId="0" fontId="28" fillId="0" borderId="4" xfId="0" applyFont="1" applyBorder="1"/>
    <xf numFmtId="0" fontId="13" fillId="0" borderId="7" xfId="0" applyFont="1" applyBorder="1"/>
    <xf numFmtId="0" fontId="4" fillId="0" borderId="9" xfId="0" applyFont="1" applyBorder="1" applyAlignment="1">
      <alignment horizontal="left" vertical="center" wrapText="1"/>
    </xf>
    <xf numFmtId="0" fontId="13" fillId="0" borderId="10" xfId="0" applyFont="1" applyBorder="1"/>
    <xf numFmtId="0" fontId="13" fillId="0" borderId="11" xfId="0" applyFont="1" applyBorder="1"/>
    <xf numFmtId="0" fontId="4" fillId="0" borderId="3" xfId="0" applyFont="1" applyBorder="1" applyAlignment="1">
      <alignment horizontal="left" vertical="center" wrapText="1"/>
    </xf>
    <xf numFmtId="0" fontId="13" fillId="0" borderId="8" xfId="0" applyFont="1" applyBorder="1"/>
    <xf numFmtId="0" fontId="13" fillId="0" borderId="4" xfId="0" applyFont="1" applyBorder="1"/>
  </cellXfs>
  <cellStyles count="1">
    <cellStyle name="Normal" xfId="0" builtinId="0"/>
  </cellStyles>
  <dxfs count="54">
    <dxf>
      <font>
        <color rgb="FF660000"/>
      </font>
      <fill>
        <patternFill patternType="solid">
          <fgColor rgb="FFF4CCCC"/>
          <bgColor rgb="FFF4CCCC"/>
        </patternFill>
      </fill>
    </dxf>
    <dxf>
      <font>
        <color rgb="FF274E13"/>
      </font>
      <fill>
        <patternFill patternType="solid">
          <fgColor rgb="FFD9EAD3"/>
          <bgColor rgb="FFD9EAD3"/>
        </patternFill>
      </fill>
    </dxf>
    <dxf>
      <font>
        <color rgb="FF660000"/>
      </font>
      <fill>
        <patternFill patternType="solid">
          <fgColor rgb="FFF4CCCC"/>
          <bgColor rgb="FFF4CCCC"/>
        </patternFill>
      </fill>
    </dxf>
    <dxf>
      <font>
        <color rgb="FF274E13"/>
      </font>
      <fill>
        <patternFill patternType="solid">
          <fgColor rgb="FFD9EAD3"/>
          <bgColor rgb="FFD9EAD3"/>
        </patternFill>
      </fill>
    </dxf>
    <dxf>
      <font>
        <color rgb="FF660000"/>
      </font>
      <fill>
        <patternFill patternType="solid">
          <fgColor rgb="FFF4CCCC"/>
          <bgColor rgb="FFF4CCCC"/>
        </patternFill>
      </fill>
    </dxf>
    <dxf>
      <font>
        <color rgb="FF274E13"/>
      </font>
      <fill>
        <patternFill patternType="solid">
          <fgColor rgb="FFD9EAD3"/>
          <bgColor rgb="FFD9EAD3"/>
        </patternFill>
      </fill>
    </dxf>
    <dxf>
      <font>
        <color rgb="FF660000"/>
      </font>
      <fill>
        <patternFill patternType="solid">
          <fgColor rgb="FFF4CCCC"/>
          <bgColor rgb="FFF4CCCC"/>
        </patternFill>
      </fill>
    </dxf>
    <dxf>
      <font>
        <color rgb="FF274E13"/>
      </font>
      <fill>
        <patternFill patternType="solid">
          <fgColor rgb="FFD9EAD3"/>
          <bgColor rgb="FFD9EAD3"/>
        </patternFill>
      </fill>
    </dxf>
    <dxf>
      <font>
        <color rgb="FF660000"/>
      </font>
      <fill>
        <patternFill patternType="solid">
          <fgColor rgb="FFF4CCCC"/>
          <bgColor rgb="FFF4CCCC"/>
        </patternFill>
      </fill>
    </dxf>
    <dxf>
      <font>
        <color rgb="FF274E13"/>
      </font>
      <fill>
        <patternFill patternType="solid">
          <fgColor rgb="FFD9EAD3"/>
          <bgColor rgb="FFD9EAD3"/>
        </patternFill>
      </fill>
    </dxf>
    <dxf>
      <font>
        <color rgb="FF660000"/>
      </font>
      <fill>
        <patternFill patternType="solid">
          <fgColor rgb="FFF4CCCC"/>
          <bgColor rgb="FFF4CCCC"/>
        </patternFill>
      </fill>
    </dxf>
    <dxf>
      <font>
        <color rgb="FF274E13"/>
      </font>
      <fill>
        <patternFill patternType="solid">
          <fgColor rgb="FFD9EAD3"/>
          <bgColor rgb="FFD9EAD3"/>
        </patternFill>
      </fill>
    </dxf>
    <dxf>
      <font>
        <color rgb="FF660000"/>
      </font>
      <fill>
        <patternFill patternType="solid">
          <fgColor rgb="FFF4CCCC"/>
          <bgColor rgb="FFF4CCCC"/>
        </patternFill>
      </fill>
    </dxf>
    <dxf>
      <font>
        <color rgb="FF274E13"/>
      </font>
      <fill>
        <patternFill patternType="solid">
          <fgColor rgb="FFD9EAD3"/>
          <bgColor rgb="FFD9EAD3"/>
        </patternFill>
      </fill>
    </dxf>
    <dxf>
      <font>
        <color rgb="FF660000"/>
      </font>
      <fill>
        <patternFill patternType="solid">
          <fgColor rgb="FFF4CCCC"/>
          <bgColor rgb="FFF4CCCC"/>
        </patternFill>
      </fill>
    </dxf>
    <dxf>
      <font>
        <color rgb="FF274E13"/>
      </font>
      <fill>
        <patternFill patternType="solid">
          <fgColor rgb="FFD9EAD3"/>
          <bgColor rgb="FFD9EAD3"/>
        </patternFill>
      </fill>
    </dxf>
    <dxf>
      <font>
        <color rgb="FF660000"/>
      </font>
      <fill>
        <patternFill patternType="solid">
          <fgColor rgb="FFF4CCCC"/>
          <bgColor rgb="FFF4CCCC"/>
        </patternFill>
      </fill>
    </dxf>
    <dxf>
      <font>
        <color rgb="FF274E13"/>
      </font>
      <fill>
        <patternFill patternType="solid">
          <fgColor rgb="FFD9EAD3"/>
          <bgColor rgb="FFD9EAD3"/>
        </patternFill>
      </fill>
    </dxf>
    <dxf>
      <font>
        <color rgb="FF660000"/>
      </font>
      <fill>
        <patternFill patternType="solid">
          <fgColor rgb="FFF4CCCC"/>
          <bgColor rgb="FFF4CCCC"/>
        </patternFill>
      </fill>
    </dxf>
    <dxf>
      <font>
        <color rgb="FF274E13"/>
      </font>
      <fill>
        <patternFill patternType="solid">
          <fgColor rgb="FFD9EAD3"/>
          <bgColor rgb="FFD9EAD3"/>
        </patternFill>
      </fill>
    </dxf>
    <dxf>
      <font>
        <color rgb="FF660000"/>
      </font>
      <fill>
        <patternFill patternType="solid">
          <fgColor rgb="FFF4CCCC"/>
          <bgColor rgb="FFF4CCCC"/>
        </patternFill>
      </fill>
    </dxf>
    <dxf>
      <font>
        <color rgb="FF274E13"/>
      </font>
      <fill>
        <patternFill patternType="solid">
          <fgColor rgb="FFD9EAD3"/>
          <bgColor rgb="FFD9EAD3"/>
        </patternFill>
      </fill>
    </dxf>
    <dxf>
      <font>
        <color rgb="FF660000"/>
      </font>
      <fill>
        <patternFill patternType="solid">
          <fgColor rgb="FFF4CCCC"/>
          <bgColor rgb="FFF4CCCC"/>
        </patternFill>
      </fill>
    </dxf>
    <dxf>
      <font>
        <color rgb="FF274E13"/>
      </font>
      <fill>
        <patternFill patternType="solid">
          <fgColor rgb="FFD9EAD3"/>
          <bgColor rgb="FFD9EAD3"/>
        </patternFill>
      </fill>
    </dxf>
    <dxf>
      <font>
        <color rgb="FF660000"/>
      </font>
      <fill>
        <patternFill patternType="solid">
          <fgColor rgb="FFF4CCCC"/>
          <bgColor rgb="FFF4CCCC"/>
        </patternFill>
      </fill>
    </dxf>
    <dxf>
      <font>
        <color rgb="FF274E13"/>
      </font>
      <fill>
        <patternFill patternType="solid">
          <fgColor rgb="FFD9EAD3"/>
          <bgColor rgb="FFD9EAD3"/>
        </patternFill>
      </fill>
    </dxf>
    <dxf>
      <font>
        <color rgb="FF660000"/>
      </font>
      <fill>
        <patternFill patternType="solid">
          <fgColor rgb="FFF4CCCC"/>
          <bgColor rgb="FFF4CCCC"/>
        </patternFill>
      </fill>
    </dxf>
    <dxf>
      <font>
        <color rgb="FF274E13"/>
      </font>
      <fill>
        <patternFill patternType="solid">
          <fgColor rgb="FFD9EAD3"/>
          <bgColor rgb="FFD9EAD3"/>
        </patternFill>
      </fill>
    </dxf>
    <dxf>
      <font>
        <color rgb="FF660000"/>
      </font>
      <fill>
        <patternFill patternType="solid">
          <fgColor rgb="FFF4CCCC"/>
          <bgColor rgb="FFF4CCCC"/>
        </patternFill>
      </fill>
    </dxf>
    <dxf>
      <font>
        <color rgb="FF274E13"/>
      </font>
      <fill>
        <patternFill patternType="solid">
          <fgColor rgb="FFD9EAD3"/>
          <bgColor rgb="FFD9EAD3"/>
        </patternFill>
      </fill>
    </dxf>
    <dxf>
      <font>
        <color rgb="FF660000"/>
      </font>
      <fill>
        <patternFill patternType="solid">
          <fgColor rgb="FFF4CCCC"/>
          <bgColor rgb="FFF4CCCC"/>
        </patternFill>
      </fill>
    </dxf>
    <dxf>
      <font>
        <color rgb="FF274E13"/>
      </font>
      <fill>
        <patternFill patternType="solid">
          <fgColor rgb="FFD9EAD3"/>
          <bgColor rgb="FFD9EAD3"/>
        </patternFill>
      </fill>
    </dxf>
    <dxf>
      <font>
        <color rgb="FF660000"/>
      </font>
      <fill>
        <patternFill patternType="solid">
          <fgColor rgb="FFF4CCCC"/>
          <bgColor rgb="FFF4CCCC"/>
        </patternFill>
      </fill>
    </dxf>
    <dxf>
      <font>
        <color rgb="FF274E13"/>
      </font>
      <fill>
        <patternFill patternType="solid">
          <fgColor rgb="FFD9EAD3"/>
          <bgColor rgb="FFD9EAD3"/>
        </patternFill>
      </fill>
    </dxf>
    <dxf>
      <font>
        <color rgb="FF660000"/>
      </font>
      <fill>
        <patternFill patternType="solid">
          <fgColor rgb="FFF4CCCC"/>
          <bgColor rgb="FFF4CCCC"/>
        </patternFill>
      </fill>
    </dxf>
    <dxf>
      <font>
        <color rgb="FF274E13"/>
      </font>
      <fill>
        <patternFill patternType="solid">
          <fgColor rgb="FFD9EAD3"/>
          <bgColor rgb="FFD9EAD3"/>
        </patternFill>
      </fill>
    </dxf>
    <dxf>
      <font>
        <color rgb="FF660000"/>
      </font>
      <fill>
        <patternFill patternType="solid">
          <fgColor rgb="FFF4CCCC"/>
          <bgColor rgb="FFF4CCCC"/>
        </patternFill>
      </fill>
    </dxf>
    <dxf>
      <font>
        <color rgb="FF274E13"/>
      </font>
      <fill>
        <patternFill patternType="solid">
          <fgColor rgb="FFD9EAD3"/>
          <bgColor rgb="FFD9EAD3"/>
        </patternFill>
      </fill>
    </dxf>
    <dxf>
      <font>
        <color rgb="FF660000"/>
      </font>
      <fill>
        <patternFill patternType="solid">
          <fgColor rgb="FFF4CCCC"/>
          <bgColor rgb="FFF4CCCC"/>
        </patternFill>
      </fill>
    </dxf>
    <dxf>
      <font>
        <color rgb="FF274E13"/>
      </font>
      <fill>
        <patternFill patternType="solid">
          <fgColor rgb="FFD9EAD3"/>
          <bgColor rgb="FFD9EAD3"/>
        </patternFill>
      </fill>
    </dxf>
    <dxf>
      <font>
        <color rgb="FF660000"/>
      </font>
      <fill>
        <patternFill patternType="solid">
          <fgColor rgb="FFF4CCCC"/>
          <bgColor rgb="FFF4CCCC"/>
        </patternFill>
      </fill>
    </dxf>
    <dxf>
      <font>
        <color rgb="FF274E13"/>
      </font>
      <fill>
        <patternFill patternType="solid">
          <fgColor rgb="FFD9EAD3"/>
          <bgColor rgb="FFD9EAD3"/>
        </patternFill>
      </fill>
    </dxf>
    <dxf>
      <font>
        <color rgb="FF660000"/>
      </font>
      <fill>
        <patternFill patternType="solid">
          <fgColor rgb="FFF4CCCC"/>
          <bgColor rgb="FFF4CCCC"/>
        </patternFill>
      </fill>
    </dxf>
    <dxf>
      <font>
        <color rgb="FF274E13"/>
      </font>
      <fill>
        <patternFill patternType="solid">
          <fgColor rgb="FFD9EAD3"/>
          <bgColor rgb="FFD9EAD3"/>
        </patternFill>
      </fill>
    </dxf>
    <dxf>
      <font>
        <color rgb="FF660000"/>
      </font>
      <fill>
        <patternFill patternType="solid">
          <fgColor rgb="FFF4CCCC"/>
          <bgColor rgb="FFF4CCCC"/>
        </patternFill>
      </fill>
    </dxf>
    <dxf>
      <font>
        <color rgb="FF274E13"/>
      </font>
      <fill>
        <patternFill patternType="solid">
          <fgColor rgb="FFD9EAD3"/>
          <bgColor rgb="FFD9EAD3"/>
        </patternFill>
      </fill>
    </dxf>
    <dxf>
      <fill>
        <patternFill patternType="solid">
          <fgColor rgb="FFE06666"/>
          <bgColor rgb="FFE06666"/>
        </patternFill>
      </fill>
    </dxf>
    <dxf>
      <fill>
        <patternFill patternType="solid">
          <fgColor rgb="FFF6B26B"/>
          <bgColor rgb="FFF6B26B"/>
        </patternFill>
      </fill>
    </dxf>
    <dxf>
      <fill>
        <patternFill patternType="solid">
          <fgColor rgb="FFFFE599"/>
          <bgColor rgb="FFFFE599"/>
        </patternFill>
      </fill>
    </dxf>
    <dxf>
      <fill>
        <patternFill patternType="solid">
          <fgColor rgb="FFB6D7A8"/>
          <bgColor rgb="FFB6D7A8"/>
        </patternFill>
      </fill>
    </dxf>
    <dxf>
      <font>
        <color rgb="FF660000"/>
      </font>
      <fill>
        <patternFill patternType="solid">
          <fgColor rgb="FFF4CCCC"/>
          <bgColor rgb="FFF4CCCC"/>
        </patternFill>
      </fill>
    </dxf>
    <dxf>
      <font>
        <color rgb="FF274E13"/>
      </font>
      <fill>
        <patternFill patternType="solid">
          <fgColor rgb="FFD9EAD3"/>
          <bgColor rgb="FFD9EAD3"/>
        </patternFill>
      </fill>
    </dxf>
    <dxf>
      <font>
        <color rgb="FF660000"/>
      </font>
      <fill>
        <patternFill patternType="solid">
          <fgColor rgb="FFF4CCCC"/>
          <bgColor rgb="FFF4CCCC"/>
        </patternFill>
      </fill>
    </dxf>
    <dxf>
      <font>
        <color rgb="FF274E13"/>
      </font>
      <fill>
        <patternFill patternType="solid">
          <fgColor rgb="FFD9EAD3"/>
          <bgColor rgb="FFD9EAD3"/>
        </patternFill>
      </fill>
    </dxf>
  </dxfs>
  <tableStyles count="0" defaultTableStyle="TableStyleMedium2" defaultPivotStyle="PivotStyleLight16"/>
  <colors>
    <mruColors>
      <color rgb="FFE6B045"/>
      <color rgb="FFA6CDCE"/>
      <color rgb="FF71AEB0"/>
      <color rgb="FFFCE5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442200" cy="2690373"/>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442200" cy="2690373"/>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booking.com/hotel/us/citizenm-chicago-downtown.en-gb.html?aid=356980&amp;label=gen173nr-1FCAEoggI46AdIM1gEaKkBiAEBmAEJuAEYyAEM2AEB6AEB-AENiAIBqAIEuALZg9a3BsACAdICJDc2NmU1OTFjLWI2OGItNDIxYi1hODRlLWVhN2U1MDNiMWU1ZdgCBuACAQ&amp;sid=7521cd810a89af1a4fa55ddb7fe77d08&amp;dest_id=20033173;dest_type=city;dist=0;group_adults=2;group_children=0;hapos=2;hpos=2;no_rooms=1;req_adults=2;req_children=0;room1=A%2CA;sb_price_type=total;sr_order=popularity;srepoch=1727365833;srpvid=005a6f628a870064;type=total;ucfs=1&amp;"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support.google.com/google-ads/answer/1704389?hl=en" TargetMode="External"/><Relationship Id="rId13" Type="http://schemas.openxmlformats.org/officeDocument/2006/relationships/hyperlink" Target="https://www.grammarly.com/blog/declarative-sentences/" TargetMode="External"/><Relationship Id="rId18" Type="http://schemas.openxmlformats.org/officeDocument/2006/relationships/hyperlink" Target="https://rockcontent.com/blog/what-is-interactive-content/" TargetMode="External"/><Relationship Id="rId26" Type="http://schemas.openxmlformats.org/officeDocument/2006/relationships/hyperlink" Target="https://en.wikipedia.org/wiki/Patent" TargetMode="External"/><Relationship Id="rId3" Type="http://schemas.openxmlformats.org/officeDocument/2006/relationships/hyperlink" Target="https://www.grammarly.com/blog/writing-dialogue/" TargetMode="External"/><Relationship Id="rId21" Type="http://schemas.openxmlformats.org/officeDocument/2006/relationships/hyperlink" Target="https://content.byui.edu/file/b8b83119-9acc-4a7b-bc84-efacf9043998/1/Writing-1-5-2.html" TargetMode="External"/><Relationship Id="rId7" Type="http://schemas.openxmlformats.org/officeDocument/2006/relationships/hyperlink" Target="https://translate.wordpress.com/placeholders-and-tags/" TargetMode="External"/><Relationship Id="rId12" Type="http://schemas.openxmlformats.org/officeDocument/2006/relationships/hyperlink" Target="https://learn.microsoft.com/en-us/style-guide/procedures-instructions/writing-step-by-step-instructions" TargetMode="External"/><Relationship Id="rId17" Type="http://schemas.openxmlformats.org/officeDocument/2006/relationships/hyperlink" Target="https://www.grammarly.com/blog/persuasive-writing/" TargetMode="External"/><Relationship Id="rId25" Type="http://schemas.openxmlformats.org/officeDocument/2006/relationships/hyperlink" Target="https://bigid.com/blog/sensitive-information-guide/" TargetMode="External"/><Relationship Id="rId2" Type="http://schemas.openxmlformats.org/officeDocument/2006/relationships/hyperlink" Target="https://www.grammarly.com/blog/complex-sentence/" TargetMode="External"/><Relationship Id="rId16" Type="http://schemas.openxmlformats.org/officeDocument/2006/relationships/hyperlink" Target="https://www.grammarly.com/blog/formal-vs-informal-writing/" TargetMode="External"/><Relationship Id="rId20" Type="http://schemas.openxmlformats.org/officeDocument/2006/relationships/hyperlink" Target="https://dictionary.cambridge.org/dictionary/english/gist" TargetMode="External"/><Relationship Id="rId29" Type="http://schemas.openxmlformats.org/officeDocument/2006/relationships/printerSettings" Target="../printerSettings/printerSettings1.bin"/><Relationship Id="rId1" Type="http://schemas.openxmlformats.org/officeDocument/2006/relationships/hyperlink" Target="https://www.grammarly.com/writing" TargetMode="External"/><Relationship Id="rId6" Type="http://schemas.openxmlformats.org/officeDocument/2006/relationships/hyperlink" Target="https://machinetranslate.org/tags-and-placeholders" TargetMode="External"/><Relationship Id="rId11" Type="http://schemas.openxmlformats.org/officeDocument/2006/relationships/hyperlink" Target="https://support.google.com/youtube/?hl=en-GB" TargetMode="External"/><Relationship Id="rId24" Type="http://schemas.openxmlformats.org/officeDocument/2006/relationships/hyperlink" Target="https://www.sitepoint.com/consistent-language-matters/" TargetMode="External"/><Relationship Id="rId5" Type="http://schemas.openxmlformats.org/officeDocument/2006/relationships/hyperlink" Target="https://seowind.io/headings-and-subheadings/" TargetMode="External"/><Relationship Id="rId15" Type="http://schemas.openxmlformats.org/officeDocument/2006/relationships/hyperlink" Target="https://www.grammarly.com/blog/formal-vs-informal-writing/" TargetMode="External"/><Relationship Id="rId23" Type="http://schemas.openxmlformats.org/officeDocument/2006/relationships/hyperlink" Target="https://www.grammarly.com/blog/abbreviations/" TargetMode="External"/><Relationship Id="rId28" Type="http://schemas.openxmlformats.org/officeDocument/2006/relationships/hyperlink" Target="https://www.linkedin.com/advice/0/what-best-practices-writing-copy-optimized-different-n9vhc" TargetMode="External"/><Relationship Id="rId10" Type="http://schemas.openxmlformats.org/officeDocument/2006/relationships/hyperlink" Target="https://www.grammarly.com/blog/types-of-writing/" TargetMode="External"/><Relationship Id="rId19" Type="http://schemas.openxmlformats.org/officeDocument/2006/relationships/hyperlink" Target="https://www.linkedin.com/advice/0/how-can-you-write-inspiring-motivating-copy-without" TargetMode="External"/><Relationship Id="rId4" Type="http://schemas.openxmlformats.org/officeDocument/2006/relationships/hyperlink" Target="https://caul-cbua.pressbooks.pub/businesscommunication/chapter/tables-charts-graphs/" TargetMode="External"/><Relationship Id="rId9" Type="http://schemas.openxmlformats.org/officeDocument/2006/relationships/hyperlink" Target="https://en.wikipedia.org/wiki/Creative_writing" TargetMode="External"/><Relationship Id="rId14" Type="http://schemas.openxmlformats.org/officeDocument/2006/relationships/hyperlink" Target="https://www.grammarly.com/blog/idiom/" TargetMode="External"/><Relationship Id="rId22" Type="http://schemas.openxmlformats.org/officeDocument/2006/relationships/hyperlink" Target="https://en.wikipedia.org/wiki/Jargon" TargetMode="External"/><Relationship Id="rId27" Type="http://schemas.openxmlformats.org/officeDocument/2006/relationships/hyperlink" Target="https://study.com/academy/lesson/what-is-nuance-in-read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news.booking.com/bookingcom-unveils-the-traveller-review-awards-2023-recipients-and-this-years-most-welcoming-places-on-earth"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booking.com/articles/beautiful-secret-beaches-Europe.en.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artner.booking.com/en-gb/review-award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booking.com/attractions/fr/prvpg5s3r713-city-sightseeing-cruise.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booking.com/hotel/us/club-quarters-wacker-at-michigan.en-gb.html?label=gen173nr-1BCAEoggI46AdIM1gEaKkBiAEBmAEJuAEYyAEM2AEB6AEBiAIBqAIEuALZg9a3BsACAdICJDc2NmU1OTFjLWI2OGItNDIxYi1hODRlLWVhN2U1MDNiMWU1ZdgCBeACAQ&amp;sid=7521cd810a89af1a4fa55ddb7fe77d08&amp;aid=30414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6"/>
  <sheetViews>
    <sheetView showGridLines="0" tabSelected="1" workbookViewId="0">
      <selection activeCell="A16" sqref="A16"/>
    </sheetView>
  </sheetViews>
  <sheetFormatPr defaultColWidth="12.54296875" defaultRowHeight="15.75" customHeight="1"/>
  <cols>
    <col min="1" max="1" width="106.7265625" customWidth="1"/>
  </cols>
  <sheetData>
    <row r="1" spans="1:1" ht="15.75" customHeight="1">
      <c r="A1" s="1"/>
    </row>
    <row r="2" spans="1:1" ht="14">
      <c r="A2" s="2"/>
    </row>
    <row r="3" spans="1:1" ht="14">
      <c r="A3" s="2"/>
    </row>
    <row r="4" spans="1:1" ht="14">
      <c r="A4" s="2"/>
    </row>
    <row r="5" spans="1:1" ht="14">
      <c r="A5" s="2"/>
    </row>
    <row r="6" spans="1:1" ht="14">
      <c r="A6" s="2"/>
    </row>
    <row r="7" spans="1:1" ht="14">
      <c r="A7" s="2"/>
    </row>
    <row r="8" spans="1:1" ht="14">
      <c r="A8" s="2"/>
    </row>
    <row r="9" spans="1:1" ht="14">
      <c r="A9" s="2"/>
    </row>
    <row r="10" spans="1:1" ht="14">
      <c r="A10" s="2"/>
    </row>
    <row r="11" spans="1:1" ht="15.75" customHeight="1">
      <c r="A11" s="3"/>
    </row>
    <row r="12" spans="1:1" ht="15.75" customHeight="1">
      <c r="A12" s="3"/>
    </row>
    <row r="13" spans="1:1" ht="15.75" customHeight="1">
      <c r="A13" s="3"/>
    </row>
    <row r="14" spans="1:1" ht="15.75" customHeight="1">
      <c r="A14" s="3"/>
    </row>
    <row r="15" spans="1:1" ht="15.75" customHeight="1">
      <c r="A15" s="3"/>
    </row>
    <row r="16" spans="1:1" ht="181.5">
      <c r="A16" s="22" t="s">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F33"/>
  <sheetViews>
    <sheetView workbookViewId="0">
      <pane ySplit="2" topLeftCell="A3" activePane="bottomLeft" state="frozen"/>
      <selection pane="bottomLeft" activeCell="A2" sqref="A2"/>
    </sheetView>
  </sheetViews>
  <sheetFormatPr defaultColWidth="12.54296875" defaultRowHeight="15.75" customHeight="1"/>
  <cols>
    <col min="1" max="1" width="31.54296875" style="7" customWidth="1"/>
    <col min="2" max="2" width="67.26953125" style="7" customWidth="1"/>
    <col min="3" max="3" width="29.453125" style="33" customWidth="1"/>
    <col min="4" max="6" width="20.81640625" style="33" customWidth="1"/>
    <col min="7" max="16384" width="12.54296875" style="7"/>
  </cols>
  <sheetData>
    <row r="1" spans="1:6" ht="15.75" customHeight="1">
      <c r="A1" s="80" t="s">
        <v>226</v>
      </c>
      <c r="B1" s="81"/>
      <c r="C1" s="81"/>
      <c r="D1" s="81"/>
      <c r="E1" s="81"/>
      <c r="F1" s="82"/>
    </row>
    <row r="2" spans="1:6" ht="15.75" customHeight="1">
      <c r="A2" s="58" t="str">
        <f>WeightsDictionary!A1</f>
        <v>Category</v>
      </c>
      <c r="B2" s="58" t="str">
        <f>WeightsDictionary!B1</f>
        <v>Question</v>
      </c>
      <c r="C2" s="58" t="s">
        <v>222</v>
      </c>
      <c r="D2" s="58" t="s">
        <v>125</v>
      </c>
      <c r="E2" s="58" t="s">
        <v>215</v>
      </c>
      <c r="F2" s="58" t="s">
        <v>126</v>
      </c>
    </row>
    <row r="3" spans="1:6" ht="17.5">
      <c r="A3" s="23" t="str">
        <f>WeightsDictionary!A32</f>
        <v>Domains</v>
      </c>
      <c r="B3" s="24" t="str">
        <f>WeightsDictionary!B32</f>
        <v>What’s the content field of expertise?</v>
      </c>
      <c r="C3" s="34" t="s">
        <v>166</v>
      </c>
      <c r="D3" s="21" t="str">
        <f>VLOOKUP(C3,WeightsDictionary!$B$33:$E$40,3,FALSE)</f>
        <v>At Risk</v>
      </c>
      <c r="E3" s="21">
        <f>VLOOKUP(C3,WeightsDictionary!$B$33:$E$40,4,FALSE)</f>
        <v>4</v>
      </c>
      <c r="F3" s="21">
        <f>VLOOKUP(C3,WeightsDictionary!$B$33:$E$40,4,FALSE)*IF($C$29=TRUE,0.5,1)</f>
        <v>2</v>
      </c>
    </row>
    <row r="4" spans="1:6" ht="33">
      <c r="A4" s="74" t="str">
        <f>WeightsDictionary!A3</f>
        <v>Source Text Characteristics - Structure</v>
      </c>
      <c r="B4" s="25" t="str">
        <f>WeightsDictionary!B3</f>
        <v>Well-written/grammatically sound (i.e. adheres to correct grammar and language conventions)</v>
      </c>
      <c r="C4" s="29" t="b">
        <v>1</v>
      </c>
      <c r="D4" s="21" t="str">
        <f>VLOOKUP(B4,WeightsDictionary!$B$3:$G$31,IF(C4=TRUE,3,5),FALSE)</f>
        <v>Optimal</v>
      </c>
      <c r="E4" s="21">
        <f>VLOOKUP(B4,WeightsDictionary!$B$3:$G$31,2,FALSE)</f>
        <v>1</v>
      </c>
      <c r="F4" s="21">
        <f>VLOOKUP(B4,WeightsDictionary!$B$3:$G$31,IF(C4=TRUE,4,6),FALSE)*IF($C$29=TRUE,0.5,1)</f>
        <v>0</v>
      </c>
    </row>
    <row r="5" spans="1:6" ht="33">
      <c r="A5" s="79"/>
      <c r="B5" s="25" t="str">
        <f>WeightsDictionary!B4</f>
        <v>High level of sentence complexity (i.e. long sentences with multiple clauses or dependent constructions)</v>
      </c>
      <c r="C5" s="29" t="b">
        <v>1</v>
      </c>
      <c r="D5" s="21" t="str">
        <f>VLOOKUP(B5,WeightsDictionary!$B$3:$G$31,IF(C5=TRUE,3,5),FALSE)</f>
        <v>At Risk</v>
      </c>
      <c r="E5" s="21">
        <f>VLOOKUP(B5,WeightsDictionary!$B$3:$G$31,2,FALSE)</f>
        <v>4</v>
      </c>
      <c r="F5" s="21">
        <f>VLOOKUP(B5,WeightsDictionary!$B$3:$G$31,IF(C5=TRUE,4,6),FALSE)*IF($C$29=TRUE,0.5,1)</f>
        <v>2</v>
      </c>
    </row>
    <row r="6" spans="1:6" ht="17.5">
      <c r="A6" s="79"/>
      <c r="B6" s="25" t="str">
        <f>WeightsDictionary!B5</f>
        <v>Dialogue, Messaging Format</v>
      </c>
      <c r="C6" s="29" t="b">
        <v>0</v>
      </c>
      <c r="D6" s="21" t="str">
        <f>VLOOKUP(B6,WeightsDictionary!$B$3:$G$31,IF(C6=TRUE,3,5),FALSE)</f>
        <v>At Risk</v>
      </c>
      <c r="E6" s="21">
        <f>VLOOKUP(B6,WeightsDictionary!$B$3:$G$31,2,FALSE)</f>
        <v>2</v>
      </c>
      <c r="F6" s="21">
        <f>VLOOKUP(B6,WeightsDictionary!$B$3:$G$31,IF(C6=TRUE,4,6),FALSE)*IF($C$29=TRUE,0.5,1)</f>
        <v>1</v>
      </c>
    </row>
    <row r="7" spans="1:6" ht="17.5">
      <c r="A7" s="79"/>
      <c r="B7" s="25" t="str">
        <f>WeightsDictionary!B6</f>
        <v>Tables, Graphics, Charts (at least 1)</v>
      </c>
      <c r="C7" s="29" t="b">
        <v>1</v>
      </c>
      <c r="D7" s="21" t="str">
        <f>VLOOKUP(B7,WeightsDictionary!$B$3:$G$31,IF(C7=TRUE,3,5),FALSE)</f>
        <v>At Risk</v>
      </c>
      <c r="E7" s="21">
        <f>VLOOKUP(B7,WeightsDictionary!$B$3:$G$31,2,FALSE)</f>
        <v>4</v>
      </c>
      <c r="F7" s="21">
        <f>VLOOKUP(B7,WeightsDictionary!$B$3:$G$31,IF(C7=TRUE,4,6),FALSE)*IF($C$29=TRUE,0.5,1)</f>
        <v>2</v>
      </c>
    </row>
    <row r="8" spans="1:6" ht="17.5">
      <c r="A8" s="79"/>
      <c r="B8" s="25" t="str">
        <f>WeightsDictionary!B7</f>
        <v>Headers, Subheaders, Footers, Footnotes (at least 4)</v>
      </c>
      <c r="C8" s="29" t="b">
        <v>1</v>
      </c>
      <c r="D8" s="21" t="str">
        <f>VLOOKUP(B8,WeightsDictionary!$B$3:$G$31,IF(C8=TRUE,3,5),FALSE)</f>
        <v>At Risk</v>
      </c>
      <c r="E8" s="21">
        <f>VLOOKUP(B8,WeightsDictionary!$B$3:$G$31,2,FALSE)</f>
        <v>3</v>
      </c>
      <c r="F8" s="21">
        <f>VLOOKUP(B8,WeightsDictionary!$B$3:$G$31,IF(C8=TRUE,4,6),FALSE)*IF($C$29=TRUE,0.5,1)</f>
        <v>1.5</v>
      </c>
    </row>
    <row r="9" spans="1:6" ht="17.5">
      <c r="A9" s="79"/>
      <c r="B9" s="25" t="str">
        <f>WeightsDictionary!B8</f>
        <v>Placeholders, Tags, Links, HTML Markup Text (at least 2)</v>
      </c>
      <c r="C9" s="29" t="b">
        <v>0</v>
      </c>
      <c r="D9" s="21" t="str">
        <f>VLOOKUP(B9,WeightsDictionary!$B$3:$G$31,IF(C9=TRUE,3,5),FALSE)</f>
        <v>Optimal</v>
      </c>
      <c r="E9" s="21">
        <f>VLOOKUP(B9,WeightsDictionary!$B$3:$G$31,2,FALSE)</f>
        <v>4</v>
      </c>
      <c r="F9" s="21">
        <f>VLOOKUP(B9,WeightsDictionary!$B$3:$G$31,IF(C9=TRUE,4,6),FALSE)*IF($C$29=TRUE,0.5,1)</f>
        <v>0</v>
      </c>
    </row>
    <row r="10" spans="1:6" ht="17.5">
      <c r="A10" s="75"/>
      <c r="B10" s="25" t="str">
        <f>WeightsDictionary!B9</f>
        <v>Restricted Character Count Format, Social Media, Ads Format</v>
      </c>
      <c r="C10" s="29" t="b">
        <v>0</v>
      </c>
      <c r="D10" s="21" t="str">
        <f>VLOOKUP(B10,WeightsDictionary!$B$3:$G$31,IF(C10=TRUE,3,5),FALSE)</f>
        <v>Optimal</v>
      </c>
      <c r="E10" s="21">
        <f>VLOOKUP(B10,WeightsDictionary!$B$3:$G$31,2,FALSE)</f>
        <v>4</v>
      </c>
      <c r="F10" s="21">
        <f>VLOOKUP(B10,WeightsDictionary!$B$3:$G$31,IF(C10=TRUE,4,6),FALSE)*IF($C$29=TRUE,0.5,1)</f>
        <v>0</v>
      </c>
    </row>
    <row r="11" spans="1:6" ht="17.5">
      <c r="A11" s="74" t="str">
        <f>WeightsDictionary!A10</f>
        <v>Source Text Characteristics - Style</v>
      </c>
      <c r="B11" s="25" t="str">
        <f>WeightsDictionary!B10</f>
        <v>Creative (inventive language)</v>
      </c>
      <c r="C11" s="29" t="b">
        <v>0</v>
      </c>
      <c r="D11" s="21" t="str">
        <f>VLOOKUP(B11,WeightsDictionary!$B$3:$G$31,IF(C11=TRUE,3,5),FALSE)</f>
        <v>Optimal</v>
      </c>
      <c r="E11" s="21">
        <f>VLOOKUP(B11,WeightsDictionary!$B$3:$G$31,2,FALSE)</f>
        <v>4</v>
      </c>
      <c r="F11" s="21">
        <f>VLOOKUP(B11,WeightsDictionary!$B$3:$G$31,IF(C11=TRUE,4,6),FALSE)*IF($C$29=TRUE,0.5,1)</f>
        <v>0</v>
      </c>
    </row>
    <row r="12" spans="1:6" ht="17.5">
      <c r="A12" s="79"/>
      <c r="B12" s="25" t="str">
        <f>WeightsDictionary!B11</f>
        <v>Descriptive (detailed specifics of a product or item)</v>
      </c>
      <c r="C12" s="29" t="b">
        <v>0</v>
      </c>
      <c r="D12" s="21" t="str">
        <f>VLOOKUP(B12,WeightsDictionary!$B$3:$G$31,IF(C12=TRUE,3,5),FALSE)</f>
        <v>At Risk</v>
      </c>
      <c r="E12" s="21">
        <f>VLOOKUP(B12,WeightsDictionary!$B$3:$G$31,2,FALSE)</f>
        <v>2</v>
      </c>
      <c r="F12" s="21">
        <f>VLOOKUP(B12,WeightsDictionary!$B$3:$G$31,IF(C12=TRUE,4,6),FALSE)*IF($C$29=TRUE,0.5,1)</f>
        <v>1</v>
      </c>
    </row>
    <row r="13" spans="1:6" ht="17.5">
      <c r="A13" s="79"/>
      <c r="B13" s="25" t="str">
        <f>WeightsDictionary!B12</f>
        <v>Instructional (precise directions &amp; guidance)</v>
      </c>
      <c r="C13" s="29" t="b">
        <v>0</v>
      </c>
      <c r="D13" s="21" t="str">
        <f>VLOOKUP(B13,WeightsDictionary!$B$3:$G$31,IF(C13=TRUE,3,5),FALSE)</f>
        <v>At Risk</v>
      </c>
      <c r="E13" s="21">
        <f>VLOOKUP(B13,WeightsDictionary!$B$3:$G$31,2,FALSE)</f>
        <v>1</v>
      </c>
      <c r="F13" s="21">
        <f>VLOOKUP(B13,WeightsDictionary!$B$3:$G$31,IF(C13=TRUE,4,6),FALSE)*IF($C$29=TRUE,0.5,1)</f>
        <v>0.5</v>
      </c>
    </row>
    <row r="14" spans="1:6" ht="17.5">
      <c r="A14" s="79"/>
      <c r="B14" s="25" t="str">
        <f>WeightsDictionary!B13</f>
        <v>Declaratory, informative (straightforward, factual)</v>
      </c>
      <c r="C14" s="29" t="b">
        <v>1</v>
      </c>
      <c r="D14" s="21" t="str">
        <f>VLOOKUP(B14,WeightsDictionary!$B$3:$G$31,IF(C14=TRUE,3,5),FALSE)</f>
        <v>Optimal</v>
      </c>
      <c r="E14" s="21">
        <f>VLOOKUP(B14,WeightsDictionary!$B$3:$G$31,2,FALSE)</f>
        <v>1</v>
      </c>
      <c r="F14" s="21">
        <f>VLOOKUP(B14,WeightsDictionary!$B$3:$G$31,IF(C14=TRUE,4,6),FALSE)*IF($C$29=TRUE,0.5,1)</f>
        <v>0</v>
      </c>
    </row>
    <row r="15" spans="1:6" ht="17.5">
      <c r="A15" s="79"/>
      <c r="B15" s="25" t="str">
        <f>WeightsDictionary!B14</f>
        <v>Idiomatic, figurative (at least one idiomatic or figurative expression)</v>
      </c>
      <c r="C15" s="29" t="b">
        <v>0</v>
      </c>
      <c r="D15" s="21" t="str">
        <f>VLOOKUP(B15,WeightsDictionary!$B$3:$G$31,IF(C15=TRUE,3,5),FALSE)</f>
        <v>Optimal</v>
      </c>
      <c r="E15" s="21">
        <f>VLOOKUP(B15,WeightsDictionary!$B$3:$G$31,2,FALSE)</f>
        <v>4</v>
      </c>
      <c r="F15" s="21">
        <f>VLOOKUP(B15,WeightsDictionary!$B$3:$G$31,IF(C15=TRUE,4,6),FALSE)*IF($C$29=TRUE,0.5,1)</f>
        <v>0</v>
      </c>
    </row>
    <row r="16" spans="1:6" ht="17.5">
      <c r="A16" s="79"/>
      <c r="B16" s="25" t="str">
        <f>WeightsDictionary!B15</f>
        <v>Nuanced (intricate layers of meaning, cultural subtleties, connotations)</v>
      </c>
      <c r="C16" s="29" t="b">
        <v>1</v>
      </c>
      <c r="D16" s="21" t="str">
        <f>VLOOKUP(B16,WeightsDictionary!$B$3:$G$31,IF(C16=TRUE,3,5),FALSE)</f>
        <v>At Risk</v>
      </c>
      <c r="E16" s="21">
        <f>VLOOKUP(B16,WeightsDictionary!$B$3:$G$31,2,FALSE)</f>
        <v>4</v>
      </c>
      <c r="F16" s="21">
        <f>VLOOKUP(B16,WeightsDictionary!$B$3:$G$31,IF(C16=TRUE,4,6),FALSE)*IF($C$29=TRUE,0.5,1)</f>
        <v>2</v>
      </c>
    </row>
    <row r="17" spans="1:6" ht="33">
      <c r="A17" s="79"/>
      <c r="B17" s="25" t="str">
        <f>WeightsDictionary!B16</f>
        <v>Informal writing (conversational tone, colloquialisms, a more "relaxed" approach to grammar rules)</v>
      </c>
      <c r="C17" s="29" t="b">
        <v>0</v>
      </c>
      <c r="D17" s="21" t="str">
        <f>VLOOKUP(B17,WeightsDictionary!$B$3:$G$31,IF(C17=TRUE,3,5),FALSE)</f>
        <v>Optimal</v>
      </c>
      <c r="E17" s="21">
        <f>VLOOKUP(B17,WeightsDictionary!$B$3:$G$31,2,FALSE)</f>
        <v>3</v>
      </c>
      <c r="F17" s="21">
        <f>VLOOKUP(B17,WeightsDictionary!$B$3:$G$31,IF(C17=TRUE,4,6),FALSE)*IF($C$29=TRUE,0.5,1)</f>
        <v>0</v>
      </c>
    </row>
    <row r="18" spans="1:6" ht="33">
      <c r="A18" s="75"/>
      <c r="B18" s="25" t="str">
        <f>WeightsDictionary!B17</f>
        <v>Formal writing (more sophisticated vocabulary, impersonal tone, priority is adherence to grammar rules)</v>
      </c>
      <c r="C18" s="29" t="b">
        <v>1</v>
      </c>
      <c r="D18" s="21" t="str">
        <f>VLOOKUP(B18,WeightsDictionary!$B$3:$G$31,IF(C18=TRUE,3,5),FALSE)</f>
        <v>Optimal</v>
      </c>
      <c r="E18" s="21">
        <f>VLOOKUP(B18,WeightsDictionary!$B$3:$G$31,2,FALSE)</f>
        <v>2</v>
      </c>
      <c r="F18" s="21">
        <f>VLOOKUP(B18,WeightsDictionary!$B$3:$G$31,IF(C18=TRUE,4,6),FALSE)*IF($C$29=TRUE,0.5,1)</f>
        <v>0</v>
      </c>
    </row>
    <row r="19" spans="1:6" ht="33">
      <c r="A19" s="74" t="str">
        <f>WeightsDictionary!A18</f>
        <v>Source Text Characteristics - Intent</v>
      </c>
      <c r="B19" s="25" t="str">
        <f>WeightsDictionary!B18</f>
        <v>Convince, persuade the user to take action or behave in a certain way (e.g. convince the user to subscribe to a newsletter)</v>
      </c>
      <c r="C19" s="29" t="b">
        <v>0</v>
      </c>
      <c r="D19" s="21" t="str">
        <f>VLOOKUP(B19,WeightsDictionary!$B$3:$G$31,IF(C19=TRUE,3,5),FALSE)</f>
        <v>Optimal</v>
      </c>
      <c r="E19" s="21">
        <f>VLOOKUP(B19,WeightsDictionary!$B$3:$G$31,2,FALSE)</f>
        <v>4</v>
      </c>
      <c r="F19" s="21">
        <f>VLOOKUP(B19,WeightsDictionary!$B$3:$G$31,IF(C19=TRUE,4,6),FALSE)*IF($C$29=TRUE,0.5,1)</f>
        <v>0</v>
      </c>
    </row>
    <row r="20" spans="1:6" ht="17.5">
      <c r="A20" s="79"/>
      <c r="B20" s="25" t="str">
        <f>WeightsDictionary!B19</f>
        <v>Interact; engage with the user (e.g. shopping cart on website)</v>
      </c>
      <c r="C20" s="29" t="b">
        <v>0</v>
      </c>
      <c r="D20" s="21" t="str">
        <f>VLOOKUP(B20,WeightsDictionary!$B$3:$G$31,IF(C20=TRUE,3,5),FALSE)</f>
        <v>At Risk</v>
      </c>
      <c r="E20" s="21">
        <f>VLOOKUP(B20,WeightsDictionary!$B$3:$G$31,2,FALSE)</f>
        <v>3</v>
      </c>
      <c r="F20" s="21">
        <f>VLOOKUP(B20,WeightsDictionary!$B$3:$G$31,IF(C20=TRUE,4,6),FALSE)*IF($C$29=TRUE,0.5,1)</f>
        <v>1.5</v>
      </c>
    </row>
    <row r="21" spans="1:6" ht="33">
      <c r="A21" s="79"/>
      <c r="B21" s="25" t="str">
        <f>WeightsDictionary!B20</f>
        <v>Entertain; ignite inspiration, motivation or enthusiasm in the user (e.g. marketing case study)</v>
      </c>
      <c r="C21" s="29" t="b">
        <v>0</v>
      </c>
      <c r="D21" s="21" t="str">
        <f>VLOOKUP(B21,WeightsDictionary!$B$3:$G$31,IF(C21=TRUE,3,5),FALSE)</f>
        <v>Optimal</v>
      </c>
      <c r="E21" s="21">
        <f>VLOOKUP(B21,WeightsDictionary!$B$3:$G$31,2,FALSE)</f>
        <v>4</v>
      </c>
      <c r="F21" s="21">
        <f>VLOOKUP(B21,WeightsDictionary!$B$3:$G$31,IF(C21=TRUE,4,6),FALSE)*IF($C$29=TRUE,0.5,1)</f>
        <v>0</v>
      </c>
    </row>
    <row r="22" spans="1:6" ht="17.5">
      <c r="A22" s="79"/>
      <c r="B22" s="25" t="str">
        <f>WeightsDictionary!B21</f>
        <v>For the user to comprehend the main idea of the message (get the gist)</v>
      </c>
      <c r="C22" s="29" t="b">
        <v>1</v>
      </c>
      <c r="D22" s="21" t="str">
        <f>VLOOKUP(B22,WeightsDictionary!$B$3:$G$31,IF(C22=TRUE,3,5),FALSE)</f>
        <v>Optimal</v>
      </c>
      <c r="E22" s="21">
        <f>VLOOKUP(B22,WeightsDictionary!$B$3:$G$31,2,FALSE)</f>
        <v>1</v>
      </c>
      <c r="F22" s="21">
        <f>VLOOKUP(B22,WeightsDictionary!$B$3:$G$31,IF(C22=TRUE,4,6),FALSE)*IF($C$29=TRUE,0.5,1)</f>
        <v>0</v>
      </c>
    </row>
    <row r="23" spans="1:6" ht="17.5">
      <c r="A23" s="75"/>
      <c r="B23" s="25" t="str">
        <f>WeightsDictionary!B22</f>
        <v>Provide user with information (e.g. a product description in retail)</v>
      </c>
      <c r="C23" s="29" t="b">
        <v>0</v>
      </c>
      <c r="D23" s="21" t="str">
        <f>VLOOKUP(B23,WeightsDictionary!$B$3:$G$31,IF(C23=TRUE,3,5),FALSE)</f>
        <v>At Risk</v>
      </c>
      <c r="E23" s="21">
        <f>VLOOKUP(B23,WeightsDictionary!$B$3:$G$31,2,FALSE)</f>
        <v>2</v>
      </c>
      <c r="F23" s="21">
        <f>VLOOKUP(B23,WeightsDictionary!$B$3:$G$31,IF(C23=TRUE,4,6),FALSE)*IF($C$29=TRUE,0.5,1)</f>
        <v>1</v>
      </c>
    </row>
    <row r="24" spans="1:6" ht="49.5">
      <c r="A24" s="74" t="str">
        <f>WeightsDictionary!A23</f>
        <v>Terminology</v>
      </c>
      <c r="B24" s="25" t="str">
        <f>WeightsDictionary!B23</f>
        <v>Industry-specific jargon (specialized terminology, expressions, or language unique to a particular field, i.e. patents, dish/cuisine names (at least 3 specialized terms that might require research)</v>
      </c>
      <c r="C24" s="29" t="b">
        <v>1</v>
      </c>
      <c r="D24" s="21" t="str">
        <f>VLOOKUP(B24,WeightsDictionary!$B$3:$G$31,IF(C24=TRUE,3,5),FALSE)</f>
        <v>At Risk</v>
      </c>
      <c r="E24" s="21">
        <f>VLOOKUP(B24,WeightsDictionary!$B$3:$G$31,2,FALSE)</f>
        <v>4</v>
      </c>
      <c r="F24" s="21">
        <f>VLOOKUP(B24,WeightsDictionary!$B$3:$G$31,IF(C24=TRUE,4,6),FALSE)*IF($C$29=TRUE,0.5,1)</f>
        <v>2</v>
      </c>
    </row>
    <row r="25" spans="1:6" ht="17.5">
      <c r="A25" s="79"/>
      <c r="B25" s="25" t="str">
        <f>WeightsDictionary!B24</f>
        <v>Abbreviations and/or acronyms (at least 3)</v>
      </c>
      <c r="C25" s="29" t="b">
        <v>1</v>
      </c>
      <c r="D25" s="21" t="str">
        <f>VLOOKUP(B25,WeightsDictionary!$B$3:$G$31,IF(C25=TRUE,3,5),FALSE)</f>
        <v>At Risk</v>
      </c>
      <c r="E25" s="21">
        <f>VLOOKUP(B25,WeightsDictionary!$B$3:$G$31,2,FALSE)</f>
        <v>4</v>
      </c>
      <c r="F25" s="21">
        <f>VLOOKUP(B25,WeightsDictionary!$B$3:$G$31,IF(C25=TRUE,4,6),FALSE)*IF($C$29=TRUE,0.5,1)</f>
        <v>2</v>
      </c>
    </row>
    <row r="26" spans="1:6" ht="33">
      <c r="A26" s="75"/>
      <c r="B26" s="25" t="str">
        <f>WeightsDictionary!B25</f>
        <v>Inconsistent use of terminology, contradictory word choices and expressions (at least 2)</v>
      </c>
      <c r="C26" s="29" t="b">
        <v>0</v>
      </c>
      <c r="D26" s="21" t="str">
        <f>VLOOKUP(B26,WeightsDictionary!$B$3:$G$31,IF(C26=TRUE,3,5),FALSE)</f>
        <v>Optimal</v>
      </c>
      <c r="E26" s="21">
        <f>VLOOKUP(B26,WeightsDictionary!$B$3:$G$31,2,FALSE)</f>
        <v>4</v>
      </c>
      <c r="F26" s="21">
        <f>VLOOKUP(B26,WeightsDictionary!$B$3:$G$31,IF(C26=TRUE,4,6),FALSE)*IF($C$29=TRUE,0.5,1)</f>
        <v>0</v>
      </c>
    </row>
    <row r="27" spans="1:6" ht="17.5">
      <c r="A27" s="74" t="str">
        <f>WeightsDictionary!A26</f>
        <v>Legal and Regulatory Requirements</v>
      </c>
      <c r="B27" s="25" t="str">
        <f>WeightsDictionary!B26</f>
        <v>Highly sensitive, confidential</v>
      </c>
      <c r="C27" s="29" t="b">
        <v>1</v>
      </c>
      <c r="D27" s="21" t="str">
        <f>VLOOKUP(B27,WeightsDictionary!$B$3:$G$31,IF(C27=TRUE,3,5),FALSE)</f>
        <v>At Risk</v>
      </c>
      <c r="E27" s="21">
        <f>VLOOKUP(B27,WeightsDictionary!$B$3:$G$31,2,FALSE)</f>
        <v>4</v>
      </c>
      <c r="F27" s="21">
        <f>VLOOKUP(B27,WeightsDictionary!$B$3:$G$31,IF(C27=TRUE,4,6),FALSE)*IF($C$29=TRUE,0.5,1)</f>
        <v>2</v>
      </c>
    </row>
    <row r="28" spans="1:6" ht="17.5">
      <c r="A28" s="75"/>
      <c r="B28" s="25" t="str">
        <f>WeightsDictionary!B27</f>
        <v>Regulatory-constrained (i.e. patents)</v>
      </c>
      <c r="C28" s="29" t="b">
        <v>0</v>
      </c>
      <c r="D28" s="21" t="str">
        <f>VLOOKUP(B28,WeightsDictionary!$B$3:$G$31,IF(C28=TRUE,3,5),FALSE)</f>
        <v>Optimal</v>
      </c>
      <c r="E28" s="21">
        <f>VLOOKUP(B28,WeightsDictionary!$B$3:$G$31,2,FALSE)</f>
        <v>4</v>
      </c>
      <c r="F28" s="21">
        <f>VLOOKUP(B28,WeightsDictionary!$B$3:$G$31,IF(C28=TRUE,4,6),FALSE)*IF($C$29=TRUE,0.5,1)</f>
        <v>0</v>
      </c>
    </row>
    <row r="29" spans="1:6" ht="17.5">
      <c r="A29" s="74" t="str">
        <f>WeightsDictionary!A28</f>
        <v>Target Audience</v>
      </c>
      <c r="B29" s="25" t="str">
        <f>WeightsDictionary!B28</f>
        <v>Only internally within the Company (and will not be published)</v>
      </c>
      <c r="C29" s="29" t="b">
        <v>1</v>
      </c>
      <c r="D29" s="21" t="str">
        <f>VLOOKUP(B29,WeightsDictionary!$B$3:$G$31,IF(C29=TRUE,3,5),FALSE)</f>
        <v>Optimal</v>
      </c>
      <c r="E29" s="21">
        <f>VLOOKUP(B29,WeightsDictionary!$B$3:$G$31,2,FALSE)</f>
        <v>1</v>
      </c>
      <c r="F29" s="21">
        <f>VLOOKUP(B29,WeightsDictionary!$B$3:$G$31,IF(C29=TRUE,4,6),FALSE)*IF($C$29=TRUE,0.5,1)</f>
        <v>0</v>
      </c>
    </row>
    <row r="30" spans="1:6" ht="33">
      <c r="A30" s="75"/>
      <c r="B30" s="25" t="str">
        <f>WeightsDictionary!B29</f>
        <v>Amongst a culturally-specific or focus group (i.e. teenagers, kids, parents, students, etc.) with a specific purpose</v>
      </c>
      <c r="C30" s="29" t="b">
        <v>0</v>
      </c>
      <c r="D30" s="21" t="str">
        <f>VLOOKUP(B30,WeightsDictionary!$B$3:$G$31,IF(C30=TRUE,3,5),FALSE)</f>
        <v>Optimal</v>
      </c>
      <c r="E30" s="21">
        <f>VLOOKUP(B30,WeightsDictionary!$B$3:$G$31,2,FALSE)</f>
        <v>4</v>
      </c>
      <c r="F30" s="21">
        <f>VLOOKUP(B30,WeightsDictionary!$B$3:$G$31,IF(C30=TRUE,4,6),FALSE)*IF($C$29=TRUE,0.5,1)</f>
        <v>0</v>
      </c>
    </row>
    <row r="31" spans="1:6" ht="49.5">
      <c r="A31" s="74" t="str">
        <f>WeightsDictionary!A30</f>
        <v>Project-Specific</v>
      </c>
      <c r="B31" s="25" t="str">
        <f>WeightsDictionary!B30</f>
        <v>Needs the translation with a fast turn-around time to meet with specific deadlines (e.g. TAT shorter than standard delivery SLA for the volumes to be translated)</v>
      </c>
      <c r="C31" s="29" t="b">
        <v>1</v>
      </c>
      <c r="D31" s="21" t="str">
        <f>VLOOKUP(B31,WeightsDictionary!$B$3:$G$31,IF(C31=TRUE,3,5),FALSE)</f>
        <v>Optimal</v>
      </c>
      <c r="E31" s="21">
        <f>VLOOKUP(B31,WeightsDictionary!$B$3:$G$31,2,FALSE)</f>
        <v>1</v>
      </c>
      <c r="F31" s="21">
        <f>VLOOKUP(B31,WeightsDictionary!$B$3:$G$31,IF(C31=TRUE,4,6),FALSE)*IF($C$29=TRUE,0.5,1)</f>
        <v>0</v>
      </c>
    </row>
    <row r="32" spans="1:6" ht="17.5">
      <c r="A32" s="75"/>
      <c r="B32" s="25" t="str">
        <f>WeightsDictionary!B31</f>
        <v>Has budget concerns</v>
      </c>
      <c r="C32" s="29" t="b">
        <v>1</v>
      </c>
      <c r="D32" s="21" t="str">
        <f>VLOOKUP(B32,WeightsDictionary!$B$3:$G$31,IF(C32=TRUE,3,5),FALSE)</f>
        <v>Optimal</v>
      </c>
      <c r="E32" s="21">
        <f>VLOOKUP(B32,WeightsDictionary!$B$3:$G$31,2,FALSE)</f>
        <v>1</v>
      </c>
      <c r="F32" s="21">
        <f>VLOOKUP(B32,WeightsDictionary!$B$3:$G$31,IF(C32=TRUE,4,6),FALSE)*IF($C$29=TRUE,0.5,1)</f>
        <v>0</v>
      </c>
    </row>
    <row r="33" spans="1:6" ht="17.5">
      <c r="A33" s="26"/>
      <c r="B33" s="27"/>
      <c r="C33" s="30"/>
      <c r="D33" s="31"/>
      <c r="E33" s="31">
        <f t="shared" ref="E33:F33" si="0">SUM(E3:E32)</f>
        <v>88</v>
      </c>
      <c r="F33" s="32">
        <f t="shared" si="0"/>
        <v>20.5</v>
      </c>
    </row>
  </sheetData>
  <mergeCells count="8">
    <mergeCell ref="A29:A30"/>
    <mergeCell ref="A31:A32"/>
    <mergeCell ref="A1:F1"/>
    <mergeCell ref="A4:A10"/>
    <mergeCell ref="A11:A18"/>
    <mergeCell ref="A19:A23"/>
    <mergeCell ref="A24:A26"/>
    <mergeCell ref="A27:A28"/>
  </mergeCells>
  <conditionalFormatting sqref="D3:F33">
    <cfRule type="cellIs" dxfId="27" priority="3" operator="equal">
      <formula>"Optimal"</formula>
    </cfRule>
    <cfRule type="cellIs" dxfId="26" priority="4" operator="equal">
      <formula>"At Risk"</formula>
    </cfRule>
  </conditionalFormatting>
  <conditionalFormatting sqref="A2:F2">
    <cfRule type="cellIs" dxfId="25" priority="1" operator="equal">
      <formula>"Optimal"</formula>
    </cfRule>
    <cfRule type="cellIs" dxfId="24" priority="2" operator="equal">
      <formula>"At Risk"</formula>
    </cfRule>
  </conditionalFormatting>
  <dataValidations count="1">
    <dataValidation type="list" allowBlank="1" showInputMessage="1" showErrorMessage="1" sqref="C4:C32">
      <formula1>"TRUE,FALSE"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WeightsDictionary!$B$33:$B$40</xm:f>
          </x14:formula1>
          <xm:sqref>C3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F33"/>
  <sheetViews>
    <sheetView workbookViewId="0">
      <pane ySplit="2" topLeftCell="A3" activePane="bottomLeft" state="frozen"/>
      <selection pane="bottomLeft" activeCell="A2" sqref="A2"/>
    </sheetView>
  </sheetViews>
  <sheetFormatPr defaultColWidth="12.54296875" defaultRowHeight="15.75" customHeight="1"/>
  <cols>
    <col min="1" max="1" width="31.54296875" style="7" customWidth="1"/>
    <col min="2" max="2" width="67.26953125" style="7" customWidth="1"/>
    <col min="3" max="3" width="29.453125" style="33" customWidth="1"/>
    <col min="4" max="6" width="20.81640625" style="33" customWidth="1"/>
    <col min="7" max="16384" width="12.54296875" style="7"/>
  </cols>
  <sheetData>
    <row r="1" spans="1:6" ht="15.75" customHeight="1">
      <c r="A1" s="83" t="s">
        <v>225</v>
      </c>
      <c r="B1" s="84"/>
      <c r="C1" s="84"/>
      <c r="D1" s="84"/>
      <c r="E1" s="84"/>
      <c r="F1" s="85"/>
    </row>
    <row r="2" spans="1:6" ht="15.75" customHeight="1">
      <c r="A2" s="58" t="str">
        <f>WeightsDictionary!A1</f>
        <v>Category</v>
      </c>
      <c r="B2" s="58" t="str">
        <f>WeightsDictionary!B1</f>
        <v>Question</v>
      </c>
      <c r="C2" s="58" t="s">
        <v>222</v>
      </c>
      <c r="D2" s="58" t="s">
        <v>125</v>
      </c>
      <c r="E2" s="58" t="s">
        <v>215</v>
      </c>
      <c r="F2" s="58" t="s">
        <v>126</v>
      </c>
    </row>
    <row r="3" spans="1:6" ht="17.5">
      <c r="A3" s="23" t="str">
        <f>WeightsDictionary!A32</f>
        <v>Domains</v>
      </c>
      <c r="B3" s="24" t="str">
        <f>WeightsDictionary!B32</f>
        <v>What’s the content field of expertise?</v>
      </c>
      <c r="C3" s="34" t="s">
        <v>164</v>
      </c>
      <c r="D3" s="21" t="str">
        <f>VLOOKUP(C3,WeightsDictionary!$B$33:$E$40,3,FALSE)</f>
        <v>At Risk</v>
      </c>
      <c r="E3" s="21">
        <f>VLOOKUP(C3,WeightsDictionary!$B$33:$E$40,4,FALSE)</f>
        <v>4</v>
      </c>
      <c r="F3" s="21">
        <f>VLOOKUP(C3,WeightsDictionary!$B$33:$E$40,4,FALSE)*IF($C$29=TRUE,0.5,1)</f>
        <v>4</v>
      </c>
    </row>
    <row r="4" spans="1:6" ht="33">
      <c r="A4" s="74" t="str">
        <f>WeightsDictionary!A3</f>
        <v>Source Text Characteristics - Structure</v>
      </c>
      <c r="B4" s="25" t="str">
        <f>WeightsDictionary!B3</f>
        <v>Well-written/grammatically sound (i.e. adheres to correct grammar and language conventions)</v>
      </c>
      <c r="C4" s="29" t="b">
        <v>1</v>
      </c>
      <c r="D4" s="21" t="str">
        <f>VLOOKUP(B4,WeightsDictionary!$B$3:$G$31,IF(C4=TRUE,3,5),FALSE)</f>
        <v>Optimal</v>
      </c>
      <c r="E4" s="21">
        <f>VLOOKUP(B4,WeightsDictionary!$B$3:$G$31,2,FALSE)</f>
        <v>1</v>
      </c>
      <c r="F4" s="21">
        <f>VLOOKUP(B4,WeightsDictionary!$B$3:$G$31,IF(C4=TRUE,4,6),FALSE)*IF($C$29=TRUE,0.5,1)</f>
        <v>0</v>
      </c>
    </row>
    <row r="5" spans="1:6" ht="33">
      <c r="A5" s="79"/>
      <c r="B5" s="25" t="str">
        <f>WeightsDictionary!B4</f>
        <v>High level of sentence complexity (i.e. long sentences with multiple clauses or dependent constructions)</v>
      </c>
      <c r="C5" s="29" t="b">
        <v>0</v>
      </c>
      <c r="D5" s="21" t="str">
        <f>VLOOKUP(B5,WeightsDictionary!$B$3:$G$31,IF(C5=TRUE,3,5),FALSE)</f>
        <v>Optimal</v>
      </c>
      <c r="E5" s="21">
        <f>VLOOKUP(B5,WeightsDictionary!$B$3:$G$31,2,FALSE)</f>
        <v>4</v>
      </c>
      <c r="F5" s="21">
        <f>VLOOKUP(B5,WeightsDictionary!$B$3:$G$31,IF(C5=TRUE,4,6),FALSE)*IF($C$29=TRUE,0.5,1)</f>
        <v>0</v>
      </c>
    </row>
    <row r="6" spans="1:6" ht="17.5">
      <c r="A6" s="79"/>
      <c r="B6" s="25" t="str">
        <f>WeightsDictionary!B5</f>
        <v>Dialogue, Messaging Format</v>
      </c>
      <c r="C6" s="29" t="b">
        <v>0</v>
      </c>
      <c r="D6" s="21" t="str">
        <f>VLOOKUP(B6,WeightsDictionary!$B$3:$G$31,IF(C6=TRUE,3,5),FALSE)</f>
        <v>At Risk</v>
      </c>
      <c r="E6" s="21">
        <f>VLOOKUP(B6,WeightsDictionary!$B$3:$G$31,2,FALSE)</f>
        <v>2</v>
      </c>
      <c r="F6" s="21">
        <f>VLOOKUP(B6,WeightsDictionary!$B$3:$G$31,IF(C6=TRUE,4,6),FALSE)*IF($C$29=TRUE,0.5,1)</f>
        <v>2</v>
      </c>
    </row>
    <row r="7" spans="1:6" ht="17.5">
      <c r="A7" s="79"/>
      <c r="B7" s="25" t="str">
        <f>WeightsDictionary!B6</f>
        <v>Tables, Graphics, Charts (at least 1)</v>
      </c>
      <c r="C7" s="29" t="b">
        <v>0</v>
      </c>
      <c r="D7" s="21" t="str">
        <f>VLOOKUP(B7,WeightsDictionary!$B$3:$G$31,IF(C7=TRUE,3,5),FALSE)</f>
        <v>Optimal</v>
      </c>
      <c r="E7" s="21">
        <f>VLOOKUP(B7,WeightsDictionary!$B$3:$G$31,2,FALSE)</f>
        <v>4</v>
      </c>
      <c r="F7" s="21">
        <f>VLOOKUP(B7,WeightsDictionary!$B$3:$G$31,IF(C7=TRUE,4,6),FALSE)*IF($C$29=TRUE,0.5,1)</f>
        <v>0</v>
      </c>
    </row>
    <row r="8" spans="1:6" ht="17.5">
      <c r="A8" s="79"/>
      <c r="B8" s="25" t="str">
        <f>WeightsDictionary!B7</f>
        <v>Headers, Subheaders, Footers, Footnotes (at least 4)</v>
      </c>
      <c r="C8" s="29" t="b">
        <v>0</v>
      </c>
      <c r="D8" s="21" t="str">
        <f>VLOOKUP(B8,WeightsDictionary!$B$3:$G$31,IF(C8=TRUE,3,5),FALSE)</f>
        <v>Optimal</v>
      </c>
      <c r="E8" s="21">
        <f>VLOOKUP(B8,WeightsDictionary!$B$3:$G$31,2,FALSE)</f>
        <v>3</v>
      </c>
      <c r="F8" s="21">
        <f>VLOOKUP(B8,WeightsDictionary!$B$3:$G$31,IF(C8=TRUE,4,6),FALSE)*IF($C$29=TRUE,0.5,1)</f>
        <v>0</v>
      </c>
    </row>
    <row r="9" spans="1:6" ht="17.5">
      <c r="A9" s="79"/>
      <c r="B9" s="25" t="str">
        <f>WeightsDictionary!B8</f>
        <v>Placeholders, Tags, Links, HTML Markup Text (at least 2)</v>
      </c>
      <c r="C9" s="29" t="b">
        <v>1</v>
      </c>
      <c r="D9" s="21" t="str">
        <f>VLOOKUP(B9,WeightsDictionary!$B$3:$G$31,IF(C9=TRUE,3,5),FALSE)</f>
        <v>At Risk</v>
      </c>
      <c r="E9" s="21">
        <f>VLOOKUP(B9,WeightsDictionary!$B$3:$G$31,2,FALSE)</f>
        <v>4</v>
      </c>
      <c r="F9" s="21">
        <f>VLOOKUP(B9,WeightsDictionary!$B$3:$G$31,IF(C9=TRUE,4,6),FALSE)*IF($C$29=TRUE,0.5,1)</f>
        <v>4</v>
      </c>
    </row>
    <row r="10" spans="1:6" ht="17.5">
      <c r="A10" s="75"/>
      <c r="B10" s="25" t="str">
        <f>WeightsDictionary!B9</f>
        <v>Restricted Character Count Format, Social Media, Ads Format</v>
      </c>
      <c r="C10" s="29" t="b">
        <v>0</v>
      </c>
      <c r="D10" s="21" t="str">
        <f>VLOOKUP(B10,WeightsDictionary!$B$3:$G$31,IF(C10=TRUE,3,5),FALSE)</f>
        <v>Optimal</v>
      </c>
      <c r="E10" s="21">
        <f>VLOOKUP(B10,WeightsDictionary!$B$3:$G$31,2,FALSE)</f>
        <v>4</v>
      </c>
      <c r="F10" s="21">
        <f>VLOOKUP(B10,WeightsDictionary!$B$3:$G$31,IF(C10=TRUE,4,6),FALSE)*IF($C$29=TRUE,0.5,1)</f>
        <v>0</v>
      </c>
    </row>
    <row r="11" spans="1:6" ht="17.5">
      <c r="A11" s="74" t="str">
        <f>WeightsDictionary!A10</f>
        <v>Source Text Characteristics - Style</v>
      </c>
      <c r="B11" s="25" t="str">
        <f>WeightsDictionary!B10</f>
        <v>Creative (inventive language)</v>
      </c>
      <c r="C11" s="29" t="b">
        <v>0</v>
      </c>
      <c r="D11" s="21" t="str">
        <f>VLOOKUP(B11,WeightsDictionary!$B$3:$G$31,IF(C11=TRUE,3,5),FALSE)</f>
        <v>Optimal</v>
      </c>
      <c r="E11" s="21">
        <f>VLOOKUP(B11,WeightsDictionary!$B$3:$G$31,2,FALSE)</f>
        <v>4</v>
      </c>
      <c r="F11" s="21">
        <f>VLOOKUP(B11,WeightsDictionary!$B$3:$G$31,IF(C11=TRUE,4,6),FALSE)*IF($C$29=TRUE,0.5,1)</f>
        <v>0</v>
      </c>
    </row>
    <row r="12" spans="1:6" ht="17.5">
      <c r="A12" s="79"/>
      <c r="B12" s="25" t="str">
        <f>WeightsDictionary!B11</f>
        <v>Descriptive (detailed specifics of a product or item)</v>
      </c>
      <c r="C12" s="29" t="b">
        <v>0</v>
      </c>
      <c r="D12" s="21" t="str">
        <f>VLOOKUP(B12,WeightsDictionary!$B$3:$G$31,IF(C12=TRUE,3,5),FALSE)</f>
        <v>At Risk</v>
      </c>
      <c r="E12" s="21">
        <f>VLOOKUP(B12,WeightsDictionary!$B$3:$G$31,2,FALSE)</f>
        <v>2</v>
      </c>
      <c r="F12" s="21">
        <f>VLOOKUP(B12,WeightsDictionary!$B$3:$G$31,IF(C12=TRUE,4,6),FALSE)*IF($C$29=TRUE,0.5,1)</f>
        <v>2</v>
      </c>
    </row>
    <row r="13" spans="1:6" ht="17.5">
      <c r="A13" s="79"/>
      <c r="B13" s="25" t="str">
        <f>WeightsDictionary!B12</f>
        <v>Instructional (precise directions &amp; guidance)</v>
      </c>
      <c r="C13" s="29" t="b">
        <v>0</v>
      </c>
      <c r="D13" s="21" t="str">
        <f>VLOOKUP(B13,WeightsDictionary!$B$3:$G$31,IF(C13=TRUE,3,5),FALSE)</f>
        <v>At Risk</v>
      </c>
      <c r="E13" s="21">
        <f>VLOOKUP(B13,WeightsDictionary!$B$3:$G$31,2,FALSE)</f>
        <v>1</v>
      </c>
      <c r="F13" s="21">
        <f>VLOOKUP(B13,WeightsDictionary!$B$3:$G$31,IF(C13=TRUE,4,6),FALSE)*IF($C$29=TRUE,0.5,1)</f>
        <v>1</v>
      </c>
    </row>
    <row r="14" spans="1:6" ht="17.5">
      <c r="A14" s="79"/>
      <c r="B14" s="25" t="str">
        <f>WeightsDictionary!B13</f>
        <v>Declaratory, informative (straightforward, factual)</v>
      </c>
      <c r="C14" s="29" t="b">
        <v>1</v>
      </c>
      <c r="D14" s="21" t="str">
        <f>VLOOKUP(B14,WeightsDictionary!$B$3:$G$31,IF(C14=TRUE,3,5),FALSE)</f>
        <v>Optimal</v>
      </c>
      <c r="E14" s="21">
        <f>VLOOKUP(B14,WeightsDictionary!$B$3:$G$31,2,FALSE)</f>
        <v>1</v>
      </c>
      <c r="F14" s="21">
        <f>VLOOKUP(B14,WeightsDictionary!$B$3:$G$31,IF(C14=TRUE,4,6),FALSE)*IF($C$29=TRUE,0.5,1)</f>
        <v>0</v>
      </c>
    </row>
    <row r="15" spans="1:6" ht="17.5">
      <c r="A15" s="79"/>
      <c r="B15" s="25" t="str">
        <f>WeightsDictionary!B14</f>
        <v>Idiomatic, figurative (at least one idiomatic or figurative expression)</v>
      </c>
      <c r="C15" s="29" t="b">
        <v>0</v>
      </c>
      <c r="D15" s="21" t="str">
        <f>VLOOKUP(B15,WeightsDictionary!$B$3:$G$31,IF(C15=TRUE,3,5),FALSE)</f>
        <v>Optimal</v>
      </c>
      <c r="E15" s="21">
        <f>VLOOKUP(B15,WeightsDictionary!$B$3:$G$31,2,FALSE)</f>
        <v>4</v>
      </c>
      <c r="F15" s="21">
        <f>VLOOKUP(B15,WeightsDictionary!$B$3:$G$31,IF(C15=TRUE,4,6),FALSE)*IF($C$29=TRUE,0.5,1)</f>
        <v>0</v>
      </c>
    </row>
    <row r="16" spans="1:6" ht="17.5">
      <c r="A16" s="79"/>
      <c r="B16" s="25" t="str">
        <f>WeightsDictionary!B15</f>
        <v>Nuanced (intricate layers of meaning, cultural subtleties, connotations)</v>
      </c>
      <c r="C16" s="29" t="b">
        <v>0</v>
      </c>
      <c r="D16" s="21" t="str">
        <f>VLOOKUP(B16,WeightsDictionary!$B$3:$G$31,IF(C16=TRUE,3,5),FALSE)</f>
        <v>Optimal</v>
      </c>
      <c r="E16" s="21">
        <f>VLOOKUP(B16,WeightsDictionary!$B$3:$G$31,2,FALSE)</f>
        <v>4</v>
      </c>
      <c r="F16" s="21">
        <f>VLOOKUP(B16,WeightsDictionary!$B$3:$G$31,IF(C16=TRUE,4,6),FALSE)*IF($C$29=TRUE,0.5,1)</f>
        <v>0</v>
      </c>
    </row>
    <row r="17" spans="1:6" ht="33">
      <c r="A17" s="79"/>
      <c r="B17" s="25" t="str">
        <f>WeightsDictionary!B16</f>
        <v>Informal writing (conversational tone, colloquialisms, a more "relaxed" approach to grammar rules)</v>
      </c>
      <c r="C17" s="29" t="b">
        <v>0</v>
      </c>
      <c r="D17" s="21" t="str">
        <f>VLOOKUP(B17,WeightsDictionary!$B$3:$G$31,IF(C17=TRUE,3,5),FALSE)</f>
        <v>Optimal</v>
      </c>
      <c r="E17" s="21">
        <f>VLOOKUP(B17,WeightsDictionary!$B$3:$G$31,2,FALSE)</f>
        <v>3</v>
      </c>
      <c r="F17" s="21">
        <f>VLOOKUP(B17,WeightsDictionary!$B$3:$G$31,IF(C17=TRUE,4,6),FALSE)*IF($C$29=TRUE,0.5,1)</f>
        <v>0</v>
      </c>
    </row>
    <row r="18" spans="1:6" ht="33">
      <c r="A18" s="75"/>
      <c r="B18" s="25" t="str">
        <f>WeightsDictionary!B17</f>
        <v>Formal writing (more sophisticated vocabulary, impersonal tone, priority is adherence to grammar rules)</v>
      </c>
      <c r="C18" s="29" t="b">
        <v>1</v>
      </c>
      <c r="D18" s="21" t="str">
        <f>VLOOKUP(B18,WeightsDictionary!$B$3:$G$31,IF(C18=TRUE,3,5),FALSE)</f>
        <v>Optimal</v>
      </c>
      <c r="E18" s="21">
        <f>VLOOKUP(B18,WeightsDictionary!$B$3:$G$31,2,FALSE)</f>
        <v>2</v>
      </c>
      <c r="F18" s="21">
        <f>VLOOKUP(B18,WeightsDictionary!$B$3:$G$31,IF(C18=TRUE,4,6),FALSE)*IF($C$29=TRUE,0.5,1)</f>
        <v>0</v>
      </c>
    </row>
    <row r="19" spans="1:6" ht="33">
      <c r="A19" s="74" t="str">
        <f>WeightsDictionary!A18</f>
        <v>Source Text Characteristics - Intent</v>
      </c>
      <c r="B19" s="25" t="str">
        <f>WeightsDictionary!B18</f>
        <v>Convince, persuade the user to take action or behave in a certain way (e.g. convince the user to subscribe to a newsletter)</v>
      </c>
      <c r="C19" s="29" t="b">
        <v>0</v>
      </c>
      <c r="D19" s="21" t="str">
        <f>VLOOKUP(B19,WeightsDictionary!$B$3:$G$31,IF(C19=TRUE,3,5),FALSE)</f>
        <v>Optimal</v>
      </c>
      <c r="E19" s="21">
        <f>VLOOKUP(B19,WeightsDictionary!$B$3:$G$31,2,FALSE)</f>
        <v>4</v>
      </c>
      <c r="F19" s="21">
        <f>VLOOKUP(B19,WeightsDictionary!$B$3:$G$31,IF(C19=TRUE,4,6),FALSE)*IF($C$29=TRUE,0.5,1)</f>
        <v>0</v>
      </c>
    </row>
    <row r="20" spans="1:6" ht="17.5">
      <c r="A20" s="79"/>
      <c r="B20" s="25" t="str">
        <f>WeightsDictionary!B19</f>
        <v>Interact; engage with the user (e.g. shopping cart on website)</v>
      </c>
      <c r="C20" s="29" t="b">
        <v>0</v>
      </c>
      <c r="D20" s="21" t="str">
        <f>VLOOKUP(B20,WeightsDictionary!$B$3:$G$31,IF(C20=TRUE,3,5),FALSE)</f>
        <v>At Risk</v>
      </c>
      <c r="E20" s="21">
        <f>VLOOKUP(B20,WeightsDictionary!$B$3:$G$31,2,FALSE)</f>
        <v>3</v>
      </c>
      <c r="F20" s="21">
        <f>VLOOKUP(B20,WeightsDictionary!$B$3:$G$31,IF(C20=TRUE,4,6),FALSE)*IF($C$29=TRUE,0.5,1)</f>
        <v>3</v>
      </c>
    </row>
    <row r="21" spans="1:6" ht="33">
      <c r="A21" s="79"/>
      <c r="B21" s="25" t="str">
        <f>WeightsDictionary!B20</f>
        <v>Entertain; ignite inspiration, motivation or enthusiasm in the user (e.g. marketing case study)</v>
      </c>
      <c r="C21" s="29" t="b">
        <v>0</v>
      </c>
      <c r="D21" s="21" t="str">
        <f>VLOOKUP(B21,WeightsDictionary!$B$3:$G$31,IF(C21=TRUE,3,5),FALSE)</f>
        <v>Optimal</v>
      </c>
      <c r="E21" s="21">
        <f>VLOOKUP(B21,WeightsDictionary!$B$3:$G$31,2,FALSE)</f>
        <v>4</v>
      </c>
      <c r="F21" s="21">
        <f>VLOOKUP(B21,WeightsDictionary!$B$3:$G$31,IF(C21=TRUE,4,6),FALSE)*IF($C$29=TRUE,0.5,1)</f>
        <v>0</v>
      </c>
    </row>
    <row r="22" spans="1:6" ht="17.5">
      <c r="A22" s="79"/>
      <c r="B22" s="25" t="str">
        <f>WeightsDictionary!B21</f>
        <v>For the user to comprehend the main idea of the message (get the gist)</v>
      </c>
      <c r="C22" s="29" t="b">
        <v>0</v>
      </c>
      <c r="D22" s="21" t="str">
        <f>VLOOKUP(B22,WeightsDictionary!$B$3:$G$31,IF(C22=TRUE,3,5),FALSE)</f>
        <v>At Risk</v>
      </c>
      <c r="E22" s="21">
        <f>VLOOKUP(B22,WeightsDictionary!$B$3:$G$31,2,FALSE)</f>
        <v>1</v>
      </c>
      <c r="F22" s="21">
        <f>VLOOKUP(B22,WeightsDictionary!$B$3:$G$31,IF(C22=TRUE,4,6),FALSE)*IF($C$29=TRUE,0.5,1)</f>
        <v>1</v>
      </c>
    </row>
    <row r="23" spans="1:6" ht="17.5">
      <c r="A23" s="75"/>
      <c r="B23" s="25" t="str">
        <f>WeightsDictionary!B22</f>
        <v>Provide user with information (e.g. a product description in retail)</v>
      </c>
      <c r="C23" s="29" t="b">
        <v>1</v>
      </c>
      <c r="D23" s="21" t="str">
        <f>VLOOKUP(B23,WeightsDictionary!$B$3:$G$31,IF(C23=TRUE,3,5),FALSE)</f>
        <v>Optimal</v>
      </c>
      <c r="E23" s="21">
        <f>VLOOKUP(B23,WeightsDictionary!$B$3:$G$31,2,FALSE)</f>
        <v>2</v>
      </c>
      <c r="F23" s="21">
        <f>VLOOKUP(B23,WeightsDictionary!$B$3:$G$31,IF(C23=TRUE,4,6),FALSE)*IF($C$29=TRUE,0.5,1)</f>
        <v>0</v>
      </c>
    </row>
    <row r="24" spans="1:6" ht="49.5">
      <c r="A24" s="74" t="str">
        <f>WeightsDictionary!A23</f>
        <v>Terminology</v>
      </c>
      <c r="B24" s="25" t="str">
        <f>WeightsDictionary!B23</f>
        <v>Industry-specific jargon (specialized terminology, expressions, or language unique to a particular field, i.e. patents, dish/cuisine names (at least 3 specialized terms that might require research)</v>
      </c>
      <c r="C24" s="29" t="b">
        <v>0</v>
      </c>
      <c r="D24" s="21" t="str">
        <f>VLOOKUP(B24,WeightsDictionary!$B$3:$G$31,IF(C24=TRUE,3,5),FALSE)</f>
        <v>Optimal</v>
      </c>
      <c r="E24" s="21">
        <f>VLOOKUP(B24,WeightsDictionary!$B$3:$G$31,2,FALSE)</f>
        <v>4</v>
      </c>
      <c r="F24" s="21">
        <f>VLOOKUP(B24,WeightsDictionary!$B$3:$G$31,IF(C24=TRUE,4,6),FALSE)*IF($C$29=TRUE,0.5,1)</f>
        <v>0</v>
      </c>
    </row>
    <row r="25" spans="1:6" ht="17.5">
      <c r="A25" s="79"/>
      <c r="B25" s="25" t="str">
        <f>WeightsDictionary!B24</f>
        <v>Abbreviations and/or acronyms (at least 3)</v>
      </c>
      <c r="C25" s="29" t="b">
        <v>1</v>
      </c>
      <c r="D25" s="21" t="str">
        <f>VLOOKUP(B25,WeightsDictionary!$B$3:$G$31,IF(C25=TRUE,3,5),FALSE)</f>
        <v>At Risk</v>
      </c>
      <c r="E25" s="21">
        <f>VLOOKUP(B25,WeightsDictionary!$B$3:$G$31,2,FALSE)</f>
        <v>4</v>
      </c>
      <c r="F25" s="21">
        <f>VLOOKUP(B25,WeightsDictionary!$B$3:$G$31,IF(C25=TRUE,4,6),FALSE)*IF($C$29=TRUE,0.5,1)</f>
        <v>4</v>
      </c>
    </row>
    <row r="26" spans="1:6" ht="33">
      <c r="A26" s="75"/>
      <c r="B26" s="25" t="str">
        <f>WeightsDictionary!B25</f>
        <v>Inconsistent use of terminology, contradictory word choices and expressions (at least 2)</v>
      </c>
      <c r="C26" s="29" t="b">
        <v>0</v>
      </c>
      <c r="D26" s="21" t="str">
        <f>VLOOKUP(B26,WeightsDictionary!$B$3:$G$31,IF(C26=TRUE,3,5),FALSE)</f>
        <v>Optimal</v>
      </c>
      <c r="E26" s="21">
        <f>VLOOKUP(B26,WeightsDictionary!$B$3:$G$31,2,FALSE)</f>
        <v>4</v>
      </c>
      <c r="F26" s="21">
        <f>VLOOKUP(B26,WeightsDictionary!$B$3:$G$31,IF(C26=TRUE,4,6),FALSE)*IF($C$29=TRUE,0.5,1)</f>
        <v>0</v>
      </c>
    </row>
    <row r="27" spans="1:6" ht="17.5">
      <c r="A27" s="74" t="str">
        <f>WeightsDictionary!A26</f>
        <v>Legal and Regulatory Requirements</v>
      </c>
      <c r="B27" s="25" t="str">
        <f>WeightsDictionary!B26</f>
        <v>Highly sensitive, confidential</v>
      </c>
      <c r="C27" s="29" t="b">
        <v>1</v>
      </c>
      <c r="D27" s="21" t="str">
        <f>VLOOKUP(B27,WeightsDictionary!$B$3:$G$31,IF(C27=TRUE,3,5),FALSE)</f>
        <v>At Risk</v>
      </c>
      <c r="E27" s="21">
        <f>VLOOKUP(B27,WeightsDictionary!$B$3:$G$31,2,FALSE)</f>
        <v>4</v>
      </c>
      <c r="F27" s="21">
        <f>VLOOKUP(B27,WeightsDictionary!$B$3:$G$31,IF(C27=TRUE,4,6),FALSE)*IF($C$29=TRUE,0.5,1)</f>
        <v>4</v>
      </c>
    </row>
    <row r="28" spans="1:6" ht="17.5">
      <c r="A28" s="75"/>
      <c r="B28" s="25" t="str">
        <f>WeightsDictionary!B27</f>
        <v>Regulatory-constrained (i.e. patents)</v>
      </c>
      <c r="C28" s="29" t="b">
        <v>0</v>
      </c>
      <c r="D28" s="21" t="str">
        <f>VLOOKUP(B28,WeightsDictionary!$B$3:$G$31,IF(C28=TRUE,3,5),FALSE)</f>
        <v>Optimal</v>
      </c>
      <c r="E28" s="21">
        <f>VLOOKUP(B28,WeightsDictionary!$B$3:$G$31,2,FALSE)</f>
        <v>4</v>
      </c>
      <c r="F28" s="21">
        <f>VLOOKUP(B28,WeightsDictionary!$B$3:$G$31,IF(C28=TRUE,4,6),FALSE)*IF($C$29=TRUE,0.5,1)</f>
        <v>0</v>
      </c>
    </row>
    <row r="29" spans="1:6" ht="17.5">
      <c r="A29" s="74" t="str">
        <f>WeightsDictionary!A28</f>
        <v>Target Audience</v>
      </c>
      <c r="B29" s="25" t="str">
        <f>WeightsDictionary!B28</f>
        <v>Only internally within the Company (and will not be published)</v>
      </c>
      <c r="C29" s="29" t="b">
        <v>0</v>
      </c>
      <c r="D29" s="21" t="str">
        <f>VLOOKUP(B29,WeightsDictionary!$B$3:$G$31,IF(C29=TRUE,3,5),FALSE)</f>
        <v>At Risk</v>
      </c>
      <c r="E29" s="21">
        <f>VLOOKUP(B29,WeightsDictionary!$B$3:$G$31,2,FALSE)</f>
        <v>1</v>
      </c>
      <c r="F29" s="21">
        <f>VLOOKUP(B29,WeightsDictionary!$B$3:$G$31,IF(C29=TRUE,4,6),FALSE)*IF($C$29=TRUE,0.5,1)</f>
        <v>1</v>
      </c>
    </row>
    <row r="30" spans="1:6" ht="33">
      <c r="A30" s="75"/>
      <c r="B30" s="25" t="str">
        <f>WeightsDictionary!B29</f>
        <v>Amongst a culturally-specific or focus group (i.e. teenagers, kids, parents, students, etc.) with a specific purpose</v>
      </c>
      <c r="C30" s="29" t="b">
        <v>0</v>
      </c>
      <c r="D30" s="21" t="str">
        <f>VLOOKUP(B30,WeightsDictionary!$B$3:$G$31,IF(C30=TRUE,3,5),FALSE)</f>
        <v>Optimal</v>
      </c>
      <c r="E30" s="21">
        <f>VLOOKUP(B30,WeightsDictionary!$B$3:$G$31,2,FALSE)</f>
        <v>4</v>
      </c>
      <c r="F30" s="21">
        <f>VLOOKUP(B30,WeightsDictionary!$B$3:$G$31,IF(C30=TRUE,4,6),FALSE)*IF($C$29=TRUE,0.5,1)</f>
        <v>0</v>
      </c>
    </row>
    <row r="31" spans="1:6" ht="49.5">
      <c r="A31" s="74" t="str">
        <f>WeightsDictionary!A30</f>
        <v>Project-Specific</v>
      </c>
      <c r="B31" s="25" t="str">
        <f>WeightsDictionary!B30</f>
        <v>Needs the translation with a fast turn-around time to meet with specific deadlines (e.g. TAT shorter than standard delivery SLA for the volumes to be translated)</v>
      </c>
      <c r="C31" s="29" t="b">
        <v>0</v>
      </c>
      <c r="D31" s="21" t="str">
        <f>VLOOKUP(B31,WeightsDictionary!$B$3:$G$31,IF(C31=TRUE,3,5),FALSE)</f>
        <v>At Risk</v>
      </c>
      <c r="E31" s="21">
        <f>VLOOKUP(B31,WeightsDictionary!$B$3:$G$31,2,FALSE)</f>
        <v>1</v>
      </c>
      <c r="F31" s="21">
        <f>VLOOKUP(B31,WeightsDictionary!$B$3:$G$31,IF(C31=TRUE,4,6),FALSE)*IF($C$29=TRUE,0.5,1)</f>
        <v>1</v>
      </c>
    </row>
    <row r="32" spans="1:6" ht="17.5">
      <c r="A32" s="75"/>
      <c r="B32" s="25" t="str">
        <f>WeightsDictionary!B31</f>
        <v>Has budget concerns</v>
      </c>
      <c r="C32" s="29" t="b">
        <v>0</v>
      </c>
      <c r="D32" s="21" t="str">
        <f>VLOOKUP(B32,WeightsDictionary!$B$3:$G$31,IF(C32=TRUE,3,5),FALSE)</f>
        <v>At Risk</v>
      </c>
      <c r="E32" s="21">
        <f>VLOOKUP(B32,WeightsDictionary!$B$3:$G$31,2,FALSE)</f>
        <v>1</v>
      </c>
      <c r="F32" s="21">
        <f>VLOOKUP(B32,WeightsDictionary!$B$3:$G$31,IF(C32=TRUE,4,6),FALSE)*IF($C$29=TRUE,0.5,1)</f>
        <v>1</v>
      </c>
    </row>
    <row r="33" spans="1:6" ht="17.5">
      <c r="A33" s="26"/>
      <c r="B33" s="27"/>
      <c r="C33" s="30"/>
      <c r="D33" s="31"/>
      <c r="E33" s="31">
        <f t="shared" ref="E33:F33" si="0">SUM(E3:E32)</f>
        <v>88</v>
      </c>
      <c r="F33" s="32">
        <f t="shared" si="0"/>
        <v>28</v>
      </c>
    </row>
  </sheetData>
  <mergeCells count="8">
    <mergeCell ref="A29:A30"/>
    <mergeCell ref="A31:A32"/>
    <mergeCell ref="A1:F1"/>
    <mergeCell ref="A4:A10"/>
    <mergeCell ref="A11:A18"/>
    <mergeCell ref="A19:A23"/>
    <mergeCell ref="A24:A26"/>
    <mergeCell ref="A27:A28"/>
  </mergeCells>
  <conditionalFormatting sqref="D3:F33">
    <cfRule type="cellIs" dxfId="23" priority="5" operator="equal">
      <formula>"Optimal"</formula>
    </cfRule>
    <cfRule type="cellIs" dxfId="22" priority="6" operator="equal">
      <formula>"At Risk"</formula>
    </cfRule>
  </conditionalFormatting>
  <conditionalFormatting sqref="A2">
    <cfRule type="cellIs" dxfId="21" priority="3" operator="equal">
      <formula>"Optimal"</formula>
    </cfRule>
    <cfRule type="cellIs" dxfId="20" priority="4" operator="equal">
      <formula>"At Risk"</formula>
    </cfRule>
  </conditionalFormatting>
  <conditionalFormatting sqref="B2:F2">
    <cfRule type="cellIs" dxfId="19" priority="1" operator="equal">
      <formula>"Optimal"</formula>
    </cfRule>
    <cfRule type="cellIs" dxfId="18" priority="2" operator="equal">
      <formula>"At Risk"</formula>
    </cfRule>
  </conditionalFormatting>
  <dataValidations count="1">
    <dataValidation type="list" allowBlank="1" showInputMessage="1" showErrorMessage="1" sqref="C4:C32">
      <formula1>"TRUE,FALSE"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WeightsDictionary!$B$33:$B$40</xm:f>
          </x14:formula1>
          <xm:sqref>C3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F33"/>
  <sheetViews>
    <sheetView workbookViewId="0">
      <pane ySplit="2" topLeftCell="A3" activePane="bottomLeft" state="frozen"/>
      <selection pane="bottomLeft" activeCell="A2" sqref="A2"/>
    </sheetView>
  </sheetViews>
  <sheetFormatPr defaultColWidth="12.54296875" defaultRowHeight="15.75" customHeight="1"/>
  <cols>
    <col min="1" max="1" width="31.54296875" style="7" customWidth="1"/>
    <col min="2" max="2" width="67.26953125" style="7" customWidth="1"/>
    <col min="3" max="3" width="29.453125" style="33" customWidth="1"/>
    <col min="4" max="6" width="20.81640625" style="33" customWidth="1"/>
    <col min="7" max="16384" width="12.54296875" style="7"/>
  </cols>
  <sheetData>
    <row r="1" spans="1:6" ht="15.75" customHeight="1">
      <c r="A1" s="80" t="s">
        <v>224</v>
      </c>
      <c r="B1" s="81"/>
      <c r="C1" s="81"/>
      <c r="D1" s="81"/>
      <c r="E1" s="81"/>
      <c r="F1" s="82"/>
    </row>
    <row r="2" spans="1:6" ht="15.75" customHeight="1">
      <c r="A2" s="58" t="str">
        <f>WeightsDictionary!A1</f>
        <v>Category</v>
      </c>
      <c r="B2" s="58" t="str">
        <f>WeightsDictionary!B1</f>
        <v>Question</v>
      </c>
      <c r="C2" s="58" t="s">
        <v>222</v>
      </c>
      <c r="D2" s="58" t="s">
        <v>125</v>
      </c>
      <c r="E2" s="58" t="s">
        <v>215</v>
      </c>
      <c r="F2" s="58" t="s">
        <v>126</v>
      </c>
    </row>
    <row r="3" spans="1:6" ht="17.5">
      <c r="A3" s="23" t="str">
        <f>WeightsDictionary!A32</f>
        <v>Domains</v>
      </c>
      <c r="B3" s="24" t="str">
        <f>WeightsDictionary!B32</f>
        <v>What’s the content field of expertise?</v>
      </c>
      <c r="C3" s="34" t="s">
        <v>164</v>
      </c>
      <c r="D3" s="21" t="str">
        <f>VLOOKUP(C3,WeightsDictionary!$B$33:$E$40,3,FALSE)</f>
        <v>At Risk</v>
      </c>
      <c r="E3" s="21">
        <f>VLOOKUP(C3,WeightsDictionary!$B$33:$E$40,4,FALSE)</f>
        <v>4</v>
      </c>
      <c r="F3" s="21">
        <f>VLOOKUP(C3,WeightsDictionary!$B$33:$E$40,4,FALSE)*IF($C$29=TRUE,0.5,1)</f>
        <v>4</v>
      </c>
    </row>
    <row r="4" spans="1:6" ht="33">
      <c r="A4" s="74" t="str">
        <f>WeightsDictionary!A3</f>
        <v>Source Text Characteristics - Structure</v>
      </c>
      <c r="B4" s="25" t="str">
        <f>WeightsDictionary!B3</f>
        <v>Well-written/grammatically sound (i.e. adheres to correct grammar and language conventions)</v>
      </c>
      <c r="C4" s="29" t="b">
        <v>1</v>
      </c>
      <c r="D4" s="21" t="str">
        <f>VLOOKUP(B4,WeightsDictionary!$B$3:$G$31,IF(C4=TRUE,3,5),FALSE)</f>
        <v>Optimal</v>
      </c>
      <c r="E4" s="21">
        <f>VLOOKUP(B4,WeightsDictionary!$B$3:$G$31,2,FALSE)</f>
        <v>1</v>
      </c>
      <c r="F4" s="21">
        <f>VLOOKUP(B4,WeightsDictionary!$B$3:$G$31,IF(C4=TRUE,4,6),FALSE)*IF($C$29=TRUE,0.5,1)</f>
        <v>0</v>
      </c>
    </row>
    <row r="5" spans="1:6" ht="33">
      <c r="A5" s="79"/>
      <c r="B5" s="25" t="str">
        <f>WeightsDictionary!B4</f>
        <v>High level of sentence complexity (i.e. long sentences with multiple clauses or dependent constructions)</v>
      </c>
      <c r="C5" s="29" t="b">
        <v>0</v>
      </c>
      <c r="D5" s="21" t="str">
        <f>VLOOKUP(B5,WeightsDictionary!$B$3:$G$31,IF(C5=TRUE,3,5),FALSE)</f>
        <v>Optimal</v>
      </c>
      <c r="E5" s="21">
        <f>VLOOKUP(B5,WeightsDictionary!$B$3:$G$31,2,FALSE)</f>
        <v>4</v>
      </c>
      <c r="F5" s="21">
        <f>VLOOKUP(B5,WeightsDictionary!$B$3:$G$31,IF(C5=TRUE,4,6),FALSE)*IF($C$29=TRUE,0.5,1)</f>
        <v>0</v>
      </c>
    </row>
    <row r="6" spans="1:6" ht="17.5">
      <c r="A6" s="79"/>
      <c r="B6" s="25" t="str">
        <f>WeightsDictionary!B5</f>
        <v>Dialogue, Messaging Format</v>
      </c>
      <c r="C6" s="29" t="b">
        <v>0</v>
      </c>
      <c r="D6" s="21" t="str">
        <f>VLOOKUP(B6,WeightsDictionary!$B$3:$G$31,IF(C6=TRUE,3,5),FALSE)</f>
        <v>At Risk</v>
      </c>
      <c r="E6" s="21">
        <f>VLOOKUP(B6,WeightsDictionary!$B$3:$G$31,2,FALSE)</f>
        <v>2</v>
      </c>
      <c r="F6" s="21">
        <f>VLOOKUP(B6,WeightsDictionary!$B$3:$G$31,IF(C6=TRUE,4,6),FALSE)*IF($C$29=TRUE,0.5,1)</f>
        <v>2</v>
      </c>
    </row>
    <row r="7" spans="1:6" ht="17.5">
      <c r="A7" s="79"/>
      <c r="B7" s="25" t="str">
        <f>WeightsDictionary!B6</f>
        <v>Tables, Graphics, Charts (at least 1)</v>
      </c>
      <c r="C7" s="29" t="b">
        <v>1</v>
      </c>
      <c r="D7" s="21" t="str">
        <f>VLOOKUP(B7,WeightsDictionary!$B$3:$G$31,IF(C7=TRUE,3,5),FALSE)</f>
        <v>At Risk</v>
      </c>
      <c r="E7" s="21">
        <f>VLOOKUP(B7,WeightsDictionary!$B$3:$G$31,2,FALSE)</f>
        <v>4</v>
      </c>
      <c r="F7" s="21">
        <f>VLOOKUP(B7,WeightsDictionary!$B$3:$G$31,IF(C7=TRUE,4,6),FALSE)*IF($C$29=TRUE,0.5,1)</f>
        <v>4</v>
      </c>
    </row>
    <row r="8" spans="1:6" ht="17.5">
      <c r="A8" s="79"/>
      <c r="B8" s="25" t="str">
        <f>WeightsDictionary!B7</f>
        <v>Headers, Subheaders, Footers, Footnotes (at least 4)</v>
      </c>
      <c r="C8" s="29" t="b">
        <v>0</v>
      </c>
      <c r="D8" s="21" t="str">
        <f>VLOOKUP(B8,WeightsDictionary!$B$3:$G$31,IF(C8=TRUE,3,5),FALSE)</f>
        <v>Optimal</v>
      </c>
      <c r="E8" s="21">
        <f>VLOOKUP(B8,WeightsDictionary!$B$3:$G$31,2,FALSE)</f>
        <v>3</v>
      </c>
      <c r="F8" s="21">
        <f>VLOOKUP(B8,WeightsDictionary!$B$3:$G$31,IF(C8=TRUE,4,6),FALSE)*IF($C$29=TRUE,0.5,1)</f>
        <v>0</v>
      </c>
    </row>
    <row r="9" spans="1:6" ht="17.5">
      <c r="A9" s="79"/>
      <c r="B9" s="25" t="str">
        <f>WeightsDictionary!B8</f>
        <v>Placeholders, Tags, Links, HTML Markup Text (at least 2)</v>
      </c>
      <c r="C9" s="29" t="b">
        <v>1</v>
      </c>
      <c r="D9" s="21" t="str">
        <f>VLOOKUP(B9,WeightsDictionary!$B$3:$G$31,IF(C9=TRUE,3,5),FALSE)</f>
        <v>At Risk</v>
      </c>
      <c r="E9" s="21">
        <f>VLOOKUP(B9,WeightsDictionary!$B$3:$G$31,2,FALSE)</f>
        <v>4</v>
      </c>
      <c r="F9" s="21">
        <f>VLOOKUP(B9,WeightsDictionary!$B$3:$G$31,IF(C9=TRUE,4,6),FALSE)*IF($C$29=TRUE,0.5,1)</f>
        <v>4</v>
      </c>
    </row>
    <row r="10" spans="1:6" ht="17.5">
      <c r="A10" s="75"/>
      <c r="B10" s="25" t="str">
        <f>WeightsDictionary!B9</f>
        <v>Restricted Character Count Format, Social Media, Ads Format</v>
      </c>
      <c r="C10" s="29" t="b">
        <v>0</v>
      </c>
      <c r="D10" s="21" t="str">
        <f>VLOOKUP(B10,WeightsDictionary!$B$3:$G$31,IF(C10=TRUE,3,5),FALSE)</f>
        <v>Optimal</v>
      </c>
      <c r="E10" s="21">
        <f>VLOOKUP(B10,WeightsDictionary!$B$3:$G$31,2,FALSE)</f>
        <v>4</v>
      </c>
      <c r="F10" s="21">
        <f>VLOOKUP(B10,WeightsDictionary!$B$3:$G$31,IF(C10=TRUE,4,6),FALSE)*IF($C$29=TRUE,0.5,1)</f>
        <v>0</v>
      </c>
    </row>
    <row r="11" spans="1:6" ht="17.5">
      <c r="A11" s="74" t="str">
        <f>WeightsDictionary!A10</f>
        <v>Source Text Characteristics - Style</v>
      </c>
      <c r="B11" s="25" t="str">
        <f>WeightsDictionary!B10</f>
        <v>Creative (inventive language)</v>
      </c>
      <c r="C11" s="29" t="b">
        <v>0</v>
      </c>
      <c r="D11" s="21" t="str">
        <f>VLOOKUP(B11,WeightsDictionary!$B$3:$G$31,IF(C11=TRUE,3,5),FALSE)</f>
        <v>Optimal</v>
      </c>
      <c r="E11" s="21">
        <f>VLOOKUP(B11,WeightsDictionary!$B$3:$G$31,2,FALSE)</f>
        <v>4</v>
      </c>
      <c r="F11" s="21">
        <f>VLOOKUP(B11,WeightsDictionary!$B$3:$G$31,IF(C11=TRUE,4,6),FALSE)*IF($C$29=TRUE,0.5,1)</f>
        <v>0</v>
      </c>
    </row>
    <row r="12" spans="1:6" ht="17.5">
      <c r="A12" s="79"/>
      <c r="B12" s="25" t="str">
        <f>WeightsDictionary!B11</f>
        <v>Descriptive (detailed specifics of a product or item)</v>
      </c>
      <c r="C12" s="29" t="b">
        <v>0</v>
      </c>
      <c r="D12" s="21" t="str">
        <f>VLOOKUP(B12,WeightsDictionary!$B$3:$G$31,IF(C12=TRUE,3,5),FALSE)</f>
        <v>At Risk</v>
      </c>
      <c r="E12" s="21">
        <f>VLOOKUP(B12,WeightsDictionary!$B$3:$G$31,2,FALSE)</f>
        <v>2</v>
      </c>
      <c r="F12" s="21">
        <f>VLOOKUP(B12,WeightsDictionary!$B$3:$G$31,IF(C12=TRUE,4,6),FALSE)*IF($C$29=TRUE,0.5,1)</f>
        <v>2</v>
      </c>
    </row>
    <row r="13" spans="1:6" ht="17.5">
      <c r="A13" s="79"/>
      <c r="B13" s="25" t="str">
        <f>WeightsDictionary!B12</f>
        <v>Instructional (precise directions &amp; guidance)</v>
      </c>
      <c r="C13" s="29" t="b">
        <v>1</v>
      </c>
      <c r="D13" s="21" t="str">
        <f>VLOOKUP(B13,WeightsDictionary!$B$3:$G$31,IF(C13=TRUE,3,5),FALSE)</f>
        <v>Optimal</v>
      </c>
      <c r="E13" s="21">
        <f>VLOOKUP(B13,WeightsDictionary!$B$3:$G$31,2,FALSE)</f>
        <v>1</v>
      </c>
      <c r="F13" s="21">
        <f>VLOOKUP(B13,WeightsDictionary!$B$3:$G$31,IF(C13=TRUE,4,6),FALSE)*IF($C$29=TRUE,0.5,1)</f>
        <v>0</v>
      </c>
    </row>
    <row r="14" spans="1:6" ht="17.5">
      <c r="A14" s="79"/>
      <c r="B14" s="25" t="str">
        <f>WeightsDictionary!B13</f>
        <v>Declaratory, informative (straightforward, factual)</v>
      </c>
      <c r="C14" s="29" t="b">
        <v>0</v>
      </c>
      <c r="D14" s="21" t="str">
        <f>VLOOKUP(B14,WeightsDictionary!$B$3:$G$31,IF(C14=TRUE,3,5),FALSE)</f>
        <v>At Risk</v>
      </c>
      <c r="E14" s="21">
        <f>VLOOKUP(B14,WeightsDictionary!$B$3:$G$31,2,FALSE)</f>
        <v>1</v>
      </c>
      <c r="F14" s="21">
        <f>VLOOKUP(B14,WeightsDictionary!$B$3:$G$31,IF(C14=TRUE,4,6),FALSE)*IF($C$29=TRUE,0.5,1)</f>
        <v>1</v>
      </c>
    </row>
    <row r="15" spans="1:6" ht="17.5">
      <c r="A15" s="79"/>
      <c r="B15" s="25" t="str">
        <f>WeightsDictionary!B14</f>
        <v>Idiomatic, figurative (at least one idiomatic or figurative expression)</v>
      </c>
      <c r="C15" s="29" t="b">
        <v>0</v>
      </c>
      <c r="D15" s="21" t="str">
        <f>VLOOKUP(B15,WeightsDictionary!$B$3:$G$31,IF(C15=TRUE,3,5),FALSE)</f>
        <v>Optimal</v>
      </c>
      <c r="E15" s="21">
        <f>VLOOKUP(B15,WeightsDictionary!$B$3:$G$31,2,FALSE)</f>
        <v>4</v>
      </c>
      <c r="F15" s="21">
        <f>VLOOKUP(B15,WeightsDictionary!$B$3:$G$31,IF(C15=TRUE,4,6),FALSE)*IF($C$29=TRUE,0.5,1)</f>
        <v>0</v>
      </c>
    </row>
    <row r="16" spans="1:6" ht="17.5">
      <c r="A16" s="79"/>
      <c r="B16" s="25" t="str">
        <f>WeightsDictionary!B15</f>
        <v>Nuanced (intricate layers of meaning, cultural subtleties, connotations)</v>
      </c>
      <c r="C16" s="29" t="b">
        <v>0</v>
      </c>
      <c r="D16" s="21" t="str">
        <f>VLOOKUP(B16,WeightsDictionary!$B$3:$G$31,IF(C16=TRUE,3,5),FALSE)</f>
        <v>Optimal</v>
      </c>
      <c r="E16" s="21">
        <f>VLOOKUP(B16,WeightsDictionary!$B$3:$G$31,2,FALSE)</f>
        <v>4</v>
      </c>
      <c r="F16" s="21">
        <f>VLOOKUP(B16,WeightsDictionary!$B$3:$G$31,IF(C16=TRUE,4,6),FALSE)*IF($C$29=TRUE,0.5,1)</f>
        <v>0</v>
      </c>
    </row>
    <row r="17" spans="1:6" ht="33">
      <c r="A17" s="79"/>
      <c r="B17" s="25" t="str">
        <f>WeightsDictionary!B16</f>
        <v>Informal writing (conversational tone, colloquialisms, a more "relaxed" approach to grammar rules)</v>
      </c>
      <c r="C17" s="29" t="b">
        <v>0</v>
      </c>
      <c r="D17" s="21" t="str">
        <f>VLOOKUP(B17,WeightsDictionary!$B$3:$G$31,IF(C17=TRUE,3,5),FALSE)</f>
        <v>Optimal</v>
      </c>
      <c r="E17" s="21">
        <f>VLOOKUP(B17,WeightsDictionary!$B$3:$G$31,2,FALSE)</f>
        <v>3</v>
      </c>
      <c r="F17" s="21">
        <f>VLOOKUP(B17,WeightsDictionary!$B$3:$G$31,IF(C17=TRUE,4,6),FALSE)*IF($C$29=TRUE,0.5,1)</f>
        <v>0</v>
      </c>
    </row>
    <row r="18" spans="1:6" ht="33">
      <c r="A18" s="75"/>
      <c r="B18" s="25" t="str">
        <f>WeightsDictionary!B17</f>
        <v>Formal writing (more sophisticated vocabulary, impersonal tone, priority is adherence to grammar rules)</v>
      </c>
      <c r="C18" s="29" t="b">
        <v>0</v>
      </c>
      <c r="D18" s="21" t="str">
        <f>VLOOKUP(B18,WeightsDictionary!$B$3:$G$31,IF(C18=TRUE,3,5),FALSE)</f>
        <v>At Risk</v>
      </c>
      <c r="E18" s="21">
        <f>VLOOKUP(B18,WeightsDictionary!$B$3:$G$31,2,FALSE)</f>
        <v>2</v>
      </c>
      <c r="F18" s="21">
        <f>VLOOKUP(B18,WeightsDictionary!$B$3:$G$31,IF(C18=TRUE,4,6),FALSE)*IF($C$29=TRUE,0.5,1)</f>
        <v>2</v>
      </c>
    </row>
    <row r="19" spans="1:6" ht="33">
      <c r="A19" s="74" t="str">
        <f>WeightsDictionary!A18</f>
        <v>Source Text Characteristics - Intent</v>
      </c>
      <c r="B19" s="25" t="str">
        <f>WeightsDictionary!B18</f>
        <v>Convince, persuade the user to take action or behave in a certain way (e.g. convince the user to subscribe to a newsletter)</v>
      </c>
      <c r="C19" s="29" t="b">
        <v>0</v>
      </c>
      <c r="D19" s="21" t="str">
        <f>VLOOKUP(B19,WeightsDictionary!$B$3:$G$31,IF(C19=TRUE,3,5),FALSE)</f>
        <v>Optimal</v>
      </c>
      <c r="E19" s="21">
        <f>VLOOKUP(B19,WeightsDictionary!$B$3:$G$31,2,FALSE)</f>
        <v>4</v>
      </c>
      <c r="F19" s="21">
        <f>VLOOKUP(B19,WeightsDictionary!$B$3:$G$31,IF(C19=TRUE,4,6),FALSE)*IF($C$29=TRUE,0.5,1)</f>
        <v>0</v>
      </c>
    </row>
    <row r="20" spans="1:6" ht="17.5">
      <c r="A20" s="79"/>
      <c r="B20" s="25" t="str">
        <f>WeightsDictionary!B19</f>
        <v>Interact; engage with the user (e.g. shopping cart on website)</v>
      </c>
      <c r="C20" s="29" t="b">
        <v>0</v>
      </c>
      <c r="D20" s="21" t="str">
        <f>VLOOKUP(B20,WeightsDictionary!$B$3:$G$31,IF(C20=TRUE,3,5),FALSE)</f>
        <v>At Risk</v>
      </c>
      <c r="E20" s="21">
        <f>VLOOKUP(B20,WeightsDictionary!$B$3:$G$31,2,FALSE)</f>
        <v>3</v>
      </c>
      <c r="F20" s="21">
        <f>VLOOKUP(B20,WeightsDictionary!$B$3:$G$31,IF(C20=TRUE,4,6),FALSE)*IF($C$29=TRUE,0.5,1)</f>
        <v>3</v>
      </c>
    </row>
    <row r="21" spans="1:6" ht="33">
      <c r="A21" s="79"/>
      <c r="B21" s="25" t="str">
        <f>WeightsDictionary!B20</f>
        <v>Entertain; ignite inspiration, motivation or enthusiasm in the user (e.g. marketing case study)</v>
      </c>
      <c r="C21" s="29" t="b">
        <v>0</v>
      </c>
      <c r="D21" s="21" t="str">
        <f>VLOOKUP(B21,WeightsDictionary!$B$3:$G$31,IF(C21=TRUE,3,5),FALSE)</f>
        <v>Optimal</v>
      </c>
      <c r="E21" s="21">
        <f>VLOOKUP(B21,WeightsDictionary!$B$3:$G$31,2,FALSE)</f>
        <v>4</v>
      </c>
      <c r="F21" s="21">
        <f>VLOOKUP(B21,WeightsDictionary!$B$3:$G$31,IF(C21=TRUE,4,6),FALSE)*IF($C$29=TRUE,0.5,1)</f>
        <v>0</v>
      </c>
    </row>
    <row r="22" spans="1:6" ht="17.5">
      <c r="A22" s="79"/>
      <c r="B22" s="25" t="str">
        <f>WeightsDictionary!B21</f>
        <v>For the user to comprehend the main idea of the message (get the gist)</v>
      </c>
      <c r="C22" s="29" t="b">
        <v>0</v>
      </c>
      <c r="D22" s="21" t="str">
        <f>VLOOKUP(B22,WeightsDictionary!$B$3:$G$31,IF(C22=TRUE,3,5),FALSE)</f>
        <v>At Risk</v>
      </c>
      <c r="E22" s="21">
        <f>VLOOKUP(B22,WeightsDictionary!$B$3:$G$31,2,FALSE)</f>
        <v>1</v>
      </c>
      <c r="F22" s="21">
        <f>VLOOKUP(B22,WeightsDictionary!$B$3:$G$31,IF(C22=TRUE,4,6),FALSE)*IF($C$29=TRUE,0.5,1)</f>
        <v>1</v>
      </c>
    </row>
    <row r="23" spans="1:6" ht="17.5">
      <c r="A23" s="75"/>
      <c r="B23" s="25" t="str">
        <f>WeightsDictionary!B22</f>
        <v>Provide user with information (e.g. a product description in retail)</v>
      </c>
      <c r="C23" s="29" t="b">
        <v>1</v>
      </c>
      <c r="D23" s="21" t="str">
        <f>VLOOKUP(B23,WeightsDictionary!$B$3:$G$31,IF(C23=TRUE,3,5),FALSE)</f>
        <v>Optimal</v>
      </c>
      <c r="E23" s="21">
        <f>VLOOKUP(B23,WeightsDictionary!$B$3:$G$31,2,FALSE)</f>
        <v>2</v>
      </c>
      <c r="F23" s="21">
        <f>VLOOKUP(B23,WeightsDictionary!$B$3:$G$31,IF(C23=TRUE,4,6),FALSE)*IF($C$29=TRUE,0.5,1)</f>
        <v>0</v>
      </c>
    </row>
    <row r="24" spans="1:6" ht="49.5">
      <c r="A24" s="74" t="str">
        <f>WeightsDictionary!A23</f>
        <v>Terminology</v>
      </c>
      <c r="B24" s="25" t="str">
        <f>WeightsDictionary!B23</f>
        <v>Industry-specific jargon (specialized terminology, expressions, or language unique to a particular field, i.e. patents, dish/cuisine names (at least 3 specialized terms that might require research)</v>
      </c>
      <c r="C24" s="29" t="b">
        <v>0</v>
      </c>
      <c r="D24" s="21" t="str">
        <f>VLOOKUP(B24,WeightsDictionary!$B$3:$G$31,IF(C24=TRUE,3,5),FALSE)</f>
        <v>Optimal</v>
      </c>
      <c r="E24" s="21">
        <f>VLOOKUP(B24,WeightsDictionary!$B$3:$G$31,2,FALSE)</f>
        <v>4</v>
      </c>
      <c r="F24" s="21">
        <f>VLOOKUP(B24,WeightsDictionary!$B$3:$G$31,IF(C24=TRUE,4,6),FALSE)*IF($C$29=TRUE,0.5,1)</f>
        <v>0</v>
      </c>
    </row>
    <row r="25" spans="1:6" ht="17.5">
      <c r="A25" s="79"/>
      <c r="B25" s="25" t="str">
        <f>WeightsDictionary!B24</f>
        <v>Abbreviations and/or acronyms (at least 3)</v>
      </c>
      <c r="C25" s="29" t="b">
        <v>0</v>
      </c>
      <c r="D25" s="21" t="str">
        <f>VLOOKUP(B25,WeightsDictionary!$B$3:$G$31,IF(C25=TRUE,3,5),FALSE)</f>
        <v>Optimal</v>
      </c>
      <c r="E25" s="21">
        <f>VLOOKUP(B25,WeightsDictionary!$B$3:$G$31,2,FALSE)</f>
        <v>4</v>
      </c>
      <c r="F25" s="21">
        <f>VLOOKUP(B25,WeightsDictionary!$B$3:$G$31,IF(C25=TRUE,4,6),FALSE)*IF($C$29=TRUE,0.5,1)</f>
        <v>0</v>
      </c>
    </row>
    <row r="26" spans="1:6" ht="33">
      <c r="A26" s="75"/>
      <c r="B26" s="25" t="str">
        <f>WeightsDictionary!B25</f>
        <v>Inconsistent use of terminology, contradictory word choices and expressions (at least 2)</v>
      </c>
      <c r="C26" s="29" t="b">
        <v>0</v>
      </c>
      <c r="D26" s="21" t="str">
        <f>VLOOKUP(B26,WeightsDictionary!$B$3:$G$31,IF(C26=TRUE,3,5),FALSE)</f>
        <v>Optimal</v>
      </c>
      <c r="E26" s="21">
        <f>VLOOKUP(B26,WeightsDictionary!$B$3:$G$31,2,FALSE)</f>
        <v>4</v>
      </c>
      <c r="F26" s="21">
        <f>VLOOKUP(B26,WeightsDictionary!$B$3:$G$31,IF(C26=TRUE,4,6),FALSE)*IF($C$29=TRUE,0.5,1)</f>
        <v>0</v>
      </c>
    </row>
    <row r="27" spans="1:6" ht="17.5">
      <c r="A27" s="74" t="str">
        <f>WeightsDictionary!A26</f>
        <v>Legal and Regulatory Requirements</v>
      </c>
      <c r="B27" s="25" t="str">
        <f>WeightsDictionary!B26</f>
        <v>Highly sensitive, confidential</v>
      </c>
      <c r="C27" s="29" t="b">
        <v>0</v>
      </c>
      <c r="D27" s="21" t="str">
        <f>VLOOKUP(B27,WeightsDictionary!$B$3:$G$31,IF(C27=TRUE,3,5),FALSE)</f>
        <v>Optimal</v>
      </c>
      <c r="E27" s="21">
        <f>VLOOKUP(B27,WeightsDictionary!$B$3:$G$31,2,FALSE)</f>
        <v>4</v>
      </c>
      <c r="F27" s="21">
        <f>VLOOKUP(B27,WeightsDictionary!$B$3:$G$31,IF(C27=TRUE,4,6),FALSE)*IF($C$29=TRUE,0.5,1)</f>
        <v>0</v>
      </c>
    </row>
    <row r="28" spans="1:6" ht="17.5">
      <c r="A28" s="75"/>
      <c r="B28" s="25" t="str">
        <f>WeightsDictionary!B27</f>
        <v>Regulatory-constrained (i.e. patents)</v>
      </c>
      <c r="C28" s="29" t="b">
        <v>0</v>
      </c>
      <c r="D28" s="21" t="str">
        <f>VLOOKUP(B28,WeightsDictionary!$B$3:$G$31,IF(C28=TRUE,3,5),FALSE)</f>
        <v>Optimal</v>
      </c>
      <c r="E28" s="21">
        <f>VLOOKUP(B28,WeightsDictionary!$B$3:$G$31,2,FALSE)</f>
        <v>4</v>
      </c>
      <c r="F28" s="21">
        <f>VLOOKUP(B28,WeightsDictionary!$B$3:$G$31,IF(C28=TRUE,4,6),FALSE)*IF($C$29=TRUE,0.5,1)</f>
        <v>0</v>
      </c>
    </row>
    <row r="29" spans="1:6" ht="17.5">
      <c r="A29" s="74" t="str">
        <f>WeightsDictionary!A28</f>
        <v>Target Audience</v>
      </c>
      <c r="B29" s="25" t="str">
        <f>WeightsDictionary!B28</f>
        <v>Only internally within the Company (and will not be published)</v>
      </c>
      <c r="C29" s="29" t="b">
        <v>0</v>
      </c>
      <c r="D29" s="21" t="str">
        <f>VLOOKUP(B29,WeightsDictionary!$B$3:$G$31,IF(C29=TRUE,3,5),FALSE)</f>
        <v>At Risk</v>
      </c>
      <c r="E29" s="21">
        <f>VLOOKUP(B29,WeightsDictionary!$B$3:$G$31,2,FALSE)</f>
        <v>1</v>
      </c>
      <c r="F29" s="21">
        <f>VLOOKUP(B29,WeightsDictionary!$B$3:$G$31,IF(C29=TRUE,4,6),FALSE)*IF($C$29=TRUE,0.5,1)</f>
        <v>1</v>
      </c>
    </row>
    <row r="30" spans="1:6" ht="33">
      <c r="A30" s="75"/>
      <c r="B30" s="25" t="str">
        <f>WeightsDictionary!B29</f>
        <v>Amongst a culturally-specific or focus group (i.e. teenagers, kids, parents, students, etc.) with a specific purpose</v>
      </c>
      <c r="C30" s="29" t="b">
        <v>0</v>
      </c>
      <c r="D30" s="21" t="str">
        <f>VLOOKUP(B30,WeightsDictionary!$B$3:$G$31,IF(C30=TRUE,3,5),FALSE)</f>
        <v>Optimal</v>
      </c>
      <c r="E30" s="21">
        <f>VLOOKUP(B30,WeightsDictionary!$B$3:$G$31,2,FALSE)</f>
        <v>4</v>
      </c>
      <c r="F30" s="21">
        <f>VLOOKUP(B30,WeightsDictionary!$B$3:$G$31,IF(C30=TRUE,4,6),FALSE)*IF($C$29=TRUE,0.5,1)</f>
        <v>0</v>
      </c>
    </row>
    <row r="31" spans="1:6" ht="49.5">
      <c r="A31" s="74" t="str">
        <f>WeightsDictionary!A30</f>
        <v>Project-Specific</v>
      </c>
      <c r="B31" s="25" t="str">
        <f>WeightsDictionary!B30</f>
        <v>Needs the translation with a fast turn-around time to meet with specific deadlines (e.g. TAT shorter than standard delivery SLA for the volumes to be translated)</v>
      </c>
      <c r="C31" s="29" t="b">
        <v>0</v>
      </c>
      <c r="D31" s="21" t="str">
        <f>VLOOKUP(B31,WeightsDictionary!$B$3:$G$31,IF(C31=TRUE,3,5),FALSE)</f>
        <v>At Risk</v>
      </c>
      <c r="E31" s="21">
        <f>VLOOKUP(B31,WeightsDictionary!$B$3:$G$31,2,FALSE)</f>
        <v>1</v>
      </c>
      <c r="F31" s="21">
        <f>VLOOKUP(B31,WeightsDictionary!$B$3:$G$31,IF(C31=TRUE,4,6),FALSE)*IF($C$29=TRUE,0.5,1)</f>
        <v>1</v>
      </c>
    </row>
    <row r="32" spans="1:6" ht="17.5">
      <c r="A32" s="75"/>
      <c r="B32" s="25" t="str">
        <f>WeightsDictionary!B31</f>
        <v>Has budget concerns</v>
      </c>
      <c r="C32" s="29" t="b">
        <v>0</v>
      </c>
      <c r="D32" s="21" t="str">
        <f>VLOOKUP(B32,WeightsDictionary!$B$3:$G$31,IF(C32=TRUE,3,5),FALSE)</f>
        <v>At Risk</v>
      </c>
      <c r="E32" s="21">
        <f>VLOOKUP(B32,WeightsDictionary!$B$3:$G$31,2,FALSE)</f>
        <v>1</v>
      </c>
      <c r="F32" s="21">
        <f>VLOOKUP(B32,WeightsDictionary!$B$3:$G$31,IF(C32=TRUE,4,6),FALSE)*IF($C$29=TRUE,0.5,1)</f>
        <v>1</v>
      </c>
    </row>
    <row r="33" spans="1:6" ht="17.5">
      <c r="A33" s="26"/>
      <c r="B33" s="27"/>
      <c r="C33" s="30"/>
      <c r="D33" s="31"/>
      <c r="E33" s="31">
        <f t="shared" ref="E33:F33" si="0">SUM(E3:E32)</f>
        <v>88</v>
      </c>
      <c r="F33" s="31">
        <f t="shared" si="0"/>
        <v>26</v>
      </c>
    </row>
  </sheetData>
  <mergeCells count="8">
    <mergeCell ref="A29:A30"/>
    <mergeCell ref="A31:A32"/>
    <mergeCell ref="A1:F1"/>
    <mergeCell ref="A4:A10"/>
    <mergeCell ref="A11:A18"/>
    <mergeCell ref="A19:A23"/>
    <mergeCell ref="A24:A26"/>
    <mergeCell ref="A27:A28"/>
  </mergeCells>
  <conditionalFormatting sqref="D3:F33">
    <cfRule type="cellIs" dxfId="17" priority="5" operator="equal">
      <formula>"Optimal"</formula>
    </cfRule>
    <cfRule type="cellIs" dxfId="16" priority="6" operator="equal">
      <formula>"At Risk"</formula>
    </cfRule>
  </conditionalFormatting>
  <conditionalFormatting sqref="A2">
    <cfRule type="cellIs" dxfId="15" priority="3" operator="equal">
      <formula>"Optimal"</formula>
    </cfRule>
    <cfRule type="cellIs" dxfId="14" priority="4" operator="equal">
      <formula>"At Risk"</formula>
    </cfRule>
  </conditionalFormatting>
  <conditionalFormatting sqref="B2:F2">
    <cfRule type="cellIs" dxfId="13" priority="1" operator="equal">
      <formula>"Optimal"</formula>
    </cfRule>
    <cfRule type="cellIs" dxfId="12" priority="2" operator="equal">
      <formula>"At Risk"</formula>
    </cfRule>
  </conditionalFormatting>
  <dataValidations count="1">
    <dataValidation type="list" allowBlank="1" showInputMessage="1" showErrorMessage="1" sqref="C4:C32">
      <formula1>"TRUE,FALSE"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WeightsDictionary!$B$33:$B$40</xm:f>
          </x14:formula1>
          <xm:sqref>C3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F33"/>
  <sheetViews>
    <sheetView workbookViewId="0">
      <pane ySplit="2" topLeftCell="A3" activePane="bottomLeft" state="frozen"/>
      <selection pane="bottomLeft" activeCell="A2" sqref="A2"/>
    </sheetView>
  </sheetViews>
  <sheetFormatPr defaultColWidth="12.54296875" defaultRowHeight="15.75" customHeight="1"/>
  <cols>
    <col min="1" max="1" width="31.54296875" style="7" customWidth="1"/>
    <col min="2" max="2" width="67.26953125" style="7" customWidth="1"/>
    <col min="3" max="3" width="29.453125" style="33" customWidth="1"/>
    <col min="4" max="6" width="20.81640625" style="33" customWidth="1"/>
    <col min="7" max="16384" width="12.54296875" style="7"/>
  </cols>
  <sheetData>
    <row r="1" spans="1:6" ht="15.75" customHeight="1">
      <c r="A1" s="76" t="s">
        <v>216</v>
      </c>
      <c r="B1" s="77"/>
      <c r="C1" s="77"/>
      <c r="D1" s="77"/>
      <c r="E1" s="77"/>
      <c r="F1" s="78"/>
    </row>
    <row r="2" spans="1:6" ht="15.75" customHeight="1">
      <c r="A2" s="58" t="str">
        <f>WeightsDictionary!A1</f>
        <v>Category</v>
      </c>
      <c r="B2" s="58" t="str">
        <f>WeightsDictionary!B1</f>
        <v>Question</v>
      </c>
      <c r="C2" s="58" t="s">
        <v>222</v>
      </c>
      <c r="D2" s="58" t="s">
        <v>125</v>
      </c>
      <c r="E2" s="58" t="s">
        <v>215</v>
      </c>
      <c r="F2" s="58" t="s">
        <v>126</v>
      </c>
    </row>
    <row r="3" spans="1:6" ht="17.5">
      <c r="A3" s="23" t="str">
        <f>WeightsDictionary!A32</f>
        <v>Domains</v>
      </c>
      <c r="B3" s="24" t="str">
        <f>WeightsDictionary!B32</f>
        <v>What’s the content field of expertise?</v>
      </c>
      <c r="C3" s="34" t="s">
        <v>172</v>
      </c>
      <c r="D3" s="21" t="str">
        <f>VLOOKUP(C3,WeightsDictionary!$B$33:$E$40,3,FALSE)</f>
        <v>At Risk</v>
      </c>
      <c r="E3" s="21">
        <f>VLOOKUP(C3,WeightsDictionary!$B$33:$E$40,4,FALSE)</f>
        <v>2</v>
      </c>
      <c r="F3" s="21">
        <f>VLOOKUP(C3,WeightsDictionary!$B$33:$E$40,4,FALSE)*IF($C$29=TRUE,0.5,1)</f>
        <v>2</v>
      </c>
    </row>
    <row r="4" spans="1:6" ht="33">
      <c r="A4" s="74" t="str">
        <f>WeightsDictionary!A3</f>
        <v>Source Text Characteristics - Structure</v>
      </c>
      <c r="B4" s="25" t="str">
        <f>WeightsDictionary!B3</f>
        <v>Well-written/grammatically sound (i.e. adheres to correct grammar and language conventions)</v>
      </c>
      <c r="C4" s="29" t="b">
        <v>0</v>
      </c>
      <c r="D4" s="21" t="str">
        <f>VLOOKUP(B4,WeightsDictionary!$B$3:$G$31,IF(C4=TRUE,3,5),FALSE)</f>
        <v>At Risk</v>
      </c>
      <c r="E4" s="21">
        <f>VLOOKUP(B4,WeightsDictionary!$B$3:$G$31,2,FALSE)</f>
        <v>1</v>
      </c>
      <c r="F4" s="21">
        <f>VLOOKUP(B4,WeightsDictionary!$B$3:$G$31,IF(C4=TRUE,4,6),FALSE)*IF($C$29=TRUE,0.5,1)</f>
        <v>1</v>
      </c>
    </row>
    <row r="5" spans="1:6" ht="33">
      <c r="A5" s="79"/>
      <c r="B5" s="25" t="str">
        <f>WeightsDictionary!B4</f>
        <v>High level of sentence complexity (i.e. long sentences with multiple clauses or dependent constructions)</v>
      </c>
      <c r="C5" s="29" t="b">
        <v>0</v>
      </c>
      <c r="D5" s="21" t="str">
        <f>VLOOKUP(B5,WeightsDictionary!$B$3:$G$31,IF(C5=TRUE,3,5),FALSE)</f>
        <v>Optimal</v>
      </c>
      <c r="E5" s="21">
        <f>VLOOKUP(B5,WeightsDictionary!$B$3:$G$31,2,FALSE)</f>
        <v>4</v>
      </c>
      <c r="F5" s="21">
        <f>VLOOKUP(B5,WeightsDictionary!$B$3:$G$31,IF(C5=TRUE,4,6),FALSE)*IF($C$29=TRUE,0.5,1)</f>
        <v>0</v>
      </c>
    </row>
    <row r="6" spans="1:6" ht="17.5">
      <c r="A6" s="79"/>
      <c r="B6" s="25" t="str">
        <f>WeightsDictionary!B5</f>
        <v>Dialogue, Messaging Format</v>
      </c>
      <c r="C6" s="29" t="b">
        <v>1</v>
      </c>
      <c r="D6" s="21" t="str">
        <f>VLOOKUP(B6,WeightsDictionary!$B$3:$G$31,IF(C6=TRUE,3,5),FALSE)</f>
        <v>Optimal</v>
      </c>
      <c r="E6" s="21">
        <f>VLOOKUP(B6,WeightsDictionary!$B$3:$G$31,2,FALSE)</f>
        <v>2</v>
      </c>
      <c r="F6" s="21">
        <f>VLOOKUP(B6,WeightsDictionary!$B$3:$G$31,IF(C6=TRUE,4,6),FALSE)*IF($C$29=TRUE,0.5,1)</f>
        <v>0</v>
      </c>
    </row>
    <row r="7" spans="1:6" ht="17.5">
      <c r="A7" s="79"/>
      <c r="B7" s="25" t="str">
        <f>WeightsDictionary!B6</f>
        <v>Tables, Graphics, Charts (at least 1)</v>
      </c>
      <c r="C7" s="29" t="b">
        <v>0</v>
      </c>
      <c r="D7" s="21" t="str">
        <f>VLOOKUP(B7,WeightsDictionary!$B$3:$G$31,IF(C7=TRUE,3,5),FALSE)</f>
        <v>Optimal</v>
      </c>
      <c r="E7" s="21">
        <f>VLOOKUP(B7,WeightsDictionary!$B$3:$G$31,2,FALSE)</f>
        <v>4</v>
      </c>
      <c r="F7" s="21">
        <f>VLOOKUP(B7,WeightsDictionary!$B$3:$G$31,IF(C7=TRUE,4,6),FALSE)*IF($C$29=TRUE,0.5,1)</f>
        <v>0</v>
      </c>
    </row>
    <row r="8" spans="1:6" ht="17.5">
      <c r="A8" s="79"/>
      <c r="B8" s="25" t="str">
        <f>WeightsDictionary!B7</f>
        <v>Headers, Subheaders, Footers, Footnotes (at least 4)</v>
      </c>
      <c r="C8" s="29" t="b">
        <v>0</v>
      </c>
      <c r="D8" s="21" t="str">
        <f>VLOOKUP(B8,WeightsDictionary!$B$3:$G$31,IF(C8=TRUE,3,5),FALSE)</f>
        <v>Optimal</v>
      </c>
      <c r="E8" s="21">
        <f>VLOOKUP(B8,WeightsDictionary!$B$3:$G$31,2,FALSE)</f>
        <v>3</v>
      </c>
      <c r="F8" s="21">
        <f>VLOOKUP(B8,WeightsDictionary!$B$3:$G$31,IF(C8=TRUE,4,6),FALSE)*IF($C$29=TRUE,0.5,1)</f>
        <v>0</v>
      </c>
    </row>
    <row r="9" spans="1:6" ht="17.5">
      <c r="A9" s="79"/>
      <c r="B9" s="25" t="str">
        <f>WeightsDictionary!B8</f>
        <v>Placeholders, Tags, Links, HTML Markup Text (at least 2)</v>
      </c>
      <c r="C9" s="29" t="b">
        <v>0</v>
      </c>
      <c r="D9" s="21" t="str">
        <f>VLOOKUP(B9,WeightsDictionary!$B$3:$G$31,IF(C9=TRUE,3,5),FALSE)</f>
        <v>Optimal</v>
      </c>
      <c r="E9" s="21">
        <f>VLOOKUP(B9,WeightsDictionary!$B$3:$G$31,2,FALSE)</f>
        <v>4</v>
      </c>
      <c r="F9" s="21">
        <f>VLOOKUP(B9,WeightsDictionary!$B$3:$G$31,IF(C9=TRUE,4,6),FALSE)*IF($C$29=TRUE,0.5,1)</f>
        <v>0</v>
      </c>
    </row>
    <row r="10" spans="1:6" ht="17.5">
      <c r="A10" s="75"/>
      <c r="B10" s="25" t="str">
        <f>WeightsDictionary!B9</f>
        <v>Restricted Character Count Format, Social Media, Ads Format</v>
      </c>
      <c r="C10" s="29" t="b">
        <v>0</v>
      </c>
      <c r="D10" s="21" t="str">
        <f>VLOOKUP(B10,WeightsDictionary!$B$3:$G$31,IF(C10=TRUE,3,5),FALSE)</f>
        <v>Optimal</v>
      </c>
      <c r="E10" s="21">
        <f>VLOOKUP(B10,WeightsDictionary!$B$3:$G$31,2,FALSE)</f>
        <v>4</v>
      </c>
      <c r="F10" s="21">
        <f>VLOOKUP(B10,WeightsDictionary!$B$3:$G$31,IF(C10=TRUE,4,6),FALSE)*IF($C$29=TRUE,0.5,1)</f>
        <v>0</v>
      </c>
    </row>
    <row r="11" spans="1:6" ht="17.5">
      <c r="A11" s="74" t="str">
        <f>WeightsDictionary!A10</f>
        <v>Source Text Characteristics - Style</v>
      </c>
      <c r="B11" s="25" t="str">
        <f>WeightsDictionary!B10</f>
        <v>Creative (inventive language)</v>
      </c>
      <c r="C11" s="29" t="b">
        <v>0</v>
      </c>
      <c r="D11" s="21" t="str">
        <f>VLOOKUP(B11,WeightsDictionary!$B$3:$G$31,IF(C11=TRUE,3,5),FALSE)</f>
        <v>Optimal</v>
      </c>
      <c r="E11" s="21">
        <f>VLOOKUP(B11,WeightsDictionary!$B$3:$G$31,2,FALSE)</f>
        <v>4</v>
      </c>
      <c r="F11" s="21">
        <f>VLOOKUP(B11,WeightsDictionary!$B$3:$G$31,IF(C11=TRUE,4,6),FALSE)*IF($C$29=TRUE,0.5,1)</f>
        <v>0</v>
      </c>
    </row>
    <row r="12" spans="1:6" ht="17.5">
      <c r="A12" s="79"/>
      <c r="B12" s="25" t="str">
        <f>WeightsDictionary!B11</f>
        <v>Descriptive (detailed specifics of a product or item)</v>
      </c>
      <c r="C12" s="29" t="b">
        <v>0</v>
      </c>
      <c r="D12" s="21" t="str">
        <f>VLOOKUP(B12,WeightsDictionary!$B$3:$G$31,IF(C12=TRUE,3,5),FALSE)</f>
        <v>At Risk</v>
      </c>
      <c r="E12" s="21">
        <f>VLOOKUP(B12,WeightsDictionary!$B$3:$G$31,2,FALSE)</f>
        <v>2</v>
      </c>
      <c r="F12" s="21">
        <f>VLOOKUP(B12,WeightsDictionary!$B$3:$G$31,IF(C12=TRUE,4,6),FALSE)*IF($C$29=TRUE,0.5,1)</f>
        <v>2</v>
      </c>
    </row>
    <row r="13" spans="1:6" ht="17.5">
      <c r="A13" s="79"/>
      <c r="B13" s="25" t="str">
        <f>WeightsDictionary!B12</f>
        <v>Instructional (precise directions &amp; guidance)</v>
      </c>
      <c r="C13" s="29" t="b">
        <v>0</v>
      </c>
      <c r="D13" s="21" t="str">
        <f>VLOOKUP(B13,WeightsDictionary!$B$3:$G$31,IF(C13=TRUE,3,5),FALSE)</f>
        <v>At Risk</v>
      </c>
      <c r="E13" s="21">
        <f>VLOOKUP(B13,WeightsDictionary!$B$3:$G$31,2,FALSE)</f>
        <v>1</v>
      </c>
      <c r="F13" s="21">
        <f>VLOOKUP(B13,WeightsDictionary!$B$3:$G$31,IF(C13=TRUE,4,6),FALSE)*IF($C$29=TRUE,0.5,1)</f>
        <v>1</v>
      </c>
    </row>
    <row r="14" spans="1:6" ht="17.5">
      <c r="A14" s="79"/>
      <c r="B14" s="25" t="str">
        <f>WeightsDictionary!B13</f>
        <v>Declaratory, informative (straightforward, factual)</v>
      </c>
      <c r="C14" s="29" t="b">
        <v>1</v>
      </c>
      <c r="D14" s="21" t="str">
        <f>VLOOKUP(B14,WeightsDictionary!$B$3:$G$31,IF(C14=TRUE,3,5),FALSE)</f>
        <v>Optimal</v>
      </c>
      <c r="E14" s="21">
        <f>VLOOKUP(B14,WeightsDictionary!$B$3:$G$31,2,FALSE)</f>
        <v>1</v>
      </c>
      <c r="F14" s="21">
        <f>VLOOKUP(B14,WeightsDictionary!$B$3:$G$31,IF(C14=TRUE,4,6),FALSE)*IF($C$29=TRUE,0.5,1)</f>
        <v>0</v>
      </c>
    </row>
    <row r="15" spans="1:6" ht="17.5">
      <c r="A15" s="79"/>
      <c r="B15" s="25" t="str">
        <f>WeightsDictionary!B14</f>
        <v>Idiomatic, figurative (at least one idiomatic or figurative expression)</v>
      </c>
      <c r="C15" s="29" t="b">
        <v>0</v>
      </c>
      <c r="D15" s="21" t="str">
        <f>VLOOKUP(B15,WeightsDictionary!$B$3:$G$31,IF(C15=TRUE,3,5),FALSE)</f>
        <v>Optimal</v>
      </c>
      <c r="E15" s="21">
        <f>VLOOKUP(B15,WeightsDictionary!$B$3:$G$31,2,FALSE)</f>
        <v>4</v>
      </c>
      <c r="F15" s="21">
        <f>VLOOKUP(B15,WeightsDictionary!$B$3:$G$31,IF(C15=TRUE,4,6),FALSE)*IF($C$29=TRUE,0.5,1)</f>
        <v>0</v>
      </c>
    </row>
    <row r="16" spans="1:6" ht="17.5">
      <c r="A16" s="79"/>
      <c r="B16" s="25" t="str">
        <f>WeightsDictionary!B15</f>
        <v>Nuanced (intricate layers of meaning, cultural subtleties, connotations)</v>
      </c>
      <c r="C16" s="29" t="b">
        <v>0</v>
      </c>
      <c r="D16" s="21" t="str">
        <f>VLOOKUP(B16,WeightsDictionary!$B$3:$G$31,IF(C16=TRUE,3,5),FALSE)</f>
        <v>Optimal</v>
      </c>
      <c r="E16" s="21">
        <f>VLOOKUP(B16,WeightsDictionary!$B$3:$G$31,2,FALSE)</f>
        <v>4</v>
      </c>
      <c r="F16" s="21">
        <f>VLOOKUP(B16,WeightsDictionary!$B$3:$G$31,IF(C16=TRUE,4,6),FALSE)*IF($C$29=TRUE,0.5,1)</f>
        <v>0</v>
      </c>
    </row>
    <row r="17" spans="1:6" ht="33">
      <c r="A17" s="79"/>
      <c r="B17" s="25" t="str">
        <f>WeightsDictionary!B16</f>
        <v>Informal writing (conversational tone, colloquialisms, a more "relaxed" approach to grammar rules)</v>
      </c>
      <c r="C17" s="29" t="b">
        <v>1</v>
      </c>
      <c r="D17" s="21" t="str">
        <f>VLOOKUP(B17,WeightsDictionary!$B$3:$G$31,IF(C17=TRUE,3,5),FALSE)</f>
        <v>At Risk</v>
      </c>
      <c r="E17" s="21">
        <f>VLOOKUP(B17,WeightsDictionary!$B$3:$G$31,2,FALSE)</f>
        <v>3</v>
      </c>
      <c r="F17" s="21">
        <f>VLOOKUP(B17,WeightsDictionary!$B$3:$G$31,IF(C17=TRUE,4,6),FALSE)*IF($C$29=TRUE,0.5,1)</f>
        <v>3</v>
      </c>
    </row>
    <row r="18" spans="1:6" ht="33">
      <c r="A18" s="75"/>
      <c r="B18" s="25" t="str">
        <f>WeightsDictionary!B17</f>
        <v>Formal writing (more sophisticated vocabulary, impersonal tone, priority is adherence to grammar rules)</v>
      </c>
      <c r="C18" s="29" t="b">
        <v>0</v>
      </c>
      <c r="D18" s="21" t="str">
        <f>VLOOKUP(B18,WeightsDictionary!$B$3:$G$31,IF(C18=TRUE,3,5),FALSE)</f>
        <v>At Risk</v>
      </c>
      <c r="E18" s="21">
        <f>VLOOKUP(B18,WeightsDictionary!$B$3:$G$31,2,FALSE)</f>
        <v>2</v>
      </c>
      <c r="F18" s="21">
        <f>VLOOKUP(B18,WeightsDictionary!$B$3:$G$31,IF(C18=TRUE,4,6),FALSE)*IF($C$29=TRUE,0.5,1)</f>
        <v>2</v>
      </c>
    </row>
    <row r="19" spans="1:6" ht="33">
      <c r="A19" s="74" t="str">
        <f>WeightsDictionary!A18</f>
        <v>Source Text Characteristics - Intent</v>
      </c>
      <c r="B19" s="25" t="str">
        <f>WeightsDictionary!B18</f>
        <v>Convince, persuade the user to take action or behave in a certain way (e.g. convince the user to subscribe to a newsletter)</v>
      </c>
      <c r="C19" s="29" t="b">
        <v>0</v>
      </c>
      <c r="D19" s="21" t="str">
        <f>VLOOKUP(B19,WeightsDictionary!$B$3:$G$31,IF(C19=TRUE,3,5),FALSE)</f>
        <v>Optimal</v>
      </c>
      <c r="E19" s="21">
        <f>VLOOKUP(B19,WeightsDictionary!$B$3:$G$31,2,FALSE)</f>
        <v>4</v>
      </c>
      <c r="F19" s="21">
        <f>VLOOKUP(B19,WeightsDictionary!$B$3:$G$31,IF(C19=TRUE,4,6),FALSE)*IF($C$29=TRUE,0.5,1)</f>
        <v>0</v>
      </c>
    </row>
    <row r="20" spans="1:6" ht="17.5">
      <c r="A20" s="79"/>
      <c r="B20" s="25" t="str">
        <f>WeightsDictionary!B19</f>
        <v>Interact; engage with the user (e.g. shopping cart on website)</v>
      </c>
      <c r="C20" s="29" t="b">
        <v>0</v>
      </c>
      <c r="D20" s="21" t="str">
        <f>VLOOKUP(B20,WeightsDictionary!$B$3:$G$31,IF(C20=TRUE,3,5),FALSE)</f>
        <v>At Risk</v>
      </c>
      <c r="E20" s="21">
        <f>VLOOKUP(B20,WeightsDictionary!$B$3:$G$31,2,FALSE)</f>
        <v>3</v>
      </c>
      <c r="F20" s="21">
        <f>VLOOKUP(B20,WeightsDictionary!$B$3:$G$31,IF(C20=TRUE,4,6),FALSE)*IF($C$29=TRUE,0.5,1)</f>
        <v>3</v>
      </c>
    </row>
    <row r="21" spans="1:6" ht="33">
      <c r="A21" s="79"/>
      <c r="B21" s="25" t="str">
        <f>WeightsDictionary!B20</f>
        <v>Entertain; ignite inspiration, motivation or enthusiasm in the user (e.g. marketing case study)</v>
      </c>
      <c r="C21" s="29" t="b">
        <v>0</v>
      </c>
      <c r="D21" s="21" t="str">
        <f>VLOOKUP(B21,WeightsDictionary!$B$3:$G$31,IF(C21=TRUE,3,5),FALSE)</f>
        <v>Optimal</v>
      </c>
      <c r="E21" s="21">
        <f>VLOOKUP(B21,WeightsDictionary!$B$3:$G$31,2,FALSE)</f>
        <v>4</v>
      </c>
      <c r="F21" s="21">
        <f>VLOOKUP(B21,WeightsDictionary!$B$3:$G$31,IF(C21=TRUE,4,6),FALSE)*IF($C$29=TRUE,0.5,1)</f>
        <v>0</v>
      </c>
    </row>
    <row r="22" spans="1:6" ht="17.5">
      <c r="A22" s="79"/>
      <c r="B22" s="25" t="str">
        <f>WeightsDictionary!B21</f>
        <v>For the user to comprehend the main idea of the message (get the gist)</v>
      </c>
      <c r="C22" s="29" t="b">
        <v>1</v>
      </c>
      <c r="D22" s="21" t="str">
        <f>VLOOKUP(B22,WeightsDictionary!$B$3:$G$31,IF(C22=TRUE,3,5),FALSE)</f>
        <v>Optimal</v>
      </c>
      <c r="E22" s="21">
        <f>VLOOKUP(B22,WeightsDictionary!$B$3:$G$31,2,FALSE)</f>
        <v>1</v>
      </c>
      <c r="F22" s="21">
        <f>VLOOKUP(B22,WeightsDictionary!$B$3:$G$31,IF(C22=TRUE,4,6),FALSE)*IF($C$29=TRUE,0.5,1)</f>
        <v>0</v>
      </c>
    </row>
    <row r="23" spans="1:6" ht="17.5">
      <c r="A23" s="75"/>
      <c r="B23" s="25" t="str">
        <f>WeightsDictionary!B22</f>
        <v>Provide user with information (e.g. a product description in retail)</v>
      </c>
      <c r="C23" s="29" t="b">
        <v>1</v>
      </c>
      <c r="D23" s="21" t="str">
        <f>VLOOKUP(B23,WeightsDictionary!$B$3:$G$31,IF(C23=TRUE,3,5),FALSE)</f>
        <v>Optimal</v>
      </c>
      <c r="E23" s="21">
        <f>VLOOKUP(B23,WeightsDictionary!$B$3:$G$31,2,FALSE)</f>
        <v>2</v>
      </c>
      <c r="F23" s="21">
        <f>VLOOKUP(B23,WeightsDictionary!$B$3:$G$31,IF(C23=TRUE,4,6),FALSE)*IF($C$29=TRUE,0.5,1)</f>
        <v>0</v>
      </c>
    </row>
    <row r="24" spans="1:6" ht="49.5">
      <c r="A24" s="74" t="str">
        <f>WeightsDictionary!A23</f>
        <v>Terminology</v>
      </c>
      <c r="B24" s="25" t="str">
        <f>WeightsDictionary!B23</f>
        <v>Industry-specific jargon (specialized terminology, expressions, or language unique to a particular field, i.e. patents, dish/cuisine names (at least 3 specialized terms that might require research)</v>
      </c>
      <c r="C24" s="29" t="b">
        <v>0</v>
      </c>
      <c r="D24" s="21" t="str">
        <f>VLOOKUP(B24,WeightsDictionary!$B$3:$G$31,IF(C24=TRUE,3,5),FALSE)</f>
        <v>Optimal</v>
      </c>
      <c r="E24" s="21">
        <f>VLOOKUP(B24,WeightsDictionary!$B$3:$G$31,2,FALSE)</f>
        <v>4</v>
      </c>
      <c r="F24" s="21">
        <f>VLOOKUP(B24,WeightsDictionary!$B$3:$G$31,IF(C24=TRUE,4,6),FALSE)*IF($C$29=TRUE,0.5,1)</f>
        <v>0</v>
      </c>
    </row>
    <row r="25" spans="1:6" ht="17.5">
      <c r="A25" s="79"/>
      <c r="B25" s="25" t="str">
        <f>WeightsDictionary!B24</f>
        <v>Abbreviations and/or acronyms (at least 3)</v>
      </c>
      <c r="C25" s="29" t="b">
        <v>0</v>
      </c>
      <c r="D25" s="21" t="str">
        <f>VLOOKUP(B25,WeightsDictionary!$B$3:$G$31,IF(C25=TRUE,3,5),FALSE)</f>
        <v>Optimal</v>
      </c>
      <c r="E25" s="21">
        <f>VLOOKUP(B25,WeightsDictionary!$B$3:$G$31,2,FALSE)</f>
        <v>4</v>
      </c>
      <c r="F25" s="21">
        <f>VLOOKUP(B25,WeightsDictionary!$B$3:$G$31,IF(C25=TRUE,4,6),FALSE)*IF($C$29=TRUE,0.5,1)</f>
        <v>0</v>
      </c>
    </row>
    <row r="26" spans="1:6" ht="33">
      <c r="A26" s="75"/>
      <c r="B26" s="25" t="str">
        <f>WeightsDictionary!B25</f>
        <v>Inconsistent use of terminology, contradictory word choices and expressions (at least 2)</v>
      </c>
      <c r="C26" s="29" t="b">
        <v>1</v>
      </c>
      <c r="D26" s="21" t="str">
        <f>VLOOKUP(B26,WeightsDictionary!$B$3:$G$31,IF(C26=TRUE,3,5),FALSE)</f>
        <v>At Risk</v>
      </c>
      <c r="E26" s="21">
        <f>VLOOKUP(B26,WeightsDictionary!$B$3:$G$31,2,FALSE)</f>
        <v>4</v>
      </c>
      <c r="F26" s="21">
        <f>VLOOKUP(B26,WeightsDictionary!$B$3:$G$31,IF(C26=TRUE,4,6),FALSE)*IF($C$29=TRUE,0.5,1)</f>
        <v>4</v>
      </c>
    </row>
    <row r="27" spans="1:6" ht="17.5">
      <c r="A27" s="74" t="str">
        <f>WeightsDictionary!A26</f>
        <v>Legal and Regulatory Requirements</v>
      </c>
      <c r="B27" s="25" t="str">
        <f>WeightsDictionary!B26</f>
        <v>Highly sensitive, confidential</v>
      </c>
      <c r="C27" s="29" t="b">
        <v>0</v>
      </c>
      <c r="D27" s="21" t="str">
        <f>VLOOKUP(B27,WeightsDictionary!$B$3:$G$31,IF(C27=TRUE,3,5),FALSE)</f>
        <v>Optimal</v>
      </c>
      <c r="E27" s="21">
        <f>VLOOKUP(B27,WeightsDictionary!$B$3:$G$31,2,FALSE)</f>
        <v>4</v>
      </c>
      <c r="F27" s="21">
        <f>VLOOKUP(B27,WeightsDictionary!$B$3:$G$31,IF(C27=TRUE,4,6),FALSE)*IF($C$29=TRUE,0.5,1)</f>
        <v>0</v>
      </c>
    </row>
    <row r="28" spans="1:6" ht="17.5">
      <c r="A28" s="75"/>
      <c r="B28" s="25" t="str">
        <f>WeightsDictionary!B27</f>
        <v>Regulatory-constrained (i.e. patents)</v>
      </c>
      <c r="C28" s="29" t="b">
        <v>0</v>
      </c>
      <c r="D28" s="21" t="str">
        <f>VLOOKUP(B28,WeightsDictionary!$B$3:$G$31,IF(C28=TRUE,3,5),FALSE)</f>
        <v>Optimal</v>
      </c>
      <c r="E28" s="21">
        <f>VLOOKUP(B28,WeightsDictionary!$B$3:$G$31,2,FALSE)</f>
        <v>4</v>
      </c>
      <c r="F28" s="21">
        <f>VLOOKUP(B28,WeightsDictionary!$B$3:$G$31,IF(C28=TRUE,4,6),FALSE)*IF($C$29=TRUE,0.5,1)</f>
        <v>0</v>
      </c>
    </row>
    <row r="29" spans="1:6" ht="17.5">
      <c r="A29" s="74" t="str">
        <f>WeightsDictionary!A28</f>
        <v>Target Audience</v>
      </c>
      <c r="B29" s="25" t="str">
        <f>WeightsDictionary!B28</f>
        <v>Only internally within the Company (and will not be published)</v>
      </c>
      <c r="C29" s="29" t="b">
        <v>0</v>
      </c>
      <c r="D29" s="21" t="str">
        <f>VLOOKUP(B29,WeightsDictionary!$B$3:$G$31,IF(C29=TRUE,3,5),FALSE)</f>
        <v>At Risk</v>
      </c>
      <c r="E29" s="21">
        <f>VLOOKUP(B29,WeightsDictionary!$B$3:$G$31,2,FALSE)</f>
        <v>1</v>
      </c>
      <c r="F29" s="21">
        <f>VLOOKUP(B29,WeightsDictionary!$B$3:$G$31,IF(C29=TRUE,4,6),FALSE)*IF($C$29=TRUE,0.5,1)</f>
        <v>1</v>
      </c>
    </row>
    <row r="30" spans="1:6" ht="33">
      <c r="A30" s="75"/>
      <c r="B30" s="25" t="str">
        <f>WeightsDictionary!B29</f>
        <v>Amongst a culturally-specific or focus group (i.e. teenagers, kids, parents, students, etc.) with a specific purpose</v>
      </c>
      <c r="C30" s="29" t="b">
        <v>0</v>
      </c>
      <c r="D30" s="21" t="str">
        <f>VLOOKUP(B30,WeightsDictionary!$B$3:$G$31,IF(C30=TRUE,3,5),FALSE)</f>
        <v>Optimal</v>
      </c>
      <c r="E30" s="21">
        <f>VLOOKUP(B30,WeightsDictionary!$B$3:$G$31,2,FALSE)</f>
        <v>4</v>
      </c>
      <c r="F30" s="21">
        <f>VLOOKUP(B30,WeightsDictionary!$B$3:$G$31,IF(C30=TRUE,4,6),FALSE)*IF($C$29=TRUE,0.5,1)</f>
        <v>0</v>
      </c>
    </row>
    <row r="31" spans="1:6" ht="49.5">
      <c r="A31" s="74" t="str">
        <f>WeightsDictionary!A30</f>
        <v>Project-Specific</v>
      </c>
      <c r="B31" s="25" t="str">
        <f>WeightsDictionary!B30</f>
        <v>Needs the translation with a fast turn-around time to meet with specific deadlines (e.g. TAT shorter than standard delivery SLA for the volumes to be translated)</v>
      </c>
      <c r="C31" s="29" t="b">
        <v>1</v>
      </c>
      <c r="D31" s="21" t="str">
        <f>VLOOKUP(B31,WeightsDictionary!$B$3:$G$31,IF(C31=TRUE,3,5),FALSE)</f>
        <v>Optimal</v>
      </c>
      <c r="E31" s="21">
        <f>VLOOKUP(B31,WeightsDictionary!$B$3:$G$31,2,FALSE)</f>
        <v>1</v>
      </c>
      <c r="F31" s="21">
        <f>VLOOKUP(B31,WeightsDictionary!$B$3:$G$31,IF(C31=TRUE,4,6),FALSE)*IF($C$29=TRUE,0.5,1)</f>
        <v>0</v>
      </c>
    </row>
    <row r="32" spans="1:6" ht="17.5">
      <c r="A32" s="75"/>
      <c r="B32" s="25" t="str">
        <f>WeightsDictionary!B31</f>
        <v>Has budget concerns</v>
      </c>
      <c r="C32" s="29" t="b">
        <v>1</v>
      </c>
      <c r="D32" s="21" t="str">
        <f>VLOOKUP(B32,WeightsDictionary!$B$3:$G$31,IF(C32=TRUE,3,5),FALSE)</f>
        <v>Optimal</v>
      </c>
      <c r="E32" s="21">
        <f>VLOOKUP(B32,WeightsDictionary!$B$3:$G$31,2,FALSE)</f>
        <v>1</v>
      </c>
      <c r="F32" s="21">
        <f>VLOOKUP(B32,WeightsDictionary!$B$3:$G$31,IF(C32=TRUE,4,6),FALSE)*IF($C$29=TRUE,0.5,1)</f>
        <v>0</v>
      </c>
    </row>
    <row r="33" spans="1:6" ht="17.5">
      <c r="A33" s="26"/>
      <c r="B33" s="27"/>
      <c r="C33" s="30"/>
      <c r="D33" s="31"/>
      <c r="E33" s="31">
        <f t="shared" ref="E33:F33" si="0">SUM(E3:E32)</f>
        <v>86</v>
      </c>
      <c r="F33" s="32">
        <f t="shared" si="0"/>
        <v>19</v>
      </c>
    </row>
  </sheetData>
  <mergeCells count="8">
    <mergeCell ref="A29:A30"/>
    <mergeCell ref="A31:A32"/>
    <mergeCell ref="A1:F1"/>
    <mergeCell ref="A4:A10"/>
    <mergeCell ref="A11:A18"/>
    <mergeCell ref="A19:A23"/>
    <mergeCell ref="A24:A26"/>
    <mergeCell ref="A27:A28"/>
  </mergeCells>
  <conditionalFormatting sqref="D3:F33">
    <cfRule type="cellIs" dxfId="11" priority="5" operator="equal">
      <formula>"Optimal"</formula>
    </cfRule>
    <cfRule type="cellIs" dxfId="10" priority="6" operator="equal">
      <formula>"At Risk"</formula>
    </cfRule>
  </conditionalFormatting>
  <conditionalFormatting sqref="A2">
    <cfRule type="cellIs" dxfId="9" priority="3" operator="equal">
      <formula>"Optimal"</formula>
    </cfRule>
    <cfRule type="cellIs" dxfId="8" priority="4" operator="equal">
      <formula>"At Risk"</formula>
    </cfRule>
  </conditionalFormatting>
  <conditionalFormatting sqref="B2:F2">
    <cfRule type="cellIs" dxfId="7" priority="1" operator="equal">
      <formula>"Optimal"</formula>
    </cfRule>
    <cfRule type="cellIs" dxfId="6" priority="2" operator="equal">
      <formula>"At Risk"</formula>
    </cfRule>
  </conditionalFormatting>
  <dataValidations count="1">
    <dataValidation type="list" allowBlank="1" showInputMessage="1" showErrorMessage="1" sqref="C4:C32">
      <formula1>"TRUE,FALSE"</formula1>
    </dataValidation>
  </dataValidations>
  <hyperlinks>
    <hyperlink ref="A1" r:id="rId1" location="tab-reviews"/>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WeightsDictionary!$B$33:$B$40</xm:f>
          </x14:formula1>
          <xm:sqref>C3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F33"/>
  <sheetViews>
    <sheetView workbookViewId="0">
      <pane ySplit="2" topLeftCell="A3" activePane="bottomLeft" state="frozen"/>
      <selection pane="bottomLeft" activeCell="A2" sqref="A2"/>
    </sheetView>
  </sheetViews>
  <sheetFormatPr defaultColWidth="12.54296875" defaultRowHeight="15.75" customHeight="1"/>
  <cols>
    <col min="1" max="1" width="31.54296875" style="7" customWidth="1"/>
    <col min="2" max="2" width="67.26953125" style="7" customWidth="1"/>
    <col min="3" max="3" width="29.453125" style="7" customWidth="1"/>
    <col min="4" max="6" width="20.81640625" style="7" customWidth="1"/>
    <col min="7" max="16384" width="12.54296875" style="7"/>
  </cols>
  <sheetData>
    <row r="1" spans="1:6" ht="15.75" customHeight="1">
      <c r="A1" s="80" t="s">
        <v>223</v>
      </c>
      <c r="B1" s="81"/>
      <c r="C1" s="81"/>
      <c r="D1" s="81"/>
      <c r="E1" s="81"/>
      <c r="F1" s="82"/>
    </row>
    <row r="2" spans="1:6" ht="15.75" customHeight="1">
      <c r="A2" s="58" t="str">
        <f>WeightsDictionary!A1</f>
        <v>Category</v>
      </c>
      <c r="B2" s="58" t="str">
        <f>WeightsDictionary!B1</f>
        <v>Question</v>
      </c>
      <c r="C2" s="58" t="s">
        <v>222</v>
      </c>
      <c r="D2" s="58" t="s">
        <v>125</v>
      </c>
      <c r="E2" s="58" t="s">
        <v>215</v>
      </c>
      <c r="F2" s="58" t="s">
        <v>126</v>
      </c>
    </row>
    <row r="3" spans="1:6" ht="17.5">
      <c r="A3" s="23" t="str">
        <f>WeightsDictionary!A32</f>
        <v>Domains</v>
      </c>
      <c r="B3" s="24" t="str">
        <f>WeightsDictionary!B32</f>
        <v>What’s the content field of expertise?</v>
      </c>
      <c r="C3" s="34" t="s">
        <v>170</v>
      </c>
      <c r="D3" s="21" t="str">
        <f>VLOOKUP(C3,WeightsDictionary!$B$33:$E$40,3,FALSE)</f>
        <v>At Risk</v>
      </c>
      <c r="E3" s="21">
        <f>VLOOKUP(C3,WeightsDictionary!$B$33:$E$40,4,FALSE)</f>
        <v>3</v>
      </c>
      <c r="F3" s="21">
        <f>VLOOKUP(C3,WeightsDictionary!$B$33:$E$40,4,FALSE)*IF($C$29=TRUE,0.5,1)</f>
        <v>3</v>
      </c>
    </row>
    <row r="4" spans="1:6" ht="33">
      <c r="A4" s="74" t="str">
        <f>WeightsDictionary!A3</f>
        <v>Source Text Characteristics - Structure</v>
      </c>
      <c r="B4" s="25" t="str">
        <f>WeightsDictionary!B3</f>
        <v>Well-written/grammatically sound (i.e. adheres to correct grammar and language conventions)</v>
      </c>
      <c r="C4" s="29" t="b">
        <v>0</v>
      </c>
      <c r="D4" s="21" t="str">
        <f>VLOOKUP(B4,WeightsDictionary!$B$3:$G$31,IF(C4=TRUE,3,5),FALSE)</f>
        <v>At Risk</v>
      </c>
      <c r="E4" s="21">
        <f>VLOOKUP(B4,WeightsDictionary!$B$3:$G$31,2,FALSE)</f>
        <v>1</v>
      </c>
      <c r="F4" s="21">
        <f>VLOOKUP(B4,WeightsDictionary!$B$3:$G$31,IF(C4=TRUE,4,6),FALSE)*IF($C$29=TRUE,0.5,1)</f>
        <v>1</v>
      </c>
    </row>
    <row r="5" spans="1:6" ht="33">
      <c r="A5" s="79"/>
      <c r="B5" s="25" t="str">
        <f>WeightsDictionary!B4</f>
        <v>High level of sentence complexity (i.e. long sentences with multiple clauses or dependent constructions)</v>
      </c>
      <c r="C5" s="29" t="b">
        <v>0</v>
      </c>
      <c r="D5" s="21" t="str">
        <f>VLOOKUP(B5,WeightsDictionary!$B$3:$G$31,IF(C5=TRUE,3,5),FALSE)</f>
        <v>Optimal</v>
      </c>
      <c r="E5" s="21">
        <f>VLOOKUP(B5,WeightsDictionary!$B$3:$G$31,2,FALSE)</f>
        <v>4</v>
      </c>
      <c r="F5" s="21">
        <f>VLOOKUP(B5,WeightsDictionary!$B$3:$G$31,IF(C5=TRUE,4,6),FALSE)*IF($C$29=TRUE,0.5,1)</f>
        <v>0</v>
      </c>
    </row>
    <row r="6" spans="1:6" ht="17.5">
      <c r="A6" s="79"/>
      <c r="B6" s="25" t="str">
        <f>WeightsDictionary!B5</f>
        <v>Dialogue, Messaging Format</v>
      </c>
      <c r="C6" s="29" t="b">
        <v>0</v>
      </c>
      <c r="D6" s="21" t="str">
        <f>VLOOKUP(B6,WeightsDictionary!$B$3:$G$31,IF(C6=TRUE,3,5),FALSE)</f>
        <v>At Risk</v>
      </c>
      <c r="E6" s="21">
        <f>VLOOKUP(B6,WeightsDictionary!$B$3:$G$31,2,FALSE)</f>
        <v>2</v>
      </c>
      <c r="F6" s="21">
        <f>VLOOKUP(B6,WeightsDictionary!$B$3:$G$31,IF(C6=TRUE,4,6),FALSE)*IF($C$29=TRUE,0.5,1)</f>
        <v>2</v>
      </c>
    </row>
    <row r="7" spans="1:6" ht="17.5">
      <c r="A7" s="79"/>
      <c r="B7" s="25" t="str">
        <f>WeightsDictionary!B6</f>
        <v>Tables, Graphics, Charts (at least 1)</v>
      </c>
      <c r="C7" s="29" t="b">
        <v>1</v>
      </c>
      <c r="D7" s="21" t="str">
        <f>VLOOKUP(B7,WeightsDictionary!$B$3:$G$31,IF(C7=TRUE,3,5),FALSE)</f>
        <v>At Risk</v>
      </c>
      <c r="E7" s="21">
        <f>VLOOKUP(B7,WeightsDictionary!$B$3:$G$31,2,FALSE)</f>
        <v>4</v>
      </c>
      <c r="F7" s="21">
        <f>VLOOKUP(B7,WeightsDictionary!$B$3:$G$31,IF(C7=TRUE,4,6),FALSE)*IF($C$29=TRUE,0.5,1)</f>
        <v>4</v>
      </c>
    </row>
    <row r="8" spans="1:6" ht="17.5">
      <c r="A8" s="79"/>
      <c r="B8" s="25" t="str">
        <f>WeightsDictionary!B7</f>
        <v>Headers, Subheaders, Footers, Footnotes (at least 4)</v>
      </c>
      <c r="C8" s="29" t="b">
        <v>0</v>
      </c>
      <c r="D8" s="21" t="str">
        <f>VLOOKUP(B8,WeightsDictionary!$B$3:$G$31,IF(C8=TRUE,3,5),FALSE)</f>
        <v>Optimal</v>
      </c>
      <c r="E8" s="21">
        <f>VLOOKUP(B8,WeightsDictionary!$B$3:$G$31,2,FALSE)</f>
        <v>3</v>
      </c>
      <c r="F8" s="21">
        <f>VLOOKUP(B8,WeightsDictionary!$B$3:$G$31,IF(C8=TRUE,4,6),FALSE)*IF($C$29=TRUE,0.5,1)</f>
        <v>0</v>
      </c>
    </row>
    <row r="9" spans="1:6" ht="17.5">
      <c r="A9" s="79"/>
      <c r="B9" s="25" t="str">
        <f>WeightsDictionary!B8</f>
        <v>Placeholders, Tags, Links, HTML Markup Text (at least 2)</v>
      </c>
      <c r="C9" s="29" t="b">
        <v>0</v>
      </c>
      <c r="D9" s="21" t="str">
        <f>VLOOKUP(B9,WeightsDictionary!$B$3:$G$31,IF(C9=TRUE,3,5),FALSE)</f>
        <v>Optimal</v>
      </c>
      <c r="E9" s="21">
        <f>VLOOKUP(B9,WeightsDictionary!$B$3:$G$31,2,FALSE)</f>
        <v>4</v>
      </c>
      <c r="F9" s="21">
        <f>VLOOKUP(B9,WeightsDictionary!$B$3:$G$31,IF(C9=TRUE,4,6),FALSE)*IF($C$29=TRUE,0.5,1)</f>
        <v>0</v>
      </c>
    </row>
    <row r="10" spans="1:6" ht="17.5">
      <c r="A10" s="75"/>
      <c r="B10" s="25" t="str">
        <f>WeightsDictionary!B9</f>
        <v>Restricted Character Count Format, Social Media, Ads Format</v>
      </c>
      <c r="C10" s="29" t="b">
        <v>1</v>
      </c>
      <c r="D10" s="21" t="str">
        <f>VLOOKUP(B10,WeightsDictionary!$B$3:$G$31,IF(C10=TRUE,3,5),FALSE)</f>
        <v>At Risk</v>
      </c>
      <c r="E10" s="21">
        <f>VLOOKUP(B10,WeightsDictionary!$B$3:$G$31,2,FALSE)</f>
        <v>4</v>
      </c>
      <c r="F10" s="21">
        <f>VLOOKUP(B10,WeightsDictionary!$B$3:$G$31,IF(C10=TRUE,4,6),FALSE)*IF($C$29=TRUE,0.5,1)</f>
        <v>4</v>
      </c>
    </row>
    <row r="11" spans="1:6" ht="17.5">
      <c r="A11" s="74" t="str">
        <f>WeightsDictionary!A10</f>
        <v>Source Text Characteristics - Style</v>
      </c>
      <c r="B11" s="25" t="str">
        <f>WeightsDictionary!B10</f>
        <v>Creative (inventive language)</v>
      </c>
      <c r="C11" s="29" t="b">
        <v>0</v>
      </c>
      <c r="D11" s="21" t="str">
        <f>VLOOKUP(B11,WeightsDictionary!$B$3:$G$31,IF(C11=TRUE,3,5),FALSE)</f>
        <v>Optimal</v>
      </c>
      <c r="E11" s="21">
        <f>VLOOKUP(B11,WeightsDictionary!$B$3:$G$31,2,FALSE)</f>
        <v>4</v>
      </c>
      <c r="F11" s="21">
        <f>VLOOKUP(B11,WeightsDictionary!$B$3:$G$31,IF(C11=TRUE,4,6),FALSE)*IF($C$29=TRUE,0.5,1)</f>
        <v>0</v>
      </c>
    </row>
    <row r="12" spans="1:6" ht="17.5">
      <c r="A12" s="79"/>
      <c r="B12" s="25" t="str">
        <f>WeightsDictionary!B11</f>
        <v>Descriptive (detailed specifics of a product or item)</v>
      </c>
      <c r="C12" s="29" t="b">
        <v>0</v>
      </c>
      <c r="D12" s="21" t="str">
        <f>VLOOKUP(B12,WeightsDictionary!$B$3:$G$31,IF(C12=TRUE,3,5),FALSE)</f>
        <v>At Risk</v>
      </c>
      <c r="E12" s="21">
        <f>VLOOKUP(B12,WeightsDictionary!$B$3:$G$31,2,FALSE)</f>
        <v>2</v>
      </c>
      <c r="F12" s="21">
        <f>VLOOKUP(B12,WeightsDictionary!$B$3:$G$31,IF(C12=TRUE,4,6),FALSE)*IF($C$29=TRUE,0.5,1)</f>
        <v>2</v>
      </c>
    </row>
    <row r="13" spans="1:6" ht="17.5">
      <c r="A13" s="79"/>
      <c r="B13" s="25" t="str">
        <f>WeightsDictionary!B12</f>
        <v>Instructional (precise directions &amp; guidance)</v>
      </c>
      <c r="C13" s="29" t="b">
        <v>0</v>
      </c>
      <c r="D13" s="21" t="str">
        <f>VLOOKUP(B13,WeightsDictionary!$B$3:$G$31,IF(C13=TRUE,3,5),FALSE)</f>
        <v>At Risk</v>
      </c>
      <c r="E13" s="21">
        <f>VLOOKUP(B13,WeightsDictionary!$B$3:$G$31,2,FALSE)</f>
        <v>1</v>
      </c>
      <c r="F13" s="21">
        <f>VLOOKUP(B13,WeightsDictionary!$B$3:$G$31,IF(C13=TRUE,4,6),FALSE)*IF($C$29=TRUE,0.5,1)</f>
        <v>1</v>
      </c>
    </row>
    <row r="14" spans="1:6" ht="17.5">
      <c r="A14" s="79"/>
      <c r="B14" s="25" t="str">
        <f>WeightsDictionary!B13</f>
        <v>Declaratory, informative (straightforward, factual)</v>
      </c>
      <c r="C14" s="29" t="b">
        <v>1</v>
      </c>
      <c r="D14" s="21" t="str">
        <f>VLOOKUP(B14,WeightsDictionary!$B$3:$G$31,IF(C14=TRUE,3,5),FALSE)</f>
        <v>Optimal</v>
      </c>
      <c r="E14" s="21">
        <f>VLOOKUP(B14,WeightsDictionary!$B$3:$G$31,2,FALSE)</f>
        <v>1</v>
      </c>
      <c r="F14" s="21">
        <f>VLOOKUP(B14,WeightsDictionary!$B$3:$G$31,IF(C14=TRUE,4,6),FALSE)*IF($C$29=TRUE,0.5,1)</f>
        <v>0</v>
      </c>
    </row>
    <row r="15" spans="1:6" ht="17.5">
      <c r="A15" s="79"/>
      <c r="B15" s="25" t="str">
        <f>WeightsDictionary!B14</f>
        <v>Idiomatic, figurative (at least one idiomatic or figurative expression)</v>
      </c>
      <c r="C15" s="29" t="b">
        <v>0</v>
      </c>
      <c r="D15" s="21" t="str">
        <f>VLOOKUP(B15,WeightsDictionary!$B$3:$G$31,IF(C15=TRUE,3,5),FALSE)</f>
        <v>Optimal</v>
      </c>
      <c r="E15" s="21">
        <f>VLOOKUP(B15,WeightsDictionary!$B$3:$G$31,2,FALSE)</f>
        <v>4</v>
      </c>
      <c r="F15" s="21">
        <f>VLOOKUP(B15,WeightsDictionary!$B$3:$G$31,IF(C15=TRUE,4,6),FALSE)*IF($C$29=TRUE,0.5,1)</f>
        <v>0</v>
      </c>
    </row>
    <row r="16" spans="1:6" ht="17.5">
      <c r="A16" s="79"/>
      <c r="B16" s="25" t="str">
        <f>WeightsDictionary!B15</f>
        <v>Nuanced (intricate layers of meaning, cultural subtleties, connotations)</v>
      </c>
      <c r="C16" s="29" t="b">
        <v>0</v>
      </c>
      <c r="D16" s="21" t="str">
        <f>VLOOKUP(B16,WeightsDictionary!$B$3:$G$31,IF(C16=TRUE,3,5),FALSE)</f>
        <v>Optimal</v>
      </c>
      <c r="E16" s="21">
        <f>VLOOKUP(B16,WeightsDictionary!$B$3:$G$31,2,FALSE)</f>
        <v>4</v>
      </c>
      <c r="F16" s="21">
        <f>VLOOKUP(B16,WeightsDictionary!$B$3:$G$31,IF(C16=TRUE,4,6),FALSE)*IF($C$29=TRUE,0.5,1)</f>
        <v>0</v>
      </c>
    </row>
    <row r="17" spans="1:6" ht="33">
      <c r="A17" s="79"/>
      <c r="B17" s="25" t="str">
        <f>WeightsDictionary!B16</f>
        <v>Informal writing (conversational tone, colloquialisms, a more "relaxed" approach to grammar rules)</v>
      </c>
      <c r="C17" s="29" t="b">
        <v>1</v>
      </c>
      <c r="D17" s="21" t="str">
        <f>VLOOKUP(B17,WeightsDictionary!$B$3:$G$31,IF(C17=TRUE,3,5),FALSE)</f>
        <v>At Risk</v>
      </c>
      <c r="E17" s="21">
        <f>VLOOKUP(B17,WeightsDictionary!$B$3:$G$31,2,FALSE)</f>
        <v>3</v>
      </c>
      <c r="F17" s="21">
        <f>VLOOKUP(B17,WeightsDictionary!$B$3:$G$31,IF(C17=TRUE,4,6),FALSE)*IF($C$29=TRUE,0.5,1)</f>
        <v>3</v>
      </c>
    </row>
    <row r="18" spans="1:6" ht="33">
      <c r="A18" s="75"/>
      <c r="B18" s="25" t="str">
        <f>WeightsDictionary!B17</f>
        <v>Formal writing (more sophisticated vocabulary, impersonal tone, priority is adherence to grammar rules)</v>
      </c>
      <c r="C18" s="29" t="b">
        <v>0</v>
      </c>
      <c r="D18" s="21" t="str">
        <f>VLOOKUP(B18,WeightsDictionary!$B$3:$G$31,IF(C18=TRUE,3,5),FALSE)</f>
        <v>At Risk</v>
      </c>
      <c r="E18" s="21">
        <f>VLOOKUP(B18,WeightsDictionary!$B$3:$G$31,2,FALSE)</f>
        <v>2</v>
      </c>
      <c r="F18" s="21">
        <f>VLOOKUP(B18,WeightsDictionary!$B$3:$G$31,IF(C18=TRUE,4,6),FALSE)*IF($C$29=TRUE,0.5,1)</f>
        <v>2</v>
      </c>
    </row>
    <row r="19" spans="1:6" ht="33">
      <c r="A19" s="74" t="str">
        <f>WeightsDictionary!A18</f>
        <v>Source Text Characteristics - Intent</v>
      </c>
      <c r="B19" s="25" t="str">
        <f>WeightsDictionary!B18</f>
        <v>Convince, persuade the user to take action or behave in a certain way (e.g. convince the user to subscribe to a newsletter)</v>
      </c>
      <c r="C19" s="29" t="b">
        <v>0</v>
      </c>
      <c r="D19" s="21" t="str">
        <f>VLOOKUP(B19,WeightsDictionary!$B$3:$G$31,IF(C19=TRUE,3,5),FALSE)</f>
        <v>Optimal</v>
      </c>
      <c r="E19" s="21">
        <f>VLOOKUP(B19,WeightsDictionary!$B$3:$G$31,2,FALSE)</f>
        <v>4</v>
      </c>
      <c r="F19" s="21">
        <f>VLOOKUP(B19,WeightsDictionary!$B$3:$G$31,IF(C19=TRUE,4,6),FALSE)*IF($C$29=TRUE,0.5,1)</f>
        <v>0</v>
      </c>
    </row>
    <row r="20" spans="1:6" ht="17.5">
      <c r="A20" s="79"/>
      <c r="B20" s="25" t="str">
        <f>WeightsDictionary!B19</f>
        <v>Interact; engage with the user (e.g. shopping cart on website)</v>
      </c>
      <c r="C20" s="29" t="b">
        <v>1</v>
      </c>
      <c r="D20" s="21" t="str">
        <f>VLOOKUP(B20,WeightsDictionary!$B$3:$G$31,IF(C20=TRUE,3,5),FALSE)</f>
        <v>Optimal</v>
      </c>
      <c r="E20" s="21">
        <f>VLOOKUP(B20,WeightsDictionary!$B$3:$G$31,2,FALSE)</f>
        <v>3</v>
      </c>
      <c r="F20" s="21">
        <f>VLOOKUP(B20,WeightsDictionary!$B$3:$G$31,IF(C20=TRUE,4,6),FALSE)*IF($C$29=TRUE,0.5,1)</f>
        <v>0</v>
      </c>
    </row>
    <row r="21" spans="1:6" ht="33">
      <c r="A21" s="79"/>
      <c r="B21" s="25" t="str">
        <f>WeightsDictionary!B20</f>
        <v>Entertain; ignite inspiration, motivation or enthusiasm in the user (e.g. marketing case study)</v>
      </c>
      <c r="C21" s="29" t="b">
        <v>0</v>
      </c>
      <c r="D21" s="21" t="str">
        <f>VLOOKUP(B21,WeightsDictionary!$B$3:$G$31,IF(C21=TRUE,3,5),FALSE)</f>
        <v>Optimal</v>
      </c>
      <c r="E21" s="21">
        <f>VLOOKUP(B21,WeightsDictionary!$B$3:$G$31,2,FALSE)</f>
        <v>4</v>
      </c>
      <c r="F21" s="21">
        <f>VLOOKUP(B21,WeightsDictionary!$B$3:$G$31,IF(C21=TRUE,4,6),FALSE)*IF($C$29=TRUE,0.5,1)</f>
        <v>0</v>
      </c>
    </row>
    <row r="22" spans="1:6" ht="17.5">
      <c r="A22" s="79"/>
      <c r="B22" s="25" t="str">
        <f>WeightsDictionary!B21</f>
        <v>For the user to comprehend the main idea of the message (get the gist)</v>
      </c>
      <c r="C22" s="29" t="b">
        <v>0</v>
      </c>
      <c r="D22" s="21" t="str">
        <f>VLOOKUP(B22,WeightsDictionary!$B$3:$G$31,IF(C22=TRUE,3,5),FALSE)</f>
        <v>At Risk</v>
      </c>
      <c r="E22" s="21">
        <f>VLOOKUP(B22,WeightsDictionary!$B$3:$G$31,2,FALSE)</f>
        <v>1</v>
      </c>
      <c r="F22" s="21">
        <f>VLOOKUP(B22,WeightsDictionary!$B$3:$G$31,IF(C22=TRUE,4,6),FALSE)*IF($C$29=TRUE,0.5,1)</f>
        <v>1</v>
      </c>
    </row>
    <row r="23" spans="1:6" ht="17.5">
      <c r="A23" s="75"/>
      <c r="B23" s="25" t="str">
        <f>WeightsDictionary!B22</f>
        <v>Provide user with information (e.g. a product description in retail)</v>
      </c>
      <c r="C23" s="29" t="b">
        <v>0</v>
      </c>
      <c r="D23" s="21" t="str">
        <f>VLOOKUP(B23,WeightsDictionary!$B$3:$G$31,IF(C23=TRUE,3,5),FALSE)</f>
        <v>At Risk</v>
      </c>
      <c r="E23" s="21">
        <f>VLOOKUP(B23,WeightsDictionary!$B$3:$G$31,2,FALSE)</f>
        <v>2</v>
      </c>
      <c r="F23" s="21">
        <f>VLOOKUP(B23,WeightsDictionary!$B$3:$G$31,IF(C23=TRUE,4,6),FALSE)*IF($C$29=TRUE,0.5,1)</f>
        <v>2</v>
      </c>
    </row>
    <row r="24" spans="1:6" ht="49.5">
      <c r="A24" s="74" t="str">
        <f>WeightsDictionary!A23</f>
        <v>Terminology</v>
      </c>
      <c r="B24" s="25" t="str">
        <f>WeightsDictionary!B23</f>
        <v>Industry-specific jargon (specialized terminology, expressions, or language unique to a particular field, i.e. patents, dish/cuisine names (at least 3 specialized terms that might require research)</v>
      </c>
      <c r="C24" s="29" t="b">
        <v>0</v>
      </c>
      <c r="D24" s="21" t="str">
        <f>VLOOKUP(B24,WeightsDictionary!$B$3:$G$31,IF(C24=TRUE,3,5),FALSE)</f>
        <v>Optimal</v>
      </c>
      <c r="E24" s="21">
        <f>VLOOKUP(B24,WeightsDictionary!$B$3:$G$31,2,FALSE)</f>
        <v>4</v>
      </c>
      <c r="F24" s="21">
        <f>VLOOKUP(B24,WeightsDictionary!$B$3:$G$31,IF(C24=TRUE,4,6),FALSE)*IF($C$29=TRUE,0.5,1)</f>
        <v>0</v>
      </c>
    </row>
    <row r="25" spans="1:6" ht="17.5">
      <c r="A25" s="79"/>
      <c r="B25" s="25" t="str">
        <f>WeightsDictionary!B24</f>
        <v>Abbreviations and/or acronyms (at least 3)</v>
      </c>
      <c r="C25" s="29" t="b">
        <v>0</v>
      </c>
      <c r="D25" s="21" t="str">
        <f>VLOOKUP(B25,WeightsDictionary!$B$3:$G$31,IF(C25=TRUE,3,5),FALSE)</f>
        <v>Optimal</v>
      </c>
      <c r="E25" s="21">
        <f>VLOOKUP(B25,WeightsDictionary!$B$3:$G$31,2,FALSE)</f>
        <v>4</v>
      </c>
      <c r="F25" s="21">
        <f>VLOOKUP(B25,WeightsDictionary!$B$3:$G$31,IF(C25=TRUE,4,6),FALSE)*IF($C$29=TRUE,0.5,1)</f>
        <v>0</v>
      </c>
    </row>
    <row r="26" spans="1:6" ht="33">
      <c r="A26" s="75"/>
      <c r="B26" s="25" t="str">
        <f>WeightsDictionary!B25</f>
        <v>Inconsistent use of terminology, contradictory word choices and expressions (at least 2)</v>
      </c>
      <c r="C26" s="29" t="b">
        <v>0</v>
      </c>
      <c r="D26" s="21" t="str">
        <f>VLOOKUP(B26,WeightsDictionary!$B$3:$G$31,IF(C26=TRUE,3,5),FALSE)</f>
        <v>Optimal</v>
      </c>
      <c r="E26" s="21">
        <f>VLOOKUP(B26,WeightsDictionary!$B$3:$G$31,2,FALSE)</f>
        <v>4</v>
      </c>
      <c r="F26" s="21">
        <f>VLOOKUP(B26,WeightsDictionary!$B$3:$G$31,IF(C26=TRUE,4,6),FALSE)*IF($C$29=TRUE,0.5,1)</f>
        <v>0</v>
      </c>
    </row>
    <row r="27" spans="1:6" ht="17.5">
      <c r="A27" s="74" t="str">
        <f>WeightsDictionary!A26</f>
        <v>Legal and Regulatory Requirements</v>
      </c>
      <c r="B27" s="25" t="str">
        <f>WeightsDictionary!B26</f>
        <v>Highly sensitive, confidential</v>
      </c>
      <c r="C27" s="29" t="b">
        <v>0</v>
      </c>
      <c r="D27" s="21" t="str">
        <f>VLOOKUP(B27,WeightsDictionary!$B$3:$G$31,IF(C27=TRUE,3,5),FALSE)</f>
        <v>Optimal</v>
      </c>
      <c r="E27" s="21">
        <f>VLOOKUP(B27,WeightsDictionary!$B$3:$G$31,2,FALSE)</f>
        <v>4</v>
      </c>
      <c r="F27" s="21">
        <f>VLOOKUP(B27,WeightsDictionary!$B$3:$G$31,IF(C27=TRUE,4,6),FALSE)*IF($C$29=TRUE,0.5,1)</f>
        <v>0</v>
      </c>
    </row>
    <row r="28" spans="1:6" ht="17.5">
      <c r="A28" s="75"/>
      <c r="B28" s="25" t="str">
        <f>WeightsDictionary!B27</f>
        <v>Regulatory-constrained (i.e. patents)</v>
      </c>
      <c r="C28" s="29" t="b">
        <v>0</v>
      </c>
      <c r="D28" s="21" t="str">
        <f>VLOOKUP(B28,WeightsDictionary!$B$3:$G$31,IF(C28=TRUE,3,5),FALSE)</f>
        <v>Optimal</v>
      </c>
      <c r="E28" s="21">
        <f>VLOOKUP(B28,WeightsDictionary!$B$3:$G$31,2,FALSE)</f>
        <v>4</v>
      </c>
      <c r="F28" s="21">
        <f>VLOOKUP(B28,WeightsDictionary!$B$3:$G$31,IF(C28=TRUE,4,6),FALSE)*IF($C$29=TRUE,0.5,1)</f>
        <v>0</v>
      </c>
    </row>
    <row r="29" spans="1:6" ht="17.5">
      <c r="A29" s="74" t="str">
        <f>WeightsDictionary!A28</f>
        <v>Target Audience</v>
      </c>
      <c r="B29" s="25" t="str">
        <f>WeightsDictionary!B28</f>
        <v>Only internally within the Company (and will not be published)</v>
      </c>
      <c r="C29" s="29" t="b">
        <v>0</v>
      </c>
      <c r="D29" s="21" t="str">
        <f>VLOOKUP(B29,WeightsDictionary!$B$3:$G$31,IF(C29=TRUE,3,5),FALSE)</f>
        <v>At Risk</v>
      </c>
      <c r="E29" s="21">
        <f>VLOOKUP(B29,WeightsDictionary!$B$3:$G$31,2,FALSE)</f>
        <v>1</v>
      </c>
      <c r="F29" s="21">
        <f>VLOOKUP(B29,WeightsDictionary!$B$3:$G$31,IF(C29=TRUE,4,6),FALSE)*IF($C$29=TRUE,0.5,1)</f>
        <v>1</v>
      </c>
    </row>
    <row r="30" spans="1:6" ht="33">
      <c r="A30" s="75"/>
      <c r="B30" s="25" t="str">
        <f>WeightsDictionary!B29</f>
        <v>Amongst a culturally-specific or focus group (i.e. teenagers, kids, parents, students, etc.) with a specific purpose</v>
      </c>
      <c r="C30" s="29" t="b">
        <v>1</v>
      </c>
      <c r="D30" s="21" t="str">
        <f>VLOOKUP(B30,WeightsDictionary!$B$3:$G$31,IF(C30=TRUE,3,5),FALSE)</f>
        <v>At Risk</v>
      </c>
      <c r="E30" s="21">
        <f>VLOOKUP(B30,WeightsDictionary!$B$3:$G$31,2,FALSE)</f>
        <v>4</v>
      </c>
      <c r="F30" s="21">
        <f>VLOOKUP(B30,WeightsDictionary!$B$3:$G$31,IF(C30=TRUE,4,6),FALSE)*IF($C$29=TRUE,0.5,1)</f>
        <v>4</v>
      </c>
    </row>
    <row r="31" spans="1:6" ht="49.5">
      <c r="A31" s="74" t="str">
        <f>WeightsDictionary!A30</f>
        <v>Project-Specific</v>
      </c>
      <c r="B31" s="25" t="str">
        <f>WeightsDictionary!B30</f>
        <v>Needs the translation with a fast turn-around time to meet with specific deadlines (e.g. TAT shorter than standard delivery SLA for the volumes to be translated)</v>
      </c>
      <c r="C31" s="29" t="b">
        <v>0</v>
      </c>
      <c r="D31" s="21" t="str">
        <f>VLOOKUP(B31,WeightsDictionary!$B$3:$G$31,IF(C31=TRUE,3,5),FALSE)</f>
        <v>At Risk</v>
      </c>
      <c r="E31" s="21">
        <f>VLOOKUP(B31,WeightsDictionary!$B$3:$G$31,2,FALSE)</f>
        <v>1</v>
      </c>
      <c r="F31" s="21">
        <f>VLOOKUP(B31,WeightsDictionary!$B$3:$G$31,IF(C31=TRUE,4,6),FALSE)*IF($C$29=TRUE,0.5,1)</f>
        <v>1</v>
      </c>
    </row>
    <row r="32" spans="1:6" ht="17.5">
      <c r="A32" s="75"/>
      <c r="B32" s="25" t="str">
        <f>WeightsDictionary!B31</f>
        <v>Has budget concerns</v>
      </c>
      <c r="C32" s="29" t="b">
        <v>0</v>
      </c>
      <c r="D32" s="21" t="str">
        <f>VLOOKUP(B32,WeightsDictionary!$B$3:$G$31,IF(C32=TRUE,3,5),FALSE)</f>
        <v>At Risk</v>
      </c>
      <c r="E32" s="21">
        <f>VLOOKUP(B32,WeightsDictionary!$B$3:$G$31,2,FALSE)</f>
        <v>1</v>
      </c>
      <c r="F32" s="21">
        <f>VLOOKUP(B32,WeightsDictionary!$B$3:$G$31,IF(C32=TRUE,4,6),FALSE)*IF($C$29=TRUE,0.5,1)</f>
        <v>1</v>
      </c>
    </row>
    <row r="33" spans="1:6" ht="17.5">
      <c r="A33" s="26"/>
      <c r="B33" s="27"/>
      <c r="C33" s="27"/>
      <c r="D33" s="28"/>
      <c r="E33" s="28">
        <f t="shared" ref="E33:F33" si="0">SUM(E3:E32)</f>
        <v>87</v>
      </c>
      <c r="F33" s="28">
        <f t="shared" si="0"/>
        <v>32</v>
      </c>
    </row>
  </sheetData>
  <mergeCells count="8">
    <mergeCell ref="A29:A30"/>
    <mergeCell ref="A31:A32"/>
    <mergeCell ref="A1:F1"/>
    <mergeCell ref="A4:A10"/>
    <mergeCell ref="A11:A18"/>
    <mergeCell ref="A19:A23"/>
    <mergeCell ref="A24:A26"/>
    <mergeCell ref="A27:A28"/>
  </mergeCells>
  <conditionalFormatting sqref="D3:F33">
    <cfRule type="cellIs" dxfId="5" priority="5" operator="equal">
      <formula>"Optimal"</formula>
    </cfRule>
    <cfRule type="cellIs" dxfId="4" priority="6" operator="equal">
      <formula>"At Risk"</formula>
    </cfRule>
  </conditionalFormatting>
  <conditionalFormatting sqref="A2">
    <cfRule type="cellIs" dxfId="3" priority="3" operator="equal">
      <formula>"Optimal"</formula>
    </cfRule>
    <cfRule type="cellIs" dxfId="2" priority="4" operator="equal">
      <formula>"At Risk"</formula>
    </cfRule>
  </conditionalFormatting>
  <conditionalFormatting sqref="B2:F2">
    <cfRule type="cellIs" dxfId="1" priority="1" operator="equal">
      <formula>"Optimal"</formula>
    </cfRule>
    <cfRule type="cellIs" dxfId="0" priority="2" operator="equal">
      <formula>"At Risk"</formula>
    </cfRule>
  </conditionalFormatting>
  <dataValidations count="1">
    <dataValidation type="list" allowBlank="1" showInputMessage="1" showErrorMessage="1" sqref="C4:C32">
      <formula1>"TRUE,FALSE"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WeightsDictionary!$B$33:$B$40</xm:f>
          </x14:formula1>
          <xm:sqref>C3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8"/>
  <sheetViews>
    <sheetView workbookViewId="0">
      <pane ySplit="1" topLeftCell="A2" activePane="bottomLeft" state="frozen"/>
      <selection pane="bottomLeft"/>
    </sheetView>
  </sheetViews>
  <sheetFormatPr defaultColWidth="12.54296875" defaultRowHeight="15.75" customHeight="1"/>
  <cols>
    <col min="1" max="1" width="23" style="35" customWidth="1"/>
    <col min="2" max="2" width="51.7265625" style="35" customWidth="1"/>
    <col min="3" max="3" width="59.453125" style="35" customWidth="1"/>
    <col min="4" max="4" width="48.453125" style="35" customWidth="1"/>
    <col min="5" max="5" width="39" style="35" customWidth="1"/>
    <col min="6" max="6" width="25.81640625" style="7" customWidth="1"/>
    <col min="7" max="16384" width="12.54296875" style="7"/>
  </cols>
  <sheetData>
    <row r="1" spans="1:6" s="36" customFormat="1" ht="16.5">
      <c r="A1" s="48" t="s">
        <v>1</v>
      </c>
      <c r="B1" s="48" t="s">
        <v>2</v>
      </c>
      <c r="C1" s="48" t="s">
        <v>3</v>
      </c>
      <c r="D1" s="48" t="s">
        <v>4</v>
      </c>
      <c r="E1" s="48" t="s">
        <v>231</v>
      </c>
      <c r="F1" s="48" t="s">
        <v>5</v>
      </c>
    </row>
    <row r="2" spans="1:6" s="36" customFormat="1" ht="16" customHeight="1">
      <c r="A2" s="59" t="s">
        <v>7</v>
      </c>
      <c r="B2" s="60" t="s">
        <v>6</v>
      </c>
      <c r="C2" s="60"/>
      <c r="D2" s="60"/>
      <c r="E2" s="60"/>
      <c r="F2" s="60"/>
    </row>
    <row r="3" spans="1:6" ht="49.5">
      <c r="A3" s="59"/>
      <c r="B3" s="49" t="s">
        <v>8</v>
      </c>
      <c r="C3" s="49" t="s">
        <v>9</v>
      </c>
      <c r="D3" s="49" t="s">
        <v>10</v>
      </c>
      <c r="E3" s="49"/>
      <c r="F3" s="50" t="s">
        <v>11</v>
      </c>
    </row>
    <row r="4" spans="1:6" ht="165">
      <c r="A4" s="59"/>
      <c r="B4" s="49" t="s">
        <v>12</v>
      </c>
      <c r="C4" s="49" t="s">
        <v>13</v>
      </c>
      <c r="D4" s="49" t="s">
        <v>14</v>
      </c>
      <c r="E4" s="49"/>
      <c r="F4" s="50" t="s">
        <v>15</v>
      </c>
    </row>
    <row r="5" spans="1:6" ht="99">
      <c r="A5" s="59"/>
      <c r="B5" s="49" t="s">
        <v>16</v>
      </c>
      <c r="C5" s="49" t="s">
        <v>17</v>
      </c>
      <c r="D5" s="49" t="s">
        <v>18</v>
      </c>
      <c r="E5" s="49"/>
      <c r="F5" s="50" t="s">
        <v>19</v>
      </c>
    </row>
    <row r="6" spans="1:6" ht="49.5">
      <c r="A6" s="59"/>
      <c r="B6" s="49" t="s">
        <v>20</v>
      </c>
      <c r="C6" s="49" t="s">
        <v>21</v>
      </c>
      <c r="D6" s="49" t="s">
        <v>22</v>
      </c>
      <c r="E6" s="49"/>
      <c r="F6" s="50" t="s">
        <v>23</v>
      </c>
    </row>
    <row r="7" spans="1:6" ht="82.5">
      <c r="A7" s="59"/>
      <c r="B7" s="49" t="s">
        <v>24</v>
      </c>
      <c r="C7" s="49" t="s">
        <v>25</v>
      </c>
      <c r="D7" s="49" t="s">
        <v>26</v>
      </c>
      <c r="E7" s="49"/>
      <c r="F7" s="50" t="s">
        <v>27</v>
      </c>
    </row>
    <row r="8" spans="1:6" ht="52.5" customHeight="1">
      <c r="A8" s="59"/>
      <c r="B8" s="63" t="s">
        <v>28</v>
      </c>
      <c r="C8" s="63" t="s">
        <v>29</v>
      </c>
      <c r="D8" s="63" t="s">
        <v>30</v>
      </c>
      <c r="E8" s="63"/>
      <c r="F8" s="50" t="s">
        <v>219</v>
      </c>
    </row>
    <row r="9" spans="1:6" ht="89.25" customHeight="1">
      <c r="A9" s="59"/>
      <c r="B9" s="64"/>
      <c r="C9" s="64"/>
      <c r="D9" s="64"/>
      <c r="E9" s="64"/>
      <c r="F9" s="50" t="s">
        <v>217</v>
      </c>
    </row>
    <row r="10" spans="1:6" ht="99">
      <c r="A10" s="59"/>
      <c r="B10" s="49" t="s">
        <v>31</v>
      </c>
      <c r="C10" s="49" t="s">
        <v>32</v>
      </c>
      <c r="D10" s="49" t="s">
        <v>33</v>
      </c>
      <c r="E10" s="49"/>
      <c r="F10" s="50" t="s">
        <v>218</v>
      </c>
    </row>
    <row r="11" spans="1:6" ht="16.5">
      <c r="A11" s="59"/>
      <c r="B11" s="51" t="s">
        <v>34</v>
      </c>
      <c r="C11" s="51"/>
      <c r="D11" s="51"/>
      <c r="E11" s="51"/>
      <c r="F11" s="51"/>
    </row>
    <row r="12" spans="1:6" ht="66">
      <c r="A12" s="61" t="s">
        <v>35</v>
      </c>
      <c r="B12" s="49" t="s">
        <v>36</v>
      </c>
      <c r="C12" s="49" t="s">
        <v>37</v>
      </c>
      <c r="D12" s="49" t="s">
        <v>38</v>
      </c>
      <c r="E12" s="49"/>
      <c r="F12" s="50" t="s">
        <v>39</v>
      </c>
    </row>
    <row r="13" spans="1:6" ht="181.5">
      <c r="A13" s="62"/>
      <c r="B13" s="49" t="s">
        <v>227</v>
      </c>
      <c r="C13" s="49" t="s">
        <v>40</v>
      </c>
      <c r="D13" s="49" t="s">
        <v>41</v>
      </c>
      <c r="E13" s="49"/>
      <c r="F13" s="50" t="s">
        <v>42</v>
      </c>
    </row>
    <row r="14" spans="1:6" ht="49.5">
      <c r="A14" s="62"/>
      <c r="B14" s="49" t="s">
        <v>43</v>
      </c>
      <c r="C14" s="49" t="s">
        <v>44</v>
      </c>
      <c r="D14" s="52" t="s">
        <v>228</v>
      </c>
      <c r="E14" s="49"/>
      <c r="F14" s="50" t="s">
        <v>45</v>
      </c>
    </row>
    <row r="15" spans="1:6" ht="66">
      <c r="A15" s="62"/>
      <c r="B15" s="49" t="s">
        <v>46</v>
      </c>
      <c r="C15" s="49" t="s">
        <v>47</v>
      </c>
      <c r="D15" s="49" t="s">
        <v>48</v>
      </c>
      <c r="E15" s="49"/>
      <c r="F15" s="50" t="s">
        <v>49</v>
      </c>
    </row>
    <row r="16" spans="1:6" ht="66">
      <c r="A16" s="62"/>
      <c r="B16" s="49" t="s">
        <v>50</v>
      </c>
      <c r="C16" s="49" t="s">
        <v>51</v>
      </c>
      <c r="D16" s="49" t="s">
        <v>52</v>
      </c>
      <c r="E16" s="49"/>
      <c r="F16" s="50" t="s">
        <v>53</v>
      </c>
    </row>
    <row r="17" spans="1:6" ht="49.5">
      <c r="A17" s="62"/>
      <c r="B17" s="49" t="s">
        <v>54</v>
      </c>
      <c r="C17" s="49" t="s">
        <v>55</v>
      </c>
      <c r="D17" s="49" t="s">
        <v>56</v>
      </c>
      <c r="E17" s="49"/>
      <c r="F17" s="50" t="s">
        <v>57</v>
      </c>
    </row>
    <row r="18" spans="1:6" ht="99">
      <c r="A18" s="62"/>
      <c r="B18" s="49" t="s">
        <v>58</v>
      </c>
      <c r="C18" s="49" t="s">
        <v>59</v>
      </c>
      <c r="D18" s="49" t="s">
        <v>60</v>
      </c>
      <c r="E18" s="49"/>
      <c r="F18" s="50" t="s">
        <v>61</v>
      </c>
    </row>
    <row r="19" spans="1:6" ht="82.5">
      <c r="A19" s="62"/>
      <c r="B19" s="49" t="s">
        <v>62</v>
      </c>
      <c r="C19" s="49" t="s">
        <v>63</v>
      </c>
      <c r="D19" s="49" t="s">
        <v>64</v>
      </c>
      <c r="E19" s="49"/>
      <c r="F19" s="50" t="s">
        <v>61</v>
      </c>
    </row>
    <row r="20" spans="1:6" ht="16.5">
      <c r="A20" s="62"/>
      <c r="B20" s="60" t="s">
        <v>65</v>
      </c>
      <c r="C20" s="60"/>
      <c r="D20" s="60"/>
      <c r="E20" s="60"/>
      <c r="F20" s="60"/>
    </row>
    <row r="21" spans="1:6" ht="99">
      <c r="A21" s="61" t="s">
        <v>66</v>
      </c>
      <c r="B21" s="49" t="s">
        <v>67</v>
      </c>
      <c r="C21" s="49" t="s">
        <v>68</v>
      </c>
      <c r="D21" s="49" t="s">
        <v>69</v>
      </c>
      <c r="E21" s="49"/>
      <c r="F21" s="50" t="s">
        <v>220</v>
      </c>
    </row>
    <row r="22" spans="1:6" ht="82.5">
      <c r="A22" s="62"/>
      <c r="B22" s="49" t="s">
        <v>70</v>
      </c>
      <c r="C22" s="49" t="s">
        <v>71</v>
      </c>
      <c r="D22" s="49" t="s">
        <v>72</v>
      </c>
      <c r="E22" s="49"/>
      <c r="F22" s="50" t="s">
        <v>73</v>
      </c>
    </row>
    <row r="23" spans="1:6" ht="66">
      <c r="A23" s="62"/>
      <c r="B23" s="49" t="s">
        <v>74</v>
      </c>
      <c r="C23" s="49" t="s">
        <v>75</v>
      </c>
      <c r="D23" s="49" t="s">
        <v>76</v>
      </c>
      <c r="E23" s="49"/>
      <c r="F23" s="50" t="s">
        <v>77</v>
      </c>
    </row>
    <row r="24" spans="1:6" ht="165">
      <c r="A24" s="62"/>
      <c r="B24" s="49" t="s">
        <v>78</v>
      </c>
      <c r="C24" s="49" t="s">
        <v>79</v>
      </c>
      <c r="D24" s="49" t="s">
        <v>229</v>
      </c>
      <c r="E24" s="49"/>
      <c r="F24" s="50" t="s">
        <v>80</v>
      </c>
    </row>
    <row r="25" spans="1:6" ht="132">
      <c r="A25" s="62"/>
      <c r="B25" s="49" t="s">
        <v>81</v>
      </c>
      <c r="C25" s="49" t="s">
        <v>82</v>
      </c>
      <c r="D25" s="49" t="s">
        <v>230</v>
      </c>
      <c r="E25" s="49"/>
      <c r="F25" s="50" t="s">
        <v>83</v>
      </c>
    </row>
    <row r="26" spans="1:6" ht="16.5">
      <c r="A26" s="61" t="s">
        <v>85</v>
      </c>
      <c r="B26" s="60" t="s">
        <v>84</v>
      </c>
      <c r="C26" s="60"/>
      <c r="D26" s="60"/>
      <c r="E26" s="60"/>
      <c r="F26" s="60"/>
    </row>
    <row r="27" spans="1:6" ht="115.5">
      <c r="A27" s="61"/>
      <c r="B27" s="49" t="s">
        <v>86</v>
      </c>
      <c r="C27" s="49" t="s">
        <v>87</v>
      </c>
      <c r="D27" s="49" t="s">
        <v>88</v>
      </c>
      <c r="E27" s="49"/>
      <c r="F27" s="50" t="s">
        <v>89</v>
      </c>
    </row>
    <row r="28" spans="1:6" ht="49.5">
      <c r="A28" s="61"/>
      <c r="B28" s="49" t="s">
        <v>90</v>
      </c>
      <c r="C28" s="49" t="s">
        <v>91</v>
      </c>
      <c r="D28" s="49" t="s">
        <v>92</v>
      </c>
      <c r="E28" s="49"/>
      <c r="F28" s="50" t="s">
        <v>93</v>
      </c>
    </row>
    <row r="29" spans="1:6" ht="66">
      <c r="A29" s="61"/>
      <c r="B29" s="49" t="s">
        <v>94</v>
      </c>
      <c r="C29" s="49" t="s">
        <v>95</v>
      </c>
      <c r="D29" s="49" t="s">
        <v>96</v>
      </c>
      <c r="E29" s="49"/>
      <c r="F29" s="50" t="s">
        <v>221</v>
      </c>
    </row>
    <row r="30" spans="1:6" ht="16.5">
      <c r="A30" s="61" t="s">
        <v>98</v>
      </c>
      <c r="B30" s="60" t="s">
        <v>97</v>
      </c>
      <c r="C30" s="60"/>
      <c r="D30" s="60"/>
      <c r="E30" s="60"/>
      <c r="F30" s="60"/>
    </row>
    <row r="31" spans="1:6" ht="84.75" customHeight="1">
      <c r="A31" s="61"/>
      <c r="B31" s="53" t="s">
        <v>99</v>
      </c>
      <c r="C31" s="49" t="s">
        <v>100</v>
      </c>
      <c r="D31" s="49" t="s">
        <v>101</v>
      </c>
      <c r="E31" s="49"/>
      <c r="F31" s="50" t="s">
        <v>102</v>
      </c>
    </row>
    <row r="32" spans="1:6" ht="66">
      <c r="A32" s="61"/>
      <c r="B32" s="53" t="s">
        <v>103</v>
      </c>
      <c r="C32" s="49" t="s">
        <v>104</v>
      </c>
      <c r="D32" s="49" t="s">
        <v>105</v>
      </c>
      <c r="E32" s="49"/>
      <c r="F32" s="50" t="s">
        <v>106</v>
      </c>
    </row>
    <row r="33" spans="1:6" ht="16.5">
      <c r="A33" s="61" t="s">
        <v>108</v>
      </c>
      <c r="B33" s="60" t="s">
        <v>107</v>
      </c>
      <c r="C33" s="60"/>
      <c r="D33" s="60"/>
      <c r="E33" s="60"/>
      <c r="F33" s="60"/>
    </row>
    <row r="34" spans="1:6" ht="66">
      <c r="A34" s="61"/>
      <c r="B34" s="54" t="s">
        <v>109</v>
      </c>
      <c r="C34" s="49" t="s">
        <v>110</v>
      </c>
      <c r="D34" s="49" t="s">
        <v>111</v>
      </c>
      <c r="E34" s="49"/>
      <c r="F34" s="50"/>
    </row>
    <row r="35" spans="1:6" ht="49.5">
      <c r="A35" s="61"/>
      <c r="B35" s="49" t="s">
        <v>112</v>
      </c>
      <c r="C35" s="49" t="s">
        <v>113</v>
      </c>
      <c r="D35" s="49" t="s">
        <v>114</v>
      </c>
      <c r="E35" s="49"/>
      <c r="F35" s="50" t="s">
        <v>115</v>
      </c>
    </row>
    <row r="36" spans="1:6" ht="16.5">
      <c r="A36" s="61" t="s">
        <v>117</v>
      </c>
      <c r="B36" s="60" t="s">
        <v>116</v>
      </c>
      <c r="C36" s="60"/>
      <c r="D36" s="60"/>
      <c r="E36" s="60"/>
      <c r="F36" s="60"/>
    </row>
    <row r="37" spans="1:6" ht="66">
      <c r="A37" s="61"/>
      <c r="B37" s="54" t="s">
        <v>118</v>
      </c>
      <c r="C37" s="49" t="s">
        <v>119</v>
      </c>
      <c r="D37" s="49" t="s">
        <v>120</v>
      </c>
      <c r="E37" s="49"/>
      <c r="F37" s="50"/>
    </row>
    <row r="38" spans="1:6" ht="115.5">
      <c r="A38" s="61"/>
      <c r="B38" s="54" t="s">
        <v>121</v>
      </c>
      <c r="C38" s="49" t="s">
        <v>122</v>
      </c>
      <c r="D38" s="49" t="s">
        <v>123</v>
      </c>
      <c r="E38" s="49"/>
      <c r="F38" s="50"/>
    </row>
  </sheetData>
  <mergeCells count="17">
    <mergeCell ref="A36:A38"/>
    <mergeCell ref="B36:F36"/>
    <mergeCell ref="B33:F33"/>
    <mergeCell ref="B30:F30"/>
    <mergeCell ref="B26:F26"/>
    <mergeCell ref="A26:A29"/>
    <mergeCell ref="A30:A32"/>
    <mergeCell ref="A33:A35"/>
    <mergeCell ref="A2:A11"/>
    <mergeCell ref="B2:F2"/>
    <mergeCell ref="A12:A20"/>
    <mergeCell ref="A21:A25"/>
    <mergeCell ref="E8:E9"/>
    <mergeCell ref="B8:B9"/>
    <mergeCell ref="C8:C9"/>
    <mergeCell ref="D8:D9"/>
    <mergeCell ref="B20:F20"/>
  </mergeCells>
  <hyperlinks>
    <hyperlink ref="F3" r:id="rId1"/>
    <hyperlink ref="F4" r:id="rId2"/>
    <hyperlink ref="F5" r:id="rId3"/>
    <hyperlink ref="F6" r:id="rId4"/>
    <hyperlink ref="F7" r:id="rId5"/>
    <hyperlink ref="F8" r:id="rId6" location="tags"/>
    <hyperlink ref="F9" r:id="rId7"/>
    <hyperlink ref="F10" r:id="rId8"/>
    <hyperlink ref="F12" r:id="rId9"/>
    <hyperlink ref="F13" r:id="rId10"/>
    <hyperlink ref="D14" r:id="rId11" location="topic=9257498"/>
    <hyperlink ref="F14" r:id="rId12"/>
    <hyperlink ref="F15" r:id="rId13"/>
    <hyperlink ref="F16" r:id="rId14"/>
    <hyperlink ref="F18" r:id="rId15"/>
    <hyperlink ref="F19" r:id="rId16"/>
    <hyperlink ref="F21" r:id="rId17" display="6 Successful Persuasive Writing Strategies_x000a__x000a_The secret to writing a call to action in a persuasive speech"/>
    <hyperlink ref="F22" r:id="rId18"/>
    <hyperlink ref="F23" r:id="rId19"/>
    <hyperlink ref="F24" r:id="rId20"/>
    <hyperlink ref="F25" r:id="rId21"/>
    <hyperlink ref="F27" r:id="rId22"/>
    <hyperlink ref="F28" r:id="rId23" location=":~:text=Abbreviations%20come%20in%20a%20few,distinguish%20them%20from%20ordinary%20words."/>
    <hyperlink ref="F29" r:id="rId24" display="Why Consistent Language Matters_x000a__x000a_Terminology and Consistency_x000a__x000a_Terminological Consistency"/>
    <hyperlink ref="F31" r:id="rId25"/>
    <hyperlink ref="F32" r:id="rId26"/>
    <hyperlink ref="F17" r:id="rId27"/>
    <hyperlink ref="F35" r:id="rId28"/>
  </hyperlinks>
  <pageMargins left="0.7" right="0.7" top="0.75" bottom="0.75" header="0.3" footer="0.3"/>
  <pageSetup orientation="portrait" r:id="rId2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0"/>
  <sheetViews>
    <sheetView showGridLines="0" workbookViewId="0">
      <pane xSplit="2" ySplit="2" topLeftCell="C3" activePane="bottomRight" state="frozen"/>
      <selection pane="topRight" activeCell="C1" sqref="C1"/>
      <selection pane="bottomLeft" activeCell="A3" sqref="A3"/>
      <selection pane="bottomRight" sqref="A1:A2"/>
    </sheetView>
  </sheetViews>
  <sheetFormatPr defaultColWidth="12.54296875" defaultRowHeight="15.75" customHeight="1"/>
  <cols>
    <col min="1" max="1" width="27.453125" style="7" bestFit="1" customWidth="1"/>
    <col min="2" max="2" width="67.1796875" style="7" customWidth="1"/>
    <col min="3" max="3" width="12.26953125" style="7" customWidth="1"/>
    <col min="4" max="4" width="17.26953125" style="7" customWidth="1"/>
    <col min="5" max="5" width="12.7265625" style="7" customWidth="1"/>
    <col min="6" max="6" width="17.26953125" style="7" customWidth="1"/>
    <col min="7" max="7" width="12.81640625" style="7" customWidth="1"/>
    <col min="8" max="8" width="66.81640625" style="7" customWidth="1"/>
    <col min="9" max="16384" width="12.54296875" style="7"/>
  </cols>
  <sheetData>
    <row r="1" spans="1:8" ht="15.75" customHeight="1">
      <c r="A1" s="71" t="str">
        <f>CriteriaDefinitions!A1</f>
        <v>Category</v>
      </c>
      <c r="B1" s="71" t="str">
        <f>CriteriaDefinitions!B1</f>
        <v>Question</v>
      </c>
      <c r="C1" s="72" t="s">
        <v>124</v>
      </c>
      <c r="D1" s="65" t="b">
        <v>1</v>
      </c>
      <c r="E1" s="66"/>
      <c r="F1" s="65" t="b">
        <v>0</v>
      </c>
      <c r="G1" s="66"/>
      <c r="H1" s="70" t="s">
        <v>127</v>
      </c>
    </row>
    <row r="2" spans="1:8" ht="35">
      <c r="A2" s="66"/>
      <c r="B2" s="66"/>
      <c r="C2" s="73"/>
      <c r="D2" s="55" t="s">
        <v>125</v>
      </c>
      <c r="E2" s="56" t="s">
        <v>126</v>
      </c>
      <c r="F2" s="55" t="s">
        <v>125</v>
      </c>
      <c r="G2" s="56" t="s">
        <v>126</v>
      </c>
      <c r="H2" s="70"/>
    </row>
    <row r="3" spans="1:8" ht="66">
      <c r="A3" s="67" t="str">
        <f>CriteriaDefinitions!A2</f>
        <v>Source Text Characteristics - Structure</v>
      </c>
      <c r="B3" s="37" t="str">
        <f>CriteriaDefinitions!B3</f>
        <v>Well-written/grammatically sound (i.e. adheres to correct grammar and language conventions)</v>
      </c>
      <c r="C3" s="38">
        <v>1</v>
      </c>
      <c r="D3" s="39" t="s">
        <v>128</v>
      </c>
      <c r="E3" s="38">
        <f t="shared" ref="E3:E40" si="0">$C3*IF(D3="Optimal",0,1)</f>
        <v>0</v>
      </c>
      <c r="F3" s="39" t="s">
        <v>129</v>
      </c>
      <c r="G3" s="38">
        <f t="shared" ref="G3:G31" si="1">$C3*IF(F3="Optimal",0,1)</f>
        <v>1</v>
      </c>
      <c r="H3" s="40" t="s">
        <v>130</v>
      </c>
    </row>
    <row r="4" spans="1:8" ht="99">
      <c r="A4" s="68"/>
      <c r="B4" s="37" t="str">
        <f>CriteriaDefinitions!B4</f>
        <v>High level of sentence complexity (i.e. long sentences with multiple clauses or dependent constructions)</v>
      </c>
      <c r="C4" s="38">
        <v>4</v>
      </c>
      <c r="D4" s="39" t="s">
        <v>129</v>
      </c>
      <c r="E4" s="38">
        <f t="shared" si="0"/>
        <v>4</v>
      </c>
      <c r="F4" s="39" t="s">
        <v>128</v>
      </c>
      <c r="G4" s="38">
        <f t="shared" si="1"/>
        <v>0</v>
      </c>
      <c r="H4" s="40" t="s">
        <v>131</v>
      </c>
    </row>
    <row r="5" spans="1:8" ht="99">
      <c r="A5" s="68"/>
      <c r="B5" s="37" t="str">
        <f>CriteriaDefinitions!B5</f>
        <v>Dialogue, Messaging Format</v>
      </c>
      <c r="C5" s="38">
        <v>2</v>
      </c>
      <c r="D5" s="39" t="s">
        <v>128</v>
      </c>
      <c r="E5" s="38">
        <f t="shared" si="0"/>
        <v>0</v>
      </c>
      <c r="F5" s="39" t="s">
        <v>129</v>
      </c>
      <c r="G5" s="38">
        <f>$C5*IF(F5="Optimal",0,1)</f>
        <v>2</v>
      </c>
      <c r="H5" s="40" t="s">
        <v>132</v>
      </c>
    </row>
    <row r="6" spans="1:8" ht="82.5">
      <c r="A6" s="68"/>
      <c r="B6" s="37" t="str">
        <f>CriteriaDefinitions!B6</f>
        <v>Tables, Graphics, Charts (at least 1)</v>
      </c>
      <c r="C6" s="38">
        <v>4</v>
      </c>
      <c r="D6" s="39" t="s">
        <v>129</v>
      </c>
      <c r="E6" s="38">
        <f t="shared" si="0"/>
        <v>4</v>
      </c>
      <c r="F6" s="39" t="s">
        <v>128</v>
      </c>
      <c r="G6" s="38">
        <f t="shared" si="1"/>
        <v>0</v>
      </c>
      <c r="H6" s="40" t="s">
        <v>133</v>
      </c>
    </row>
    <row r="7" spans="1:8" ht="49.5">
      <c r="A7" s="68"/>
      <c r="B7" s="37" t="str">
        <f>CriteriaDefinitions!B7</f>
        <v>Headers, Subheaders, Footers, Footnotes (at least 4)</v>
      </c>
      <c r="C7" s="38">
        <v>3</v>
      </c>
      <c r="D7" s="39" t="s">
        <v>129</v>
      </c>
      <c r="E7" s="38">
        <f t="shared" si="0"/>
        <v>3</v>
      </c>
      <c r="F7" s="39" t="s">
        <v>128</v>
      </c>
      <c r="G7" s="38">
        <f t="shared" si="1"/>
        <v>0</v>
      </c>
      <c r="H7" s="40" t="s">
        <v>134</v>
      </c>
    </row>
    <row r="8" spans="1:8" ht="82.5">
      <c r="A8" s="68"/>
      <c r="B8" s="37" t="str">
        <f>CriteriaDefinitions!B8</f>
        <v>Placeholders, Tags, Links, HTML Markup Text (at least 2)</v>
      </c>
      <c r="C8" s="38">
        <v>4</v>
      </c>
      <c r="D8" s="39" t="s">
        <v>129</v>
      </c>
      <c r="E8" s="38">
        <f t="shared" si="0"/>
        <v>4</v>
      </c>
      <c r="F8" s="39" t="s">
        <v>128</v>
      </c>
      <c r="G8" s="38">
        <f t="shared" si="1"/>
        <v>0</v>
      </c>
      <c r="H8" s="40" t="s">
        <v>135</v>
      </c>
    </row>
    <row r="9" spans="1:8" ht="99">
      <c r="A9" s="68"/>
      <c r="B9" s="37" t="str">
        <f>CriteriaDefinitions!B10</f>
        <v>Restricted Character Count Format, Social Media, Ads Format</v>
      </c>
      <c r="C9" s="38">
        <v>4</v>
      </c>
      <c r="D9" s="39" t="s">
        <v>129</v>
      </c>
      <c r="E9" s="38">
        <f t="shared" si="0"/>
        <v>4</v>
      </c>
      <c r="F9" s="39" t="s">
        <v>128</v>
      </c>
      <c r="G9" s="38">
        <f t="shared" si="1"/>
        <v>0</v>
      </c>
      <c r="H9" s="40" t="s">
        <v>136</v>
      </c>
    </row>
    <row r="10" spans="1:8" ht="49.5">
      <c r="A10" s="69" t="str">
        <f>CriteriaDefinitions!A12</f>
        <v>Source Text Characteristics - Style</v>
      </c>
      <c r="B10" s="37" t="str">
        <f>CriteriaDefinitions!B12</f>
        <v>Creative (inventive language)</v>
      </c>
      <c r="C10" s="38">
        <v>4</v>
      </c>
      <c r="D10" s="39" t="s">
        <v>129</v>
      </c>
      <c r="E10" s="38">
        <f t="shared" si="0"/>
        <v>4</v>
      </c>
      <c r="F10" s="39" t="s">
        <v>128</v>
      </c>
      <c r="G10" s="38">
        <f t="shared" si="1"/>
        <v>0</v>
      </c>
      <c r="H10" s="40" t="s">
        <v>137</v>
      </c>
    </row>
    <row r="11" spans="1:8" ht="49.5">
      <c r="A11" s="68"/>
      <c r="B11" s="37" t="str">
        <f>CriteriaDefinitions!B13</f>
        <v>Descriptive (detailed specifics of a product or item)</v>
      </c>
      <c r="C11" s="38">
        <v>2</v>
      </c>
      <c r="D11" s="39" t="s">
        <v>128</v>
      </c>
      <c r="E11" s="38">
        <f t="shared" si="0"/>
        <v>0</v>
      </c>
      <c r="F11" s="39" t="s">
        <v>129</v>
      </c>
      <c r="G11" s="38">
        <f t="shared" si="1"/>
        <v>2</v>
      </c>
      <c r="H11" s="40" t="s">
        <v>138</v>
      </c>
    </row>
    <row r="12" spans="1:8" ht="82.5">
      <c r="A12" s="68"/>
      <c r="B12" s="37" t="str">
        <f>CriteriaDefinitions!B14</f>
        <v>Instructional (precise directions &amp; guidance)</v>
      </c>
      <c r="C12" s="38">
        <v>1</v>
      </c>
      <c r="D12" s="39" t="s">
        <v>128</v>
      </c>
      <c r="E12" s="38">
        <f t="shared" si="0"/>
        <v>0</v>
      </c>
      <c r="F12" s="39" t="s">
        <v>129</v>
      </c>
      <c r="G12" s="38">
        <f t="shared" si="1"/>
        <v>1</v>
      </c>
      <c r="H12" s="40" t="s">
        <v>139</v>
      </c>
    </row>
    <row r="13" spans="1:8" ht="49.5">
      <c r="A13" s="68"/>
      <c r="B13" s="37" t="str">
        <f>CriteriaDefinitions!B15</f>
        <v>Declaratory, informative (straightforward, factual)</v>
      </c>
      <c r="C13" s="38">
        <v>1</v>
      </c>
      <c r="D13" s="39" t="s">
        <v>128</v>
      </c>
      <c r="E13" s="38">
        <f t="shared" si="0"/>
        <v>0</v>
      </c>
      <c r="F13" s="39" t="s">
        <v>129</v>
      </c>
      <c r="G13" s="38">
        <f t="shared" si="1"/>
        <v>1</v>
      </c>
      <c r="H13" s="40" t="s">
        <v>140</v>
      </c>
    </row>
    <row r="14" spans="1:8" ht="115.5">
      <c r="A14" s="68"/>
      <c r="B14" s="37" t="str">
        <f>CriteriaDefinitions!B16</f>
        <v>Idiomatic, figurative (at least one idiomatic or figurative expression)</v>
      </c>
      <c r="C14" s="38">
        <v>4</v>
      </c>
      <c r="D14" s="39" t="s">
        <v>129</v>
      </c>
      <c r="E14" s="38">
        <f t="shared" si="0"/>
        <v>4</v>
      </c>
      <c r="F14" s="39" t="s">
        <v>128</v>
      </c>
      <c r="G14" s="38">
        <f t="shared" si="1"/>
        <v>0</v>
      </c>
      <c r="H14" s="40" t="s">
        <v>141</v>
      </c>
    </row>
    <row r="15" spans="1:8" ht="214.5">
      <c r="A15" s="68"/>
      <c r="B15" s="37" t="str">
        <f>CriteriaDefinitions!B17</f>
        <v>Nuanced (intricate layers of meaning, cultural subtleties, connotations)</v>
      </c>
      <c r="C15" s="38">
        <v>4</v>
      </c>
      <c r="D15" s="39" t="s">
        <v>129</v>
      </c>
      <c r="E15" s="38">
        <f t="shared" si="0"/>
        <v>4</v>
      </c>
      <c r="F15" s="39" t="s">
        <v>128</v>
      </c>
      <c r="G15" s="38">
        <f t="shared" si="1"/>
        <v>0</v>
      </c>
      <c r="H15" s="40" t="s">
        <v>142</v>
      </c>
    </row>
    <row r="16" spans="1:8" ht="82.5">
      <c r="A16" s="68"/>
      <c r="B16" s="37" t="str">
        <f>CriteriaDefinitions!B18</f>
        <v>Informal writing (conversational tone, colloquialisms, a more "relaxed" approach to grammar rules)</v>
      </c>
      <c r="C16" s="38">
        <v>3</v>
      </c>
      <c r="D16" s="39" t="s">
        <v>129</v>
      </c>
      <c r="E16" s="38">
        <f t="shared" si="0"/>
        <v>3</v>
      </c>
      <c r="F16" s="39" t="s">
        <v>128</v>
      </c>
      <c r="G16" s="38">
        <f t="shared" si="1"/>
        <v>0</v>
      </c>
      <c r="H16" s="40" t="s">
        <v>143</v>
      </c>
    </row>
    <row r="17" spans="1:8" ht="49.5">
      <c r="A17" s="68"/>
      <c r="B17" s="37" t="str">
        <f>CriteriaDefinitions!B19</f>
        <v>Formal writing (more sophisticated vocabulary, impersonal tone, priority is adherence to grammar rules)</v>
      </c>
      <c r="C17" s="38">
        <v>2</v>
      </c>
      <c r="D17" s="39" t="s">
        <v>128</v>
      </c>
      <c r="E17" s="38">
        <f t="shared" si="0"/>
        <v>0</v>
      </c>
      <c r="F17" s="39" t="s">
        <v>129</v>
      </c>
      <c r="G17" s="38">
        <f t="shared" si="1"/>
        <v>2</v>
      </c>
      <c r="H17" s="40" t="s">
        <v>144</v>
      </c>
    </row>
    <row r="18" spans="1:8" ht="66">
      <c r="A18" s="69" t="str">
        <f>CriteriaDefinitions!A21</f>
        <v>Source Text Characteristics - Intent</v>
      </c>
      <c r="B18" s="37" t="str">
        <f>CriteriaDefinitions!B21</f>
        <v>Convince, persuade the user to take action or behave in a certain way (e.g. convince the user to subscribe to a newsletter)</v>
      </c>
      <c r="C18" s="38">
        <v>4</v>
      </c>
      <c r="D18" s="39" t="s">
        <v>129</v>
      </c>
      <c r="E18" s="38">
        <f t="shared" si="0"/>
        <v>4</v>
      </c>
      <c r="F18" s="39" t="s">
        <v>128</v>
      </c>
      <c r="G18" s="38">
        <f t="shared" si="1"/>
        <v>0</v>
      </c>
      <c r="H18" s="40" t="s">
        <v>145</v>
      </c>
    </row>
    <row r="19" spans="1:8" ht="82.5">
      <c r="A19" s="68"/>
      <c r="B19" s="37" t="str">
        <f>CriteriaDefinitions!B22</f>
        <v>Interact; engage with the user (e.g. shopping cart on website)</v>
      </c>
      <c r="C19" s="38">
        <v>3</v>
      </c>
      <c r="D19" s="39" t="s">
        <v>128</v>
      </c>
      <c r="E19" s="38">
        <f t="shared" si="0"/>
        <v>0</v>
      </c>
      <c r="F19" s="39" t="s">
        <v>129</v>
      </c>
      <c r="G19" s="38">
        <f t="shared" si="1"/>
        <v>3</v>
      </c>
      <c r="H19" s="40" t="s">
        <v>233</v>
      </c>
    </row>
    <row r="20" spans="1:8" ht="148.5">
      <c r="A20" s="68"/>
      <c r="B20" s="37" t="str">
        <f>CriteriaDefinitions!B23</f>
        <v>Entertain; ignite inspiration, motivation or enthusiasm in the user (e.g. marketing case study)</v>
      </c>
      <c r="C20" s="38">
        <v>4</v>
      </c>
      <c r="D20" s="39" t="s">
        <v>129</v>
      </c>
      <c r="E20" s="38">
        <f t="shared" si="0"/>
        <v>4</v>
      </c>
      <c r="F20" s="39" t="s">
        <v>128</v>
      </c>
      <c r="G20" s="38">
        <f t="shared" si="1"/>
        <v>0</v>
      </c>
      <c r="H20" s="40" t="s">
        <v>146</v>
      </c>
    </row>
    <row r="21" spans="1:8" ht="99">
      <c r="A21" s="68"/>
      <c r="B21" s="37" t="str">
        <f>CriteriaDefinitions!B24</f>
        <v>For the user to comprehend the main idea of the message (get the gist)</v>
      </c>
      <c r="C21" s="38">
        <v>1</v>
      </c>
      <c r="D21" s="39" t="s">
        <v>128</v>
      </c>
      <c r="E21" s="38">
        <f t="shared" si="0"/>
        <v>0</v>
      </c>
      <c r="F21" s="39" t="s">
        <v>129</v>
      </c>
      <c r="G21" s="38">
        <f t="shared" si="1"/>
        <v>1</v>
      </c>
      <c r="H21" s="40" t="s">
        <v>147</v>
      </c>
    </row>
    <row r="22" spans="1:8" ht="66">
      <c r="A22" s="68"/>
      <c r="B22" s="37" t="str">
        <f>CriteriaDefinitions!B25</f>
        <v>Provide user with information (e.g. a product description in retail)</v>
      </c>
      <c r="C22" s="38">
        <v>2</v>
      </c>
      <c r="D22" s="39" t="s">
        <v>128</v>
      </c>
      <c r="E22" s="38">
        <f t="shared" si="0"/>
        <v>0</v>
      </c>
      <c r="F22" s="39" t="s">
        <v>129</v>
      </c>
      <c r="G22" s="38">
        <f t="shared" si="1"/>
        <v>2</v>
      </c>
      <c r="H22" s="40" t="s">
        <v>148</v>
      </c>
    </row>
    <row r="23" spans="1:8" ht="148.5">
      <c r="A23" s="69" t="str">
        <f>CriteriaDefinitions!A26</f>
        <v>Terminology</v>
      </c>
      <c r="B23" s="37" t="str">
        <f>CriteriaDefinitions!B27</f>
        <v>Industry-specific jargon (specialized terminology, expressions, or language unique to a particular field, i.e. patents, dish/cuisine names (at least 3 specialized terms that might require research)</v>
      </c>
      <c r="C23" s="38">
        <v>4</v>
      </c>
      <c r="D23" s="39" t="s">
        <v>129</v>
      </c>
      <c r="E23" s="38">
        <f t="shared" si="0"/>
        <v>4</v>
      </c>
      <c r="F23" s="39" t="s">
        <v>128</v>
      </c>
      <c r="G23" s="38">
        <f t="shared" si="1"/>
        <v>0</v>
      </c>
      <c r="H23" s="40" t="s">
        <v>149</v>
      </c>
    </row>
    <row r="24" spans="1:8" ht="165">
      <c r="A24" s="68"/>
      <c r="B24" s="37" t="str">
        <f>CriteriaDefinitions!B28</f>
        <v>Abbreviations and/or acronyms (at least 3)</v>
      </c>
      <c r="C24" s="38">
        <v>4</v>
      </c>
      <c r="D24" s="39" t="s">
        <v>129</v>
      </c>
      <c r="E24" s="38">
        <f t="shared" si="0"/>
        <v>4</v>
      </c>
      <c r="F24" s="39" t="s">
        <v>128</v>
      </c>
      <c r="G24" s="38">
        <f t="shared" si="1"/>
        <v>0</v>
      </c>
      <c r="H24" s="40" t="s">
        <v>150</v>
      </c>
    </row>
    <row r="25" spans="1:8" ht="49.5">
      <c r="A25" s="68"/>
      <c r="B25" s="37" t="str">
        <f>CriteriaDefinitions!B29</f>
        <v>Inconsistent use of terminology, contradictory word choices and expressions (at least 2)</v>
      </c>
      <c r="C25" s="38">
        <v>4</v>
      </c>
      <c r="D25" s="39" t="s">
        <v>129</v>
      </c>
      <c r="E25" s="38">
        <f t="shared" si="0"/>
        <v>4</v>
      </c>
      <c r="F25" s="39" t="s">
        <v>128</v>
      </c>
      <c r="G25" s="38">
        <f t="shared" si="1"/>
        <v>0</v>
      </c>
      <c r="H25" s="40" t="s">
        <v>151</v>
      </c>
    </row>
    <row r="26" spans="1:8" ht="181.5">
      <c r="A26" s="69" t="str">
        <f>CriteriaDefinitions!A30</f>
        <v>Legal and Regulatory Requirements</v>
      </c>
      <c r="B26" s="37" t="str">
        <f>CriteriaDefinitions!B31</f>
        <v>Highly sensitive, confidential</v>
      </c>
      <c r="C26" s="38">
        <v>4</v>
      </c>
      <c r="D26" s="39" t="s">
        <v>129</v>
      </c>
      <c r="E26" s="38">
        <f t="shared" si="0"/>
        <v>4</v>
      </c>
      <c r="F26" s="39" t="s">
        <v>128</v>
      </c>
      <c r="G26" s="38">
        <f t="shared" si="1"/>
        <v>0</v>
      </c>
      <c r="H26" s="40" t="s">
        <v>152</v>
      </c>
    </row>
    <row r="27" spans="1:8" ht="66">
      <c r="A27" s="68"/>
      <c r="B27" s="37" t="str">
        <f>CriteriaDefinitions!B32</f>
        <v>Regulatory-constrained (i.e. patents)</v>
      </c>
      <c r="C27" s="38">
        <v>4</v>
      </c>
      <c r="D27" s="39" t="s">
        <v>129</v>
      </c>
      <c r="E27" s="38">
        <f t="shared" si="0"/>
        <v>4</v>
      </c>
      <c r="F27" s="39" t="s">
        <v>128</v>
      </c>
      <c r="G27" s="38">
        <f t="shared" si="1"/>
        <v>0</v>
      </c>
      <c r="H27" s="40" t="s">
        <v>153</v>
      </c>
    </row>
    <row r="28" spans="1:8" ht="198">
      <c r="A28" s="69" t="str">
        <f>CriteriaDefinitions!A33</f>
        <v>Target Audience</v>
      </c>
      <c r="B28" s="37" t="str">
        <f>CriteriaDefinitions!B34</f>
        <v>Only internally within the Company (and will not be published)</v>
      </c>
      <c r="C28" s="38">
        <v>1</v>
      </c>
      <c r="D28" s="39" t="s">
        <v>128</v>
      </c>
      <c r="E28" s="38">
        <f t="shared" si="0"/>
        <v>0</v>
      </c>
      <c r="F28" s="39" t="s">
        <v>129</v>
      </c>
      <c r="G28" s="38">
        <f t="shared" si="1"/>
        <v>1</v>
      </c>
      <c r="H28" s="40" t="s">
        <v>154</v>
      </c>
    </row>
    <row r="29" spans="1:8" ht="66">
      <c r="A29" s="68"/>
      <c r="B29" s="37" t="str">
        <f>CriteriaDefinitions!B35</f>
        <v>Amongst a culturally-specific or focus group (i.e. teenagers, kids, parents, students, etc.) with a specific purpose</v>
      </c>
      <c r="C29" s="38">
        <v>4</v>
      </c>
      <c r="D29" s="39" t="s">
        <v>129</v>
      </c>
      <c r="E29" s="38">
        <f t="shared" si="0"/>
        <v>4</v>
      </c>
      <c r="F29" s="39" t="s">
        <v>128</v>
      </c>
      <c r="G29" s="38">
        <f t="shared" si="1"/>
        <v>0</v>
      </c>
      <c r="H29" s="40" t="s">
        <v>155</v>
      </c>
    </row>
    <row r="30" spans="1:8" ht="49.5">
      <c r="A30" s="69" t="str">
        <f>CriteriaDefinitions!A36</f>
        <v>Project-Specific</v>
      </c>
      <c r="B30" s="37" t="str">
        <f>CriteriaDefinitions!B37</f>
        <v>Needs the translation with a fast turn-around time to meet with specific deadlines (e.g. TAT shorter than standard delivery SLA for the volumes to be translated)</v>
      </c>
      <c r="C30" s="38">
        <v>1</v>
      </c>
      <c r="D30" s="39" t="s">
        <v>128</v>
      </c>
      <c r="E30" s="38">
        <f t="shared" si="0"/>
        <v>0</v>
      </c>
      <c r="F30" s="39" t="s">
        <v>129</v>
      </c>
      <c r="G30" s="38">
        <f t="shared" si="1"/>
        <v>1</v>
      </c>
      <c r="H30" s="40" t="s">
        <v>156</v>
      </c>
    </row>
    <row r="31" spans="1:8" ht="66">
      <c r="A31" s="68"/>
      <c r="B31" s="37" t="str">
        <f>CriteriaDefinitions!B38</f>
        <v>Has budget concerns</v>
      </c>
      <c r="C31" s="38">
        <v>1</v>
      </c>
      <c r="D31" s="39" t="s">
        <v>128</v>
      </c>
      <c r="E31" s="38">
        <f t="shared" si="0"/>
        <v>0</v>
      </c>
      <c r="F31" s="39" t="s">
        <v>129</v>
      </c>
      <c r="G31" s="38">
        <f t="shared" si="1"/>
        <v>1</v>
      </c>
      <c r="H31" s="40" t="s">
        <v>157</v>
      </c>
    </row>
    <row r="32" spans="1:8" ht="17.5">
      <c r="A32" s="69" t="s">
        <v>158</v>
      </c>
      <c r="B32" s="41" t="s">
        <v>159</v>
      </c>
      <c r="C32" s="42"/>
      <c r="D32" s="42"/>
      <c r="E32" s="38">
        <f t="shared" si="0"/>
        <v>0</v>
      </c>
      <c r="F32" s="39"/>
      <c r="G32" s="38"/>
      <c r="H32" s="43"/>
    </row>
    <row r="33" spans="1:8" ht="99">
      <c r="A33" s="68"/>
      <c r="B33" s="44" t="s">
        <v>160</v>
      </c>
      <c r="C33" s="38">
        <v>4</v>
      </c>
      <c r="D33" s="45" t="s">
        <v>129</v>
      </c>
      <c r="E33" s="38">
        <f t="shared" si="0"/>
        <v>4</v>
      </c>
      <c r="F33" s="46"/>
      <c r="G33" s="46"/>
      <c r="H33" s="40" t="s">
        <v>161</v>
      </c>
    </row>
    <row r="34" spans="1:8" ht="82.5">
      <c r="A34" s="68"/>
      <c r="B34" s="44" t="s">
        <v>162</v>
      </c>
      <c r="C34" s="38">
        <v>4</v>
      </c>
      <c r="D34" s="45" t="s">
        <v>129</v>
      </c>
      <c r="E34" s="38">
        <f t="shared" si="0"/>
        <v>4</v>
      </c>
      <c r="F34" s="46"/>
      <c r="G34" s="46"/>
      <c r="H34" s="40" t="s">
        <v>163</v>
      </c>
    </row>
    <row r="35" spans="1:8" ht="99">
      <c r="A35" s="68"/>
      <c r="B35" s="44" t="s">
        <v>164</v>
      </c>
      <c r="C35" s="38">
        <v>4</v>
      </c>
      <c r="D35" s="45" t="s">
        <v>129</v>
      </c>
      <c r="E35" s="38">
        <f t="shared" si="0"/>
        <v>4</v>
      </c>
      <c r="F35" s="46"/>
      <c r="G35" s="46"/>
      <c r="H35" s="40" t="s">
        <v>165</v>
      </c>
    </row>
    <row r="36" spans="1:8" ht="165">
      <c r="A36" s="68"/>
      <c r="B36" s="44" t="s">
        <v>166</v>
      </c>
      <c r="C36" s="38">
        <v>4</v>
      </c>
      <c r="D36" s="45" t="s">
        <v>129</v>
      </c>
      <c r="E36" s="38">
        <f t="shared" si="0"/>
        <v>4</v>
      </c>
      <c r="F36" s="46"/>
      <c r="G36" s="46"/>
      <c r="H36" s="40" t="s">
        <v>167</v>
      </c>
    </row>
    <row r="37" spans="1:8" ht="82.5">
      <c r="A37" s="68"/>
      <c r="B37" s="44" t="s">
        <v>168</v>
      </c>
      <c r="C37" s="38">
        <v>4</v>
      </c>
      <c r="D37" s="45" t="s">
        <v>129</v>
      </c>
      <c r="E37" s="38">
        <f t="shared" si="0"/>
        <v>4</v>
      </c>
      <c r="F37" s="46"/>
      <c r="G37" s="46"/>
      <c r="H37" s="40" t="s">
        <v>169</v>
      </c>
    </row>
    <row r="38" spans="1:8" ht="66">
      <c r="A38" s="68"/>
      <c r="B38" s="44" t="s">
        <v>170</v>
      </c>
      <c r="C38" s="38">
        <v>3</v>
      </c>
      <c r="D38" s="45" t="s">
        <v>129</v>
      </c>
      <c r="E38" s="38">
        <f t="shared" si="0"/>
        <v>3</v>
      </c>
      <c r="F38" s="46"/>
      <c r="G38" s="46"/>
      <c r="H38" s="40" t="s">
        <v>171</v>
      </c>
    </row>
    <row r="39" spans="1:8" ht="82.5">
      <c r="A39" s="68"/>
      <c r="B39" s="44" t="s">
        <v>172</v>
      </c>
      <c r="C39" s="38">
        <v>2</v>
      </c>
      <c r="D39" s="45" t="s">
        <v>129</v>
      </c>
      <c r="E39" s="38">
        <f t="shared" si="0"/>
        <v>2</v>
      </c>
      <c r="F39" s="46"/>
      <c r="G39" s="46"/>
      <c r="H39" s="40" t="s">
        <v>173</v>
      </c>
    </row>
    <row r="40" spans="1:8" ht="66">
      <c r="A40" s="68"/>
      <c r="B40" s="44" t="s">
        <v>174</v>
      </c>
      <c r="C40" s="38">
        <v>4</v>
      </c>
      <c r="D40" s="45" t="s">
        <v>129</v>
      </c>
      <c r="E40" s="38">
        <f t="shared" si="0"/>
        <v>4</v>
      </c>
      <c r="F40" s="46"/>
      <c r="G40" s="46"/>
      <c r="H40" s="40" t="s">
        <v>175</v>
      </c>
    </row>
  </sheetData>
  <mergeCells count="14">
    <mergeCell ref="F1:G1"/>
    <mergeCell ref="A3:A9"/>
    <mergeCell ref="A10:A17"/>
    <mergeCell ref="H1:H2"/>
    <mergeCell ref="A32:A40"/>
    <mergeCell ref="A1:A2"/>
    <mergeCell ref="B1:B2"/>
    <mergeCell ref="C1:C2"/>
    <mergeCell ref="D1:E1"/>
    <mergeCell ref="A18:A22"/>
    <mergeCell ref="A23:A25"/>
    <mergeCell ref="A26:A27"/>
    <mergeCell ref="A28:A29"/>
    <mergeCell ref="A30:A31"/>
  </mergeCells>
  <conditionalFormatting sqref="D3:D31 F3:F32">
    <cfRule type="cellIs" dxfId="53" priority="1" operator="equal">
      <formula>"Optimal"</formula>
    </cfRule>
    <cfRule type="cellIs" dxfId="52" priority="2" operator="equal">
      <formula>"At Risk"</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8"/>
  <sheetViews>
    <sheetView showGridLines="0" workbookViewId="0"/>
  </sheetViews>
  <sheetFormatPr defaultColWidth="12.54296875" defaultRowHeight="15.75" customHeight="1"/>
  <cols>
    <col min="1" max="1" width="27.26953125" style="7" customWidth="1"/>
    <col min="2" max="2" width="25.1796875" style="7" customWidth="1"/>
    <col min="3" max="3" width="45.453125" style="7" customWidth="1"/>
    <col min="4" max="4" width="14.7265625" style="7" customWidth="1"/>
    <col min="5" max="5" width="15.7265625" style="7" customWidth="1"/>
    <col min="6" max="16384" width="12.54296875" style="7"/>
  </cols>
  <sheetData>
    <row r="1" spans="1:5" ht="49.5">
      <c r="A1" s="4" t="s">
        <v>176</v>
      </c>
      <c r="B1" s="4" t="s">
        <v>177</v>
      </c>
      <c r="C1" s="4" t="s">
        <v>178</v>
      </c>
      <c r="D1" s="4" t="s">
        <v>179</v>
      </c>
      <c r="E1" s="4" t="s">
        <v>180</v>
      </c>
    </row>
    <row r="2" spans="1:5" ht="64">
      <c r="A2" s="5" t="s">
        <v>181</v>
      </c>
      <c r="B2" s="6" t="s">
        <v>182</v>
      </c>
      <c r="C2" s="6" t="s">
        <v>183</v>
      </c>
      <c r="D2" s="5" t="s">
        <v>184</v>
      </c>
      <c r="E2" s="8" t="s">
        <v>185</v>
      </c>
    </row>
    <row r="3" spans="1:5" ht="80">
      <c r="A3" s="5" t="s">
        <v>186</v>
      </c>
      <c r="B3" s="6" t="s">
        <v>187</v>
      </c>
      <c r="C3" s="6" t="s">
        <v>188</v>
      </c>
      <c r="D3" s="5" t="s">
        <v>189</v>
      </c>
      <c r="E3" s="9" t="s">
        <v>190</v>
      </c>
    </row>
    <row r="4" spans="1:5" ht="48">
      <c r="A4" s="5" t="s">
        <v>191</v>
      </c>
      <c r="B4" s="6" t="s">
        <v>192</v>
      </c>
      <c r="C4" s="6" t="s">
        <v>193</v>
      </c>
      <c r="D4" s="5" t="s">
        <v>194</v>
      </c>
      <c r="E4" s="10" t="s">
        <v>195</v>
      </c>
    </row>
    <row r="5" spans="1:5" ht="32">
      <c r="A5" s="5" t="s">
        <v>196</v>
      </c>
      <c r="B5" s="6" t="s">
        <v>197</v>
      </c>
      <c r="C5" s="6" t="s">
        <v>198</v>
      </c>
      <c r="D5" s="5" t="s">
        <v>199</v>
      </c>
      <c r="E5" s="11" t="s">
        <v>200</v>
      </c>
    </row>
    <row r="6" spans="1:5" ht="16">
      <c r="A6" s="12"/>
      <c r="B6" s="13"/>
      <c r="C6" s="13"/>
      <c r="D6" s="13"/>
      <c r="E6" s="14"/>
    </row>
    <row r="7" spans="1:5" ht="17.5">
      <c r="A7" s="47" t="s">
        <v>201</v>
      </c>
      <c r="B7" s="15"/>
      <c r="C7" s="15"/>
      <c r="D7" s="15"/>
      <c r="E7" s="15"/>
    </row>
    <row r="8" spans="1:5" ht="49.5">
      <c r="A8" s="57" t="s">
        <v>202</v>
      </c>
      <c r="B8" s="57" t="s">
        <v>203</v>
      </c>
      <c r="C8" s="57" t="s">
        <v>126</v>
      </c>
      <c r="D8" s="57" t="s">
        <v>204</v>
      </c>
      <c r="E8" s="57" t="s">
        <v>179</v>
      </c>
    </row>
    <row r="9" spans="1:5" ht="21" customHeight="1">
      <c r="A9" s="16" t="s">
        <v>205</v>
      </c>
      <c r="B9" s="17">
        <f ca="1">INDIRECT("'"&amp;$A9&amp;"'!E33")</f>
        <v>88</v>
      </c>
      <c r="C9" s="17">
        <f t="shared" ref="C9:C18" ca="1" si="0">INDIRECT("'"&amp;$A9&amp;"'!F33")</f>
        <v>50</v>
      </c>
      <c r="D9" s="18">
        <f t="shared" ref="D9:D18" ca="1" si="1">C9/B9</f>
        <v>0.56818181818181823</v>
      </c>
      <c r="E9" s="19" t="str">
        <f t="shared" ref="E9:E18" ca="1" si="2">IF(AND(D9&gt;=0,D9&lt;=0.25),$D$2,
IF(AND(D9&gt;0.25,D9&lt;=0.5),$D$3,
IF(AND(D9&gt;0.5,D9&lt;=0.75),$D$4,
IF(AND(D9&gt;0.75,D9&lt;=1),$D$5,
))))</f>
        <v>TEP</v>
      </c>
    </row>
    <row r="10" spans="1:5" ht="21" customHeight="1">
      <c r="A10" s="16" t="s">
        <v>206</v>
      </c>
      <c r="B10" s="17">
        <f t="shared" ref="B10:B18" ca="1" si="3">SUM(INDIRECT("'"&amp;$A10&amp;"'!$E$3:E32")) -SUM(INDIRECT("'"&amp;$A10&amp;"'!$G$3:G32"))</f>
        <v>88</v>
      </c>
      <c r="C10" s="17">
        <f t="shared" ca="1" si="0"/>
        <v>47</v>
      </c>
      <c r="D10" s="18">
        <f t="shared" ca="1" si="1"/>
        <v>0.53409090909090906</v>
      </c>
      <c r="E10" s="19" t="str">
        <f t="shared" ca="1" si="2"/>
        <v>TEP</v>
      </c>
    </row>
    <row r="11" spans="1:5" ht="21" customHeight="1">
      <c r="A11" s="16" t="s">
        <v>207</v>
      </c>
      <c r="B11" s="17">
        <f t="shared" ca="1" si="3"/>
        <v>88</v>
      </c>
      <c r="C11" s="17">
        <f t="shared" ca="1" si="0"/>
        <v>50</v>
      </c>
      <c r="D11" s="18">
        <f t="shared" ca="1" si="1"/>
        <v>0.56818181818181823</v>
      </c>
      <c r="E11" s="19" t="str">
        <f t="shared" ca="1" si="2"/>
        <v>TEP</v>
      </c>
    </row>
    <row r="12" spans="1:5" ht="21" customHeight="1">
      <c r="A12" s="16" t="s">
        <v>208</v>
      </c>
      <c r="B12" s="17">
        <f t="shared" ca="1" si="3"/>
        <v>86</v>
      </c>
      <c r="C12" s="17">
        <f t="shared" ca="1" si="0"/>
        <v>17</v>
      </c>
      <c r="D12" s="18">
        <f t="shared" ca="1" si="1"/>
        <v>0.19767441860465115</v>
      </c>
      <c r="E12" s="19" t="str">
        <f t="shared" ca="1" si="2"/>
        <v>RAW MT</v>
      </c>
    </row>
    <row r="13" spans="1:5" ht="21" customHeight="1">
      <c r="A13" s="16" t="s">
        <v>209</v>
      </c>
      <c r="B13" s="17">
        <f t="shared" ca="1" si="3"/>
        <v>86</v>
      </c>
      <c r="C13" s="17">
        <f t="shared" ca="1" si="0"/>
        <v>21</v>
      </c>
      <c r="D13" s="18">
        <f t="shared" ca="1" si="1"/>
        <v>0.2441860465116279</v>
      </c>
      <c r="E13" s="19" t="str">
        <f t="shared" ca="1" si="2"/>
        <v>RAW MT</v>
      </c>
    </row>
    <row r="14" spans="1:5" ht="21" customHeight="1">
      <c r="A14" s="16" t="s">
        <v>210</v>
      </c>
      <c r="B14" s="17">
        <f t="shared" ca="1" si="3"/>
        <v>88</v>
      </c>
      <c r="C14" s="17">
        <f t="shared" ca="1" si="0"/>
        <v>20.5</v>
      </c>
      <c r="D14" s="18">
        <f t="shared" ca="1" si="1"/>
        <v>0.23295454545454544</v>
      </c>
      <c r="E14" s="19" t="str">
        <f t="shared" ca="1" si="2"/>
        <v>RAW MT</v>
      </c>
    </row>
    <row r="15" spans="1:5" ht="21" customHeight="1">
      <c r="A15" s="16" t="s">
        <v>211</v>
      </c>
      <c r="B15" s="17">
        <f t="shared" ca="1" si="3"/>
        <v>88</v>
      </c>
      <c r="C15" s="17">
        <f t="shared" ca="1" si="0"/>
        <v>28</v>
      </c>
      <c r="D15" s="18">
        <f t="shared" ca="1" si="1"/>
        <v>0.31818181818181818</v>
      </c>
      <c r="E15" s="19" t="str">
        <f t="shared" ca="1" si="2"/>
        <v>MTPE</v>
      </c>
    </row>
    <row r="16" spans="1:5" ht="21" customHeight="1">
      <c r="A16" s="20" t="s">
        <v>212</v>
      </c>
      <c r="B16" s="17">
        <f t="shared" ca="1" si="3"/>
        <v>88</v>
      </c>
      <c r="C16" s="17">
        <f t="shared" ca="1" si="0"/>
        <v>26</v>
      </c>
      <c r="D16" s="18">
        <f t="shared" ca="1" si="1"/>
        <v>0.29545454545454547</v>
      </c>
      <c r="E16" s="19" t="str">
        <f t="shared" ca="1" si="2"/>
        <v>MTPE</v>
      </c>
    </row>
    <row r="17" spans="1:5" ht="21" customHeight="1">
      <c r="A17" s="16" t="s">
        <v>213</v>
      </c>
      <c r="B17" s="17">
        <f t="shared" ca="1" si="3"/>
        <v>86</v>
      </c>
      <c r="C17" s="17">
        <f t="shared" ca="1" si="0"/>
        <v>19</v>
      </c>
      <c r="D17" s="18">
        <f t="shared" ca="1" si="1"/>
        <v>0.22093023255813954</v>
      </c>
      <c r="E17" s="19" t="str">
        <f t="shared" ca="1" si="2"/>
        <v>RAW MT</v>
      </c>
    </row>
    <row r="18" spans="1:5" ht="21" customHeight="1">
      <c r="A18" s="16" t="s">
        <v>214</v>
      </c>
      <c r="B18" s="17">
        <f t="shared" ca="1" si="3"/>
        <v>87</v>
      </c>
      <c r="C18" s="17">
        <f t="shared" ca="1" si="0"/>
        <v>32</v>
      </c>
      <c r="D18" s="18">
        <f t="shared" ca="1" si="1"/>
        <v>0.36781609195402298</v>
      </c>
      <c r="E18" s="19" t="str">
        <f t="shared" ca="1" si="2"/>
        <v>MTPE</v>
      </c>
    </row>
  </sheetData>
  <conditionalFormatting sqref="A8:E8">
    <cfRule type="cellIs" dxfId="51" priority="1" operator="equal">
      <formula>"Optimal"</formula>
    </cfRule>
    <cfRule type="cellIs" dxfId="50" priority="2" operator="equal">
      <formula>"At Risk"</formula>
    </cfRule>
  </conditionalFormatting>
  <conditionalFormatting sqref="D9:D18">
    <cfRule type="cellIs" dxfId="49" priority="5" operator="between">
      <formula>0</formula>
      <formula>0.25</formula>
    </cfRule>
    <cfRule type="cellIs" dxfId="48" priority="6" operator="between">
      <formula>0.250000001</formula>
      <formula>0.5</formula>
    </cfRule>
    <cfRule type="cellIs" dxfId="47" priority="7" operator="between">
      <formula>0.500000001</formula>
      <formula>0.75</formula>
    </cfRule>
    <cfRule type="cellIs" dxfId="46" priority="8" operator="between">
      <formula>0.750000001</formula>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F33"/>
  <sheetViews>
    <sheetView workbookViewId="0">
      <pane ySplit="2" topLeftCell="A3" activePane="bottomLeft" state="frozen"/>
      <selection pane="bottomLeft" activeCell="A2" sqref="A2"/>
    </sheetView>
  </sheetViews>
  <sheetFormatPr defaultColWidth="12.54296875" defaultRowHeight="15.75" customHeight="1"/>
  <cols>
    <col min="1" max="1" width="31.54296875" style="7" customWidth="1"/>
    <col min="2" max="2" width="67.26953125" style="7" customWidth="1"/>
    <col min="3" max="3" width="29.453125" style="33" customWidth="1"/>
    <col min="4" max="4" width="21" style="33" customWidth="1"/>
    <col min="5" max="6" width="20.81640625" style="33" customWidth="1"/>
    <col min="7" max="16384" width="12.54296875" style="7"/>
  </cols>
  <sheetData>
    <row r="1" spans="1:6" ht="15.75" customHeight="1">
      <c r="A1" s="76" t="s">
        <v>205</v>
      </c>
      <c r="B1" s="77"/>
      <c r="C1" s="77"/>
      <c r="D1" s="77"/>
      <c r="E1" s="77"/>
      <c r="F1" s="78"/>
    </row>
    <row r="2" spans="1:6" ht="15.75" customHeight="1">
      <c r="A2" s="58" t="str">
        <f>WeightsDictionary!A1</f>
        <v>Category</v>
      </c>
      <c r="B2" s="58" t="str">
        <f>WeightsDictionary!B1</f>
        <v>Question</v>
      </c>
      <c r="C2" s="58" t="s">
        <v>232</v>
      </c>
      <c r="D2" s="58" t="s">
        <v>125</v>
      </c>
      <c r="E2" s="58" t="s">
        <v>215</v>
      </c>
      <c r="F2" s="58" t="s">
        <v>126</v>
      </c>
    </row>
    <row r="3" spans="1:6" ht="17.5">
      <c r="A3" s="23" t="str">
        <f>WeightsDictionary!A32</f>
        <v>Domains</v>
      </c>
      <c r="B3" s="24" t="str">
        <f>WeightsDictionary!B32</f>
        <v>What’s the content field of expertise?</v>
      </c>
      <c r="C3" s="34" t="s">
        <v>168</v>
      </c>
      <c r="D3" s="21" t="str">
        <f>VLOOKUP(C3,WeightsDictionary!$B$33:$E$40,3,FALSE)</f>
        <v>At Risk</v>
      </c>
      <c r="E3" s="21">
        <f>VLOOKUP(C3,WeightsDictionary!$B$33:$E$40,4,FALSE)</f>
        <v>4</v>
      </c>
      <c r="F3" s="21">
        <f>VLOOKUP(C3,WeightsDictionary!$B$33:$E$40,4,FALSE)*IF($C$29=TRUE,0.5,1)</f>
        <v>4</v>
      </c>
    </row>
    <row r="4" spans="1:6" ht="33">
      <c r="A4" s="74" t="str">
        <f>WeightsDictionary!A3</f>
        <v>Source Text Characteristics - Structure</v>
      </c>
      <c r="B4" s="25" t="str">
        <f>WeightsDictionary!B3</f>
        <v>Well-written/grammatically sound (i.e. adheres to correct grammar and language conventions)</v>
      </c>
      <c r="C4" s="29" t="b">
        <v>1</v>
      </c>
      <c r="D4" s="21" t="str">
        <f>VLOOKUP(B4,WeightsDictionary!$B$3:$G$31,IF(C4=TRUE,3,5),FALSE)</f>
        <v>Optimal</v>
      </c>
      <c r="E4" s="21">
        <f>VLOOKUP(B4,WeightsDictionary!$B$3:$G$31,2,FALSE)</f>
        <v>1</v>
      </c>
      <c r="F4" s="21">
        <f>VLOOKUP(B4,WeightsDictionary!$B$3:$G$31,IF(C4=TRUE,4,6),FALSE)*IF($C$29=TRUE,0.5,1)</f>
        <v>0</v>
      </c>
    </row>
    <row r="5" spans="1:6" ht="33">
      <c r="A5" s="79"/>
      <c r="B5" s="25" t="str">
        <f>WeightsDictionary!B4</f>
        <v>High level of sentence complexity (i.e. long sentences with multiple clauses or dependent constructions)</v>
      </c>
      <c r="C5" s="29" t="b">
        <v>0</v>
      </c>
      <c r="D5" s="21" t="str">
        <f>VLOOKUP(B5,WeightsDictionary!$B$3:$G$31,IF(C5=TRUE,3,5),FALSE)</f>
        <v>Optimal</v>
      </c>
      <c r="E5" s="21">
        <f>VLOOKUP(B5,WeightsDictionary!$B$3:$G$31,2,FALSE)</f>
        <v>4</v>
      </c>
      <c r="F5" s="21">
        <f>VLOOKUP(B5,WeightsDictionary!$B$3:$G$31,IF(C5=TRUE,4,6),FALSE)*IF($C$29=TRUE,0.5,1)</f>
        <v>0</v>
      </c>
    </row>
    <row r="6" spans="1:6" ht="17.5">
      <c r="A6" s="79"/>
      <c r="B6" s="25" t="str">
        <f>WeightsDictionary!B5</f>
        <v>Dialogue, Messaging Format</v>
      </c>
      <c r="C6" s="29" t="b">
        <v>0</v>
      </c>
      <c r="D6" s="21" t="str">
        <f>VLOOKUP(B6,WeightsDictionary!$B$3:$G$31,IF(C6=TRUE,3,5),FALSE)</f>
        <v>At Risk</v>
      </c>
      <c r="E6" s="21">
        <f>VLOOKUP(B6,WeightsDictionary!$B$3:$G$31,2,FALSE)</f>
        <v>2</v>
      </c>
      <c r="F6" s="21">
        <f>VLOOKUP(B6,WeightsDictionary!$B$3:$G$31,IF(C6=TRUE,4,6),FALSE)*IF($C$29=TRUE,0.5,1)</f>
        <v>2</v>
      </c>
    </row>
    <row r="7" spans="1:6" ht="17.5">
      <c r="A7" s="79"/>
      <c r="B7" s="25" t="str">
        <f>WeightsDictionary!B6</f>
        <v>Tables, Graphics, Charts (at least 1)</v>
      </c>
      <c r="C7" s="29" t="b">
        <v>1</v>
      </c>
      <c r="D7" s="21" t="str">
        <f>VLOOKUP(B7,WeightsDictionary!$B$3:$G$31,IF(C7=TRUE,3,5),FALSE)</f>
        <v>At Risk</v>
      </c>
      <c r="E7" s="21">
        <f>VLOOKUP(B7,WeightsDictionary!$B$3:$G$31,2,FALSE)</f>
        <v>4</v>
      </c>
      <c r="F7" s="21">
        <f>VLOOKUP(B7,WeightsDictionary!$B$3:$G$31,IF(C7=TRUE,4,6),FALSE)*IF($C$29=TRUE,0.5,1)</f>
        <v>4</v>
      </c>
    </row>
    <row r="8" spans="1:6" ht="17.5">
      <c r="A8" s="79"/>
      <c r="B8" s="25" t="str">
        <f>WeightsDictionary!B7</f>
        <v>Headers, Subheaders, Footers, Footnotes (at least 4)</v>
      </c>
      <c r="C8" s="29" t="b">
        <v>1</v>
      </c>
      <c r="D8" s="21" t="str">
        <f>VLOOKUP(B8,WeightsDictionary!$B$3:$G$31,IF(C8=TRUE,3,5),FALSE)</f>
        <v>At Risk</v>
      </c>
      <c r="E8" s="21">
        <f>VLOOKUP(B8,WeightsDictionary!$B$3:$G$31,2,FALSE)</f>
        <v>3</v>
      </c>
      <c r="F8" s="21">
        <f>VLOOKUP(B8,WeightsDictionary!$B$3:$G$31,IF(C8=TRUE,4,6),FALSE)*IF($C$29=TRUE,0.5,1)</f>
        <v>3</v>
      </c>
    </row>
    <row r="9" spans="1:6" ht="17.5">
      <c r="A9" s="79"/>
      <c r="B9" s="25" t="str">
        <f>WeightsDictionary!B8</f>
        <v>Placeholders, Tags, Links, HTML Markup Text (at least 2)</v>
      </c>
      <c r="C9" s="29" t="b">
        <v>1</v>
      </c>
      <c r="D9" s="21" t="str">
        <f>VLOOKUP(B9,WeightsDictionary!$B$3:$G$31,IF(C9=TRUE,3,5),FALSE)</f>
        <v>At Risk</v>
      </c>
      <c r="E9" s="21">
        <f>VLOOKUP(B9,WeightsDictionary!$B$3:$G$31,2,FALSE)</f>
        <v>4</v>
      </c>
      <c r="F9" s="21">
        <f>VLOOKUP(B9,WeightsDictionary!$B$3:$G$31,IF(C9=TRUE,4,6),FALSE)*IF($C$29=TRUE,0.5,1)</f>
        <v>4</v>
      </c>
    </row>
    <row r="10" spans="1:6" ht="17.5">
      <c r="A10" s="75"/>
      <c r="B10" s="25" t="str">
        <f>WeightsDictionary!B9</f>
        <v>Restricted Character Count Format, Social Media, Ads Format</v>
      </c>
      <c r="C10" s="29" t="b">
        <v>0</v>
      </c>
      <c r="D10" s="21" t="str">
        <f>VLOOKUP(B10,WeightsDictionary!$B$3:$G$31,IF(C10=TRUE,3,5),FALSE)</f>
        <v>Optimal</v>
      </c>
      <c r="E10" s="21">
        <f>VLOOKUP(B10,WeightsDictionary!$B$3:$G$31,2,FALSE)</f>
        <v>4</v>
      </c>
      <c r="F10" s="21">
        <f>VLOOKUP(B10,WeightsDictionary!$B$3:$G$31,IF(C10=TRUE,4,6),FALSE)*IF($C$29=TRUE,0.5,1)</f>
        <v>0</v>
      </c>
    </row>
    <row r="11" spans="1:6" ht="17.5">
      <c r="A11" s="74" t="str">
        <f>WeightsDictionary!A10</f>
        <v>Source Text Characteristics - Style</v>
      </c>
      <c r="B11" s="25" t="str">
        <f>WeightsDictionary!B10</f>
        <v>Creative (inventive language)</v>
      </c>
      <c r="C11" s="29" t="b">
        <v>1</v>
      </c>
      <c r="D11" s="21" t="str">
        <f>VLOOKUP(B11,WeightsDictionary!$B$3:$G$31,IF(C11=TRUE,3,5),FALSE)</f>
        <v>At Risk</v>
      </c>
      <c r="E11" s="21">
        <f>VLOOKUP(B11,WeightsDictionary!$B$3:$G$31,2,FALSE)</f>
        <v>4</v>
      </c>
      <c r="F11" s="21">
        <f>VLOOKUP(B11,WeightsDictionary!$B$3:$G$31,IF(C11=TRUE,4,6),FALSE)*IF($C$29=TRUE,0.5,1)</f>
        <v>4</v>
      </c>
    </row>
    <row r="12" spans="1:6" ht="17.5">
      <c r="A12" s="79"/>
      <c r="B12" s="25" t="str">
        <f>WeightsDictionary!B11</f>
        <v>Descriptive (detailed specifics of a product or item)</v>
      </c>
      <c r="C12" s="29" t="b">
        <v>0</v>
      </c>
      <c r="D12" s="21" t="str">
        <f>VLOOKUP(B12,WeightsDictionary!$B$3:$G$31,IF(C12=TRUE,3,5),FALSE)</f>
        <v>At Risk</v>
      </c>
      <c r="E12" s="21">
        <f>VLOOKUP(B12,WeightsDictionary!$B$3:$G$31,2,FALSE)</f>
        <v>2</v>
      </c>
      <c r="F12" s="21">
        <f>VLOOKUP(B12,WeightsDictionary!$B$3:$G$31,IF(C12=TRUE,4,6),FALSE)*IF($C$29=TRUE,0.5,1)</f>
        <v>2</v>
      </c>
    </row>
    <row r="13" spans="1:6" ht="17.5">
      <c r="A13" s="79"/>
      <c r="B13" s="25" t="str">
        <f>WeightsDictionary!B12</f>
        <v>Instructional (precise directions &amp; guidance)</v>
      </c>
      <c r="C13" s="29" t="b">
        <v>0</v>
      </c>
      <c r="D13" s="21" t="str">
        <f>VLOOKUP(B13,WeightsDictionary!$B$3:$G$31,IF(C13=TRUE,3,5),FALSE)</f>
        <v>At Risk</v>
      </c>
      <c r="E13" s="21">
        <f>VLOOKUP(B13,WeightsDictionary!$B$3:$G$31,2,FALSE)</f>
        <v>1</v>
      </c>
      <c r="F13" s="21">
        <f>VLOOKUP(B13,WeightsDictionary!$B$3:$G$31,IF(C13=TRUE,4,6),FALSE)*IF($C$29=TRUE,0.5,1)</f>
        <v>1</v>
      </c>
    </row>
    <row r="14" spans="1:6" ht="17.5">
      <c r="A14" s="79"/>
      <c r="B14" s="25" t="str">
        <f>WeightsDictionary!B13</f>
        <v>Declaratory, informative (straightforward, factual)</v>
      </c>
      <c r="C14" s="29" t="b">
        <v>1</v>
      </c>
      <c r="D14" s="21" t="str">
        <f>VLOOKUP(B14,WeightsDictionary!$B$3:$G$31,IF(C14=TRUE,3,5),FALSE)</f>
        <v>Optimal</v>
      </c>
      <c r="E14" s="21">
        <f>VLOOKUP(B14,WeightsDictionary!$B$3:$G$31,2,FALSE)</f>
        <v>1</v>
      </c>
      <c r="F14" s="21">
        <f>VLOOKUP(B14,WeightsDictionary!$B$3:$G$31,IF(C14=TRUE,4,6),FALSE)*IF($C$29=TRUE,0.5,1)</f>
        <v>0</v>
      </c>
    </row>
    <row r="15" spans="1:6" ht="17.5">
      <c r="A15" s="79"/>
      <c r="B15" s="25" t="str">
        <f>WeightsDictionary!B14</f>
        <v>Idiomatic, figurative (at least one idiomatic or figurative expression)</v>
      </c>
      <c r="C15" s="29" t="b">
        <v>0</v>
      </c>
      <c r="D15" s="21" t="str">
        <f>VLOOKUP(B15,WeightsDictionary!$B$3:$G$31,IF(C15=TRUE,3,5),FALSE)</f>
        <v>Optimal</v>
      </c>
      <c r="E15" s="21">
        <f>VLOOKUP(B15,WeightsDictionary!$B$3:$G$31,2,FALSE)</f>
        <v>4</v>
      </c>
      <c r="F15" s="21">
        <f>VLOOKUP(B15,WeightsDictionary!$B$3:$G$31,IF(C15=TRUE,4,6),FALSE)*IF($C$29=TRUE,0.5,1)</f>
        <v>0</v>
      </c>
    </row>
    <row r="16" spans="1:6" ht="17.5">
      <c r="A16" s="79"/>
      <c r="B16" s="25" t="str">
        <f>WeightsDictionary!B15</f>
        <v>Nuanced (intricate layers of meaning, cultural subtleties, connotations)</v>
      </c>
      <c r="C16" s="29" t="b">
        <v>0</v>
      </c>
      <c r="D16" s="21" t="str">
        <f>VLOOKUP(B16,WeightsDictionary!$B$3:$G$31,IF(C16=TRUE,3,5),FALSE)</f>
        <v>Optimal</v>
      </c>
      <c r="E16" s="21">
        <f>VLOOKUP(B16,WeightsDictionary!$B$3:$G$31,2,FALSE)</f>
        <v>4</v>
      </c>
      <c r="F16" s="21">
        <f>VLOOKUP(B16,WeightsDictionary!$B$3:$G$31,IF(C16=TRUE,4,6),FALSE)*IF($C$29=TRUE,0.5,1)</f>
        <v>0</v>
      </c>
    </row>
    <row r="17" spans="1:6" ht="33">
      <c r="A17" s="79"/>
      <c r="B17" s="25" t="str">
        <f>WeightsDictionary!B16</f>
        <v>Informal writing (conversational tone, colloquialisms, a more "relaxed" approach to grammar rules)</v>
      </c>
      <c r="C17" s="29" t="b">
        <v>1</v>
      </c>
      <c r="D17" s="21" t="str">
        <f>VLOOKUP(B17,WeightsDictionary!$B$3:$G$31,IF(C17=TRUE,3,5),FALSE)</f>
        <v>At Risk</v>
      </c>
      <c r="E17" s="21">
        <f>VLOOKUP(B17,WeightsDictionary!$B$3:$G$31,2,FALSE)</f>
        <v>3</v>
      </c>
      <c r="F17" s="21">
        <f>VLOOKUP(B17,WeightsDictionary!$B$3:$G$31,IF(C17=TRUE,4,6),FALSE)*IF($C$29=TRUE,0.5,1)</f>
        <v>3</v>
      </c>
    </row>
    <row r="18" spans="1:6" ht="33">
      <c r="A18" s="75"/>
      <c r="B18" s="25" t="str">
        <f>WeightsDictionary!B17</f>
        <v>Formal writing (more sophisticated vocabulary, impersonal tone, priority is adherence to grammar rules)</v>
      </c>
      <c r="C18" s="29" t="b">
        <v>0</v>
      </c>
      <c r="D18" s="21" t="str">
        <f>VLOOKUP(B18,WeightsDictionary!$B$3:$G$31,IF(C18=TRUE,3,5),FALSE)</f>
        <v>At Risk</v>
      </c>
      <c r="E18" s="21">
        <f>VLOOKUP(B18,WeightsDictionary!$B$3:$G$31,2,FALSE)</f>
        <v>2</v>
      </c>
      <c r="F18" s="21">
        <f>VLOOKUP(B18,WeightsDictionary!$B$3:$G$31,IF(C18=TRUE,4,6),FALSE)*IF($C$29=TRUE,0.5,1)</f>
        <v>2</v>
      </c>
    </row>
    <row r="19" spans="1:6" ht="33">
      <c r="A19" s="74" t="str">
        <f>WeightsDictionary!A18</f>
        <v>Source Text Characteristics - Intent</v>
      </c>
      <c r="B19" s="25" t="str">
        <f>WeightsDictionary!B18</f>
        <v>Convince, persuade the user to take action or behave in a certain way (e.g. convince the user to subscribe to a newsletter)</v>
      </c>
      <c r="C19" s="29" t="b">
        <v>1</v>
      </c>
      <c r="D19" s="21" t="str">
        <f>VLOOKUP(B19,WeightsDictionary!$B$3:$G$31,IF(C19=TRUE,3,5),FALSE)</f>
        <v>At Risk</v>
      </c>
      <c r="E19" s="21">
        <f>VLOOKUP(B19,WeightsDictionary!$B$3:$G$31,2,FALSE)</f>
        <v>4</v>
      </c>
      <c r="F19" s="21">
        <f>VLOOKUP(B19,WeightsDictionary!$B$3:$G$31,IF(C19=TRUE,4,6),FALSE)*IF($C$29=TRUE,0.5,1)</f>
        <v>4</v>
      </c>
    </row>
    <row r="20" spans="1:6" ht="17.5">
      <c r="A20" s="79"/>
      <c r="B20" s="25" t="str">
        <f>WeightsDictionary!B19</f>
        <v>Interact; engage with the user (e.g. shopping cart on website)</v>
      </c>
      <c r="C20" s="29" t="b">
        <v>0</v>
      </c>
      <c r="D20" s="21" t="str">
        <f>VLOOKUP(B20,WeightsDictionary!$B$3:$G$31,IF(C20=TRUE,3,5),FALSE)</f>
        <v>At Risk</v>
      </c>
      <c r="E20" s="21">
        <f>VLOOKUP(B20,WeightsDictionary!$B$3:$G$31,2,FALSE)</f>
        <v>3</v>
      </c>
      <c r="F20" s="21">
        <f>VLOOKUP(B20,WeightsDictionary!$B$3:$G$31,IF(C20=TRUE,4,6),FALSE)*IF($C$29=TRUE,0.5,1)</f>
        <v>3</v>
      </c>
    </row>
    <row r="21" spans="1:6" ht="33">
      <c r="A21" s="79"/>
      <c r="B21" s="25" t="str">
        <f>WeightsDictionary!B20</f>
        <v>Entertain; ignite inspiration, motivation or enthusiasm in the user (e.g. marketing case study)</v>
      </c>
      <c r="C21" s="29" t="b">
        <v>1</v>
      </c>
      <c r="D21" s="21" t="str">
        <f>VLOOKUP(B21,WeightsDictionary!$B$3:$G$31,IF(C21=TRUE,3,5),FALSE)</f>
        <v>At Risk</v>
      </c>
      <c r="E21" s="21">
        <f>VLOOKUP(B21,WeightsDictionary!$B$3:$G$31,2,FALSE)</f>
        <v>4</v>
      </c>
      <c r="F21" s="21">
        <f>VLOOKUP(B21,WeightsDictionary!$B$3:$G$31,IF(C21=TRUE,4,6),FALSE)*IF($C$29=TRUE,0.5,1)</f>
        <v>4</v>
      </c>
    </row>
    <row r="22" spans="1:6" ht="17.5">
      <c r="A22" s="79"/>
      <c r="B22" s="25" t="str">
        <f>WeightsDictionary!B21</f>
        <v>For the user to comprehend the main idea of the message (get the gist)</v>
      </c>
      <c r="C22" s="29" t="b">
        <v>0</v>
      </c>
      <c r="D22" s="21" t="str">
        <f>VLOOKUP(B22,WeightsDictionary!$B$3:$G$31,IF(C22=TRUE,3,5),FALSE)</f>
        <v>At Risk</v>
      </c>
      <c r="E22" s="21">
        <f>VLOOKUP(B22,WeightsDictionary!$B$3:$G$31,2,FALSE)</f>
        <v>1</v>
      </c>
      <c r="F22" s="21">
        <f>VLOOKUP(B22,WeightsDictionary!$B$3:$G$31,IF(C22=TRUE,4,6),FALSE)*IF($C$29=TRUE,0.5,1)</f>
        <v>1</v>
      </c>
    </row>
    <row r="23" spans="1:6" ht="17.5">
      <c r="A23" s="75"/>
      <c r="B23" s="25" t="str">
        <f>WeightsDictionary!B22</f>
        <v>Provide user with information (e.g. a product description in retail)</v>
      </c>
      <c r="C23" s="29" t="b">
        <v>0</v>
      </c>
      <c r="D23" s="21" t="str">
        <f>VLOOKUP(B23,WeightsDictionary!$B$3:$G$31,IF(C23=TRUE,3,5),FALSE)</f>
        <v>At Risk</v>
      </c>
      <c r="E23" s="21">
        <f>VLOOKUP(B23,WeightsDictionary!$B$3:$G$31,2,FALSE)</f>
        <v>2</v>
      </c>
      <c r="F23" s="21">
        <f>VLOOKUP(B23,WeightsDictionary!$B$3:$G$31,IF(C23=TRUE,4,6),FALSE)*IF($C$29=TRUE,0.5,1)</f>
        <v>2</v>
      </c>
    </row>
    <row r="24" spans="1:6" ht="49.5">
      <c r="A24" s="74" t="str">
        <f>WeightsDictionary!A23</f>
        <v>Terminology</v>
      </c>
      <c r="B24" s="25" t="str">
        <f>WeightsDictionary!B23</f>
        <v>Industry-specific jargon (specialized terminology, expressions, or language unique to a particular field, i.e. patents, dish/cuisine names (at least 3 specialized terms that might require research)</v>
      </c>
      <c r="C24" s="29" t="b">
        <v>0</v>
      </c>
      <c r="D24" s="21" t="str">
        <f>VLOOKUP(B24,WeightsDictionary!$B$3:$G$31,IF(C24=TRUE,3,5),FALSE)</f>
        <v>Optimal</v>
      </c>
      <c r="E24" s="21">
        <f>VLOOKUP(B24,WeightsDictionary!$B$3:$G$31,2,FALSE)</f>
        <v>4</v>
      </c>
      <c r="F24" s="21">
        <f>VLOOKUP(B24,WeightsDictionary!$B$3:$G$31,IF(C24=TRUE,4,6),FALSE)*IF($C$29=TRUE,0.5,1)</f>
        <v>0</v>
      </c>
    </row>
    <row r="25" spans="1:6" ht="17.5">
      <c r="A25" s="79"/>
      <c r="B25" s="25" t="str">
        <f>WeightsDictionary!B24</f>
        <v>Abbreviations and/or acronyms (at least 3)</v>
      </c>
      <c r="C25" s="29" t="b">
        <v>1</v>
      </c>
      <c r="D25" s="21" t="str">
        <f>VLOOKUP(B25,WeightsDictionary!$B$3:$G$31,IF(C25=TRUE,3,5),FALSE)</f>
        <v>At Risk</v>
      </c>
      <c r="E25" s="21">
        <f>VLOOKUP(B25,WeightsDictionary!$B$3:$G$31,2,FALSE)</f>
        <v>4</v>
      </c>
      <c r="F25" s="21">
        <f>VLOOKUP(B25,WeightsDictionary!$B$3:$G$31,IF(C25=TRUE,4,6),FALSE)*IF($C$29=TRUE,0.5,1)</f>
        <v>4</v>
      </c>
    </row>
    <row r="26" spans="1:6" ht="33">
      <c r="A26" s="75"/>
      <c r="B26" s="25" t="str">
        <f>WeightsDictionary!B25</f>
        <v>Inconsistent use of terminology, contradictory word choices and expressions (at least 2)</v>
      </c>
      <c r="C26" s="29" t="b">
        <v>0</v>
      </c>
      <c r="D26" s="21" t="str">
        <f>VLOOKUP(B26,WeightsDictionary!$B$3:$G$31,IF(C26=TRUE,3,5),FALSE)</f>
        <v>Optimal</v>
      </c>
      <c r="E26" s="21">
        <f>VLOOKUP(B26,WeightsDictionary!$B$3:$G$31,2,FALSE)</f>
        <v>4</v>
      </c>
      <c r="F26" s="21">
        <f>VLOOKUP(B26,WeightsDictionary!$B$3:$G$31,IF(C26=TRUE,4,6),FALSE)*IF($C$29=TRUE,0.5,1)</f>
        <v>0</v>
      </c>
    </row>
    <row r="27" spans="1:6" ht="17.5">
      <c r="A27" s="74" t="str">
        <f>WeightsDictionary!A26</f>
        <v>Legal and Regulatory Requirements</v>
      </c>
      <c r="B27" s="25" t="str">
        <f>WeightsDictionary!B26</f>
        <v>Highly sensitive, confidential</v>
      </c>
      <c r="C27" s="29" t="b">
        <v>0</v>
      </c>
      <c r="D27" s="21" t="str">
        <f>VLOOKUP(B27,WeightsDictionary!$B$3:$G$31,IF(C27=TRUE,3,5),FALSE)</f>
        <v>Optimal</v>
      </c>
      <c r="E27" s="21">
        <f>VLOOKUP(B27,WeightsDictionary!$B$3:$G$31,2,FALSE)</f>
        <v>4</v>
      </c>
      <c r="F27" s="21">
        <f>VLOOKUP(B27,WeightsDictionary!$B$3:$G$31,IF(C27=TRUE,4,6),FALSE)*IF($C$29=TRUE,0.5,1)</f>
        <v>0</v>
      </c>
    </row>
    <row r="28" spans="1:6" ht="17.5">
      <c r="A28" s="75"/>
      <c r="B28" s="25" t="str">
        <f>WeightsDictionary!B27</f>
        <v>Regulatory-constrained (i.e. patents)</v>
      </c>
      <c r="C28" s="29" t="b">
        <v>0</v>
      </c>
      <c r="D28" s="21" t="str">
        <f>VLOOKUP(B28,WeightsDictionary!$B$3:$G$31,IF(C28=TRUE,3,5),FALSE)</f>
        <v>Optimal</v>
      </c>
      <c r="E28" s="21">
        <f>VLOOKUP(B28,WeightsDictionary!$B$3:$G$31,2,FALSE)</f>
        <v>4</v>
      </c>
      <c r="F28" s="21">
        <f>VLOOKUP(B28,WeightsDictionary!$B$3:$G$31,IF(C28=TRUE,4,6),FALSE)*IF($C$29=TRUE,0.5,1)</f>
        <v>0</v>
      </c>
    </row>
    <row r="29" spans="1:6" ht="17.5">
      <c r="A29" s="74" t="str">
        <f>WeightsDictionary!A28</f>
        <v>Target Audience</v>
      </c>
      <c r="B29" s="25" t="str">
        <f>WeightsDictionary!B28</f>
        <v>Only internally within the Company (and will not be published)</v>
      </c>
      <c r="C29" s="29" t="b">
        <v>0</v>
      </c>
      <c r="D29" s="21" t="str">
        <f>VLOOKUP(B29,WeightsDictionary!$B$3:$G$31,IF(C29=TRUE,3,5),FALSE)</f>
        <v>At Risk</v>
      </c>
      <c r="E29" s="21">
        <f>VLOOKUP(B29,WeightsDictionary!$B$3:$G$31,2,FALSE)</f>
        <v>1</v>
      </c>
      <c r="F29" s="21">
        <f>VLOOKUP(B29,WeightsDictionary!$B$3:$G$31,IF(C29=TRUE,4,6),FALSE)*IF($C$29=TRUE,0.5,1)</f>
        <v>1</v>
      </c>
    </row>
    <row r="30" spans="1:6" ht="33">
      <c r="A30" s="75"/>
      <c r="B30" s="25" t="str">
        <f>WeightsDictionary!B29</f>
        <v>Amongst a culturally-specific or focus group (i.e. teenagers, kids, parents, students, etc.) with a specific purpose</v>
      </c>
      <c r="C30" s="29" t="b">
        <v>0</v>
      </c>
      <c r="D30" s="21" t="str">
        <f>VLOOKUP(B30,WeightsDictionary!$B$3:$G$31,IF(C30=TRUE,3,5),FALSE)</f>
        <v>Optimal</v>
      </c>
      <c r="E30" s="21">
        <f>VLOOKUP(B30,WeightsDictionary!$B$3:$G$31,2,FALSE)</f>
        <v>4</v>
      </c>
      <c r="F30" s="21">
        <f>VLOOKUP(B30,WeightsDictionary!$B$3:$G$31,IF(C30=TRUE,4,6),FALSE)*IF($C$29=TRUE,0.5,1)</f>
        <v>0</v>
      </c>
    </row>
    <row r="31" spans="1:6" ht="49.5">
      <c r="A31" s="74" t="str">
        <f>WeightsDictionary!A30</f>
        <v>Project-Specific</v>
      </c>
      <c r="B31" s="25" t="str">
        <f>WeightsDictionary!B30</f>
        <v>Needs the translation with a fast turn-around time to meet with specific deadlines (e.g. TAT shorter than standard delivery SLA for the volumes to be translated)</v>
      </c>
      <c r="C31" s="29" t="b">
        <v>0</v>
      </c>
      <c r="D31" s="21" t="str">
        <f>VLOOKUP(B31,WeightsDictionary!$B$3:$G$31,IF(C31=TRUE,3,5),FALSE)</f>
        <v>At Risk</v>
      </c>
      <c r="E31" s="21">
        <f>VLOOKUP(B31,WeightsDictionary!$B$3:$G$31,2,FALSE)</f>
        <v>1</v>
      </c>
      <c r="F31" s="21">
        <f>VLOOKUP(B31,WeightsDictionary!$B$3:$G$31,IF(C31=TRUE,4,6),FALSE)*IF($C$29=TRUE,0.5,1)</f>
        <v>1</v>
      </c>
    </row>
    <row r="32" spans="1:6" ht="17.5">
      <c r="A32" s="75"/>
      <c r="B32" s="25" t="str">
        <f>WeightsDictionary!B31</f>
        <v>Has budget concerns</v>
      </c>
      <c r="C32" s="29" t="b">
        <v>0</v>
      </c>
      <c r="D32" s="21" t="str">
        <f>VLOOKUP(B32,WeightsDictionary!$B$3:$G$31,IF(C32=TRUE,3,5),FALSE)</f>
        <v>At Risk</v>
      </c>
      <c r="E32" s="21">
        <f>VLOOKUP(B32,WeightsDictionary!$B$3:$G$31,2,FALSE)</f>
        <v>1</v>
      </c>
      <c r="F32" s="21">
        <f>VLOOKUP(B32,WeightsDictionary!$B$3:$G$31,IF(C32=TRUE,4,6),FALSE)*IF($C$29=TRUE,0.5,1)</f>
        <v>1</v>
      </c>
    </row>
    <row r="33" spans="1:6" ht="17.5">
      <c r="A33" s="26"/>
      <c r="B33" s="27"/>
      <c r="C33" s="30"/>
      <c r="D33" s="31"/>
      <c r="E33" s="31">
        <f t="shared" ref="E33:F33" si="0">SUM(E3:E32)</f>
        <v>88</v>
      </c>
      <c r="F33" s="32">
        <f t="shared" si="0"/>
        <v>50</v>
      </c>
    </row>
  </sheetData>
  <mergeCells count="8">
    <mergeCell ref="A29:A30"/>
    <mergeCell ref="A31:A32"/>
    <mergeCell ref="A1:F1"/>
    <mergeCell ref="A4:A10"/>
    <mergeCell ref="A11:A18"/>
    <mergeCell ref="A19:A23"/>
    <mergeCell ref="A24:A26"/>
    <mergeCell ref="A27:A28"/>
  </mergeCells>
  <conditionalFormatting sqref="A2:C2 D2:F33">
    <cfRule type="cellIs" dxfId="45" priority="1" operator="equal">
      <formula>"Optimal"</formula>
    </cfRule>
    <cfRule type="cellIs" dxfId="44" priority="2" operator="equal">
      <formula>"At Risk"</formula>
    </cfRule>
  </conditionalFormatting>
  <dataValidations count="1">
    <dataValidation type="list" allowBlank="1" showInputMessage="1" showErrorMessage="1" sqref="C4:C32">
      <formula1>"TRUE,FALSE"</formula1>
    </dataValidation>
  </dataValidations>
  <hyperlinks>
    <hyperlink ref="A1" r:id="rId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WeightsDictionary!$B$33:$B$40</xm:f>
          </x14:formula1>
          <xm:sqref>C3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F33"/>
  <sheetViews>
    <sheetView workbookViewId="0">
      <pane ySplit="2" topLeftCell="A3" activePane="bottomLeft" state="frozen"/>
      <selection pane="bottomLeft" activeCell="A2" sqref="A2"/>
    </sheetView>
  </sheetViews>
  <sheetFormatPr defaultColWidth="12.54296875" defaultRowHeight="15.75" customHeight="1"/>
  <cols>
    <col min="1" max="1" width="31.54296875" style="7" customWidth="1"/>
    <col min="2" max="2" width="67.26953125" style="7" customWidth="1"/>
    <col min="3" max="3" width="29.453125" style="33" customWidth="1"/>
    <col min="4" max="6" width="20.81640625" style="33" customWidth="1"/>
    <col min="7" max="16384" width="12.54296875" style="7"/>
  </cols>
  <sheetData>
    <row r="1" spans="1:6" ht="15.75" customHeight="1">
      <c r="A1" s="76" t="s">
        <v>206</v>
      </c>
      <c r="B1" s="77"/>
      <c r="C1" s="77"/>
      <c r="D1" s="77"/>
      <c r="E1" s="77"/>
      <c r="F1" s="78"/>
    </row>
    <row r="2" spans="1:6" ht="15.75" customHeight="1">
      <c r="A2" s="58" t="str">
        <f>WeightsDictionary!A1</f>
        <v>Category</v>
      </c>
      <c r="B2" s="58" t="str">
        <f>WeightsDictionary!B1</f>
        <v>Question</v>
      </c>
      <c r="C2" s="58" t="s">
        <v>222</v>
      </c>
      <c r="D2" s="58" t="s">
        <v>125</v>
      </c>
      <c r="E2" s="58" t="s">
        <v>215</v>
      </c>
      <c r="F2" s="58" t="s">
        <v>126</v>
      </c>
    </row>
    <row r="3" spans="1:6" ht="17.5">
      <c r="A3" s="23" t="str">
        <f>WeightsDictionary!A32</f>
        <v>Domains</v>
      </c>
      <c r="B3" s="24" t="str">
        <f>WeightsDictionary!B32</f>
        <v>What’s the content field of expertise?</v>
      </c>
      <c r="C3" s="34" t="s">
        <v>168</v>
      </c>
      <c r="D3" s="21" t="str">
        <f>VLOOKUP(C3,WeightsDictionary!$B$33:$E$40,3,FALSE)</f>
        <v>At Risk</v>
      </c>
      <c r="E3" s="21">
        <f>VLOOKUP(C3,WeightsDictionary!$B$33:$E$40,4,FALSE)</f>
        <v>4</v>
      </c>
      <c r="F3" s="21">
        <f>VLOOKUP(C3,WeightsDictionary!$B$33:$E$40,4,FALSE)*IF($C$29=TRUE,0.5,1)</f>
        <v>4</v>
      </c>
    </row>
    <row r="4" spans="1:6" ht="33">
      <c r="A4" s="74" t="str">
        <f>WeightsDictionary!A3</f>
        <v>Source Text Characteristics - Structure</v>
      </c>
      <c r="B4" s="25" t="str">
        <f>WeightsDictionary!B3</f>
        <v>Well-written/grammatically sound (i.e. adheres to correct grammar and language conventions)</v>
      </c>
      <c r="C4" s="29" t="b">
        <v>1</v>
      </c>
      <c r="D4" s="21" t="str">
        <f>VLOOKUP(B4,WeightsDictionary!$B$3:$G$31,IF(C4=TRUE,3,5),FALSE)</f>
        <v>Optimal</v>
      </c>
      <c r="E4" s="21">
        <f>VLOOKUP(B4,WeightsDictionary!$B$3:$G$31,2,FALSE)</f>
        <v>1</v>
      </c>
      <c r="F4" s="21">
        <f>VLOOKUP(B4,WeightsDictionary!$B$3:$G$31,IF(C4=TRUE,4,6),FALSE)*IF($C$29=TRUE,0.5,1)</f>
        <v>0</v>
      </c>
    </row>
    <row r="5" spans="1:6" ht="33">
      <c r="A5" s="79"/>
      <c r="B5" s="25" t="str">
        <f>WeightsDictionary!B4</f>
        <v>High level of sentence complexity (i.e. long sentences with multiple clauses or dependent constructions)</v>
      </c>
      <c r="C5" s="29" t="b">
        <v>1</v>
      </c>
      <c r="D5" s="21" t="str">
        <f>VLOOKUP(B5,WeightsDictionary!$B$3:$G$31,IF(C5=TRUE,3,5),FALSE)</f>
        <v>At Risk</v>
      </c>
      <c r="E5" s="21">
        <f>VLOOKUP(B5,WeightsDictionary!$B$3:$G$31,2,FALSE)</f>
        <v>4</v>
      </c>
      <c r="F5" s="21">
        <f>VLOOKUP(B5,WeightsDictionary!$B$3:$G$31,IF(C5=TRUE,4,6),FALSE)*IF($C$29=TRUE,0.5,1)</f>
        <v>4</v>
      </c>
    </row>
    <row r="6" spans="1:6" ht="17.5">
      <c r="A6" s="79"/>
      <c r="B6" s="25" t="str">
        <f>WeightsDictionary!B5</f>
        <v>Dialogue, Messaging Format</v>
      </c>
      <c r="C6" s="29" t="b">
        <v>0</v>
      </c>
      <c r="D6" s="21" t="str">
        <f>VLOOKUP(B6,WeightsDictionary!$B$3:$G$31,IF(C6=TRUE,3,5),FALSE)</f>
        <v>At Risk</v>
      </c>
      <c r="E6" s="21">
        <f>VLOOKUP(B6,WeightsDictionary!$B$3:$G$31,2,FALSE)</f>
        <v>2</v>
      </c>
      <c r="F6" s="21">
        <f>VLOOKUP(B6,WeightsDictionary!$B$3:$G$31,IF(C6=TRUE,4,6),FALSE)*IF($C$29=TRUE,0.5,1)</f>
        <v>2</v>
      </c>
    </row>
    <row r="7" spans="1:6" ht="17.5">
      <c r="A7" s="79"/>
      <c r="B7" s="25" t="str">
        <f>WeightsDictionary!B6</f>
        <v>Tables, Graphics, Charts (at least 1)</v>
      </c>
      <c r="C7" s="29" t="b">
        <v>1</v>
      </c>
      <c r="D7" s="21" t="str">
        <f>VLOOKUP(B7,WeightsDictionary!$B$3:$G$31,IF(C7=TRUE,3,5),FALSE)</f>
        <v>At Risk</v>
      </c>
      <c r="E7" s="21">
        <f>VLOOKUP(B7,WeightsDictionary!$B$3:$G$31,2,FALSE)</f>
        <v>4</v>
      </c>
      <c r="F7" s="21">
        <f>VLOOKUP(B7,WeightsDictionary!$B$3:$G$31,IF(C7=TRUE,4,6),FALSE)*IF($C$29=TRUE,0.5,1)</f>
        <v>4</v>
      </c>
    </row>
    <row r="8" spans="1:6" ht="17.5">
      <c r="A8" s="79"/>
      <c r="B8" s="25" t="str">
        <f>WeightsDictionary!B7</f>
        <v>Headers, Subheaders, Footers, Footnotes (at least 4)</v>
      </c>
      <c r="C8" s="29" t="b">
        <v>1</v>
      </c>
      <c r="D8" s="21" t="str">
        <f>VLOOKUP(B8,WeightsDictionary!$B$3:$G$31,IF(C8=TRUE,3,5),FALSE)</f>
        <v>At Risk</v>
      </c>
      <c r="E8" s="21">
        <f>VLOOKUP(B8,WeightsDictionary!$B$3:$G$31,2,FALSE)</f>
        <v>3</v>
      </c>
      <c r="F8" s="21">
        <f>VLOOKUP(B8,WeightsDictionary!$B$3:$G$31,IF(C8=TRUE,4,6),FALSE)*IF($C$29=TRUE,0.5,1)</f>
        <v>3</v>
      </c>
    </row>
    <row r="9" spans="1:6" ht="17.5">
      <c r="A9" s="79"/>
      <c r="B9" s="25" t="str">
        <f>WeightsDictionary!B8</f>
        <v>Placeholders, Tags, Links, HTML Markup Text (at least 2)</v>
      </c>
      <c r="C9" s="29" t="b">
        <v>1</v>
      </c>
      <c r="D9" s="21" t="str">
        <f>VLOOKUP(B9,WeightsDictionary!$B$3:$G$31,IF(C9=TRUE,3,5),FALSE)</f>
        <v>At Risk</v>
      </c>
      <c r="E9" s="21">
        <f>VLOOKUP(B9,WeightsDictionary!$B$3:$G$31,2,FALSE)</f>
        <v>4</v>
      </c>
      <c r="F9" s="21">
        <f>VLOOKUP(B9,WeightsDictionary!$B$3:$G$31,IF(C9=TRUE,4,6),FALSE)*IF($C$29=TRUE,0.5,1)</f>
        <v>4</v>
      </c>
    </row>
    <row r="10" spans="1:6" ht="17.5">
      <c r="A10" s="75"/>
      <c r="B10" s="25" t="str">
        <f>WeightsDictionary!B9</f>
        <v>Restricted Character Count Format, Social Media, Ads Format</v>
      </c>
      <c r="C10" s="29" t="b">
        <v>0</v>
      </c>
      <c r="D10" s="21" t="str">
        <f>VLOOKUP(B10,WeightsDictionary!$B$3:$G$31,IF(C10=TRUE,3,5),FALSE)</f>
        <v>Optimal</v>
      </c>
      <c r="E10" s="21">
        <f>VLOOKUP(B10,WeightsDictionary!$B$3:$G$31,2,FALSE)</f>
        <v>4</v>
      </c>
      <c r="F10" s="21">
        <f>VLOOKUP(B10,WeightsDictionary!$B$3:$G$31,IF(C10=TRUE,4,6),FALSE)*IF($C$29=TRUE,0.5,1)</f>
        <v>0</v>
      </c>
    </row>
    <row r="11" spans="1:6" ht="17.5">
      <c r="A11" s="74" t="str">
        <f>WeightsDictionary!A10</f>
        <v>Source Text Characteristics - Style</v>
      </c>
      <c r="B11" s="25" t="str">
        <f>WeightsDictionary!B10</f>
        <v>Creative (inventive language)</v>
      </c>
      <c r="C11" s="29" t="b">
        <v>1</v>
      </c>
      <c r="D11" s="21" t="str">
        <f>VLOOKUP(B11,WeightsDictionary!$B$3:$G$31,IF(C11=TRUE,3,5),FALSE)</f>
        <v>At Risk</v>
      </c>
      <c r="E11" s="21">
        <f>VLOOKUP(B11,WeightsDictionary!$B$3:$G$31,2,FALSE)</f>
        <v>4</v>
      </c>
      <c r="F11" s="21">
        <f>VLOOKUP(B11,WeightsDictionary!$B$3:$G$31,IF(C11=TRUE,4,6),FALSE)*IF($C$29=TRUE,0.5,1)</f>
        <v>4</v>
      </c>
    </row>
    <row r="12" spans="1:6" ht="17.5">
      <c r="A12" s="79"/>
      <c r="B12" s="25" t="str">
        <f>WeightsDictionary!B11</f>
        <v>Descriptive (detailed specifics of a product or item)</v>
      </c>
      <c r="C12" s="29" t="b">
        <v>1</v>
      </c>
      <c r="D12" s="21" t="str">
        <f>VLOOKUP(B12,WeightsDictionary!$B$3:$G$31,IF(C12=TRUE,3,5),FALSE)</f>
        <v>Optimal</v>
      </c>
      <c r="E12" s="21">
        <f>VLOOKUP(B12,WeightsDictionary!$B$3:$G$31,2,FALSE)</f>
        <v>2</v>
      </c>
      <c r="F12" s="21">
        <f>VLOOKUP(B12,WeightsDictionary!$B$3:$G$31,IF(C12=TRUE,4,6),FALSE)*IF($C$29=TRUE,0.5,1)</f>
        <v>0</v>
      </c>
    </row>
    <row r="13" spans="1:6" ht="17.5">
      <c r="A13" s="79"/>
      <c r="B13" s="25" t="str">
        <f>WeightsDictionary!B12</f>
        <v>Instructional (precise directions &amp; guidance)</v>
      </c>
      <c r="C13" s="29" t="b">
        <v>0</v>
      </c>
      <c r="D13" s="21" t="str">
        <f>VLOOKUP(B13,WeightsDictionary!$B$3:$G$31,IF(C13=TRUE,3,5),FALSE)</f>
        <v>At Risk</v>
      </c>
      <c r="E13" s="21">
        <f>VLOOKUP(B13,WeightsDictionary!$B$3:$G$31,2,FALSE)</f>
        <v>1</v>
      </c>
      <c r="F13" s="21">
        <f>VLOOKUP(B13,WeightsDictionary!$B$3:$G$31,IF(C13=TRUE,4,6),FALSE)*IF($C$29=TRUE,0.5,1)</f>
        <v>1</v>
      </c>
    </row>
    <row r="14" spans="1:6" ht="17.5">
      <c r="A14" s="79"/>
      <c r="B14" s="25" t="str">
        <f>WeightsDictionary!B13</f>
        <v>Declaratory, informative (straightforward, factual)</v>
      </c>
      <c r="C14" s="29" t="b">
        <v>1</v>
      </c>
      <c r="D14" s="21" t="str">
        <f>VLOOKUP(B14,WeightsDictionary!$B$3:$G$31,IF(C14=TRUE,3,5),FALSE)</f>
        <v>Optimal</v>
      </c>
      <c r="E14" s="21">
        <f>VLOOKUP(B14,WeightsDictionary!$B$3:$G$31,2,FALSE)</f>
        <v>1</v>
      </c>
      <c r="F14" s="21">
        <f>VLOOKUP(B14,WeightsDictionary!$B$3:$G$31,IF(C14=TRUE,4,6),FALSE)*IF($C$29=TRUE,0.5,1)</f>
        <v>0</v>
      </c>
    </row>
    <row r="15" spans="1:6" ht="17.5">
      <c r="A15" s="79"/>
      <c r="B15" s="25" t="str">
        <f>WeightsDictionary!B14</f>
        <v>Idiomatic, figurative (at least one idiomatic or figurative expression)</v>
      </c>
      <c r="C15" s="29" t="b">
        <v>0</v>
      </c>
      <c r="D15" s="21" t="str">
        <f>VLOOKUP(B15,WeightsDictionary!$B$3:$G$31,IF(C15=TRUE,3,5),FALSE)</f>
        <v>Optimal</v>
      </c>
      <c r="E15" s="21">
        <f>VLOOKUP(B15,WeightsDictionary!$B$3:$G$31,2,FALSE)</f>
        <v>4</v>
      </c>
      <c r="F15" s="21">
        <f>VLOOKUP(B15,WeightsDictionary!$B$3:$G$31,IF(C15=TRUE,4,6),FALSE)*IF($C$29=TRUE,0.5,1)</f>
        <v>0</v>
      </c>
    </row>
    <row r="16" spans="1:6" ht="17.5">
      <c r="A16" s="79"/>
      <c r="B16" s="25" t="str">
        <f>WeightsDictionary!B15</f>
        <v>Nuanced (intricate layers of meaning, cultural subtleties, connotations)</v>
      </c>
      <c r="C16" s="29" t="b">
        <v>0</v>
      </c>
      <c r="D16" s="21" t="str">
        <f>VLOOKUP(B16,WeightsDictionary!$B$3:$G$31,IF(C16=TRUE,3,5),FALSE)</f>
        <v>Optimal</v>
      </c>
      <c r="E16" s="21">
        <f>VLOOKUP(B16,WeightsDictionary!$B$3:$G$31,2,FALSE)</f>
        <v>4</v>
      </c>
      <c r="F16" s="21">
        <f>VLOOKUP(B16,WeightsDictionary!$B$3:$G$31,IF(C16=TRUE,4,6),FALSE)*IF($C$29=TRUE,0.5,1)</f>
        <v>0</v>
      </c>
    </row>
    <row r="17" spans="1:6" ht="33">
      <c r="A17" s="79"/>
      <c r="B17" s="25" t="str">
        <f>WeightsDictionary!B16</f>
        <v>Informal writing (conversational tone, colloquialisms, a more "relaxed" approach to grammar rules)</v>
      </c>
      <c r="C17" s="29" t="b">
        <v>0</v>
      </c>
      <c r="D17" s="21" t="str">
        <f>VLOOKUP(B17,WeightsDictionary!$B$3:$G$31,IF(C17=TRUE,3,5),FALSE)</f>
        <v>Optimal</v>
      </c>
      <c r="E17" s="21">
        <f>VLOOKUP(B17,WeightsDictionary!$B$3:$G$31,2,FALSE)</f>
        <v>3</v>
      </c>
      <c r="F17" s="21">
        <f>VLOOKUP(B17,WeightsDictionary!$B$3:$G$31,IF(C17=TRUE,4,6),FALSE)*IF($C$29=TRUE,0.5,1)</f>
        <v>0</v>
      </c>
    </row>
    <row r="18" spans="1:6" ht="33">
      <c r="A18" s="75"/>
      <c r="B18" s="25" t="str">
        <f>WeightsDictionary!B17</f>
        <v>Formal writing (more sophisticated vocabulary, impersonal tone, priority is adherence to grammar rules)</v>
      </c>
      <c r="C18" s="29" t="b">
        <v>1</v>
      </c>
      <c r="D18" s="21" t="str">
        <f>VLOOKUP(B18,WeightsDictionary!$B$3:$G$31,IF(C18=TRUE,3,5),FALSE)</f>
        <v>Optimal</v>
      </c>
      <c r="E18" s="21">
        <f>VLOOKUP(B18,WeightsDictionary!$B$3:$G$31,2,FALSE)</f>
        <v>2</v>
      </c>
      <c r="F18" s="21">
        <f>VLOOKUP(B18,WeightsDictionary!$B$3:$G$31,IF(C18=TRUE,4,6),FALSE)*IF($C$29=TRUE,0.5,1)</f>
        <v>0</v>
      </c>
    </row>
    <row r="19" spans="1:6" ht="33">
      <c r="A19" s="74" t="str">
        <f>WeightsDictionary!A18</f>
        <v>Source Text Characteristics - Intent</v>
      </c>
      <c r="B19" s="25" t="str">
        <f>WeightsDictionary!B18</f>
        <v>Convince, persuade the user to take action or behave in a certain way (e.g. convince the user to subscribe to a newsletter)</v>
      </c>
      <c r="C19" s="29" t="b">
        <v>0</v>
      </c>
      <c r="D19" s="21" t="str">
        <f>VLOOKUP(B19,WeightsDictionary!$B$3:$G$31,IF(C19=TRUE,3,5),FALSE)</f>
        <v>Optimal</v>
      </c>
      <c r="E19" s="21">
        <f>VLOOKUP(B19,WeightsDictionary!$B$3:$G$31,2,FALSE)</f>
        <v>4</v>
      </c>
      <c r="F19" s="21">
        <f>VLOOKUP(B19,WeightsDictionary!$B$3:$G$31,IF(C19=TRUE,4,6),FALSE)*IF($C$29=TRUE,0.5,1)</f>
        <v>0</v>
      </c>
    </row>
    <row r="20" spans="1:6" ht="17.5">
      <c r="A20" s="79"/>
      <c r="B20" s="25" t="str">
        <f>WeightsDictionary!B19</f>
        <v>Interact; engage with the user (e.g. shopping cart on website)</v>
      </c>
      <c r="C20" s="29" t="b">
        <v>0</v>
      </c>
      <c r="D20" s="21" t="str">
        <f>VLOOKUP(B20,WeightsDictionary!$B$3:$G$31,IF(C20=TRUE,3,5),FALSE)</f>
        <v>At Risk</v>
      </c>
      <c r="E20" s="21">
        <f>VLOOKUP(B20,WeightsDictionary!$B$3:$G$31,2,FALSE)</f>
        <v>3</v>
      </c>
      <c r="F20" s="21">
        <f>VLOOKUP(B20,WeightsDictionary!$B$3:$G$31,IF(C20=TRUE,4,6),FALSE)*IF($C$29=TRUE,0.5,1)</f>
        <v>3</v>
      </c>
    </row>
    <row r="21" spans="1:6" ht="33">
      <c r="A21" s="79"/>
      <c r="B21" s="25" t="str">
        <f>WeightsDictionary!B20</f>
        <v>Entertain; ignite inspiration, motivation or enthusiasm in the user (e.g. marketing case study)</v>
      </c>
      <c r="C21" s="29" t="b">
        <v>1</v>
      </c>
      <c r="D21" s="21" t="str">
        <f>VLOOKUP(B21,WeightsDictionary!$B$3:$G$31,IF(C21=TRUE,3,5),FALSE)</f>
        <v>At Risk</v>
      </c>
      <c r="E21" s="21">
        <f>VLOOKUP(B21,WeightsDictionary!$B$3:$G$31,2,FALSE)</f>
        <v>4</v>
      </c>
      <c r="F21" s="21">
        <f>VLOOKUP(B21,WeightsDictionary!$B$3:$G$31,IF(C21=TRUE,4,6),FALSE)*IF($C$29=TRUE,0.5,1)</f>
        <v>4</v>
      </c>
    </row>
    <row r="22" spans="1:6" ht="17.5">
      <c r="A22" s="79"/>
      <c r="B22" s="25" t="str">
        <f>WeightsDictionary!B21</f>
        <v>For the user to comprehend the main idea of the message (get the gist)</v>
      </c>
      <c r="C22" s="29" t="b">
        <v>0</v>
      </c>
      <c r="D22" s="21" t="str">
        <f>VLOOKUP(B22,WeightsDictionary!$B$3:$G$31,IF(C22=TRUE,3,5),FALSE)</f>
        <v>At Risk</v>
      </c>
      <c r="E22" s="21">
        <f>VLOOKUP(B22,WeightsDictionary!$B$3:$G$31,2,FALSE)</f>
        <v>1</v>
      </c>
      <c r="F22" s="21">
        <f>VLOOKUP(B22,WeightsDictionary!$B$3:$G$31,IF(C22=TRUE,4,6),FALSE)*IF($C$29=TRUE,0.5,1)</f>
        <v>1</v>
      </c>
    </row>
    <row r="23" spans="1:6" ht="17.5">
      <c r="A23" s="75"/>
      <c r="B23" s="25" t="str">
        <f>WeightsDictionary!B22</f>
        <v>Provide user with information (e.g. a product description in retail)</v>
      </c>
      <c r="C23" s="29" t="b">
        <v>0</v>
      </c>
      <c r="D23" s="21" t="str">
        <f>VLOOKUP(B23,WeightsDictionary!$B$3:$G$31,IF(C23=TRUE,3,5),FALSE)</f>
        <v>At Risk</v>
      </c>
      <c r="E23" s="21">
        <f>VLOOKUP(B23,WeightsDictionary!$B$3:$G$31,2,FALSE)</f>
        <v>2</v>
      </c>
      <c r="F23" s="21">
        <f>VLOOKUP(B23,WeightsDictionary!$B$3:$G$31,IF(C23=TRUE,4,6),FALSE)*IF($C$29=TRUE,0.5,1)</f>
        <v>2</v>
      </c>
    </row>
    <row r="24" spans="1:6" ht="49.5">
      <c r="A24" s="74" t="str">
        <f>WeightsDictionary!A23</f>
        <v>Terminology</v>
      </c>
      <c r="B24" s="25" t="str">
        <f>WeightsDictionary!B23</f>
        <v>Industry-specific jargon (specialized terminology, expressions, or language unique to a particular field, i.e. patents, dish/cuisine names (at least 3 specialized terms that might require research)</v>
      </c>
      <c r="C24" s="29" t="b">
        <v>1</v>
      </c>
      <c r="D24" s="21" t="str">
        <f>VLOOKUP(B24,WeightsDictionary!$B$3:$G$31,IF(C24=TRUE,3,5),FALSE)</f>
        <v>At Risk</v>
      </c>
      <c r="E24" s="21">
        <f>VLOOKUP(B24,WeightsDictionary!$B$3:$G$31,2,FALSE)</f>
        <v>4</v>
      </c>
      <c r="F24" s="21">
        <f>VLOOKUP(B24,WeightsDictionary!$B$3:$G$31,IF(C24=TRUE,4,6),FALSE)*IF($C$29=TRUE,0.5,1)</f>
        <v>4</v>
      </c>
    </row>
    <row r="25" spans="1:6" ht="17.5">
      <c r="A25" s="79"/>
      <c r="B25" s="25" t="str">
        <f>WeightsDictionary!B24</f>
        <v>Abbreviations and/or acronyms (at least 3)</v>
      </c>
      <c r="C25" s="29" t="b">
        <v>1</v>
      </c>
      <c r="D25" s="21" t="str">
        <f>VLOOKUP(B25,WeightsDictionary!$B$3:$G$31,IF(C25=TRUE,3,5),FALSE)</f>
        <v>At Risk</v>
      </c>
      <c r="E25" s="21">
        <f>VLOOKUP(B25,WeightsDictionary!$B$3:$G$31,2,FALSE)</f>
        <v>4</v>
      </c>
      <c r="F25" s="21">
        <f>VLOOKUP(B25,WeightsDictionary!$B$3:$G$31,IF(C25=TRUE,4,6),FALSE)*IF($C$29=TRUE,0.5,1)</f>
        <v>4</v>
      </c>
    </row>
    <row r="26" spans="1:6" ht="33">
      <c r="A26" s="75"/>
      <c r="B26" s="25" t="str">
        <f>WeightsDictionary!B25</f>
        <v>Inconsistent use of terminology, contradictory word choices and expressions (at least 2)</v>
      </c>
      <c r="C26" s="29" t="b">
        <v>0</v>
      </c>
      <c r="D26" s="21" t="str">
        <f>VLOOKUP(B26,WeightsDictionary!$B$3:$G$31,IF(C26=TRUE,3,5),FALSE)</f>
        <v>Optimal</v>
      </c>
      <c r="E26" s="21">
        <f>VLOOKUP(B26,WeightsDictionary!$B$3:$G$31,2,FALSE)</f>
        <v>4</v>
      </c>
      <c r="F26" s="21">
        <f>VLOOKUP(B26,WeightsDictionary!$B$3:$G$31,IF(C26=TRUE,4,6),FALSE)*IF($C$29=TRUE,0.5,1)</f>
        <v>0</v>
      </c>
    </row>
    <row r="27" spans="1:6" ht="17.5">
      <c r="A27" s="74" t="str">
        <f>WeightsDictionary!A26</f>
        <v>Legal and Regulatory Requirements</v>
      </c>
      <c r="B27" s="25" t="str">
        <f>WeightsDictionary!B26</f>
        <v>Highly sensitive, confidential</v>
      </c>
      <c r="C27" s="29" t="b">
        <v>0</v>
      </c>
      <c r="D27" s="21" t="str">
        <f>VLOOKUP(B27,WeightsDictionary!$B$3:$G$31,IF(C27=TRUE,3,5),FALSE)</f>
        <v>Optimal</v>
      </c>
      <c r="E27" s="21">
        <f>VLOOKUP(B27,WeightsDictionary!$B$3:$G$31,2,FALSE)</f>
        <v>4</v>
      </c>
      <c r="F27" s="21">
        <f>VLOOKUP(B27,WeightsDictionary!$B$3:$G$31,IF(C27=TRUE,4,6),FALSE)*IF($C$29=TRUE,0.5,1)</f>
        <v>0</v>
      </c>
    </row>
    <row r="28" spans="1:6" ht="17.5">
      <c r="A28" s="75"/>
      <c r="B28" s="25" t="str">
        <f>WeightsDictionary!B27</f>
        <v>Regulatory-constrained (i.e. patents)</v>
      </c>
      <c r="C28" s="29" t="b">
        <v>0</v>
      </c>
      <c r="D28" s="21" t="str">
        <f>VLOOKUP(B28,WeightsDictionary!$B$3:$G$31,IF(C28=TRUE,3,5),FALSE)</f>
        <v>Optimal</v>
      </c>
      <c r="E28" s="21">
        <f>VLOOKUP(B28,WeightsDictionary!$B$3:$G$31,2,FALSE)</f>
        <v>4</v>
      </c>
      <c r="F28" s="21">
        <f>VLOOKUP(B28,WeightsDictionary!$B$3:$G$31,IF(C28=TRUE,4,6),FALSE)*IF($C$29=TRUE,0.5,1)</f>
        <v>0</v>
      </c>
    </row>
    <row r="29" spans="1:6" ht="17.5">
      <c r="A29" s="74" t="str">
        <f>WeightsDictionary!A28</f>
        <v>Target Audience</v>
      </c>
      <c r="B29" s="25" t="str">
        <f>WeightsDictionary!B28</f>
        <v>Only internally within the Company (and will not be published)</v>
      </c>
      <c r="C29" s="29" t="b">
        <v>0</v>
      </c>
      <c r="D29" s="21" t="str">
        <f>VLOOKUP(B29,WeightsDictionary!$B$3:$G$31,IF(C29=TRUE,3,5),FALSE)</f>
        <v>At Risk</v>
      </c>
      <c r="E29" s="21">
        <f>VLOOKUP(B29,WeightsDictionary!$B$3:$G$31,2,FALSE)</f>
        <v>1</v>
      </c>
      <c r="F29" s="21">
        <f>VLOOKUP(B29,WeightsDictionary!$B$3:$G$31,IF(C29=TRUE,4,6),FALSE)*IF($C$29=TRUE,0.5,1)</f>
        <v>1</v>
      </c>
    </row>
    <row r="30" spans="1:6" ht="33">
      <c r="A30" s="75"/>
      <c r="B30" s="25" t="str">
        <f>WeightsDictionary!B29</f>
        <v>Amongst a culturally-specific or focus group (i.e. teenagers, kids, parents, students, etc.) with a specific purpose</v>
      </c>
      <c r="C30" s="29" t="b">
        <v>0</v>
      </c>
      <c r="D30" s="21" t="str">
        <f>VLOOKUP(B30,WeightsDictionary!$B$3:$G$31,IF(C30=TRUE,3,5),FALSE)</f>
        <v>Optimal</v>
      </c>
      <c r="E30" s="21">
        <f>VLOOKUP(B30,WeightsDictionary!$B$3:$G$31,2,FALSE)</f>
        <v>4</v>
      </c>
      <c r="F30" s="21">
        <f>VLOOKUP(B30,WeightsDictionary!$B$3:$G$31,IF(C30=TRUE,4,6),FALSE)*IF($C$29=TRUE,0.5,1)</f>
        <v>0</v>
      </c>
    </row>
    <row r="31" spans="1:6" ht="49.5">
      <c r="A31" s="74" t="str">
        <f>WeightsDictionary!A30</f>
        <v>Project-Specific</v>
      </c>
      <c r="B31" s="25" t="str">
        <f>WeightsDictionary!B30</f>
        <v>Needs the translation with a fast turn-around time to meet with specific deadlines (e.g. TAT shorter than standard delivery SLA for the volumes to be translated)</v>
      </c>
      <c r="C31" s="29" t="b">
        <v>0</v>
      </c>
      <c r="D31" s="21" t="str">
        <f>VLOOKUP(B31,WeightsDictionary!$B$3:$G$31,IF(C31=TRUE,3,5),FALSE)</f>
        <v>At Risk</v>
      </c>
      <c r="E31" s="21">
        <f>VLOOKUP(B31,WeightsDictionary!$B$3:$G$31,2,FALSE)</f>
        <v>1</v>
      </c>
      <c r="F31" s="21">
        <f>VLOOKUP(B31,WeightsDictionary!$B$3:$G$31,IF(C31=TRUE,4,6),FALSE)*IF($C$29=TRUE,0.5,1)</f>
        <v>1</v>
      </c>
    </row>
    <row r="32" spans="1:6" ht="17.5">
      <c r="A32" s="75"/>
      <c r="B32" s="25" t="str">
        <f>WeightsDictionary!B31</f>
        <v>Has budget concerns</v>
      </c>
      <c r="C32" s="29" t="b">
        <v>0</v>
      </c>
      <c r="D32" s="21" t="str">
        <f>VLOOKUP(B32,WeightsDictionary!$B$3:$G$31,IF(C32=TRUE,3,5),FALSE)</f>
        <v>At Risk</v>
      </c>
      <c r="E32" s="21">
        <f>VLOOKUP(B32,WeightsDictionary!$B$3:$G$31,2,FALSE)</f>
        <v>1</v>
      </c>
      <c r="F32" s="21">
        <f>VLOOKUP(B32,WeightsDictionary!$B$3:$G$31,IF(C32=TRUE,4,6),FALSE)*IF($C$29=TRUE,0.5,1)</f>
        <v>1</v>
      </c>
    </row>
    <row r="33" spans="1:6" ht="17.5">
      <c r="A33" s="26"/>
      <c r="B33" s="27"/>
      <c r="C33" s="30"/>
      <c r="D33" s="31"/>
      <c r="E33" s="31">
        <f t="shared" ref="E33:F33" si="0">SUM(E3:E32)</f>
        <v>88</v>
      </c>
      <c r="F33" s="32">
        <f t="shared" si="0"/>
        <v>47</v>
      </c>
    </row>
  </sheetData>
  <mergeCells count="8">
    <mergeCell ref="A29:A30"/>
    <mergeCell ref="A31:A32"/>
    <mergeCell ref="A1:F1"/>
    <mergeCell ref="A4:A10"/>
    <mergeCell ref="A11:A18"/>
    <mergeCell ref="A19:A23"/>
    <mergeCell ref="A24:A26"/>
    <mergeCell ref="A27:A28"/>
  </mergeCells>
  <conditionalFormatting sqref="D3:F33">
    <cfRule type="cellIs" dxfId="43" priority="3" operator="equal">
      <formula>"Optimal"</formula>
    </cfRule>
    <cfRule type="cellIs" dxfId="42" priority="4" operator="equal">
      <formula>"At Risk"</formula>
    </cfRule>
  </conditionalFormatting>
  <conditionalFormatting sqref="A2:F2">
    <cfRule type="cellIs" dxfId="41" priority="1" operator="equal">
      <formula>"Optimal"</formula>
    </cfRule>
    <cfRule type="cellIs" dxfId="40" priority="2" operator="equal">
      <formula>"At Risk"</formula>
    </cfRule>
  </conditionalFormatting>
  <dataValidations count="1">
    <dataValidation type="list" allowBlank="1" showInputMessage="1" showErrorMessage="1" sqref="C4:C32">
      <formula1>"TRUE,FALSE"</formula1>
    </dataValidation>
  </dataValidations>
  <hyperlinks>
    <hyperlink ref="A1" r:id="rId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WeightsDictionary!$B$33:$B$40</xm:f>
          </x14:formula1>
          <xm:sqref>C3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F33"/>
  <sheetViews>
    <sheetView workbookViewId="0">
      <pane ySplit="2" topLeftCell="A3" activePane="bottomLeft" state="frozen"/>
      <selection pane="bottomLeft" activeCell="A2" sqref="A2"/>
    </sheetView>
  </sheetViews>
  <sheetFormatPr defaultColWidth="12.54296875" defaultRowHeight="15.75" customHeight="1"/>
  <cols>
    <col min="1" max="1" width="31.54296875" style="7" customWidth="1"/>
    <col min="2" max="2" width="67.26953125" style="7" customWidth="1"/>
    <col min="3" max="3" width="29.453125" style="33" customWidth="1"/>
    <col min="4" max="6" width="20.81640625" style="33" customWidth="1"/>
    <col min="7" max="16384" width="12.54296875" style="7"/>
  </cols>
  <sheetData>
    <row r="1" spans="1:6" ht="15.75" customHeight="1">
      <c r="A1" s="76" t="s">
        <v>207</v>
      </c>
      <c r="B1" s="77"/>
      <c r="C1" s="77"/>
      <c r="D1" s="77"/>
      <c r="E1" s="77"/>
      <c r="F1" s="78"/>
    </row>
    <row r="2" spans="1:6" ht="15.75" customHeight="1">
      <c r="A2" s="58" t="str">
        <f>WeightsDictionary!A1</f>
        <v>Category</v>
      </c>
      <c r="B2" s="58" t="str">
        <f>WeightsDictionary!B1</f>
        <v>Question</v>
      </c>
      <c r="C2" s="58" t="s">
        <v>222</v>
      </c>
      <c r="D2" s="58" t="s">
        <v>125</v>
      </c>
      <c r="E2" s="58" t="s">
        <v>215</v>
      </c>
      <c r="F2" s="58" t="s">
        <v>126</v>
      </c>
    </row>
    <row r="3" spans="1:6" ht="17.5">
      <c r="A3" s="23" t="str">
        <f>WeightsDictionary!A32</f>
        <v>Domains</v>
      </c>
      <c r="B3" s="24" t="str">
        <f>WeightsDictionary!B32</f>
        <v>What’s the content field of expertise?</v>
      </c>
      <c r="C3" s="34" t="s">
        <v>168</v>
      </c>
      <c r="D3" s="21" t="str">
        <f>VLOOKUP(C3,WeightsDictionary!$B$33:$E$40,3,FALSE)</f>
        <v>At Risk</v>
      </c>
      <c r="E3" s="21">
        <f>VLOOKUP(C3,WeightsDictionary!$B$33:$E$40,4,FALSE)</f>
        <v>4</v>
      </c>
      <c r="F3" s="21">
        <f>VLOOKUP(C3,WeightsDictionary!$B$33:$E$40,4,FALSE)*IF($C$29=TRUE,0.5,1)</f>
        <v>4</v>
      </c>
    </row>
    <row r="4" spans="1:6" ht="33">
      <c r="A4" s="74" t="str">
        <f>WeightsDictionary!A3</f>
        <v>Source Text Characteristics - Structure</v>
      </c>
      <c r="B4" s="25" t="str">
        <f>WeightsDictionary!B3</f>
        <v>Well-written/grammatically sound (i.e. adheres to correct grammar and language conventions)</v>
      </c>
      <c r="C4" s="29" t="b">
        <v>1</v>
      </c>
      <c r="D4" s="21" t="str">
        <f>VLOOKUP(B4,WeightsDictionary!$B$3:$G$31,IF(C4=TRUE,3,5),FALSE)</f>
        <v>Optimal</v>
      </c>
      <c r="E4" s="21">
        <f>VLOOKUP(B4,WeightsDictionary!$B$3:$G$31,2,FALSE)</f>
        <v>1</v>
      </c>
      <c r="F4" s="21">
        <f>VLOOKUP(B4,WeightsDictionary!$B$3:$G$31,IF(C4=TRUE,4,6),FALSE)*IF($C$29=TRUE,0.5,1)</f>
        <v>0</v>
      </c>
    </row>
    <row r="5" spans="1:6" ht="33">
      <c r="A5" s="79"/>
      <c r="B5" s="25" t="str">
        <f>WeightsDictionary!B4</f>
        <v>High level of sentence complexity (i.e. long sentences with multiple clauses or dependent constructions)</v>
      </c>
      <c r="C5" s="29" t="b">
        <v>0</v>
      </c>
      <c r="D5" s="21" t="str">
        <f>VLOOKUP(B5,WeightsDictionary!$B$3:$G$31,IF(C5=TRUE,3,5),FALSE)</f>
        <v>Optimal</v>
      </c>
      <c r="E5" s="21">
        <f>VLOOKUP(B5,WeightsDictionary!$B$3:$G$31,2,FALSE)</f>
        <v>4</v>
      </c>
      <c r="F5" s="21">
        <f>VLOOKUP(B5,WeightsDictionary!$B$3:$G$31,IF(C5=TRUE,4,6),FALSE)*IF($C$29=TRUE,0.5,1)</f>
        <v>0</v>
      </c>
    </row>
    <row r="6" spans="1:6" ht="17.5">
      <c r="A6" s="79"/>
      <c r="B6" s="25" t="str">
        <f>WeightsDictionary!B5</f>
        <v>Dialogue, Messaging Format</v>
      </c>
      <c r="C6" s="29" t="b">
        <v>0</v>
      </c>
      <c r="D6" s="21" t="str">
        <f>VLOOKUP(B6,WeightsDictionary!$B$3:$G$31,IF(C6=TRUE,3,5),FALSE)</f>
        <v>At Risk</v>
      </c>
      <c r="E6" s="21">
        <f>VLOOKUP(B6,WeightsDictionary!$B$3:$G$31,2,FALSE)</f>
        <v>2</v>
      </c>
      <c r="F6" s="21">
        <f>VLOOKUP(B6,WeightsDictionary!$B$3:$G$31,IF(C6=TRUE,4,6),FALSE)*IF($C$29=TRUE,0.5,1)</f>
        <v>2</v>
      </c>
    </row>
    <row r="7" spans="1:6" ht="17.5">
      <c r="A7" s="79"/>
      <c r="B7" s="25" t="str">
        <f>WeightsDictionary!B6</f>
        <v>Tables, Graphics, Charts (at least 1)</v>
      </c>
      <c r="C7" s="29" t="b">
        <v>1</v>
      </c>
      <c r="D7" s="21" t="str">
        <f>VLOOKUP(B7,WeightsDictionary!$B$3:$G$31,IF(C7=TRUE,3,5),FALSE)</f>
        <v>At Risk</v>
      </c>
      <c r="E7" s="21">
        <f>VLOOKUP(B7,WeightsDictionary!$B$3:$G$31,2,FALSE)</f>
        <v>4</v>
      </c>
      <c r="F7" s="21">
        <f>VLOOKUP(B7,WeightsDictionary!$B$3:$G$31,IF(C7=TRUE,4,6),FALSE)*IF($C$29=TRUE,0.5,1)</f>
        <v>4</v>
      </c>
    </row>
    <row r="8" spans="1:6" ht="17.5">
      <c r="A8" s="79"/>
      <c r="B8" s="25" t="str">
        <f>WeightsDictionary!B7</f>
        <v>Headers, Subheaders, Footers, Footnotes (at least 4)</v>
      </c>
      <c r="C8" s="29" t="b">
        <v>1</v>
      </c>
      <c r="D8" s="21" t="str">
        <f>VLOOKUP(B8,WeightsDictionary!$B$3:$G$31,IF(C8=TRUE,3,5),FALSE)</f>
        <v>At Risk</v>
      </c>
      <c r="E8" s="21">
        <f>VLOOKUP(B8,WeightsDictionary!$B$3:$G$31,2,FALSE)</f>
        <v>3</v>
      </c>
      <c r="F8" s="21">
        <f>VLOOKUP(B8,WeightsDictionary!$B$3:$G$31,IF(C8=TRUE,4,6),FALSE)*IF($C$29=TRUE,0.5,1)</f>
        <v>3</v>
      </c>
    </row>
    <row r="9" spans="1:6" ht="17.5">
      <c r="A9" s="79"/>
      <c r="B9" s="25" t="str">
        <f>WeightsDictionary!B8</f>
        <v>Placeholders, Tags, Links, HTML Markup Text (at least 2)</v>
      </c>
      <c r="C9" s="29" t="b">
        <v>1</v>
      </c>
      <c r="D9" s="21" t="str">
        <f>VLOOKUP(B9,WeightsDictionary!$B$3:$G$31,IF(C9=TRUE,3,5),FALSE)</f>
        <v>At Risk</v>
      </c>
      <c r="E9" s="21">
        <f>VLOOKUP(B9,WeightsDictionary!$B$3:$G$31,2,FALSE)</f>
        <v>4</v>
      </c>
      <c r="F9" s="21">
        <f>VLOOKUP(B9,WeightsDictionary!$B$3:$G$31,IF(C9=TRUE,4,6),FALSE)*IF($C$29=TRUE,0.5,1)</f>
        <v>4</v>
      </c>
    </row>
    <row r="10" spans="1:6" ht="17.5">
      <c r="A10" s="75"/>
      <c r="B10" s="25" t="str">
        <f>WeightsDictionary!B9</f>
        <v>Restricted Character Count Format, Social Media, Ads Format</v>
      </c>
      <c r="C10" s="29" t="b">
        <v>0</v>
      </c>
      <c r="D10" s="21" t="str">
        <f>VLOOKUP(B10,WeightsDictionary!$B$3:$G$31,IF(C10=TRUE,3,5),FALSE)</f>
        <v>Optimal</v>
      </c>
      <c r="E10" s="21">
        <f>VLOOKUP(B10,WeightsDictionary!$B$3:$G$31,2,FALSE)</f>
        <v>4</v>
      </c>
      <c r="F10" s="21">
        <f>VLOOKUP(B10,WeightsDictionary!$B$3:$G$31,IF(C10=TRUE,4,6),FALSE)*IF($C$29=TRUE,0.5,1)</f>
        <v>0</v>
      </c>
    </row>
    <row r="11" spans="1:6" ht="17.5">
      <c r="A11" s="74" t="str">
        <f>WeightsDictionary!A10</f>
        <v>Source Text Characteristics - Style</v>
      </c>
      <c r="B11" s="25" t="str">
        <f>WeightsDictionary!B10</f>
        <v>Creative (inventive language)</v>
      </c>
      <c r="C11" s="29" t="b">
        <v>0</v>
      </c>
      <c r="D11" s="21" t="str">
        <f>VLOOKUP(B11,WeightsDictionary!$B$3:$G$31,IF(C11=TRUE,3,5),FALSE)</f>
        <v>Optimal</v>
      </c>
      <c r="E11" s="21">
        <f>VLOOKUP(B11,WeightsDictionary!$B$3:$G$31,2,FALSE)</f>
        <v>4</v>
      </c>
      <c r="F11" s="21">
        <f>VLOOKUP(B11,WeightsDictionary!$B$3:$G$31,IF(C11=TRUE,4,6),FALSE)*IF($C$29=TRUE,0.5,1)</f>
        <v>0</v>
      </c>
    </row>
    <row r="12" spans="1:6" ht="17.5">
      <c r="A12" s="79"/>
      <c r="B12" s="25" t="str">
        <f>WeightsDictionary!B11</f>
        <v>Descriptive (detailed specifics of a product or item)</v>
      </c>
      <c r="C12" s="29" t="b">
        <v>0</v>
      </c>
      <c r="D12" s="21" t="str">
        <f>VLOOKUP(B12,WeightsDictionary!$B$3:$G$31,IF(C12=TRUE,3,5),FALSE)</f>
        <v>At Risk</v>
      </c>
      <c r="E12" s="21">
        <f>VLOOKUP(B12,WeightsDictionary!$B$3:$G$31,2,FALSE)</f>
        <v>2</v>
      </c>
      <c r="F12" s="21">
        <f>VLOOKUP(B12,WeightsDictionary!$B$3:$G$31,IF(C12=TRUE,4,6),FALSE)*IF($C$29=TRUE,0.5,1)</f>
        <v>2</v>
      </c>
    </row>
    <row r="13" spans="1:6" ht="17.5">
      <c r="A13" s="79"/>
      <c r="B13" s="25" t="str">
        <f>WeightsDictionary!B12</f>
        <v>Instructional (precise directions &amp; guidance)</v>
      </c>
      <c r="C13" s="29" t="b">
        <v>1</v>
      </c>
      <c r="D13" s="21" t="str">
        <f>VLOOKUP(B13,WeightsDictionary!$B$3:$G$31,IF(C13=TRUE,3,5),FALSE)</f>
        <v>Optimal</v>
      </c>
      <c r="E13" s="21">
        <f>VLOOKUP(B13,WeightsDictionary!$B$3:$G$31,2,FALSE)</f>
        <v>1</v>
      </c>
      <c r="F13" s="21">
        <f>VLOOKUP(B13,WeightsDictionary!$B$3:$G$31,IF(C13=TRUE,4,6),FALSE)*IF($C$29=TRUE,0.5,1)</f>
        <v>0</v>
      </c>
    </row>
    <row r="14" spans="1:6" ht="17.5">
      <c r="A14" s="79"/>
      <c r="B14" s="25" t="str">
        <f>WeightsDictionary!B13</f>
        <v>Declaratory, informative (straightforward, factual)</v>
      </c>
      <c r="C14" s="29" t="b">
        <v>0</v>
      </c>
      <c r="D14" s="21" t="str">
        <f>VLOOKUP(B14,WeightsDictionary!$B$3:$G$31,IF(C14=TRUE,3,5),FALSE)</f>
        <v>At Risk</v>
      </c>
      <c r="E14" s="21">
        <f>VLOOKUP(B14,WeightsDictionary!$B$3:$G$31,2,FALSE)</f>
        <v>1</v>
      </c>
      <c r="F14" s="21">
        <f>VLOOKUP(B14,WeightsDictionary!$B$3:$G$31,IF(C14=TRUE,4,6),FALSE)*IF($C$29=TRUE,0.5,1)</f>
        <v>1</v>
      </c>
    </row>
    <row r="15" spans="1:6" ht="17.5">
      <c r="A15" s="79"/>
      <c r="B15" s="25" t="str">
        <f>WeightsDictionary!B14</f>
        <v>Idiomatic, figurative (at least one idiomatic or figurative expression)</v>
      </c>
      <c r="C15" s="29" t="b">
        <v>0</v>
      </c>
      <c r="D15" s="21" t="str">
        <f>VLOOKUP(B15,WeightsDictionary!$B$3:$G$31,IF(C15=TRUE,3,5),FALSE)</f>
        <v>Optimal</v>
      </c>
      <c r="E15" s="21">
        <f>VLOOKUP(B15,WeightsDictionary!$B$3:$G$31,2,FALSE)</f>
        <v>4</v>
      </c>
      <c r="F15" s="21">
        <f>VLOOKUP(B15,WeightsDictionary!$B$3:$G$31,IF(C15=TRUE,4,6),FALSE)*IF($C$29=TRUE,0.5,1)</f>
        <v>0</v>
      </c>
    </row>
    <row r="16" spans="1:6" ht="17.5">
      <c r="A16" s="79"/>
      <c r="B16" s="25" t="str">
        <f>WeightsDictionary!B15</f>
        <v>Nuanced (intricate layers of meaning, cultural subtleties, connotations)</v>
      </c>
      <c r="C16" s="29" t="b">
        <v>0</v>
      </c>
      <c r="D16" s="21" t="str">
        <f>VLOOKUP(B16,WeightsDictionary!$B$3:$G$31,IF(C16=TRUE,3,5),FALSE)</f>
        <v>Optimal</v>
      </c>
      <c r="E16" s="21">
        <f>VLOOKUP(B16,WeightsDictionary!$B$3:$G$31,2,FALSE)</f>
        <v>4</v>
      </c>
      <c r="F16" s="21">
        <f>VLOOKUP(B16,WeightsDictionary!$B$3:$G$31,IF(C16=TRUE,4,6),FALSE)*IF($C$29=TRUE,0.5,1)</f>
        <v>0</v>
      </c>
    </row>
    <row r="17" spans="1:6" ht="33">
      <c r="A17" s="79"/>
      <c r="B17" s="25" t="str">
        <f>WeightsDictionary!B16</f>
        <v>Informal writing (conversational tone, colloquialisms, a more "relaxed" approach to grammar rules)</v>
      </c>
      <c r="C17" s="29" t="b">
        <v>1</v>
      </c>
      <c r="D17" s="21" t="str">
        <f>VLOOKUP(B17,WeightsDictionary!$B$3:$G$31,IF(C17=TRUE,3,5),FALSE)</f>
        <v>At Risk</v>
      </c>
      <c r="E17" s="21">
        <f>VLOOKUP(B17,WeightsDictionary!$B$3:$G$31,2,FALSE)</f>
        <v>3</v>
      </c>
      <c r="F17" s="21">
        <f>VLOOKUP(B17,WeightsDictionary!$B$3:$G$31,IF(C17=TRUE,4,6),FALSE)*IF($C$29=TRUE,0.5,1)</f>
        <v>3</v>
      </c>
    </row>
    <row r="18" spans="1:6" ht="33">
      <c r="A18" s="75"/>
      <c r="B18" s="25" t="str">
        <f>WeightsDictionary!B17</f>
        <v>Formal writing (more sophisticated vocabulary, impersonal tone, priority is adherence to grammar rules)</v>
      </c>
      <c r="C18" s="29" t="b">
        <v>0</v>
      </c>
      <c r="D18" s="21" t="str">
        <f>VLOOKUP(B18,WeightsDictionary!$B$3:$G$31,IF(C18=TRUE,3,5),FALSE)</f>
        <v>At Risk</v>
      </c>
      <c r="E18" s="21">
        <f>VLOOKUP(B18,WeightsDictionary!$B$3:$G$31,2,FALSE)</f>
        <v>2</v>
      </c>
      <c r="F18" s="21">
        <f>VLOOKUP(B18,WeightsDictionary!$B$3:$G$31,IF(C18=TRUE,4,6),FALSE)*IF($C$29=TRUE,0.5,1)</f>
        <v>2</v>
      </c>
    </row>
    <row r="19" spans="1:6" ht="33">
      <c r="A19" s="74" t="str">
        <f>WeightsDictionary!A18</f>
        <v>Source Text Characteristics - Intent</v>
      </c>
      <c r="B19" s="25" t="str">
        <f>WeightsDictionary!B18</f>
        <v>Convince, persuade the user to take action or behave in a certain way (e.g. convince the user to subscribe to a newsletter)</v>
      </c>
      <c r="C19" s="29" t="b">
        <v>1</v>
      </c>
      <c r="D19" s="21" t="str">
        <f>VLOOKUP(B19,WeightsDictionary!$B$3:$G$31,IF(C19=TRUE,3,5),FALSE)</f>
        <v>At Risk</v>
      </c>
      <c r="E19" s="21">
        <f>VLOOKUP(B19,WeightsDictionary!$B$3:$G$31,2,FALSE)</f>
        <v>4</v>
      </c>
      <c r="F19" s="21">
        <f>VLOOKUP(B19,WeightsDictionary!$B$3:$G$31,IF(C19=TRUE,4,6),FALSE)*IF($C$29=TRUE,0.5,1)</f>
        <v>4</v>
      </c>
    </row>
    <row r="20" spans="1:6" ht="17.5">
      <c r="A20" s="79"/>
      <c r="B20" s="25" t="str">
        <f>WeightsDictionary!B19</f>
        <v>Interact; engage with the user (e.g. shopping cart on website)</v>
      </c>
      <c r="C20" s="29" t="b">
        <v>0</v>
      </c>
      <c r="D20" s="21" t="str">
        <f>VLOOKUP(B20,WeightsDictionary!$B$3:$G$31,IF(C20=TRUE,3,5),FALSE)</f>
        <v>At Risk</v>
      </c>
      <c r="E20" s="21">
        <f>VLOOKUP(B20,WeightsDictionary!$B$3:$G$31,2,FALSE)</f>
        <v>3</v>
      </c>
      <c r="F20" s="21">
        <f>VLOOKUP(B20,WeightsDictionary!$B$3:$G$31,IF(C20=TRUE,4,6),FALSE)*IF($C$29=TRUE,0.5,1)</f>
        <v>3</v>
      </c>
    </row>
    <row r="21" spans="1:6" ht="33">
      <c r="A21" s="79"/>
      <c r="B21" s="25" t="str">
        <f>WeightsDictionary!B20</f>
        <v>Entertain; ignite inspiration, motivation or enthusiasm in the user (e.g. marketing case study)</v>
      </c>
      <c r="C21" s="29" t="b">
        <v>1</v>
      </c>
      <c r="D21" s="21" t="str">
        <f>VLOOKUP(B21,WeightsDictionary!$B$3:$G$31,IF(C21=TRUE,3,5),FALSE)</f>
        <v>At Risk</v>
      </c>
      <c r="E21" s="21">
        <f>VLOOKUP(B21,WeightsDictionary!$B$3:$G$31,2,FALSE)</f>
        <v>4</v>
      </c>
      <c r="F21" s="21">
        <f>VLOOKUP(B21,WeightsDictionary!$B$3:$G$31,IF(C21=TRUE,4,6),FALSE)*IF($C$29=TRUE,0.5,1)</f>
        <v>4</v>
      </c>
    </row>
    <row r="22" spans="1:6" ht="17.5">
      <c r="A22" s="79"/>
      <c r="B22" s="25" t="str">
        <f>WeightsDictionary!B21</f>
        <v>For the user to comprehend the main idea of the message (get the gist)</v>
      </c>
      <c r="C22" s="29" t="b">
        <v>0</v>
      </c>
      <c r="D22" s="21" t="str">
        <f>VLOOKUP(B22,WeightsDictionary!$B$3:$G$31,IF(C22=TRUE,3,5),FALSE)</f>
        <v>At Risk</v>
      </c>
      <c r="E22" s="21">
        <f>VLOOKUP(B22,WeightsDictionary!$B$3:$G$31,2,FALSE)</f>
        <v>1</v>
      </c>
      <c r="F22" s="21">
        <f>VLOOKUP(B22,WeightsDictionary!$B$3:$G$31,IF(C22=TRUE,4,6),FALSE)*IF($C$29=TRUE,0.5,1)</f>
        <v>1</v>
      </c>
    </row>
    <row r="23" spans="1:6" ht="17.5">
      <c r="A23" s="75"/>
      <c r="B23" s="25" t="str">
        <f>WeightsDictionary!B22</f>
        <v>Provide user with information (e.g. a product description in retail)</v>
      </c>
      <c r="C23" s="29" t="b">
        <v>0</v>
      </c>
      <c r="D23" s="21" t="str">
        <f>VLOOKUP(B23,WeightsDictionary!$B$3:$G$31,IF(C23=TRUE,3,5),FALSE)</f>
        <v>At Risk</v>
      </c>
      <c r="E23" s="21">
        <f>VLOOKUP(B23,WeightsDictionary!$B$3:$G$31,2,FALSE)</f>
        <v>2</v>
      </c>
      <c r="F23" s="21">
        <f>VLOOKUP(B23,WeightsDictionary!$B$3:$G$31,IF(C23=TRUE,4,6),FALSE)*IF($C$29=TRUE,0.5,1)</f>
        <v>2</v>
      </c>
    </row>
    <row r="24" spans="1:6" ht="49.5">
      <c r="A24" s="74" t="str">
        <f>WeightsDictionary!A23</f>
        <v>Terminology</v>
      </c>
      <c r="B24" s="25" t="str">
        <f>WeightsDictionary!B23</f>
        <v>Industry-specific jargon (specialized terminology, expressions, or language unique to a particular field, i.e. patents, dish/cuisine names (at least 3 specialized terms that might require research)</v>
      </c>
      <c r="C24" s="29" t="b">
        <v>1</v>
      </c>
      <c r="D24" s="21" t="str">
        <f>VLOOKUP(B24,WeightsDictionary!$B$3:$G$31,IF(C24=TRUE,3,5),FALSE)</f>
        <v>At Risk</v>
      </c>
      <c r="E24" s="21">
        <f>VLOOKUP(B24,WeightsDictionary!$B$3:$G$31,2,FALSE)</f>
        <v>4</v>
      </c>
      <c r="F24" s="21">
        <f>VLOOKUP(B24,WeightsDictionary!$B$3:$G$31,IF(C24=TRUE,4,6),FALSE)*IF($C$29=TRUE,0.5,1)</f>
        <v>4</v>
      </c>
    </row>
    <row r="25" spans="1:6" ht="17.5">
      <c r="A25" s="79"/>
      <c r="B25" s="25" t="str">
        <f>WeightsDictionary!B24</f>
        <v>Abbreviations and/or acronyms (at least 3)</v>
      </c>
      <c r="C25" s="29" t="b">
        <v>1</v>
      </c>
      <c r="D25" s="21" t="str">
        <f>VLOOKUP(B25,WeightsDictionary!$B$3:$G$31,IF(C25=TRUE,3,5),FALSE)</f>
        <v>At Risk</v>
      </c>
      <c r="E25" s="21">
        <f>VLOOKUP(B25,WeightsDictionary!$B$3:$G$31,2,FALSE)</f>
        <v>4</v>
      </c>
      <c r="F25" s="21">
        <f>VLOOKUP(B25,WeightsDictionary!$B$3:$G$31,IF(C25=TRUE,4,6),FALSE)*IF($C$29=TRUE,0.5,1)</f>
        <v>4</v>
      </c>
    </row>
    <row r="26" spans="1:6" ht="33">
      <c r="A26" s="75"/>
      <c r="B26" s="25" t="str">
        <f>WeightsDictionary!B25</f>
        <v>Inconsistent use of terminology, contradictory word choices and expressions (at least 2)</v>
      </c>
      <c r="C26" s="29" t="b">
        <v>0</v>
      </c>
      <c r="D26" s="21" t="str">
        <f>VLOOKUP(B26,WeightsDictionary!$B$3:$G$31,IF(C26=TRUE,3,5),FALSE)</f>
        <v>Optimal</v>
      </c>
      <c r="E26" s="21">
        <f>VLOOKUP(B26,WeightsDictionary!$B$3:$G$31,2,FALSE)</f>
        <v>4</v>
      </c>
      <c r="F26" s="21">
        <f>VLOOKUP(B26,WeightsDictionary!$B$3:$G$31,IF(C26=TRUE,4,6),FALSE)*IF($C$29=TRUE,0.5,1)</f>
        <v>0</v>
      </c>
    </row>
    <row r="27" spans="1:6" ht="17.5">
      <c r="A27" s="74" t="str">
        <f>WeightsDictionary!A26</f>
        <v>Legal and Regulatory Requirements</v>
      </c>
      <c r="B27" s="25" t="str">
        <f>WeightsDictionary!B26</f>
        <v>Highly sensitive, confidential</v>
      </c>
      <c r="C27" s="29" t="b">
        <v>0</v>
      </c>
      <c r="D27" s="21" t="str">
        <f>VLOOKUP(B27,WeightsDictionary!$B$3:$G$31,IF(C27=TRUE,3,5),FALSE)</f>
        <v>Optimal</v>
      </c>
      <c r="E27" s="21">
        <f>VLOOKUP(B27,WeightsDictionary!$B$3:$G$31,2,FALSE)</f>
        <v>4</v>
      </c>
      <c r="F27" s="21">
        <f>VLOOKUP(B27,WeightsDictionary!$B$3:$G$31,IF(C27=TRUE,4,6),FALSE)*IF($C$29=TRUE,0.5,1)</f>
        <v>0</v>
      </c>
    </row>
    <row r="28" spans="1:6" ht="17.5">
      <c r="A28" s="75"/>
      <c r="B28" s="25" t="str">
        <f>WeightsDictionary!B27</f>
        <v>Regulatory-constrained (i.e. patents)</v>
      </c>
      <c r="C28" s="29" t="b">
        <v>0</v>
      </c>
      <c r="D28" s="21" t="str">
        <f>VLOOKUP(B28,WeightsDictionary!$B$3:$G$31,IF(C28=TRUE,3,5),FALSE)</f>
        <v>Optimal</v>
      </c>
      <c r="E28" s="21">
        <f>VLOOKUP(B28,WeightsDictionary!$B$3:$G$31,2,FALSE)</f>
        <v>4</v>
      </c>
      <c r="F28" s="21">
        <f>VLOOKUP(B28,WeightsDictionary!$B$3:$G$31,IF(C28=TRUE,4,6),FALSE)*IF($C$29=TRUE,0.5,1)</f>
        <v>0</v>
      </c>
    </row>
    <row r="29" spans="1:6" ht="17.5">
      <c r="A29" s="74" t="str">
        <f>WeightsDictionary!A28</f>
        <v>Target Audience</v>
      </c>
      <c r="B29" s="25" t="str">
        <f>WeightsDictionary!B28</f>
        <v>Only internally within the Company (and will not be published)</v>
      </c>
      <c r="C29" s="29" t="b">
        <v>0</v>
      </c>
      <c r="D29" s="21" t="str">
        <f>VLOOKUP(B29,WeightsDictionary!$B$3:$G$31,IF(C29=TRUE,3,5),FALSE)</f>
        <v>At Risk</v>
      </c>
      <c r="E29" s="21">
        <f>VLOOKUP(B29,WeightsDictionary!$B$3:$G$31,2,FALSE)</f>
        <v>1</v>
      </c>
      <c r="F29" s="21">
        <f>VLOOKUP(B29,WeightsDictionary!$B$3:$G$31,IF(C29=TRUE,4,6),FALSE)*IF($C$29=TRUE,0.5,1)</f>
        <v>1</v>
      </c>
    </row>
    <row r="30" spans="1:6" ht="33">
      <c r="A30" s="75"/>
      <c r="B30" s="25" t="str">
        <f>WeightsDictionary!B29</f>
        <v>Amongst a culturally-specific or focus group (i.e. teenagers, kids, parents, students, etc.) with a specific purpose</v>
      </c>
      <c r="C30" s="29" t="b">
        <v>0</v>
      </c>
      <c r="D30" s="21" t="str">
        <f>VLOOKUP(B30,WeightsDictionary!$B$3:$G$31,IF(C30=TRUE,3,5),FALSE)</f>
        <v>Optimal</v>
      </c>
      <c r="E30" s="21">
        <f>VLOOKUP(B30,WeightsDictionary!$B$3:$G$31,2,FALSE)</f>
        <v>4</v>
      </c>
      <c r="F30" s="21">
        <f>VLOOKUP(B30,WeightsDictionary!$B$3:$G$31,IF(C30=TRUE,4,6),FALSE)*IF($C$29=TRUE,0.5,1)</f>
        <v>0</v>
      </c>
    </row>
    <row r="31" spans="1:6" ht="49.5">
      <c r="A31" s="74" t="str">
        <f>WeightsDictionary!A30</f>
        <v>Project-Specific</v>
      </c>
      <c r="B31" s="25" t="str">
        <f>WeightsDictionary!B30</f>
        <v>Needs the translation with a fast turn-around time to meet with specific deadlines (e.g. TAT shorter than standard delivery SLA for the volumes to be translated)</v>
      </c>
      <c r="C31" s="29" t="b">
        <v>0</v>
      </c>
      <c r="D31" s="21" t="str">
        <f>VLOOKUP(B31,WeightsDictionary!$B$3:$G$31,IF(C31=TRUE,3,5),FALSE)</f>
        <v>At Risk</v>
      </c>
      <c r="E31" s="21">
        <f>VLOOKUP(B31,WeightsDictionary!$B$3:$G$31,2,FALSE)</f>
        <v>1</v>
      </c>
      <c r="F31" s="21">
        <f>VLOOKUP(B31,WeightsDictionary!$B$3:$G$31,IF(C31=TRUE,4,6),FALSE)*IF($C$29=TRUE,0.5,1)</f>
        <v>1</v>
      </c>
    </row>
    <row r="32" spans="1:6" ht="17.5">
      <c r="A32" s="75"/>
      <c r="B32" s="25" t="str">
        <f>WeightsDictionary!B31</f>
        <v>Has budget concerns</v>
      </c>
      <c r="C32" s="29" t="b">
        <v>0</v>
      </c>
      <c r="D32" s="21" t="str">
        <f>VLOOKUP(B32,WeightsDictionary!$B$3:$G$31,IF(C32=TRUE,3,5),FALSE)</f>
        <v>At Risk</v>
      </c>
      <c r="E32" s="21">
        <f>VLOOKUP(B32,WeightsDictionary!$B$3:$G$31,2,FALSE)</f>
        <v>1</v>
      </c>
      <c r="F32" s="21">
        <f>VLOOKUP(B32,WeightsDictionary!$B$3:$G$31,IF(C32=TRUE,4,6),FALSE)*IF($C$29=TRUE,0.5,1)</f>
        <v>1</v>
      </c>
    </row>
    <row r="33" spans="1:6" ht="17.5">
      <c r="A33" s="26"/>
      <c r="B33" s="27"/>
      <c r="C33" s="30"/>
      <c r="D33" s="31"/>
      <c r="E33" s="31">
        <f t="shared" ref="E33:F33" si="0">SUM(E3:E32)</f>
        <v>88</v>
      </c>
      <c r="F33" s="31">
        <f t="shared" si="0"/>
        <v>50</v>
      </c>
    </row>
  </sheetData>
  <mergeCells count="8">
    <mergeCell ref="A29:A30"/>
    <mergeCell ref="A31:A32"/>
    <mergeCell ref="A1:F1"/>
    <mergeCell ref="A4:A10"/>
    <mergeCell ref="A11:A18"/>
    <mergeCell ref="A19:A23"/>
    <mergeCell ref="A24:A26"/>
    <mergeCell ref="A27:A28"/>
  </mergeCells>
  <conditionalFormatting sqref="D3:F33">
    <cfRule type="cellIs" dxfId="39" priority="3" operator="equal">
      <formula>"Optimal"</formula>
    </cfRule>
    <cfRule type="cellIs" dxfId="38" priority="4" operator="equal">
      <formula>"At Risk"</formula>
    </cfRule>
  </conditionalFormatting>
  <conditionalFormatting sqref="A2:F2">
    <cfRule type="cellIs" dxfId="37" priority="1" operator="equal">
      <formula>"Optimal"</formula>
    </cfRule>
    <cfRule type="cellIs" dxfId="36" priority="2" operator="equal">
      <formula>"At Risk"</formula>
    </cfRule>
  </conditionalFormatting>
  <dataValidations count="1">
    <dataValidation type="list" allowBlank="1" showInputMessage="1" showErrorMessage="1" sqref="C4:C32">
      <formula1>"TRUE,FALSE"</formula1>
    </dataValidation>
  </dataValidations>
  <hyperlinks>
    <hyperlink ref="A1" r:id="rId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WeightsDictionary!$B$33:$B$40</xm:f>
          </x14:formula1>
          <xm:sqref>C3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F33"/>
  <sheetViews>
    <sheetView workbookViewId="0">
      <pane ySplit="2" topLeftCell="A3" activePane="bottomLeft" state="frozen"/>
      <selection pane="bottomLeft" activeCell="A2" sqref="A2"/>
    </sheetView>
  </sheetViews>
  <sheetFormatPr defaultColWidth="12.54296875" defaultRowHeight="15.75" customHeight="1"/>
  <cols>
    <col min="1" max="1" width="31.54296875" style="7" customWidth="1"/>
    <col min="2" max="2" width="67.26953125" style="7" customWidth="1"/>
    <col min="3" max="3" width="29.453125" style="33" customWidth="1"/>
    <col min="4" max="6" width="20.81640625" style="33" customWidth="1"/>
    <col min="7" max="16384" width="12.54296875" style="7"/>
  </cols>
  <sheetData>
    <row r="1" spans="1:6" ht="15.75" customHeight="1">
      <c r="A1" s="76" t="s">
        <v>208</v>
      </c>
      <c r="B1" s="77"/>
      <c r="C1" s="77"/>
      <c r="D1" s="77"/>
      <c r="E1" s="77"/>
      <c r="F1" s="78"/>
    </row>
    <row r="2" spans="1:6" ht="15.75" customHeight="1">
      <c r="A2" s="58" t="str">
        <f>WeightsDictionary!A1</f>
        <v>Category</v>
      </c>
      <c r="B2" s="58" t="str">
        <f>WeightsDictionary!B1</f>
        <v>Question</v>
      </c>
      <c r="C2" s="58" t="s">
        <v>222</v>
      </c>
      <c r="D2" s="58" t="s">
        <v>125</v>
      </c>
      <c r="E2" s="58" t="s">
        <v>215</v>
      </c>
      <c r="F2" s="58" t="s">
        <v>126</v>
      </c>
    </row>
    <row r="3" spans="1:6" ht="17.5">
      <c r="A3" s="23" t="str">
        <f>WeightsDictionary!A32</f>
        <v>Domains</v>
      </c>
      <c r="B3" s="24" t="str">
        <f>WeightsDictionary!B32</f>
        <v>What’s the content field of expertise?</v>
      </c>
      <c r="C3" s="34" t="s">
        <v>172</v>
      </c>
      <c r="D3" s="21" t="str">
        <f>VLOOKUP(C3,WeightsDictionary!$B$33:$E$40,3,FALSE)</f>
        <v>At Risk</v>
      </c>
      <c r="E3" s="21">
        <f>VLOOKUP(C3,WeightsDictionary!$B$33:$E$40,4,FALSE)</f>
        <v>2</v>
      </c>
      <c r="F3" s="21">
        <f>VLOOKUP(C3,WeightsDictionary!$B$33:$E$40,4,FALSE)*IF($C$29=TRUE,0.5,1)</f>
        <v>2</v>
      </c>
    </row>
    <row r="4" spans="1:6" ht="33">
      <c r="A4" s="74" t="str">
        <f>WeightsDictionary!A3</f>
        <v>Source Text Characteristics - Structure</v>
      </c>
      <c r="B4" s="25" t="str">
        <f>WeightsDictionary!B3</f>
        <v>Well-written/grammatically sound (i.e. adheres to correct grammar and language conventions)</v>
      </c>
      <c r="C4" s="29" t="b">
        <v>1</v>
      </c>
      <c r="D4" s="21" t="str">
        <f>VLOOKUP(B4,WeightsDictionary!$B$3:$G$31,IF(C4=TRUE,3,5),FALSE)</f>
        <v>Optimal</v>
      </c>
      <c r="E4" s="21">
        <f>VLOOKUP(B4,WeightsDictionary!$B$3:$G$31,2,FALSE)</f>
        <v>1</v>
      </c>
      <c r="F4" s="21">
        <f>VLOOKUP(B4,WeightsDictionary!$B$3:$G$31,IF(C4=TRUE,4,6),FALSE)*IF($C$29=TRUE,0.5,1)</f>
        <v>0</v>
      </c>
    </row>
    <row r="5" spans="1:6" ht="33">
      <c r="A5" s="79"/>
      <c r="B5" s="25" t="str">
        <f>WeightsDictionary!B4</f>
        <v>High level of sentence complexity (i.e. long sentences with multiple clauses or dependent constructions)</v>
      </c>
      <c r="C5" s="29" t="b">
        <v>0</v>
      </c>
      <c r="D5" s="21" t="str">
        <f>VLOOKUP(B5,WeightsDictionary!$B$3:$G$31,IF(C5=TRUE,3,5),FALSE)</f>
        <v>Optimal</v>
      </c>
      <c r="E5" s="21">
        <f>VLOOKUP(B5,WeightsDictionary!$B$3:$G$31,2,FALSE)</f>
        <v>4</v>
      </c>
      <c r="F5" s="21">
        <f>VLOOKUP(B5,WeightsDictionary!$B$3:$G$31,IF(C5=TRUE,4,6),FALSE)*IF($C$29=TRUE,0.5,1)</f>
        <v>0</v>
      </c>
    </row>
    <row r="6" spans="1:6" ht="17.5">
      <c r="A6" s="79"/>
      <c r="B6" s="25" t="str">
        <f>WeightsDictionary!B5</f>
        <v>Dialogue, Messaging Format</v>
      </c>
      <c r="C6" s="29" t="b">
        <v>0</v>
      </c>
      <c r="D6" s="21" t="str">
        <f>VLOOKUP(B6,WeightsDictionary!$B$3:$G$31,IF(C6=TRUE,3,5),FALSE)</f>
        <v>At Risk</v>
      </c>
      <c r="E6" s="21">
        <f>VLOOKUP(B6,WeightsDictionary!$B$3:$G$31,2,FALSE)</f>
        <v>2</v>
      </c>
      <c r="F6" s="21">
        <f>VLOOKUP(B6,WeightsDictionary!$B$3:$G$31,IF(C6=TRUE,4,6),FALSE)*IF($C$29=TRUE,0.5,1)</f>
        <v>2</v>
      </c>
    </row>
    <row r="7" spans="1:6" ht="17.5">
      <c r="A7" s="79"/>
      <c r="B7" s="25" t="str">
        <f>WeightsDictionary!B6</f>
        <v>Tables, Graphics, Charts (at least 1)</v>
      </c>
      <c r="C7" s="29" t="b">
        <v>1</v>
      </c>
      <c r="D7" s="21" t="str">
        <f>VLOOKUP(B7,WeightsDictionary!$B$3:$G$31,IF(C7=TRUE,3,5),FALSE)</f>
        <v>At Risk</v>
      </c>
      <c r="E7" s="21">
        <f>VLOOKUP(B7,WeightsDictionary!$B$3:$G$31,2,FALSE)</f>
        <v>4</v>
      </c>
      <c r="F7" s="21">
        <f>VLOOKUP(B7,WeightsDictionary!$B$3:$G$31,IF(C7=TRUE,4,6),FALSE)*IF($C$29=TRUE,0.5,1)</f>
        <v>4</v>
      </c>
    </row>
    <row r="8" spans="1:6" ht="17.5">
      <c r="A8" s="79"/>
      <c r="B8" s="25" t="str">
        <f>WeightsDictionary!B7</f>
        <v>Headers, Subheaders, Footers, Footnotes (at least 4)</v>
      </c>
      <c r="C8" s="29" t="b">
        <v>1</v>
      </c>
      <c r="D8" s="21" t="str">
        <f>VLOOKUP(B8,WeightsDictionary!$B$3:$G$31,IF(C8=TRUE,3,5),FALSE)</f>
        <v>At Risk</v>
      </c>
      <c r="E8" s="21">
        <f>VLOOKUP(B8,WeightsDictionary!$B$3:$G$31,2,FALSE)</f>
        <v>3</v>
      </c>
      <c r="F8" s="21">
        <f>VLOOKUP(B8,WeightsDictionary!$B$3:$G$31,IF(C8=TRUE,4,6),FALSE)*IF($C$29=TRUE,0.5,1)</f>
        <v>3</v>
      </c>
    </row>
    <row r="9" spans="1:6" ht="17.5">
      <c r="A9" s="79"/>
      <c r="B9" s="25" t="str">
        <f>WeightsDictionary!B8</f>
        <v>Placeholders, Tags, Links, HTML Markup Text (at least 2)</v>
      </c>
      <c r="C9" s="29" t="b">
        <v>0</v>
      </c>
      <c r="D9" s="21" t="str">
        <f>VLOOKUP(B9,WeightsDictionary!$B$3:$G$31,IF(C9=TRUE,3,5),FALSE)</f>
        <v>Optimal</v>
      </c>
      <c r="E9" s="21">
        <f>VLOOKUP(B9,WeightsDictionary!$B$3:$G$31,2,FALSE)</f>
        <v>4</v>
      </c>
      <c r="F9" s="21">
        <f>VLOOKUP(B9,WeightsDictionary!$B$3:$G$31,IF(C9=TRUE,4,6),FALSE)*IF($C$29=TRUE,0.5,1)</f>
        <v>0</v>
      </c>
    </row>
    <row r="10" spans="1:6" ht="17.5">
      <c r="A10" s="75"/>
      <c r="B10" s="25" t="str">
        <f>WeightsDictionary!B9</f>
        <v>Restricted Character Count Format, Social Media, Ads Format</v>
      </c>
      <c r="C10" s="29" t="b">
        <v>0</v>
      </c>
      <c r="D10" s="21" t="str">
        <f>VLOOKUP(B10,WeightsDictionary!$B$3:$G$31,IF(C10=TRUE,3,5),FALSE)</f>
        <v>Optimal</v>
      </c>
      <c r="E10" s="21">
        <f>VLOOKUP(B10,WeightsDictionary!$B$3:$G$31,2,FALSE)</f>
        <v>4</v>
      </c>
      <c r="F10" s="21">
        <f>VLOOKUP(B10,WeightsDictionary!$B$3:$G$31,IF(C10=TRUE,4,6),FALSE)*IF($C$29=TRUE,0.5,1)</f>
        <v>0</v>
      </c>
    </row>
    <row r="11" spans="1:6" ht="17.5">
      <c r="A11" s="74" t="str">
        <f>WeightsDictionary!A10</f>
        <v>Source Text Characteristics - Style</v>
      </c>
      <c r="B11" s="25" t="str">
        <f>WeightsDictionary!B10</f>
        <v>Creative (inventive language)</v>
      </c>
      <c r="C11" s="29" t="b">
        <v>0</v>
      </c>
      <c r="D11" s="21" t="str">
        <f>VLOOKUP(B11,WeightsDictionary!$B$3:$G$31,IF(C11=TRUE,3,5),FALSE)</f>
        <v>Optimal</v>
      </c>
      <c r="E11" s="21">
        <f>VLOOKUP(B11,WeightsDictionary!$B$3:$G$31,2,FALSE)</f>
        <v>4</v>
      </c>
      <c r="F11" s="21">
        <f>VLOOKUP(B11,WeightsDictionary!$B$3:$G$31,IF(C11=TRUE,4,6),FALSE)*IF($C$29=TRUE,0.5,1)</f>
        <v>0</v>
      </c>
    </row>
    <row r="12" spans="1:6" ht="17.5">
      <c r="A12" s="79"/>
      <c r="B12" s="25" t="str">
        <f>WeightsDictionary!B11</f>
        <v>Descriptive (detailed specifics of a product or item)</v>
      </c>
      <c r="C12" s="29" t="b">
        <v>1</v>
      </c>
      <c r="D12" s="21" t="str">
        <f>VLOOKUP(B12,WeightsDictionary!$B$3:$G$31,IF(C12=TRUE,3,5),FALSE)</f>
        <v>Optimal</v>
      </c>
      <c r="E12" s="21">
        <f>VLOOKUP(B12,WeightsDictionary!$B$3:$G$31,2,FALSE)</f>
        <v>2</v>
      </c>
      <c r="F12" s="21">
        <f>VLOOKUP(B12,WeightsDictionary!$B$3:$G$31,IF(C12=TRUE,4,6),FALSE)*IF($C$29=TRUE,0.5,1)</f>
        <v>0</v>
      </c>
    </row>
    <row r="13" spans="1:6" ht="17.5">
      <c r="A13" s="79"/>
      <c r="B13" s="25" t="str">
        <f>WeightsDictionary!B12</f>
        <v>Instructional (precise directions &amp; guidance)</v>
      </c>
      <c r="C13" s="29" t="b">
        <v>1</v>
      </c>
      <c r="D13" s="21" t="str">
        <f>VLOOKUP(B13,WeightsDictionary!$B$3:$G$31,IF(C13=TRUE,3,5),FALSE)</f>
        <v>Optimal</v>
      </c>
      <c r="E13" s="21">
        <f>VLOOKUP(B13,WeightsDictionary!$B$3:$G$31,2,FALSE)</f>
        <v>1</v>
      </c>
      <c r="F13" s="21">
        <f>VLOOKUP(B13,WeightsDictionary!$B$3:$G$31,IF(C13=TRUE,4,6),FALSE)*IF($C$29=TRUE,0.5,1)</f>
        <v>0</v>
      </c>
    </row>
    <row r="14" spans="1:6" ht="17.5">
      <c r="A14" s="79"/>
      <c r="B14" s="25" t="str">
        <f>WeightsDictionary!B13</f>
        <v>Declaratory, informative (straightforward, factual)</v>
      </c>
      <c r="C14" s="29" t="b">
        <v>1</v>
      </c>
      <c r="D14" s="21" t="str">
        <f>VLOOKUP(B14,WeightsDictionary!$B$3:$G$31,IF(C14=TRUE,3,5),FALSE)</f>
        <v>Optimal</v>
      </c>
      <c r="E14" s="21">
        <f>VLOOKUP(B14,WeightsDictionary!$B$3:$G$31,2,FALSE)</f>
        <v>1</v>
      </c>
      <c r="F14" s="21">
        <f>VLOOKUP(B14,WeightsDictionary!$B$3:$G$31,IF(C14=TRUE,4,6),FALSE)*IF($C$29=TRUE,0.5,1)</f>
        <v>0</v>
      </c>
    </row>
    <row r="15" spans="1:6" ht="17.5">
      <c r="A15" s="79"/>
      <c r="B15" s="25" t="str">
        <f>WeightsDictionary!B14</f>
        <v>Idiomatic, figurative (at least one idiomatic or figurative expression)</v>
      </c>
      <c r="C15" s="29" t="b">
        <v>0</v>
      </c>
      <c r="D15" s="21" t="str">
        <f>VLOOKUP(B15,WeightsDictionary!$B$3:$G$31,IF(C15=TRUE,3,5),FALSE)</f>
        <v>Optimal</v>
      </c>
      <c r="E15" s="21">
        <f>VLOOKUP(B15,WeightsDictionary!$B$3:$G$31,2,FALSE)</f>
        <v>4</v>
      </c>
      <c r="F15" s="21">
        <f>VLOOKUP(B15,WeightsDictionary!$B$3:$G$31,IF(C15=TRUE,4,6),FALSE)*IF($C$29=TRUE,0.5,1)</f>
        <v>0</v>
      </c>
    </row>
    <row r="16" spans="1:6" ht="17.5">
      <c r="A16" s="79"/>
      <c r="B16" s="25" t="str">
        <f>WeightsDictionary!B15</f>
        <v>Nuanced (intricate layers of meaning, cultural subtleties, connotations)</v>
      </c>
      <c r="C16" s="29" t="b">
        <v>0</v>
      </c>
      <c r="D16" s="21" t="str">
        <f>VLOOKUP(B16,WeightsDictionary!$B$3:$G$31,IF(C16=TRUE,3,5),FALSE)</f>
        <v>Optimal</v>
      </c>
      <c r="E16" s="21">
        <f>VLOOKUP(B16,WeightsDictionary!$B$3:$G$31,2,FALSE)</f>
        <v>4</v>
      </c>
      <c r="F16" s="21">
        <f>VLOOKUP(B16,WeightsDictionary!$B$3:$G$31,IF(C16=TRUE,4,6),FALSE)*IF($C$29=TRUE,0.5,1)</f>
        <v>0</v>
      </c>
    </row>
    <row r="17" spans="1:6" ht="33">
      <c r="A17" s="79"/>
      <c r="B17" s="25" t="str">
        <f>WeightsDictionary!B16</f>
        <v>Informal writing (conversational tone, colloquialisms, a more "relaxed" approach to grammar rules)</v>
      </c>
      <c r="C17" s="29" t="b">
        <v>1</v>
      </c>
      <c r="D17" s="21" t="str">
        <f>VLOOKUP(B17,WeightsDictionary!$B$3:$G$31,IF(C17=TRUE,3,5),FALSE)</f>
        <v>At Risk</v>
      </c>
      <c r="E17" s="21">
        <f>VLOOKUP(B17,WeightsDictionary!$B$3:$G$31,2,FALSE)</f>
        <v>3</v>
      </c>
      <c r="F17" s="21">
        <f>VLOOKUP(B17,WeightsDictionary!$B$3:$G$31,IF(C17=TRUE,4,6),FALSE)*IF($C$29=TRUE,0.5,1)</f>
        <v>3</v>
      </c>
    </row>
    <row r="18" spans="1:6" ht="33">
      <c r="A18" s="75"/>
      <c r="B18" s="25" t="str">
        <f>WeightsDictionary!B17</f>
        <v>Formal writing (more sophisticated vocabulary, impersonal tone, priority is adherence to grammar rules)</v>
      </c>
      <c r="C18" s="29" t="b">
        <v>0</v>
      </c>
      <c r="D18" s="21" t="str">
        <f>VLOOKUP(B18,WeightsDictionary!$B$3:$G$31,IF(C18=TRUE,3,5),FALSE)</f>
        <v>At Risk</v>
      </c>
      <c r="E18" s="21">
        <f>VLOOKUP(B18,WeightsDictionary!$B$3:$G$31,2,FALSE)</f>
        <v>2</v>
      </c>
      <c r="F18" s="21">
        <f>VLOOKUP(B18,WeightsDictionary!$B$3:$G$31,IF(C18=TRUE,4,6),FALSE)*IF($C$29=TRUE,0.5,1)</f>
        <v>2</v>
      </c>
    </row>
    <row r="19" spans="1:6" ht="33">
      <c r="A19" s="74" t="str">
        <f>WeightsDictionary!A18</f>
        <v>Source Text Characteristics - Intent</v>
      </c>
      <c r="B19" s="25" t="str">
        <f>WeightsDictionary!B18</f>
        <v>Convince, persuade the user to take action or behave in a certain way (e.g. convince the user to subscribe to a newsletter)</v>
      </c>
      <c r="C19" s="29" t="b">
        <v>0</v>
      </c>
      <c r="D19" s="21" t="str">
        <f>VLOOKUP(B19,WeightsDictionary!$B$3:$G$31,IF(C19=TRUE,3,5),FALSE)</f>
        <v>Optimal</v>
      </c>
      <c r="E19" s="21">
        <f>VLOOKUP(B19,WeightsDictionary!$B$3:$G$31,2,FALSE)</f>
        <v>4</v>
      </c>
      <c r="F19" s="21">
        <f>VLOOKUP(B19,WeightsDictionary!$B$3:$G$31,IF(C19=TRUE,4,6),FALSE)*IF($C$29=TRUE,0.5,1)</f>
        <v>0</v>
      </c>
    </row>
    <row r="20" spans="1:6" ht="17.5">
      <c r="A20" s="79"/>
      <c r="B20" s="25" t="str">
        <f>WeightsDictionary!B19</f>
        <v>Interact; engage with the user (e.g. shopping cart on website)</v>
      </c>
      <c r="C20" s="29" t="b">
        <v>1</v>
      </c>
      <c r="D20" s="21" t="str">
        <f>VLOOKUP(B20,WeightsDictionary!$B$3:$G$31,IF(C20=TRUE,3,5),FALSE)</f>
        <v>Optimal</v>
      </c>
      <c r="E20" s="21">
        <f>VLOOKUP(B20,WeightsDictionary!$B$3:$G$31,2,FALSE)</f>
        <v>3</v>
      </c>
      <c r="F20" s="21">
        <f>VLOOKUP(B20,WeightsDictionary!$B$3:$G$31,IF(C20=TRUE,4,6),FALSE)*IF($C$29=TRUE,0.5,1)</f>
        <v>0</v>
      </c>
    </row>
    <row r="21" spans="1:6" ht="33">
      <c r="A21" s="79"/>
      <c r="B21" s="25" t="str">
        <f>WeightsDictionary!B20</f>
        <v>Entertain; ignite inspiration, motivation or enthusiasm in the user (e.g. marketing case study)</v>
      </c>
      <c r="C21" s="29" t="b">
        <v>0</v>
      </c>
      <c r="D21" s="21" t="str">
        <f>VLOOKUP(B21,WeightsDictionary!$B$3:$G$31,IF(C21=TRUE,3,5),FALSE)</f>
        <v>Optimal</v>
      </c>
      <c r="E21" s="21">
        <f>VLOOKUP(B21,WeightsDictionary!$B$3:$G$31,2,FALSE)</f>
        <v>4</v>
      </c>
      <c r="F21" s="21">
        <f>VLOOKUP(B21,WeightsDictionary!$B$3:$G$31,IF(C21=TRUE,4,6),FALSE)*IF($C$29=TRUE,0.5,1)</f>
        <v>0</v>
      </c>
    </row>
    <row r="22" spans="1:6" ht="17.5">
      <c r="A22" s="79"/>
      <c r="B22" s="25" t="str">
        <f>WeightsDictionary!B21</f>
        <v>For the user to comprehend the main idea of the message (get the gist)</v>
      </c>
      <c r="C22" s="29" t="b">
        <v>1</v>
      </c>
      <c r="D22" s="21" t="str">
        <f>VLOOKUP(B22,WeightsDictionary!$B$3:$G$31,IF(C22=TRUE,3,5),FALSE)</f>
        <v>Optimal</v>
      </c>
      <c r="E22" s="21">
        <f>VLOOKUP(B22,WeightsDictionary!$B$3:$G$31,2,FALSE)</f>
        <v>1</v>
      </c>
      <c r="F22" s="21">
        <f>VLOOKUP(B22,WeightsDictionary!$B$3:$G$31,IF(C22=TRUE,4,6),FALSE)*IF($C$29=TRUE,0.5,1)</f>
        <v>0</v>
      </c>
    </row>
    <row r="23" spans="1:6" ht="17.5">
      <c r="A23" s="75"/>
      <c r="B23" s="25" t="str">
        <f>WeightsDictionary!B22</f>
        <v>Provide user with information (e.g. a product description in retail)</v>
      </c>
      <c r="C23" s="29" t="b">
        <v>1</v>
      </c>
      <c r="D23" s="21" t="str">
        <f>VLOOKUP(B23,WeightsDictionary!$B$3:$G$31,IF(C23=TRUE,3,5),FALSE)</f>
        <v>Optimal</v>
      </c>
      <c r="E23" s="21">
        <f>VLOOKUP(B23,WeightsDictionary!$B$3:$G$31,2,FALSE)</f>
        <v>2</v>
      </c>
      <c r="F23" s="21">
        <f>VLOOKUP(B23,WeightsDictionary!$B$3:$G$31,IF(C23=TRUE,4,6),FALSE)*IF($C$29=TRUE,0.5,1)</f>
        <v>0</v>
      </c>
    </row>
    <row r="24" spans="1:6" ht="49.5">
      <c r="A24" s="74" t="str">
        <f>WeightsDictionary!A23</f>
        <v>Terminology</v>
      </c>
      <c r="B24" s="25" t="str">
        <f>WeightsDictionary!B23</f>
        <v>Industry-specific jargon (specialized terminology, expressions, or language unique to a particular field, i.e. patents, dish/cuisine names (at least 3 specialized terms that might require research)</v>
      </c>
      <c r="C24" s="29" t="b">
        <v>0</v>
      </c>
      <c r="D24" s="21" t="str">
        <f>VLOOKUP(B24,WeightsDictionary!$B$3:$G$31,IF(C24=TRUE,3,5),FALSE)</f>
        <v>Optimal</v>
      </c>
      <c r="E24" s="21">
        <f>VLOOKUP(B24,WeightsDictionary!$B$3:$G$31,2,FALSE)</f>
        <v>4</v>
      </c>
      <c r="F24" s="21">
        <f>VLOOKUP(B24,WeightsDictionary!$B$3:$G$31,IF(C24=TRUE,4,6),FALSE)*IF($C$29=TRUE,0.5,1)</f>
        <v>0</v>
      </c>
    </row>
    <row r="25" spans="1:6" ht="17.5">
      <c r="A25" s="79"/>
      <c r="B25" s="25" t="str">
        <f>WeightsDictionary!B24</f>
        <v>Abbreviations and/or acronyms (at least 3)</v>
      </c>
      <c r="C25" s="29" t="b">
        <v>0</v>
      </c>
      <c r="D25" s="21" t="str">
        <f>VLOOKUP(B25,WeightsDictionary!$B$3:$G$31,IF(C25=TRUE,3,5),FALSE)</f>
        <v>Optimal</v>
      </c>
      <c r="E25" s="21">
        <f>VLOOKUP(B25,WeightsDictionary!$B$3:$G$31,2,FALSE)</f>
        <v>4</v>
      </c>
      <c r="F25" s="21">
        <f>VLOOKUP(B25,WeightsDictionary!$B$3:$G$31,IF(C25=TRUE,4,6),FALSE)*IF($C$29=TRUE,0.5,1)</f>
        <v>0</v>
      </c>
    </row>
    <row r="26" spans="1:6" ht="33">
      <c r="A26" s="75"/>
      <c r="B26" s="25" t="str">
        <f>WeightsDictionary!B25</f>
        <v>Inconsistent use of terminology, contradictory word choices and expressions (at least 2)</v>
      </c>
      <c r="C26" s="29" t="b">
        <v>0</v>
      </c>
      <c r="D26" s="21" t="str">
        <f>VLOOKUP(B26,WeightsDictionary!$B$3:$G$31,IF(C26=TRUE,3,5),FALSE)</f>
        <v>Optimal</v>
      </c>
      <c r="E26" s="21">
        <f>VLOOKUP(B26,WeightsDictionary!$B$3:$G$31,2,FALSE)</f>
        <v>4</v>
      </c>
      <c r="F26" s="21">
        <f>VLOOKUP(B26,WeightsDictionary!$B$3:$G$31,IF(C26=TRUE,4,6),FALSE)*IF($C$29=TRUE,0.5,1)</f>
        <v>0</v>
      </c>
    </row>
    <row r="27" spans="1:6" ht="17.5">
      <c r="A27" s="74" t="str">
        <f>WeightsDictionary!A26</f>
        <v>Legal and Regulatory Requirements</v>
      </c>
      <c r="B27" s="25" t="str">
        <f>WeightsDictionary!B26</f>
        <v>Highly sensitive, confidential</v>
      </c>
      <c r="C27" s="29" t="b">
        <v>0</v>
      </c>
      <c r="D27" s="21" t="str">
        <f>VLOOKUP(B27,WeightsDictionary!$B$3:$G$31,IF(C27=TRUE,3,5),FALSE)</f>
        <v>Optimal</v>
      </c>
      <c r="E27" s="21">
        <f>VLOOKUP(B27,WeightsDictionary!$B$3:$G$31,2,FALSE)</f>
        <v>4</v>
      </c>
      <c r="F27" s="21">
        <f>VLOOKUP(B27,WeightsDictionary!$B$3:$G$31,IF(C27=TRUE,4,6),FALSE)*IF($C$29=TRUE,0.5,1)</f>
        <v>0</v>
      </c>
    </row>
    <row r="28" spans="1:6" ht="17.5">
      <c r="A28" s="75"/>
      <c r="B28" s="25" t="str">
        <f>WeightsDictionary!B27</f>
        <v>Regulatory-constrained (i.e. patents)</v>
      </c>
      <c r="C28" s="29" t="b">
        <v>0</v>
      </c>
      <c r="D28" s="21" t="str">
        <f>VLOOKUP(B28,WeightsDictionary!$B$3:$G$31,IF(C28=TRUE,3,5),FALSE)</f>
        <v>Optimal</v>
      </c>
      <c r="E28" s="21">
        <f>VLOOKUP(B28,WeightsDictionary!$B$3:$G$31,2,FALSE)</f>
        <v>4</v>
      </c>
      <c r="F28" s="21">
        <f>VLOOKUP(B28,WeightsDictionary!$B$3:$G$31,IF(C28=TRUE,4,6),FALSE)*IF($C$29=TRUE,0.5,1)</f>
        <v>0</v>
      </c>
    </row>
    <row r="29" spans="1:6" ht="17.5">
      <c r="A29" s="74" t="str">
        <f>WeightsDictionary!A28</f>
        <v>Target Audience</v>
      </c>
      <c r="B29" s="25" t="str">
        <f>WeightsDictionary!B28</f>
        <v>Only internally within the Company (and will not be published)</v>
      </c>
      <c r="C29" s="29" t="b">
        <v>0</v>
      </c>
      <c r="D29" s="21" t="str">
        <f>VLOOKUP(B29,WeightsDictionary!$B$3:$G$31,IF(C29=TRUE,3,5),FALSE)</f>
        <v>At Risk</v>
      </c>
      <c r="E29" s="21">
        <f>VLOOKUP(B29,WeightsDictionary!$B$3:$G$31,2,FALSE)</f>
        <v>1</v>
      </c>
      <c r="F29" s="21">
        <f>VLOOKUP(B29,WeightsDictionary!$B$3:$G$31,IF(C29=TRUE,4,6),FALSE)*IF($C$29=TRUE,0.5,1)</f>
        <v>1</v>
      </c>
    </row>
    <row r="30" spans="1:6" ht="33">
      <c r="A30" s="75"/>
      <c r="B30" s="25" t="str">
        <f>WeightsDictionary!B29</f>
        <v>Amongst a culturally-specific or focus group (i.e. teenagers, kids, parents, students, etc.) with a specific purpose</v>
      </c>
      <c r="C30" s="29" t="b">
        <v>0</v>
      </c>
      <c r="D30" s="21" t="str">
        <f>VLOOKUP(B30,WeightsDictionary!$B$3:$G$31,IF(C30=TRUE,3,5),FALSE)</f>
        <v>Optimal</v>
      </c>
      <c r="E30" s="21">
        <f>VLOOKUP(B30,WeightsDictionary!$B$3:$G$31,2,FALSE)</f>
        <v>4</v>
      </c>
      <c r="F30" s="21">
        <f>VLOOKUP(B30,WeightsDictionary!$B$3:$G$31,IF(C30=TRUE,4,6),FALSE)*IF($C$29=TRUE,0.5,1)</f>
        <v>0</v>
      </c>
    </row>
    <row r="31" spans="1:6" ht="49.5">
      <c r="A31" s="74" t="str">
        <f>WeightsDictionary!A30</f>
        <v>Project-Specific</v>
      </c>
      <c r="B31" s="25" t="str">
        <f>WeightsDictionary!B30</f>
        <v>Needs the translation with a fast turn-around time to meet with specific deadlines (e.g. TAT shorter than standard delivery SLA for the volumes to be translated)</v>
      </c>
      <c r="C31" s="29" t="b">
        <v>1</v>
      </c>
      <c r="D31" s="21" t="str">
        <f>VLOOKUP(B31,WeightsDictionary!$B$3:$G$31,IF(C31=TRUE,3,5),FALSE)</f>
        <v>Optimal</v>
      </c>
      <c r="E31" s="21">
        <f>VLOOKUP(B31,WeightsDictionary!$B$3:$G$31,2,FALSE)</f>
        <v>1</v>
      </c>
      <c r="F31" s="21">
        <f>VLOOKUP(B31,WeightsDictionary!$B$3:$G$31,IF(C31=TRUE,4,6),FALSE)*IF($C$29=TRUE,0.5,1)</f>
        <v>0</v>
      </c>
    </row>
    <row r="32" spans="1:6" ht="17.5">
      <c r="A32" s="75"/>
      <c r="B32" s="25" t="str">
        <f>WeightsDictionary!B31</f>
        <v>Has budget concerns</v>
      </c>
      <c r="C32" s="29" t="b">
        <v>1</v>
      </c>
      <c r="D32" s="21" t="str">
        <f>VLOOKUP(B32,WeightsDictionary!$B$3:$G$31,IF(C32=TRUE,3,5),FALSE)</f>
        <v>Optimal</v>
      </c>
      <c r="E32" s="21">
        <f>VLOOKUP(B32,WeightsDictionary!$B$3:$G$31,2,FALSE)</f>
        <v>1</v>
      </c>
      <c r="F32" s="21">
        <f>VLOOKUP(B32,WeightsDictionary!$B$3:$G$31,IF(C32=TRUE,4,6),FALSE)*IF($C$29=TRUE,0.5,1)</f>
        <v>0</v>
      </c>
    </row>
    <row r="33" spans="1:6" ht="17.5">
      <c r="A33" s="26"/>
      <c r="B33" s="27"/>
      <c r="C33" s="30"/>
      <c r="D33" s="31"/>
      <c r="E33" s="31">
        <f t="shared" ref="E33:F33" si="0">SUM(E3:E32)</f>
        <v>86</v>
      </c>
      <c r="F33" s="32">
        <f t="shared" si="0"/>
        <v>17</v>
      </c>
    </row>
  </sheetData>
  <mergeCells count="8">
    <mergeCell ref="A29:A30"/>
    <mergeCell ref="A31:A32"/>
    <mergeCell ref="A1:F1"/>
    <mergeCell ref="A4:A10"/>
    <mergeCell ref="A11:A18"/>
    <mergeCell ref="A19:A23"/>
    <mergeCell ref="A24:A26"/>
    <mergeCell ref="A27:A28"/>
  </mergeCells>
  <conditionalFormatting sqref="D3:F33">
    <cfRule type="cellIs" dxfId="35" priority="3" operator="equal">
      <formula>"Optimal"</formula>
    </cfRule>
    <cfRule type="cellIs" dxfId="34" priority="4" operator="equal">
      <formula>"At Risk"</formula>
    </cfRule>
  </conditionalFormatting>
  <conditionalFormatting sqref="A2:F2">
    <cfRule type="cellIs" dxfId="33" priority="1" operator="equal">
      <formula>"Optimal"</formula>
    </cfRule>
    <cfRule type="cellIs" dxfId="32" priority="2" operator="equal">
      <formula>"At Risk"</formula>
    </cfRule>
  </conditionalFormatting>
  <dataValidations count="1">
    <dataValidation type="list" allowBlank="1" showInputMessage="1" showErrorMessage="1" sqref="C4:C32">
      <formula1>"TRUE,FALSE"</formula1>
    </dataValidation>
  </dataValidations>
  <hyperlinks>
    <hyperlink ref="A1" r:id="rId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WeightsDictionary!$B$33:$B$40</xm:f>
          </x14:formula1>
          <xm:sqref>C3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F33"/>
  <sheetViews>
    <sheetView workbookViewId="0">
      <pane ySplit="2" topLeftCell="A3" activePane="bottomLeft" state="frozen"/>
      <selection pane="bottomLeft" activeCell="A2" sqref="A2"/>
    </sheetView>
  </sheetViews>
  <sheetFormatPr defaultColWidth="12.54296875" defaultRowHeight="15.75" customHeight="1"/>
  <cols>
    <col min="1" max="1" width="31.54296875" style="7" customWidth="1"/>
    <col min="2" max="2" width="67.26953125" style="7" customWidth="1"/>
    <col min="3" max="3" width="29.453125" style="33" customWidth="1"/>
    <col min="4" max="6" width="20.81640625" style="33" customWidth="1"/>
    <col min="7" max="16384" width="12.54296875" style="7"/>
  </cols>
  <sheetData>
    <row r="1" spans="1:6" ht="15.75" customHeight="1">
      <c r="A1" s="76" t="s">
        <v>209</v>
      </c>
      <c r="B1" s="77"/>
      <c r="C1" s="77"/>
      <c r="D1" s="77"/>
      <c r="E1" s="77"/>
      <c r="F1" s="78"/>
    </row>
    <row r="2" spans="1:6" ht="15.75" customHeight="1">
      <c r="A2" s="58" t="str">
        <f>WeightsDictionary!A1</f>
        <v>Category</v>
      </c>
      <c r="B2" s="58" t="str">
        <f>WeightsDictionary!B1</f>
        <v>Question</v>
      </c>
      <c r="C2" s="58" t="s">
        <v>222</v>
      </c>
      <c r="D2" s="58" t="s">
        <v>125</v>
      </c>
      <c r="E2" s="58" t="s">
        <v>215</v>
      </c>
      <c r="F2" s="58" t="s">
        <v>126</v>
      </c>
    </row>
    <row r="3" spans="1:6" ht="17.5">
      <c r="A3" s="23" t="str">
        <f>WeightsDictionary!A32</f>
        <v>Domains</v>
      </c>
      <c r="B3" s="24" t="str">
        <f>WeightsDictionary!B32</f>
        <v>What’s the content field of expertise?</v>
      </c>
      <c r="C3" s="34" t="s">
        <v>172</v>
      </c>
      <c r="D3" s="21" t="str">
        <f>VLOOKUP(C3,WeightsDictionary!$B$33:$E$40,3,FALSE)</f>
        <v>At Risk</v>
      </c>
      <c r="E3" s="21">
        <f>VLOOKUP(C3,WeightsDictionary!$B$33:$E$40,4,FALSE)</f>
        <v>2</v>
      </c>
      <c r="F3" s="21">
        <f>VLOOKUP(C3,WeightsDictionary!$B$33:$E$40,4,FALSE)*IF($C$29=TRUE,0.5,1)</f>
        <v>2</v>
      </c>
    </row>
    <row r="4" spans="1:6" ht="33">
      <c r="A4" s="74" t="str">
        <f>WeightsDictionary!A3</f>
        <v>Source Text Characteristics - Structure</v>
      </c>
      <c r="B4" s="25" t="str">
        <f>WeightsDictionary!B3</f>
        <v>Well-written/grammatically sound (i.e. adheres to correct grammar and language conventions)</v>
      </c>
      <c r="C4" s="29" t="b">
        <v>1</v>
      </c>
      <c r="D4" s="21" t="str">
        <f>VLOOKUP(B4,WeightsDictionary!$B$3:$G$31,IF(C4=TRUE,3,5),FALSE)</f>
        <v>Optimal</v>
      </c>
      <c r="E4" s="21">
        <f>VLOOKUP(B4,WeightsDictionary!$B$3:$G$31,2,FALSE)</f>
        <v>1</v>
      </c>
      <c r="F4" s="21">
        <f>VLOOKUP(B4,WeightsDictionary!$B$3:$G$31,IF(C4=TRUE,4,6),FALSE)*IF($C$29=TRUE,0.5,1)</f>
        <v>0</v>
      </c>
    </row>
    <row r="5" spans="1:6" ht="33">
      <c r="A5" s="79"/>
      <c r="B5" s="25" t="str">
        <f>WeightsDictionary!B4</f>
        <v>High level of sentence complexity (i.e. long sentences with multiple clauses or dependent constructions)</v>
      </c>
      <c r="C5" s="29" t="b">
        <v>0</v>
      </c>
      <c r="D5" s="21" t="str">
        <f>VLOOKUP(B5,WeightsDictionary!$B$3:$G$31,IF(C5=TRUE,3,5),FALSE)</f>
        <v>Optimal</v>
      </c>
      <c r="E5" s="21">
        <f>VLOOKUP(B5,WeightsDictionary!$B$3:$G$31,2,FALSE)</f>
        <v>4</v>
      </c>
      <c r="F5" s="21">
        <f>VLOOKUP(B5,WeightsDictionary!$B$3:$G$31,IF(C5=TRUE,4,6),FALSE)*IF($C$29=TRUE,0.5,1)</f>
        <v>0</v>
      </c>
    </row>
    <row r="6" spans="1:6" ht="17.5">
      <c r="A6" s="79"/>
      <c r="B6" s="25" t="str">
        <f>WeightsDictionary!B5</f>
        <v>Dialogue, Messaging Format</v>
      </c>
      <c r="C6" s="29" t="b">
        <v>0</v>
      </c>
      <c r="D6" s="21" t="str">
        <f>VLOOKUP(B6,WeightsDictionary!$B$3:$G$31,IF(C6=TRUE,3,5),FALSE)</f>
        <v>At Risk</v>
      </c>
      <c r="E6" s="21">
        <f>VLOOKUP(B6,WeightsDictionary!$B$3:$G$31,2,FALSE)</f>
        <v>2</v>
      </c>
      <c r="F6" s="21">
        <f>VLOOKUP(B6,WeightsDictionary!$B$3:$G$31,IF(C6=TRUE,4,6),FALSE)*IF($C$29=TRUE,0.5,1)</f>
        <v>2</v>
      </c>
    </row>
    <row r="7" spans="1:6" ht="17.5">
      <c r="A7" s="79"/>
      <c r="B7" s="25" t="str">
        <f>WeightsDictionary!B6</f>
        <v>Tables, Graphics, Charts (at least 1)</v>
      </c>
      <c r="C7" s="29" t="b">
        <v>1</v>
      </c>
      <c r="D7" s="21" t="str">
        <f>VLOOKUP(B7,WeightsDictionary!$B$3:$G$31,IF(C7=TRUE,3,5),FALSE)</f>
        <v>At Risk</v>
      </c>
      <c r="E7" s="21">
        <f>VLOOKUP(B7,WeightsDictionary!$B$3:$G$31,2,FALSE)</f>
        <v>4</v>
      </c>
      <c r="F7" s="21">
        <f>VLOOKUP(B7,WeightsDictionary!$B$3:$G$31,IF(C7=TRUE,4,6),FALSE)*IF($C$29=TRUE,0.5,1)</f>
        <v>4</v>
      </c>
    </row>
    <row r="8" spans="1:6" ht="17.5">
      <c r="A8" s="79"/>
      <c r="B8" s="25" t="str">
        <f>WeightsDictionary!B7</f>
        <v>Headers, Subheaders, Footers, Footnotes (at least 4)</v>
      </c>
      <c r="C8" s="29" t="b">
        <v>1</v>
      </c>
      <c r="D8" s="21" t="str">
        <f>VLOOKUP(B8,WeightsDictionary!$B$3:$G$31,IF(C8=TRUE,3,5),FALSE)</f>
        <v>At Risk</v>
      </c>
      <c r="E8" s="21">
        <f>VLOOKUP(B8,WeightsDictionary!$B$3:$G$31,2,FALSE)</f>
        <v>3</v>
      </c>
      <c r="F8" s="21">
        <f>VLOOKUP(B8,WeightsDictionary!$B$3:$G$31,IF(C8=TRUE,4,6),FALSE)*IF($C$29=TRUE,0.5,1)</f>
        <v>3</v>
      </c>
    </row>
    <row r="9" spans="1:6" ht="17.5">
      <c r="A9" s="79"/>
      <c r="B9" s="25" t="str">
        <f>WeightsDictionary!B8</f>
        <v>Placeholders, Tags, Links, HTML Markup Text (at least 2)</v>
      </c>
      <c r="C9" s="29" t="b">
        <v>0</v>
      </c>
      <c r="D9" s="21" t="str">
        <f>VLOOKUP(B9,WeightsDictionary!$B$3:$G$31,IF(C9=TRUE,3,5),FALSE)</f>
        <v>Optimal</v>
      </c>
      <c r="E9" s="21">
        <f>VLOOKUP(B9,WeightsDictionary!$B$3:$G$31,2,FALSE)</f>
        <v>4</v>
      </c>
      <c r="F9" s="21">
        <f>VLOOKUP(B9,WeightsDictionary!$B$3:$G$31,IF(C9=TRUE,4,6),FALSE)*IF($C$29=TRUE,0.5,1)</f>
        <v>0</v>
      </c>
    </row>
    <row r="10" spans="1:6" ht="17.5">
      <c r="A10" s="75"/>
      <c r="B10" s="25" t="str">
        <f>WeightsDictionary!B9</f>
        <v>Restricted Character Count Format, Social Media, Ads Format</v>
      </c>
      <c r="C10" s="29" t="b">
        <v>0</v>
      </c>
      <c r="D10" s="21" t="str">
        <f>VLOOKUP(B10,WeightsDictionary!$B$3:$G$31,IF(C10=TRUE,3,5),FALSE)</f>
        <v>Optimal</v>
      </c>
      <c r="E10" s="21">
        <f>VLOOKUP(B10,WeightsDictionary!$B$3:$G$31,2,FALSE)</f>
        <v>4</v>
      </c>
      <c r="F10" s="21">
        <f>VLOOKUP(B10,WeightsDictionary!$B$3:$G$31,IF(C10=TRUE,4,6),FALSE)*IF($C$29=TRUE,0.5,1)</f>
        <v>0</v>
      </c>
    </row>
    <row r="11" spans="1:6" ht="17.5">
      <c r="A11" s="74" t="str">
        <f>WeightsDictionary!A10</f>
        <v>Source Text Characteristics - Style</v>
      </c>
      <c r="B11" s="25" t="str">
        <f>WeightsDictionary!B10</f>
        <v>Creative (inventive language)</v>
      </c>
      <c r="C11" s="29" t="b">
        <v>0</v>
      </c>
      <c r="D11" s="21" t="str">
        <f>VLOOKUP(B11,WeightsDictionary!$B$3:$G$31,IF(C11=TRUE,3,5),FALSE)</f>
        <v>Optimal</v>
      </c>
      <c r="E11" s="21">
        <f>VLOOKUP(B11,WeightsDictionary!$B$3:$G$31,2,FALSE)</f>
        <v>4</v>
      </c>
      <c r="F11" s="21">
        <f>VLOOKUP(B11,WeightsDictionary!$B$3:$G$31,IF(C11=TRUE,4,6),FALSE)*IF($C$29=TRUE,0.5,1)</f>
        <v>0</v>
      </c>
    </row>
    <row r="12" spans="1:6" ht="17.5">
      <c r="A12" s="79"/>
      <c r="B12" s="25" t="str">
        <f>WeightsDictionary!B11</f>
        <v>Descriptive (detailed specifics of a product or item)</v>
      </c>
      <c r="C12" s="29" t="b">
        <v>1</v>
      </c>
      <c r="D12" s="21" t="str">
        <f>VLOOKUP(B12,WeightsDictionary!$B$3:$G$31,IF(C12=TRUE,3,5),FALSE)</f>
        <v>Optimal</v>
      </c>
      <c r="E12" s="21">
        <f>VLOOKUP(B12,WeightsDictionary!$B$3:$G$31,2,FALSE)</f>
        <v>2</v>
      </c>
      <c r="F12" s="21">
        <f>VLOOKUP(B12,WeightsDictionary!$B$3:$G$31,IF(C12=TRUE,4,6),FALSE)*IF($C$29=TRUE,0.5,1)</f>
        <v>0</v>
      </c>
    </row>
    <row r="13" spans="1:6" ht="17.5">
      <c r="A13" s="79"/>
      <c r="B13" s="25" t="str">
        <f>WeightsDictionary!B12</f>
        <v>Instructional (precise directions &amp; guidance)</v>
      </c>
      <c r="C13" s="29" t="b">
        <v>0</v>
      </c>
      <c r="D13" s="21" t="str">
        <f>VLOOKUP(B13,WeightsDictionary!$B$3:$G$31,IF(C13=TRUE,3,5),FALSE)</f>
        <v>At Risk</v>
      </c>
      <c r="E13" s="21">
        <f>VLOOKUP(B13,WeightsDictionary!$B$3:$G$31,2,FALSE)</f>
        <v>1</v>
      </c>
      <c r="F13" s="21">
        <f>VLOOKUP(B13,WeightsDictionary!$B$3:$G$31,IF(C13=TRUE,4,6),FALSE)*IF($C$29=TRUE,0.5,1)</f>
        <v>1</v>
      </c>
    </row>
    <row r="14" spans="1:6" ht="17.5">
      <c r="A14" s="79"/>
      <c r="B14" s="25" t="str">
        <f>WeightsDictionary!B13</f>
        <v>Declaratory, informative (straightforward, factual)</v>
      </c>
      <c r="C14" s="29" t="b">
        <v>1</v>
      </c>
      <c r="D14" s="21" t="str">
        <f>VLOOKUP(B14,WeightsDictionary!$B$3:$G$31,IF(C14=TRUE,3,5),FALSE)</f>
        <v>Optimal</v>
      </c>
      <c r="E14" s="21">
        <f>VLOOKUP(B14,WeightsDictionary!$B$3:$G$31,2,FALSE)</f>
        <v>1</v>
      </c>
      <c r="F14" s="21">
        <f>VLOOKUP(B14,WeightsDictionary!$B$3:$G$31,IF(C14=TRUE,4,6),FALSE)*IF($C$29=TRUE,0.5,1)</f>
        <v>0</v>
      </c>
    </row>
    <row r="15" spans="1:6" ht="17.5">
      <c r="A15" s="79"/>
      <c r="B15" s="25" t="str">
        <f>WeightsDictionary!B14</f>
        <v>Idiomatic, figurative (at least one idiomatic or figurative expression)</v>
      </c>
      <c r="C15" s="29" t="b">
        <v>0</v>
      </c>
      <c r="D15" s="21" t="str">
        <f>VLOOKUP(B15,WeightsDictionary!$B$3:$G$31,IF(C15=TRUE,3,5),FALSE)</f>
        <v>Optimal</v>
      </c>
      <c r="E15" s="21">
        <f>VLOOKUP(B15,WeightsDictionary!$B$3:$G$31,2,FALSE)</f>
        <v>4</v>
      </c>
      <c r="F15" s="21">
        <f>VLOOKUP(B15,WeightsDictionary!$B$3:$G$31,IF(C15=TRUE,4,6),FALSE)*IF($C$29=TRUE,0.5,1)</f>
        <v>0</v>
      </c>
    </row>
    <row r="16" spans="1:6" ht="17.5">
      <c r="A16" s="79"/>
      <c r="B16" s="25" t="str">
        <f>WeightsDictionary!B15</f>
        <v>Nuanced (intricate layers of meaning, cultural subtleties, connotations)</v>
      </c>
      <c r="C16" s="29" t="b">
        <v>0</v>
      </c>
      <c r="D16" s="21" t="str">
        <f>VLOOKUP(B16,WeightsDictionary!$B$3:$G$31,IF(C16=TRUE,3,5),FALSE)</f>
        <v>Optimal</v>
      </c>
      <c r="E16" s="21">
        <f>VLOOKUP(B16,WeightsDictionary!$B$3:$G$31,2,FALSE)</f>
        <v>4</v>
      </c>
      <c r="F16" s="21">
        <f>VLOOKUP(B16,WeightsDictionary!$B$3:$G$31,IF(C16=TRUE,4,6),FALSE)*IF($C$29=TRUE,0.5,1)</f>
        <v>0</v>
      </c>
    </row>
    <row r="17" spans="1:6" ht="33">
      <c r="A17" s="79"/>
      <c r="B17" s="25" t="str">
        <f>WeightsDictionary!B16</f>
        <v>Informal writing (conversational tone, colloquialisms, a more "relaxed" approach to grammar rules)</v>
      </c>
      <c r="C17" s="29" t="b">
        <v>1</v>
      </c>
      <c r="D17" s="21" t="str">
        <f>VLOOKUP(B17,WeightsDictionary!$B$3:$G$31,IF(C17=TRUE,3,5),FALSE)</f>
        <v>At Risk</v>
      </c>
      <c r="E17" s="21">
        <f>VLOOKUP(B17,WeightsDictionary!$B$3:$G$31,2,FALSE)</f>
        <v>3</v>
      </c>
      <c r="F17" s="21">
        <f>VLOOKUP(B17,WeightsDictionary!$B$3:$G$31,IF(C17=TRUE,4,6),FALSE)*IF($C$29=TRUE,0.5,1)</f>
        <v>3</v>
      </c>
    </row>
    <row r="18" spans="1:6" ht="33">
      <c r="A18" s="75"/>
      <c r="B18" s="25" t="str">
        <f>WeightsDictionary!B17</f>
        <v>Formal writing (more sophisticated vocabulary, impersonal tone, priority is adherence to grammar rules)</v>
      </c>
      <c r="C18" s="29" t="b">
        <v>0</v>
      </c>
      <c r="D18" s="21" t="str">
        <f>VLOOKUP(B18,WeightsDictionary!$B$3:$G$31,IF(C18=TRUE,3,5),FALSE)</f>
        <v>At Risk</v>
      </c>
      <c r="E18" s="21">
        <f>VLOOKUP(B18,WeightsDictionary!$B$3:$G$31,2,FALSE)</f>
        <v>2</v>
      </c>
      <c r="F18" s="21">
        <f>VLOOKUP(B18,WeightsDictionary!$B$3:$G$31,IF(C18=TRUE,4,6),FALSE)*IF($C$29=TRUE,0.5,1)</f>
        <v>2</v>
      </c>
    </row>
    <row r="19" spans="1:6" ht="33">
      <c r="A19" s="74" t="str">
        <f>WeightsDictionary!A18</f>
        <v>Source Text Characteristics - Intent</v>
      </c>
      <c r="B19" s="25" t="str">
        <f>WeightsDictionary!B18</f>
        <v>Convince, persuade the user to take action or behave in a certain way (e.g. convince the user to subscribe to a newsletter)</v>
      </c>
      <c r="C19" s="29" t="b">
        <v>0</v>
      </c>
      <c r="D19" s="21" t="str">
        <f>VLOOKUP(B19,WeightsDictionary!$B$3:$G$31,IF(C19=TRUE,3,5),FALSE)</f>
        <v>Optimal</v>
      </c>
      <c r="E19" s="21">
        <f>VLOOKUP(B19,WeightsDictionary!$B$3:$G$31,2,FALSE)</f>
        <v>4</v>
      </c>
      <c r="F19" s="21">
        <f>VLOOKUP(B19,WeightsDictionary!$B$3:$G$31,IF(C19=TRUE,4,6),FALSE)*IF($C$29=TRUE,0.5,1)</f>
        <v>0</v>
      </c>
    </row>
    <row r="20" spans="1:6" ht="17.5">
      <c r="A20" s="79"/>
      <c r="B20" s="25" t="str">
        <f>WeightsDictionary!B19</f>
        <v>Interact; engage with the user (e.g. shopping cart on website)</v>
      </c>
      <c r="C20" s="29" t="b">
        <v>0</v>
      </c>
      <c r="D20" s="21" t="str">
        <f>VLOOKUP(B20,WeightsDictionary!$B$3:$G$31,IF(C20=TRUE,3,5),FALSE)</f>
        <v>At Risk</v>
      </c>
      <c r="E20" s="21">
        <f>VLOOKUP(B20,WeightsDictionary!$B$3:$G$31,2,FALSE)</f>
        <v>3</v>
      </c>
      <c r="F20" s="21">
        <f>VLOOKUP(B20,WeightsDictionary!$B$3:$G$31,IF(C20=TRUE,4,6),FALSE)*IF($C$29=TRUE,0.5,1)</f>
        <v>3</v>
      </c>
    </row>
    <row r="21" spans="1:6" ht="33">
      <c r="A21" s="79"/>
      <c r="B21" s="25" t="str">
        <f>WeightsDictionary!B20</f>
        <v>Entertain; ignite inspiration, motivation or enthusiasm in the user (e.g. marketing case study)</v>
      </c>
      <c r="C21" s="29" t="b">
        <v>0</v>
      </c>
      <c r="D21" s="21" t="str">
        <f>VLOOKUP(B21,WeightsDictionary!$B$3:$G$31,IF(C21=TRUE,3,5),FALSE)</f>
        <v>Optimal</v>
      </c>
      <c r="E21" s="21">
        <f>VLOOKUP(B21,WeightsDictionary!$B$3:$G$31,2,FALSE)</f>
        <v>4</v>
      </c>
      <c r="F21" s="21">
        <f>VLOOKUP(B21,WeightsDictionary!$B$3:$G$31,IF(C21=TRUE,4,6),FALSE)*IF($C$29=TRUE,0.5,1)</f>
        <v>0</v>
      </c>
    </row>
    <row r="22" spans="1:6" ht="17.5">
      <c r="A22" s="79"/>
      <c r="B22" s="25" t="str">
        <f>WeightsDictionary!B21</f>
        <v>For the user to comprehend the main idea of the message (get the gist)</v>
      </c>
      <c r="C22" s="29" t="b">
        <v>1</v>
      </c>
      <c r="D22" s="21" t="str">
        <f>VLOOKUP(B22,WeightsDictionary!$B$3:$G$31,IF(C22=TRUE,3,5),FALSE)</f>
        <v>Optimal</v>
      </c>
      <c r="E22" s="21">
        <f>VLOOKUP(B22,WeightsDictionary!$B$3:$G$31,2,FALSE)</f>
        <v>1</v>
      </c>
      <c r="F22" s="21">
        <f>VLOOKUP(B22,WeightsDictionary!$B$3:$G$31,IF(C22=TRUE,4,6),FALSE)*IF($C$29=TRUE,0.5,1)</f>
        <v>0</v>
      </c>
    </row>
    <row r="23" spans="1:6" ht="17.5">
      <c r="A23" s="75"/>
      <c r="B23" s="25" t="str">
        <f>WeightsDictionary!B22</f>
        <v>Provide user with information (e.g. a product description in retail)</v>
      </c>
      <c r="C23" s="29" t="b">
        <v>1</v>
      </c>
      <c r="D23" s="21" t="str">
        <f>VLOOKUP(B23,WeightsDictionary!$B$3:$G$31,IF(C23=TRUE,3,5),FALSE)</f>
        <v>Optimal</v>
      </c>
      <c r="E23" s="21">
        <f>VLOOKUP(B23,WeightsDictionary!$B$3:$G$31,2,FALSE)</f>
        <v>2</v>
      </c>
      <c r="F23" s="21">
        <f>VLOOKUP(B23,WeightsDictionary!$B$3:$G$31,IF(C23=TRUE,4,6),FALSE)*IF($C$29=TRUE,0.5,1)</f>
        <v>0</v>
      </c>
    </row>
    <row r="24" spans="1:6" ht="49.5">
      <c r="A24" s="74" t="str">
        <f>WeightsDictionary!A23</f>
        <v>Terminology</v>
      </c>
      <c r="B24" s="25" t="str">
        <f>WeightsDictionary!B23</f>
        <v>Industry-specific jargon (specialized terminology, expressions, or language unique to a particular field, i.e. patents, dish/cuisine names (at least 3 specialized terms that might require research)</v>
      </c>
      <c r="C24" s="29" t="b">
        <v>0</v>
      </c>
      <c r="D24" s="21" t="str">
        <f>VLOOKUP(B24,WeightsDictionary!$B$3:$G$31,IF(C24=TRUE,3,5),FALSE)</f>
        <v>Optimal</v>
      </c>
      <c r="E24" s="21">
        <f>VLOOKUP(B24,WeightsDictionary!$B$3:$G$31,2,FALSE)</f>
        <v>4</v>
      </c>
      <c r="F24" s="21">
        <f>VLOOKUP(B24,WeightsDictionary!$B$3:$G$31,IF(C24=TRUE,4,6),FALSE)*IF($C$29=TRUE,0.5,1)</f>
        <v>0</v>
      </c>
    </row>
    <row r="25" spans="1:6" ht="17.5">
      <c r="A25" s="79"/>
      <c r="B25" s="25" t="str">
        <f>WeightsDictionary!B24</f>
        <v>Abbreviations and/or acronyms (at least 3)</v>
      </c>
      <c r="C25" s="29" t="b">
        <v>0</v>
      </c>
      <c r="D25" s="21" t="str">
        <f>VLOOKUP(B25,WeightsDictionary!$B$3:$G$31,IF(C25=TRUE,3,5),FALSE)</f>
        <v>Optimal</v>
      </c>
      <c r="E25" s="21">
        <f>VLOOKUP(B25,WeightsDictionary!$B$3:$G$31,2,FALSE)</f>
        <v>4</v>
      </c>
      <c r="F25" s="21">
        <f>VLOOKUP(B25,WeightsDictionary!$B$3:$G$31,IF(C25=TRUE,4,6),FALSE)*IF($C$29=TRUE,0.5,1)</f>
        <v>0</v>
      </c>
    </row>
    <row r="26" spans="1:6" ht="33">
      <c r="A26" s="75"/>
      <c r="B26" s="25" t="str">
        <f>WeightsDictionary!B25</f>
        <v>Inconsistent use of terminology, contradictory word choices and expressions (at least 2)</v>
      </c>
      <c r="C26" s="29" t="b">
        <v>0</v>
      </c>
      <c r="D26" s="21" t="str">
        <f>VLOOKUP(B26,WeightsDictionary!$B$3:$G$31,IF(C26=TRUE,3,5),FALSE)</f>
        <v>Optimal</v>
      </c>
      <c r="E26" s="21">
        <f>VLOOKUP(B26,WeightsDictionary!$B$3:$G$31,2,FALSE)</f>
        <v>4</v>
      </c>
      <c r="F26" s="21">
        <f>VLOOKUP(B26,WeightsDictionary!$B$3:$G$31,IF(C26=TRUE,4,6),FALSE)*IF($C$29=TRUE,0.5,1)</f>
        <v>0</v>
      </c>
    </row>
    <row r="27" spans="1:6" ht="17.5">
      <c r="A27" s="74" t="str">
        <f>WeightsDictionary!A26</f>
        <v>Legal and Regulatory Requirements</v>
      </c>
      <c r="B27" s="25" t="str">
        <f>WeightsDictionary!B26</f>
        <v>Highly sensitive, confidential</v>
      </c>
      <c r="C27" s="29" t="b">
        <v>0</v>
      </c>
      <c r="D27" s="21" t="str">
        <f>VLOOKUP(B27,WeightsDictionary!$B$3:$G$31,IF(C27=TRUE,3,5),FALSE)</f>
        <v>Optimal</v>
      </c>
      <c r="E27" s="21">
        <f>VLOOKUP(B27,WeightsDictionary!$B$3:$G$31,2,FALSE)</f>
        <v>4</v>
      </c>
      <c r="F27" s="21">
        <f>VLOOKUP(B27,WeightsDictionary!$B$3:$G$31,IF(C27=TRUE,4,6),FALSE)*IF($C$29=TRUE,0.5,1)</f>
        <v>0</v>
      </c>
    </row>
    <row r="28" spans="1:6" ht="17.5">
      <c r="A28" s="75"/>
      <c r="B28" s="25" t="str">
        <f>WeightsDictionary!B27</f>
        <v>Regulatory-constrained (i.e. patents)</v>
      </c>
      <c r="C28" s="29" t="b">
        <v>0</v>
      </c>
      <c r="D28" s="21" t="str">
        <f>VLOOKUP(B28,WeightsDictionary!$B$3:$G$31,IF(C28=TRUE,3,5),FALSE)</f>
        <v>Optimal</v>
      </c>
      <c r="E28" s="21">
        <f>VLOOKUP(B28,WeightsDictionary!$B$3:$G$31,2,FALSE)</f>
        <v>4</v>
      </c>
      <c r="F28" s="21">
        <f>VLOOKUP(B28,WeightsDictionary!$B$3:$G$31,IF(C28=TRUE,4,6),FALSE)*IF($C$29=TRUE,0.5,1)</f>
        <v>0</v>
      </c>
    </row>
    <row r="29" spans="1:6" ht="17.5">
      <c r="A29" s="74" t="str">
        <f>WeightsDictionary!A28</f>
        <v>Target Audience</v>
      </c>
      <c r="B29" s="25" t="str">
        <f>WeightsDictionary!B28</f>
        <v>Only internally within the Company (and will not be published)</v>
      </c>
      <c r="C29" s="29" t="b">
        <v>0</v>
      </c>
      <c r="D29" s="21" t="str">
        <f>VLOOKUP(B29,WeightsDictionary!$B$3:$G$31,IF(C29=TRUE,3,5),FALSE)</f>
        <v>At Risk</v>
      </c>
      <c r="E29" s="21">
        <f>VLOOKUP(B29,WeightsDictionary!$B$3:$G$31,2,FALSE)</f>
        <v>1</v>
      </c>
      <c r="F29" s="21">
        <f>VLOOKUP(B29,WeightsDictionary!$B$3:$G$31,IF(C29=TRUE,4,6),FALSE)*IF($C$29=TRUE,0.5,1)</f>
        <v>1</v>
      </c>
    </row>
    <row r="30" spans="1:6" ht="33">
      <c r="A30" s="75"/>
      <c r="B30" s="25" t="str">
        <f>WeightsDictionary!B29</f>
        <v>Amongst a culturally-specific or focus group (i.e. teenagers, kids, parents, students, etc.) with a specific purpose</v>
      </c>
      <c r="C30" s="29" t="b">
        <v>0</v>
      </c>
      <c r="D30" s="21" t="str">
        <f>VLOOKUP(B30,WeightsDictionary!$B$3:$G$31,IF(C30=TRUE,3,5),FALSE)</f>
        <v>Optimal</v>
      </c>
      <c r="E30" s="21">
        <f>VLOOKUP(B30,WeightsDictionary!$B$3:$G$31,2,FALSE)</f>
        <v>4</v>
      </c>
      <c r="F30" s="21">
        <f>VLOOKUP(B30,WeightsDictionary!$B$3:$G$31,IF(C30=TRUE,4,6),FALSE)*IF($C$29=TRUE,0.5,1)</f>
        <v>0</v>
      </c>
    </row>
    <row r="31" spans="1:6" ht="49.5">
      <c r="A31" s="74" t="str">
        <f>WeightsDictionary!A30</f>
        <v>Project-Specific</v>
      </c>
      <c r="B31" s="25" t="str">
        <f>WeightsDictionary!B30</f>
        <v>Needs the translation with a fast turn-around time to meet with specific deadlines (e.g. TAT shorter than standard delivery SLA for the volumes to be translated)</v>
      </c>
      <c r="C31" s="29" t="b">
        <v>1</v>
      </c>
      <c r="D31" s="21" t="str">
        <f>VLOOKUP(B31,WeightsDictionary!$B$3:$G$31,IF(C31=TRUE,3,5),FALSE)</f>
        <v>Optimal</v>
      </c>
      <c r="E31" s="21">
        <f>VLOOKUP(B31,WeightsDictionary!$B$3:$G$31,2,FALSE)</f>
        <v>1</v>
      </c>
      <c r="F31" s="21">
        <f>VLOOKUP(B31,WeightsDictionary!$B$3:$G$31,IF(C31=TRUE,4,6),FALSE)*IF($C$29=TRUE,0.5,1)</f>
        <v>0</v>
      </c>
    </row>
    <row r="32" spans="1:6" ht="17.5">
      <c r="A32" s="75"/>
      <c r="B32" s="25" t="str">
        <f>WeightsDictionary!B31</f>
        <v>Has budget concerns</v>
      </c>
      <c r="C32" s="29" t="b">
        <v>1</v>
      </c>
      <c r="D32" s="21" t="str">
        <f>VLOOKUP(B32,WeightsDictionary!$B$3:$G$31,IF(C32=TRUE,3,5),FALSE)</f>
        <v>Optimal</v>
      </c>
      <c r="E32" s="21">
        <f>VLOOKUP(B32,WeightsDictionary!$B$3:$G$31,2,FALSE)</f>
        <v>1</v>
      </c>
      <c r="F32" s="21">
        <f>VLOOKUP(B32,WeightsDictionary!$B$3:$G$31,IF(C32=TRUE,4,6),FALSE)*IF($C$29=TRUE,0.5,1)</f>
        <v>0</v>
      </c>
    </row>
    <row r="33" spans="1:6" ht="17.5">
      <c r="A33" s="26"/>
      <c r="B33" s="27"/>
      <c r="C33" s="30"/>
      <c r="D33" s="31"/>
      <c r="E33" s="31">
        <f t="shared" ref="E33:F33" si="0">SUM(E3:E32)</f>
        <v>86</v>
      </c>
      <c r="F33" s="32">
        <f t="shared" si="0"/>
        <v>21</v>
      </c>
    </row>
  </sheetData>
  <mergeCells count="8">
    <mergeCell ref="A29:A30"/>
    <mergeCell ref="A31:A32"/>
    <mergeCell ref="A1:F1"/>
    <mergeCell ref="A4:A10"/>
    <mergeCell ref="A11:A18"/>
    <mergeCell ref="A19:A23"/>
    <mergeCell ref="A24:A26"/>
    <mergeCell ref="A27:A28"/>
  </mergeCells>
  <conditionalFormatting sqref="D3:F33">
    <cfRule type="cellIs" dxfId="31" priority="3" operator="equal">
      <formula>"Optimal"</formula>
    </cfRule>
    <cfRule type="cellIs" dxfId="30" priority="4" operator="equal">
      <formula>"At Risk"</formula>
    </cfRule>
  </conditionalFormatting>
  <conditionalFormatting sqref="A2:F2">
    <cfRule type="cellIs" dxfId="29" priority="1" operator="equal">
      <formula>"Optimal"</formula>
    </cfRule>
    <cfRule type="cellIs" dxfId="28" priority="2" operator="equal">
      <formula>"At Risk"</formula>
    </cfRule>
  </conditionalFormatting>
  <dataValidations count="1">
    <dataValidation type="list" allowBlank="1" showInputMessage="1" showErrorMessage="1" sqref="C4:C32">
      <formula1>"TRUE,FALSE"</formula1>
    </dataValidation>
  </dataValidations>
  <hyperlinks>
    <hyperlink ref="A1" r:id="rId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WeightsDictionary!$B$33:$B$40</xm:f>
          </x14:formula1>
          <xm:sqref>C3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CriteriaDefinitions</vt:lpstr>
      <vt:lpstr>WeightsDictionary</vt:lpstr>
      <vt:lpstr>ResultsSummary</vt:lpstr>
      <vt:lpstr>Marketing PR Articles</vt:lpstr>
      <vt:lpstr>Marketing Editorial Articles</vt:lpstr>
      <vt:lpstr>Marketing (Partners)</vt:lpstr>
      <vt:lpstr>Attractions Descriptions</vt:lpstr>
      <vt:lpstr>Scaled Property Descriptions</vt:lpstr>
      <vt:lpstr>Legal Document (Internal)</vt:lpstr>
      <vt:lpstr>Inf. Comm. (Legal Emails)</vt:lpstr>
      <vt:lpstr>Inf. Comm. (Non-Legal Emails)</vt:lpstr>
      <vt:lpstr>Guest Reviews (UGC)</vt:lpstr>
      <vt:lpstr>User Research (Surveys)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PREDICT Methodology Case Study</dc:title>
  <dc:creator>Paula Manzur</dc:creator>
  <cp:lastModifiedBy>Paula Manzur</cp:lastModifiedBy>
  <dcterms:modified xsi:type="dcterms:W3CDTF">2024-09-27T14:24:51Z</dcterms:modified>
</cp:coreProperties>
</file>