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mada\Dropbox\Nashville Diaper Connection\distribution\"/>
    </mc:Choice>
  </mc:AlternateContent>
  <xr:revisionPtr revIDLastSave="0" documentId="13_ncr:1_{A11FAB12-8E05-4C91-A2BE-09DDCF2FC7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liveries" sheetId="1" r:id="rId1"/>
    <sheet name="Diaper Wraps" sheetId="2" r:id="rId2"/>
    <sheet name="Approximate Inventory" sheetId="3" r:id="rId3"/>
    <sheet name="YTD Totals &amp; Trends" sheetId="4" r:id="rId4"/>
    <sheet name="Sheet1" sheetId="5" r:id="rId5"/>
  </sheets>
  <definedNames>
    <definedName name="_xlnm._FilterDatabase" localSheetId="0" hidden="1">Deliveries!$A$1:$L$344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0" i="1" l="1"/>
  <c r="K50" i="5"/>
  <c r="E53" i="5"/>
  <c r="F52" i="5"/>
  <c r="C53" i="5"/>
  <c r="D53" i="5"/>
  <c r="G52" i="5"/>
  <c r="B53" i="5"/>
  <c r="B52" i="5"/>
  <c r="H52" i="5"/>
  <c r="H53" i="5"/>
  <c r="C52" i="5"/>
  <c r="G53" i="5"/>
  <c r="D52" i="5"/>
  <c r="L51" i="5"/>
  <c r="F53" i="5"/>
  <c r="E52" i="5"/>
  <c r="K51" i="5"/>
  <c r="I348" i="1" l="1"/>
  <c r="L52" i="5"/>
  <c r="M51" i="5" l="1"/>
  <c r="K333" i="1"/>
  <c r="K332" i="1"/>
  <c r="L10" i="4"/>
  <c r="K10" i="4"/>
  <c r="J10" i="4"/>
  <c r="I10" i="4"/>
  <c r="S17" i="3"/>
  <c r="S10" i="3"/>
  <c r="O6" i="3"/>
  <c r="P6" i="3" s="1"/>
  <c r="M6" i="3"/>
  <c r="N6" i="3" s="1"/>
  <c r="K6" i="3"/>
  <c r="L6" i="3" s="1"/>
  <c r="I6" i="3"/>
  <c r="J6" i="3" s="1"/>
  <c r="G6" i="3"/>
  <c r="H6" i="3" s="1"/>
  <c r="E6" i="3"/>
  <c r="C4" i="3"/>
  <c r="C6" i="3" s="1"/>
  <c r="N64" i="2"/>
  <c r="O64" i="2" s="1"/>
  <c r="P64" i="2" s="1"/>
  <c r="N63" i="2"/>
  <c r="O63" i="2" s="1"/>
  <c r="P63" i="2" s="1"/>
  <c r="O61" i="2"/>
  <c r="P61" i="2" s="1"/>
  <c r="N61" i="2"/>
  <c r="N59" i="2"/>
  <c r="O59" i="2" s="1"/>
  <c r="P59" i="2" s="1"/>
  <c r="O58" i="2"/>
  <c r="P58" i="2" s="1"/>
  <c r="N58" i="2"/>
  <c r="N57" i="2"/>
  <c r="O57" i="2" s="1"/>
  <c r="P57" i="2" s="1"/>
  <c r="N56" i="2"/>
  <c r="O56" i="2" s="1"/>
  <c r="P56" i="2" s="1"/>
  <c r="N55" i="2"/>
  <c r="O55" i="2" s="1"/>
  <c r="P55" i="2" s="1"/>
  <c r="N54" i="2"/>
  <c r="O54" i="2" s="1"/>
  <c r="P54" i="2" s="1"/>
  <c r="N53" i="2"/>
  <c r="O49" i="2"/>
  <c r="P49" i="2" s="1"/>
  <c r="N48" i="2"/>
  <c r="O48" i="2" s="1"/>
  <c r="P48" i="2" s="1"/>
  <c r="N47" i="2"/>
  <c r="O47" i="2" s="1"/>
  <c r="P47" i="2" s="1"/>
  <c r="O46" i="2"/>
  <c r="P46" i="2" s="1"/>
  <c r="N46" i="2"/>
  <c r="N45" i="2"/>
  <c r="O45" i="2" s="1"/>
  <c r="P45" i="2" s="1"/>
  <c r="N44" i="2"/>
  <c r="O44" i="2" s="1"/>
  <c r="P44" i="2" s="1"/>
  <c r="N43" i="2"/>
  <c r="O43" i="2" s="1"/>
  <c r="P43" i="2" s="1"/>
  <c r="N42" i="2"/>
  <c r="O42" i="2" s="1"/>
  <c r="P42" i="2" s="1"/>
  <c r="N41" i="2"/>
  <c r="O41" i="2" s="1"/>
  <c r="P41" i="2" s="1"/>
  <c r="N40" i="2"/>
  <c r="O40" i="2" s="1"/>
  <c r="P40" i="2" s="1"/>
  <c r="N39" i="2"/>
  <c r="O39" i="2" s="1"/>
  <c r="P39" i="2" s="1"/>
  <c r="O38" i="2"/>
  <c r="P38" i="2" s="1"/>
  <c r="N38" i="2"/>
  <c r="N37" i="2"/>
  <c r="O37" i="2" s="1"/>
  <c r="P37" i="2" s="1"/>
  <c r="N36" i="2"/>
  <c r="O36" i="2" s="1"/>
  <c r="P36" i="2" s="1"/>
  <c r="N32" i="2"/>
  <c r="O32" i="2" s="1"/>
  <c r="P32" i="2" s="1"/>
  <c r="N31" i="2"/>
  <c r="O31" i="2" s="1"/>
  <c r="P31" i="2" s="1"/>
  <c r="P30" i="2"/>
  <c r="N30" i="2"/>
  <c r="O30" i="2" s="1"/>
  <c r="O29" i="2"/>
  <c r="P29" i="2" s="1"/>
  <c r="O28" i="2"/>
  <c r="P28" i="2" s="1"/>
  <c r="O27" i="2"/>
  <c r="P27" i="2" s="1"/>
  <c r="N27" i="2"/>
  <c r="N26" i="2"/>
  <c r="N22" i="2"/>
  <c r="O22" i="2" s="1"/>
  <c r="P22" i="2" s="1"/>
  <c r="N21" i="2"/>
  <c r="O21" i="2" s="1"/>
  <c r="P21" i="2" s="1"/>
  <c r="N20" i="2"/>
  <c r="O20" i="2" s="1"/>
  <c r="P20" i="2" s="1"/>
  <c r="N19" i="2"/>
  <c r="O19" i="2" s="1"/>
  <c r="P19" i="2" s="1"/>
  <c r="N15" i="2"/>
  <c r="O15" i="2" s="1"/>
  <c r="P15" i="2" s="1"/>
  <c r="N14" i="2"/>
  <c r="O14" i="2" s="1"/>
  <c r="P14" i="2" s="1"/>
  <c r="N13" i="2"/>
  <c r="O13" i="2" s="1"/>
  <c r="P13" i="2" s="1"/>
  <c r="N12" i="2"/>
  <c r="O12" i="2" s="1"/>
  <c r="P12" i="2" s="1"/>
  <c r="M10" i="2"/>
  <c r="L10" i="2"/>
  <c r="K10" i="2"/>
  <c r="J10" i="2"/>
  <c r="I10" i="2"/>
  <c r="H10" i="2"/>
  <c r="G10" i="2"/>
  <c r="F10" i="2"/>
  <c r="N8" i="2"/>
  <c r="O8" i="2" s="1"/>
  <c r="P8" i="2" s="1"/>
  <c r="O7" i="2"/>
  <c r="P7" i="2" s="1"/>
  <c r="N7" i="2"/>
  <c r="N6" i="2"/>
  <c r="O6" i="2" s="1"/>
  <c r="P6" i="2" s="1"/>
  <c r="N5" i="2"/>
  <c r="O5" i="2" s="1"/>
  <c r="P5" i="2" s="1"/>
  <c r="N4" i="2"/>
  <c r="O4" i="2" s="1"/>
  <c r="P4" i="2" s="1"/>
  <c r="N3" i="2"/>
  <c r="O3" i="2" s="1"/>
  <c r="P3" i="2" s="1"/>
  <c r="N2" i="2"/>
  <c r="K344" i="1"/>
  <c r="K343" i="1"/>
  <c r="K342" i="1"/>
  <c r="K341" i="1"/>
  <c r="K340" i="1"/>
  <c r="K339" i="1"/>
  <c r="K338" i="1"/>
  <c r="K337" i="1"/>
  <c r="K336" i="1"/>
  <c r="K335" i="1"/>
  <c r="K334" i="1"/>
  <c r="K331" i="1"/>
  <c r="K330" i="1"/>
  <c r="L330" i="1" s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L291" i="1" s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L262" i="1" s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L228" i="1" s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L197" i="1" s="1"/>
  <c r="H8" i="4"/>
  <c r="H7" i="4"/>
  <c r="H6" i="4"/>
  <c r="H5" i="4"/>
  <c r="H4" i="4"/>
  <c r="H3" i="4"/>
  <c r="H2" i="4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L171" i="1" s="1"/>
  <c r="G8" i="4"/>
  <c r="G7" i="4"/>
  <c r="G6" i="4"/>
  <c r="G5" i="4"/>
  <c r="G4" i="4"/>
  <c r="G3" i="4"/>
  <c r="G2" i="4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L145" i="1" s="1"/>
  <c r="F8" i="4"/>
  <c r="F7" i="4"/>
  <c r="F6" i="4"/>
  <c r="F5" i="4"/>
  <c r="F4" i="4"/>
  <c r="F3" i="4"/>
  <c r="F2" i="4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L120" i="1" s="1"/>
  <c r="E8" i="4"/>
  <c r="E7" i="4"/>
  <c r="E6" i="4"/>
  <c r="E5" i="4"/>
  <c r="E4" i="4"/>
  <c r="E3" i="4"/>
  <c r="E2" i="4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L104" i="1" s="1"/>
  <c r="D8" i="4"/>
  <c r="D7" i="4"/>
  <c r="D6" i="4"/>
  <c r="D5" i="4"/>
  <c r="D4" i="4"/>
  <c r="D3" i="4"/>
  <c r="D2" i="4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L69" i="1" s="1"/>
  <c r="C8" i="4"/>
  <c r="C7" i="4"/>
  <c r="C6" i="4"/>
  <c r="C5" i="4"/>
  <c r="C4" i="4"/>
  <c r="C3" i="4"/>
  <c r="C2" i="4"/>
  <c r="K68" i="1"/>
  <c r="K67" i="1"/>
  <c r="K66" i="1"/>
  <c r="K65" i="1"/>
  <c r="K64" i="1"/>
  <c r="N63" i="1"/>
  <c r="N68" i="1" s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L38" i="1" s="1"/>
  <c r="B8" i="4"/>
  <c r="B7" i="4"/>
  <c r="B6" i="4"/>
  <c r="B5" i="4"/>
  <c r="B4" i="4"/>
  <c r="B3" i="4"/>
  <c r="B2" i="4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M37" i="1" s="1"/>
  <c r="J346" i="1"/>
  <c r="P24" i="2"/>
  <c r="L292" i="1"/>
  <c r="L293" i="1" s="1"/>
  <c r="L294" i="1" s="1"/>
  <c r="L295" i="1" s="1"/>
  <c r="L296" i="1" s="1"/>
  <c r="L297" i="1" s="1"/>
  <c r="L298" i="1" s="1"/>
  <c r="L300" i="1" s="1"/>
  <c r="L172" i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05" i="1"/>
  <c r="L106" i="1" s="1"/>
  <c r="L107" i="1" s="1"/>
  <c r="L108" i="1" s="1"/>
  <c r="L109" i="1" s="1"/>
  <c r="L110" i="1" s="1"/>
  <c r="L111" i="1" s="1"/>
  <c r="L113" i="1" s="1"/>
  <c r="L114" i="1" s="1"/>
  <c r="L115" i="1" s="1"/>
  <c r="L116" i="1" s="1"/>
  <c r="L117" i="1" s="1"/>
  <c r="L118" i="1" s="1"/>
  <c r="L119" i="1" s="1"/>
  <c r="L229" i="1"/>
  <c r="L230" i="1" s="1"/>
  <c r="L231" i="1" s="1"/>
  <c r="L232" i="1" s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70" i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21" i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98" i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2" i="1" s="1"/>
  <c r="L283" i="1" s="1"/>
  <c r="L284" i="1" s="1"/>
  <c r="L285" i="1" s="1"/>
  <c r="D10" i="4"/>
  <c r="P3" i="4"/>
  <c r="Q3" i="4" s="1"/>
  <c r="R3" i="4" s="1"/>
  <c r="P5" i="4"/>
  <c r="Q5" i="4" s="1"/>
  <c r="R5" i="4" s="1"/>
  <c r="F10" i="4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M170" i="1" s="1"/>
  <c r="L331" i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P7" i="4"/>
  <c r="Q7" i="4" s="1"/>
  <c r="R7" i="4" s="1"/>
  <c r="B10" i="4"/>
  <c r="C10" i="4"/>
  <c r="P4" i="4"/>
  <c r="Q4" i="4" s="1"/>
  <c r="R4" i="4" s="1"/>
  <c r="P6" i="4"/>
  <c r="Q6" i="4" s="1"/>
  <c r="R6" i="4" s="1"/>
  <c r="P8" i="4"/>
  <c r="Q8" i="4" s="1"/>
  <c r="R8" i="4" s="1"/>
  <c r="H10" i="4"/>
  <c r="L233" i="1"/>
  <c r="L299" i="1"/>
  <c r="E10" i="4"/>
  <c r="P2" i="4"/>
  <c r="N66" i="2"/>
  <c r="O53" i="2"/>
  <c r="P53" i="2" s="1"/>
  <c r="P66" i="2" s="1"/>
  <c r="N64" i="1"/>
  <c r="G10" i="4"/>
  <c r="N24" i="2"/>
  <c r="M191" i="1"/>
  <c r="N10" i="2"/>
  <c r="O2" i="2"/>
  <c r="P2" i="2" s="1"/>
  <c r="P10" i="2" s="1"/>
  <c r="N34" i="2"/>
  <c r="O26" i="2"/>
  <c r="P26" i="2" s="1"/>
  <c r="P34" i="2" s="1"/>
  <c r="L2" i="1"/>
  <c r="L3" i="1" s="1"/>
  <c r="P17" i="2"/>
  <c r="P51" i="2"/>
  <c r="N51" i="2"/>
  <c r="L214" i="1" l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112" i="1"/>
  <c r="L93" i="1"/>
  <c r="L281" i="1"/>
  <c r="N73" i="1"/>
  <c r="N79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34" i="1"/>
  <c r="L235" i="1" s="1"/>
  <c r="P9" i="4"/>
  <c r="P10" i="4" s="1"/>
  <c r="Q2" i="4"/>
  <c r="L287" i="1"/>
  <c r="L288" i="1" s="1"/>
  <c r="L289" i="1" s="1"/>
  <c r="L290" i="1" s="1"/>
  <c r="L286" i="1"/>
  <c r="L301" i="1"/>
  <c r="L302" i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N80" i="1" l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O80" i="1"/>
  <c r="O81" i="1" s="1"/>
  <c r="Q9" i="4"/>
  <c r="Q10" i="4" s="1"/>
  <c r="R2" i="4"/>
  <c r="N105" i="1" l="1"/>
  <c r="N106" i="1" s="1"/>
  <c r="N107" i="1" s="1"/>
  <c r="N108" i="1" s="1"/>
  <c r="N109" i="1" s="1"/>
  <c r="N110" i="1" s="1"/>
  <c r="N111" i="1" s="1"/>
  <c r="N104" i="1"/>
  <c r="N112" i="1" l="1"/>
  <c r="N113" i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l="1"/>
  <c r="N129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l="1"/>
  <c r="N186" i="1" s="1"/>
  <c r="N187" i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l="1"/>
  <c r="N233" i="1"/>
  <c r="N236" i="1" l="1"/>
  <c r="N234" i="1"/>
  <c r="N235" i="1" s="1"/>
  <c r="N237" i="1" l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l="1"/>
  <c r="N250" i="1" s="1"/>
  <c r="N251" i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l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69" i="1"/>
  <c r="N282" i="1" l="1"/>
  <c r="N283" i="1" s="1"/>
  <c r="N284" i="1" s="1"/>
  <c r="N285" i="1" s="1"/>
  <c r="N281" i="1"/>
  <c r="N287" i="1" l="1"/>
  <c r="N288" i="1" s="1"/>
  <c r="N289" i="1" s="1"/>
  <c r="N290" i="1" s="1"/>
  <c r="N286" i="1"/>
  <c r="N291" i="1" l="1"/>
  <c r="N292" i="1"/>
  <c r="N293" i="1" s="1"/>
  <c r="N294" i="1" s="1"/>
  <c r="N295" i="1" s="1"/>
  <c r="N296" i="1" s="1"/>
  <c r="N297" i="1" s="1"/>
  <c r="N298" i="1" s="1"/>
  <c r="N299" i="1" l="1"/>
  <c r="N300" i="1"/>
  <c r="N302" i="1" l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7" i="1" s="1"/>
  <c r="N301" i="1"/>
</calcChain>
</file>

<file path=xl/sharedStrings.xml><?xml version="1.0" encoding="utf-8"?>
<sst xmlns="http://schemas.openxmlformats.org/spreadsheetml/2006/main" count="588" uniqueCount="144">
  <si>
    <t xml:space="preserve"> </t>
  </si>
  <si>
    <t>Partner</t>
  </si>
  <si>
    <t>Date</t>
  </si>
  <si>
    <t>NB</t>
  </si>
  <si>
    <t>Pullups</t>
  </si>
  <si>
    <t>Totals</t>
  </si>
  <si>
    <t>Running Total</t>
  </si>
  <si>
    <t>Legacy Mission Village</t>
  </si>
  <si>
    <t>NICE</t>
  </si>
  <si>
    <t>First Steps</t>
  </si>
  <si>
    <t>Catholic Charities</t>
  </si>
  <si>
    <t>Watkins Park</t>
  </si>
  <si>
    <t>St. Luke's</t>
  </si>
  <si>
    <t>Hispanic 7th Day Adventist</t>
  </si>
  <si>
    <t>Fannie Battle</t>
  </si>
  <si>
    <t>Buena Vista Elementary</t>
  </si>
  <si>
    <t xml:space="preserve">Martha </t>
  </si>
  <si>
    <t>Mission Women's Campus</t>
  </si>
  <si>
    <t>Napier</t>
  </si>
  <si>
    <t>Safe Room</t>
  </si>
  <si>
    <t>Puerto Rico Hurricane/City Winery</t>
  </si>
  <si>
    <t>Fall Hamilton</t>
  </si>
  <si>
    <t>Glenview</t>
  </si>
  <si>
    <t>Tusculum Elementary</t>
  </si>
  <si>
    <t>MDHA Napier</t>
  </si>
  <si>
    <t>Cohn Learning</t>
  </si>
  <si>
    <t>Group</t>
  </si>
  <si>
    <t>Location</t>
  </si>
  <si>
    <t>Number of Volunteers</t>
  </si>
  <si>
    <t>Duration</t>
  </si>
  <si>
    <t>New Born</t>
  </si>
  <si>
    <t>Size 1</t>
  </si>
  <si>
    <t>Size 2</t>
  </si>
  <si>
    <t>Size 3</t>
  </si>
  <si>
    <t>Size 4</t>
  </si>
  <si>
    <t>Size 5</t>
  </si>
  <si>
    <t>Size 6</t>
  </si>
  <si>
    <t>Pull Ups</t>
  </si>
  <si>
    <t>Total</t>
  </si>
  <si>
    <t>Average Wrapped Per Hour</t>
  </si>
  <si>
    <t>Wrapped Per Vol/Hour</t>
  </si>
  <si>
    <t>Comm. Ser.</t>
  </si>
  <si>
    <t>NDC</t>
  </si>
  <si>
    <t>ENCM</t>
  </si>
  <si>
    <t>Sunday Assembly</t>
  </si>
  <si>
    <t>Nurses for Newborns</t>
  </si>
  <si>
    <t>Comm. Serv.</t>
  </si>
  <si>
    <t>Snapshot as of</t>
  </si>
  <si>
    <t xml:space="preserve">Wrapped </t>
  </si>
  <si>
    <t>Glencliff High School</t>
  </si>
  <si>
    <t>YWCA</t>
  </si>
  <si>
    <t>Unwrapped</t>
  </si>
  <si>
    <t>Jean Crowe Advocacy Center</t>
  </si>
  <si>
    <t>Begining Inventory as of</t>
  </si>
  <si>
    <t>Mapelwood High School</t>
  </si>
  <si>
    <t>Two Rivers Middle School</t>
  </si>
  <si>
    <t>NeedLink</t>
  </si>
  <si>
    <t>Deliveries as of</t>
  </si>
  <si>
    <t xml:space="preserve">Wraps as of </t>
  </si>
  <si>
    <t xml:space="preserve">Ending balance as of </t>
  </si>
  <si>
    <t>Cole Elementary</t>
  </si>
  <si>
    <t>hon</t>
  </si>
  <si>
    <t>hon vol</t>
  </si>
  <si>
    <t>Toys R Us</t>
  </si>
  <si>
    <t>Sperro Dei</t>
  </si>
  <si>
    <t>CTK</t>
  </si>
  <si>
    <t>Belmont</t>
  </si>
  <si>
    <t>NDC/STLCH</t>
  </si>
  <si>
    <t>St. Stephen</t>
  </si>
  <si>
    <t>Inventory Snapshot</t>
  </si>
  <si>
    <t>hon Trevecca</t>
  </si>
  <si>
    <t xml:space="preserve">
</t>
  </si>
  <si>
    <t>Monroe Harding</t>
  </si>
  <si>
    <t>Charlotte Park</t>
  </si>
  <si>
    <t>Antioch High School</t>
  </si>
  <si>
    <t>Mcgruder FRC</t>
  </si>
  <si>
    <t>hon TNVCA Males</t>
  </si>
  <si>
    <t>Tom Joy Elementary</t>
  </si>
  <si>
    <t>hon TNVCA Females</t>
  </si>
  <si>
    <t>Intercity Ministry</t>
  </si>
  <si>
    <t>Dell</t>
  </si>
  <si>
    <t>South FRC</t>
  </si>
  <si>
    <t>HON</t>
  </si>
  <si>
    <t>McMurray Middle School</t>
  </si>
  <si>
    <t>WMBG (Dana)</t>
  </si>
  <si>
    <t>801 2nd Ave N</t>
  </si>
  <si>
    <t>HT Pharmacy</t>
  </si>
  <si>
    <t>PCAT</t>
  </si>
  <si>
    <t>Harpeth Hall</t>
  </si>
  <si>
    <t>Salvation Army Magnes Potter</t>
  </si>
  <si>
    <t>Ensworth HS</t>
  </si>
  <si>
    <t>Madison Middle Prep</t>
  </si>
  <si>
    <t>PCG</t>
  </si>
  <si>
    <t>Informa</t>
  </si>
  <si>
    <t>VUMC (Donna Shaw)</t>
  </si>
  <si>
    <t>Crosspoint Serves</t>
  </si>
  <si>
    <t>BLT (Kat)</t>
  </si>
  <si>
    <t>E. Trinity Lane</t>
  </si>
  <si>
    <t>J. Berryhill</t>
  </si>
  <si>
    <t>Legacy Wrap</t>
  </si>
  <si>
    <t>Metro Health/Amerigroup</t>
  </si>
  <si>
    <t>Jackson Ntl Life</t>
  </si>
  <si>
    <t>There</t>
  </si>
  <si>
    <t>DELL</t>
  </si>
  <si>
    <t>HCA Inventory &amp; Wrap</t>
  </si>
  <si>
    <t>Kristin Fuller</t>
  </si>
  <si>
    <t>West End UMC</t>
  </si>
  <si>
    <t>Tusculum Presbyterian</t>
  </si>
  <si>
    <t>Brentwood Academy</t>
  </si>
  <si>
    <t>HH</t>
  </si>
  <si>
    <t>Nashville Early Headstart</t>
  </si>
  <si>
    <t>Christian Community Outreach</t>
  </si>
  <si>
    <t xml:space="preserve">NICE </t>
  </si>
  <si>
    <t>McNeilly Center for Children</t>
  </si>
  <si>
    <t>Southeast Community Center</t>
  </si>
  <si>
    <t>Renewal House</t>
  </si>
  <si>
    <t>Salvation Army Mission</t>
  </si>
  <si>
    <t>Diaper Size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</si>
  <si>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</si>
  <si>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</si>
  <si>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</si>
  <si>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</si>
  <si>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</si>
  <si>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</si>
  <si>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</si>
  <si>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</si>
  <si>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</si>
  <si>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</si>
  <si>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</si>
  <si>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</si>
  <si>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Newborn</t>
  </si>
  <si>
    <t>Row Labels</t>
  </si>
  <si>
    <t>Grand Total</t>
  </si>
  <si>
    <t>Values</t>
  </si>
  <si>
    <t>Sum of NB</t>
  </si>
  <si>
    <t>Sum of 2</t>
  </si>
  <si>
    <t>Sum of 3</t>
  </si>
  <si>
    <t>Sum of 4</t>
  </si>
  <si>
    <t>Sum of 5</t>
  </si>
  <si>
    <t>Sum of 1</t>
  </si>
  <si>
    <t>Sum of 6</t>
  </si>
  <si>
    <t>Sum of Pullups</t>
  </si>
  <si>
    <t>Sum of Totals</t>
  </si>
  <si>
    <t>STLCH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</si>
</sst>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\-d\-yy"/>
    <numFmt numFmtId="166" formatCode="mm/dd/yy"/>
    <numFmt numFmtId="167" formatCode="0.0000%"/>
  </numFmts>
  <fonts count="13">
    <font>
      <sz val="10"/>
      <color rgb="FF000000"/>
      <name val="Arial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9900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2" xfId="0" applyFont="1" applyBorder="1" applyAlignment="1"/>
    <xf numFmtId="0" fontId="4" fillId="0" borderId="0" xfId="0" applyFont="1"/>
    <xf numFmtId="0" fontId="5" fillId="0" borderId="0" xfId="0" applyFont="1" applyAlignment="1"/>
    <xf numFmtId="14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0" fontId="5" fillId="0" borderId="0" xfId="0" applyFont="1" applyAlignment="1">
      <alignment horizontal="right"/>
    </xf>
    <xf numFmtId="3" fontId="5" fillId="0" borderId="0" xfId="0" applyNumberFormat="1" applyFont="1" applyAlignment="1"/>
    <xf numFmtId="3" fontId="5" fillId="2" borderId="0" xfId="0" applyNumberFormat="1" applyFont="1" applyFill="1" applyAlignment="1">
      <alignment horizontal="right"/>
    </xf>
    <xf numFmtId="0" fontId="5" fillId="0" borderId="0" xfId="0" applyFont="1" applyAlignment="1"/>
    <xf numFmtId="165" fontId="3" fillId="0" borderId="0" xfId="0" applyNumberFormat="1" applyFont="1" applyAlignment="1"/>
    <xf numFmtId="164" fontId="5" fillId="0" borderId="0" xfId="0" applyNumberFormat="1" applyFont="1" applyAlignment="1"/>
    <xf numFmtId="0" fontId="7" fillId="3" borderId="0" xfId="0" applyFont="1" applyFill="1" applyAlignment="1"/>
    <xf numFmtId="0" fontId="8" fillId="0" borderId="0" xfId="0" applyFont="1" applyAlignment="1"/>
    <xf numFmtId="0" fontId="9" fillId="3" borderId="0" xfId="0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4" fontId="5" fillId="0" borderId="0" xfId="0" applyNumberFormat="1" applyFont="1" applyAlignment="1"/>
    <xf numFmtId="3" fontId="5" fillId="4" borderId="0" xfId="0" applyNumberFormat="1" applyFont="1" applyFill="1" applyAlignment="1"/>
    <xf numFmtId="14" fontId="3" fillId="0" borderId="0" xfId="0" applyNumberFormat="1" applyFont="1" applyAlignment="1"/>
    <xf numFmtId="3" fontId="5" fillId="2" borderId="0" xfId="0" applyNumberFormat="1" applyFont="1" applyFill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/>
    <xf numFmtId="3" fontId="3" fillId="0" borderId="0" xfId="0" applyNumberFormat="1" applyFont="1" applyAlignment="1"/>
    <xf numFmtId="3" fontId="3" fillId="0" borderId="0" xfId="0" applyNumberFormat="1" applyFont="1"/>
    <xf numFmtId="0" fontId="9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1" fontId="3" fillId="0" borderId="0" xfId="0" applyNumberFormat="1" applyFont="1"/>
    <xf numFmtId="1" fontId="3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/>
    <xf numFmtId="166" fontId="3" fillId="0" borderId="0" xfId="0" applyNumberFormat="1" applyFont="1" applyAlignment="1"/>
    <xf numFmtId="0" fontId="9" fillId="3" borderId="0" xfId="0" applyFont="1" applyFill="1"/>
    <xf numFmtId="0" fontId="0" fillId="0" borderId="0" xfId="0" applyFont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0" fontId="3" fillId="0" borderId="0" xfId="0" applyFont="1" applyFill="1"/>
    <xf numFmtId="3" fontId="3" fillId="0" borderId="0" xfId="0" applyNumberFormat="1" applyFont="1" applyFill="1"/>
    <xf numFmtId="0" fontId="0" fillId="0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3" fontId="0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167" fontId="0" fillId="0" borderId="0" xfId="0" applyNumberFormat="1" applyFont="1" applyAlignment="1"/>
    <xf numFmtId="9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0">
                <a:latin typeface="Georgia"/>
              </a:defRPr>
            </a:pPr>
            <a:r>
              <a:rPr lang="en-US"/>
              <a:t>May-July Deliveries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Totals &amp; Trends'!$A$2</c:f>
              <c:strCache>
                <c:ptCount val="1"/>
                <c:pt idx="0">
                  <c:v>Newborn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Trends'!$F$2:$H$2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C-4A37-9BC5-8EB39C762A98}"/>
            </c:ext>
          </c:extLst>
        </c:ser>
        <c:ser>
          <c:idx val="1"/>
          <c:order val="1"/>
          <c:tx>
            <c:strRef>
              <c:f>'YTD Totals &amp; Trends'!$A$3</c:f>
              <c:strCache>
                <c:ptCount val="1"/>
                <c:pt idx="0">
                  <c:v>Size 1</c:v>
                </c:pt>
              </c:strCache>
            </c:strRef>
          </c:tx>
          <c:spPr>
            <a:solidFill>
              <a:srgbClr val="DC3912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Trends'!$F$3:$H$3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C-4A37-9BC5-8EB39C762A98}"/>
            </c:ext>
          </c:extLst>
        </c:ser>
        <c:ser>
          <c:idx val="2"/>
          <c:order val="2"/>
          <c:tx>
            <c:strRef>
              <c:f>'YTD Totals &amp; Trends'!$A$4</c:f>
              <c:strCache>
                <c:ptCount val="1"/>
                <c:pt idx="0">
                  <c:v>Size 2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Trends'!$F$4:$H$4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C-4A37-9BC5-8EB39C762A98}"/>
            </c:ext>
          </c:extLst>
        </c:ser>
        <c:ser>
          <c:idx val="3"/>
          <c:order val="3"/>
          <c:tx>
            <c:strRef>
              <c:f>'YTD Totals &amp; Trends'!$A$5</c:f>
              <c:strCache>
                <c:ptCount val="1"/>
                <c:pt idx="0">
                  <c:v>Size 3</c:v>
                </c:pt>
              </c:strCache>
            </c:strRef>
          </c:tx>
          <c:spPr>
            <a:solidFill>
              <a:srgbClr val="109618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Trends'!$F$5:$H$5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C-4A37-9BC5-8EB39C762A98}"/>
            </c:ext>
          </c:extLst>
        </c:ser>
        <c:ser>
          <c:idx val="4"/>
          <c:order val="4"/>
          <c:tx>
            <c:strRef>
              <c:f>'YTD Totals &amp; Trends'!$A$6</c:f>
              <c:strCache>
                <c:ptCount val="1"/>
                <c:pt idx="0">
                  <c:v>Size 4</c:v>
                </c:pt>
              </c:strCache>
            </c:strRef>
          </c:tx>
          <c:spPr>
            <a:solidFill>
              <a:srgbClr val="990099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Trends'!$F$6:$H$6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C-4A37-9BC5-8EB39C762A98}"/>
            </c:ext>
          </c:extLst>
        </c:ser>
        <c:ser>
          <c:idx val="5"/>
          <c:order val="5"/>
          <c:tx>
            <c:strRef>
              <c:f>'YTD Totals &amp; Trends'!$A$7</c:f>
              <c:strCache>
                <c:ptCount val="1"/>
                <c:pt idx="0">
                  <c:v>Size 5</c:v>
                </c:pt>
              </c:strCache>
            </c:strRef>
          </c:tx>
          <c:spPr>
            <a:solidFill>
              <a:srgbClr val="0099C6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Trends'!$F$7:$H$7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C-4A37-9BC5-8EB39C762A98}"/>
            </c:ext>
          </c:extLst>
        </c:ser>
        <c:ser>
          <c:idx val="6"/>
          <c:order val="6"/>
          <c:tx>
            <c:strRef>
              <c:f>'YTD Totals &amp; Trends'!$A$8</c:f>
              <c:strCache>
                <c:ptCount val="1"/>
                <c:pt idx="0">
                  <c:v>Size 6</c:v>
                </c:pt>
              </c:strCache>
            </c:strRef>
          </c:tx>
          <c:spPr>
            <a:solidFill>
              <a:srgbClr val="DD4477"/>
            </a:solidFill>
          </c:spPr>
          <c:invertIfNegative val="0"/>
          <c:cat>
            <c:strRef>
              <c:f>'YTD Totals &amp; Trends'!$F$1:$H$1</c:f>
              <c:strCache>
                <c:ptCount val="3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'YTD Totals &amp; Trends'!$F$8:$H$8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C-4A37-9BC5-8EB39C76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3072"/>
        <c:axId val="92724608"/>
      </c:barChart>
      <c:catAx>
        <c:axId val="9272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latin typeface="Arial"/>
              </a:defRPr>
            </a:pPr>
            <a:endParaRPr lang="en-US"/>
          </a:p>
        </c:txPr>
        <c:crossAx val="92724608"/>
        <c:crosses val="autoZero"/>
        <c:auto val="0"/>
        <c:lblAlgn val="ctr"/>
        <c:lblOffset val="100"/>
        <c:noMultiLvlLbl val="0"/>
      </c:catAx>
      <c:valAx>
        <c:axId val="9272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#,##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  <a:endParaRPr lang="en-US"/>
          </a:p>
        </c:txPr>
        <c:crossAx val="927230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0">
                <a:latin typeface="Georgia"/>
              </a:defRPr>
            </a:pPr>
            <a:r>
              <a:rPr lang="en-US"/>
              <a:t>August-October Deliveries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Totals &amp; Trends'!$I$1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3366CC"/>
            </a:solidFill>
          </c:spPr>
          <c:invertIfNegative val="0"/>
          <c:val>
            <c:numRef>
              <c:f>'YTD Totals &amp; Trends'!$I$2:$I$8</c:f>
              <c:numCache>
                <c:formatCode>General</c:formatCode>
                <c:ptCount val="7"/>
                <c:pt idx="0">
                  <c:v>3300</c:v>
                </c:pt>
                <c:pt idx="1">
                  <c:v>2575</c:v>
                </c:pt>
                <c:pt idx="2">
                  <c:v>3175</c:v>
                </c:pt>
                <c:pt idx="3">
                  <c:v>5050</c:v>
                </c:pt>
                <c:pt idx="4">
                  <c:v>13075</c:v>
                </c:pt>
                <c:pt idx="5">
                  <c:v>13675</c:v>
                </c:pt>
                <c:pt idx="6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501-A1C9-4B6F00D530C6}"/>
            </c:ext>
          </c:extLst>
        </c:ser>
        <c:ser>
          <c:idx val="1"/>
          <c:order val="1"/>
          <c:tx>
            <c:strRef>
              <c:f>'YTD Totals &amp; Trends'!$J$1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DC3912"/>
            </a:solidFill>
          </c:spPr>
          <c:invertIfNegative val="0"/>
          <c:val>
            <c:numRef>
              <c:f>'YTD Totals &amp; Trends'!$J$2:$J$8</c:f>
              <c:numCache>
                <c:formatCode>General</c:formatCode>
                <c:ptCount val="7"/>
                <c:pt idx="0">
                  <c:v>4450</c:v>
                </c:pt>
                <c:pt idx="1">
                  <c:v>4200</c:v>
                </c:pt>
                <c:pt idx="2">
                  <c:v>6950</c:v>
                </c:pt>
                <c:pt idx="3">
                  <c:v>11275</c:v>
                </c:pt>
                <c:pt idx="4">
                  <c:v>17550</c:v>
                </c:pt>
                <c:pt idx="5">
                  <c:v>16950</c:v>
                </c:pt>
                <c:pt idx="6">
                  <c:v>16050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9-4501-A1C9-4B6F00D530C6}"/>
            </c:ext>
          </c:extLst>
        </c:ser>
        <c:ser>
          <c:idx val="2"/>
          <c:order val="2"/>
          <c:tx>
            <c:strRef>
              <c:f>'YTD Totals &amp; Trends'!$K$1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'YTD Totals &amp; Trends'!$K$2:$K$8</c:f>
              <c:numCache>
                <c:formatCode>General</c:formatCode>
                <c:ptCount val="7"/>
                <c:pt idx="0">
                  <c:v>3600</c:v>
                </c:pt>
                <c:pt idx="1">
                  <c:v>4575</c:v>
                </c:pt>
                <c:pt idx="2">
                  <c:v>6850</c:v>
                </c:pt>
                <c:pt idx="3">
                  <c:v>8975</c:v>
                </c:pt>
                <c:pt idx="4">
                  <c:v>13875</c:v>
                </c:pt>
                <c:pt idx="5">
                  <c:v>17225</c:v>
                </c:pt>
                <c:pt idx="6">
                  <c:v>16675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9-4501-A1C9-4B6F00D5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50656"/>
        <c:axId val="154552576"/>
      </c:barChart>
      <c:catAx>
        <c:axId val="1545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     Newborn      Size 1        Size 2         Size 3        Size 4         Size 5         Size 6 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4552576"/>
        <c:crosses val="autoZero"/>
        <c:auto val="0"/>
        <c:lblAlgn val="ctr"/>
        <c:lblOffset val="100"/>
        <c:noMultiLvlLbl val="0"/>
      </c:catAx>
      <c:valAx>
        <c:axId val="154552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5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161925</xdr:rowOff>
    </xdr:from>
    <xdr:ext cx="5724525" cy="3009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10</xdr:row>
      <xdr:rowOff>161925</xdr:rowOff>
    </xdr:from>
    <xdr:ext cx="5667375" cy="3019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 Adair" refreshedDate="43502.685196874998" createdVersion="3" refreshedVersion="3" minRefreshableVersion="3" recordCount="343" xr:uid="{00000000-000A-0000-FFFF-FFFF01000000}">
  <cacheSource type="worksheet">
    <worksheetSource ref="A1:K344" sheet="Deliveries"/>
  </cacheSource>
  <cacheFields count="11">
    <cacheField name="Partner" numFmtId="0">
      <sharedItems count="56">
        <s v="Legacy Mission Village"/>
        <s v="NICE"/>
        <s v="Tom Joy Elementary"/>
        <s v="First Steps"/>
        <s v="Nurses for Newborns"/>
        <s v="Catholic Charities"/>
        <s v="Monroe Harding"/>
        <s v="Watkins Park"/>
        <s v="St. Luke's"/>
        <s v="Hispanic 7th Day Adventist"/>
        <s v="Fannie Battle"/>
        <s v="Buena Vista Elementary"/>
        <s v="Martha "/>
        <s v="Mission Women's Campus"/>
        <s v="Napier"/>
        <s v="Safe Room"/>
        <s v="Puerto Rico Hurricane/City Winery"/>
        <s v="Jean Crowe Advocacy Center"/>
        <s v="Fall Hamilton"/>
        <s v="Glenview"/>
        <s v="Tusculum Elementary"/>
        <s v="MDHA Napier"/>
        <s v="Cohn Learning"/>
        <s v="ENCM"/>
        <s v="Glencliff High School"/>
        <s v="YWCA"/>
        <s v="Mapelwood High School"/>
        <s v="Two Rivers Middle School"/>
        <s v="NeedLink"/>
        <s v="Cole Elementary"/>
        <s v="Charlotte Park"/>
        <s v="Antioch High School"/>
        <s v="Mcgruder FRC"/>
        <s v="Intercity Ministry"/>
        <s v="South FRC"/>
        <s v="McMurray Middle School"/>
        <s v="PCAT"/>
        <s v="Salvation Army Magnes Potter"/>
        <s v="Madison Middle Prep"/>
        <s v="Metro Health/Amerigroup"/>
        <s v="Nashville Early Headstart"/>
        <s v="Christian Community Outreach"/>
        <s v="NICE "/>
        <s v="McNeilly Center for Children"/>
        <s v="Southeast Community Center"/>
        <s v="Renewal House"/>
        <s v="Salvation Army Mission"/>
        <s v="NFN" u="1"/>
        <s v="The Mission" u="1"/>
        <s v="Jean Crowe" u="1"/>
        <s v="NICE (Higland)" u="1"/>
        <s v="Other Advent Delivery" u="1"/>
        <s v="St, Luke's" u="1"/>
        <s v="Tom Joy" u="1"/>
        <s v="Monroe Hard" u="1"/>
        <s v="Jean Crow Advocacy " u="1"/>
      </sharedItems>
    </cacheField>
    <cacheField name="Date" numFmtId="0">
      <sharedItems containsSemiMixedTypes="0" containsDate="1" containsString="0" containsMixedTypes="1" minDate="2018-01-02T00:00:00" maxDate="2018-12-20T00:00:00"/>
    </cacheField>
    <cacheField name="NB" numFmtId="0">
      <sharedItems containsString="0" containsBlank="1" containsNumber="1" containsInteger="1" minValue="0" maxValue="2050"/>
    </cacheField>
    <cacheField name="1" numFmtId="0">
      <sharedItems containsBlank="1" containsMixedTypes="1" containsNumber="1" containsInteger="1" minValue="100" maxValue="2000"/>
    </cacheField>
    <cacheField name="2" numFmtId="0">
      <sharedItems containsString="0" containsBlank="1" containsNumber="1" containsInteger="1" minValue="100" maxValue="1400"/>
    </cacheField>
    <cacheField name="3" numFmtId="0">
      <sharedItems containsString="0" containsBlank="1" containsNumber="1" containsInteger="1" minValue="0" maxValue="3000"/>
    </cacheField>
    <cacheField name="4" numFmtId="0">
      <sharedItems containsString="0" containsBlank="1" containsNumber="1" containsInteger="1" minValue="150" maxValue="4750"/>
    </cacheField>
    <cacheField name="5" numFmtId="0">
      <sharedItems containsString="0" containsBlank="1" containsNumber="1" containsInteger="1" minValue="100" maxValue="4800"/>
    </cacheField>
    <cacheField name="6" numFmtId="0">
      <sharedItems containsString="0" containsBlank="1" containsNumber="1" containsInteger="1" minValue="100" maxValue="4800"/>
    </cacheField>
    <cacheField name="Pullups" numFmtId="0">
      <sharedItems containsString="0" containsBlank="1" containsNumber="1" containsInteger="1" minValue="47" maxValue="450"/>
    </cacheField>
    <cacheField name="Totals" numFmtId="0">
      <sharedItems containsSemiMixedTypes="0" containsString="0" containsNumber="1" containsInteger="1" minValue="113" maxValue="1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d v="2018-01-02T00:00:00"/>
    <n v="125"/>
    <n v="150"/>
    <n v="350"/>
    <n v="525"/>
    <n v="525"/>
    <n v="600"/>
    <n v="600"/>
    <m/>
    <n v="2875"/>
  </r>
  <r>
    <x v="1"/>
    <d v="2018-01-02T00:00:00"/>
    <n v="125"/>
    <n v="150"/>
    <n v="200"/>
    <n v="300"/>
    <n v="375"/>
    <n v="375"/>
    <n v="300"/>
    <m/>
    <n v="1825"/>
  </r>
  <r>
    <x v="2"/>
    <d v="2018-01-03T00:00:00"/>
    <m/>
    <n v="400"/>
    <n v="100"/>
    <n v="25"/>
    <m/>
    <n v="400"/>
    <n v="450"/>
    <n v="72"/>
    <n v="1447"/>
  </r>
  <r>
    <x v="3"/>
    <d v="2018-01-03T00:00:00"/>
    <m/>
    <n v="200"/>
    <n v="400"/>
    <n v="400"/>
    <n v="400"/>
    <n v="400"/>
    <n v="450"/>
    <m/>
    <n v="2250"/>
  </r>
  <r>
    <x v="4"/>
    <d v="2018-01-03T00:00:00"/>
    <m/>
    <m/>
    <n v="450"/>
    <m/>
    <m/>
    <m/>
    <m/>
    <m/>
    <n v="450"/>
  </r>
  <r>
    <x v="5"/>
    <d v="2018-01-03T00:00:00"/>
    <m/>
    <m/>
    <m/>
    <m/>
    <m/>
    <n v="400"/>
    <m/>
    <m/>
    <n v="400"/>
  </r>
  <r>
    <x v="6"/>
    <d v="2018-01-03T00:00:00"/>
    <m/>
    <m/>
    <m/>
    <m/>
    <n v="400"/>
    <n v="400"/>
    <m/>
    <n v="98"/>
    <n v="898"/>
  </r>
  <r>
    <x v="0"/>
    <d v="2018-01-03T00:00:00"/>
    <n v="125"/>
    <n v="225"/>
    <n v="350"/>
    <n v="400"/>
    <n v="425"/>
    <n v="425"/>
    <n v="300"/>
    <m/>
    <n v="2250"/>
  </r>
  <r>
    <x v="7"/>
    <d v="2018-01-03T00:00:00"/>
    <n v="125"/>
    <n v="150"/>
    <n v="200"/>
    <n v="300"/>
    <n v="350"/>
    <n v="300"/>
    <n v="300"/>
    <m/>
    <n v="1725"/>
  </r>
  <r>
    <x v="8"/>
    <d v="2018-01-04T00:00:00"/>
    <n v="250"/>
    <m/>
    <m/>
    <m/>
    <n v="275"/>
    <n v="300"/>
    <n v="300"/>
    <m/>
    <n v="1125"/>
  </r>
  <r>
    <x v="9"/>
    <d v="2018-01-04T00:00:00"/>
    <m/>
    <m/>
    <n v="275"/>
    <n v="225"/>
    <n v="250"/>
    <n v="300"/>
    <n v="500"/>
    <m/>
    <n v="1550"/>
  </r>
  <r>
    <x v="10"/>
    <d v="2018-01-04T00:00:00"/>
    <n v="250"/>
    <m/>
    <n v="275"/>
    <n v="200"/>
    <n v="250"/>
    <n v="300"/>
    <n v="300"/>
    <m/>
    <n v="1575"/>
  </r>
  <r>
    <x v="11"/>
    <d v="2018-01-05T00:00:00"/>
    <m/>
    <n v="100"/>
    <n v="450"/>
    <n v="450"/>
    <n v="450"/>
    <n v="100"/>
    <n v="100"/>
    <m/>
    <n v="1650"/>
  </r>
  <r>
    <x v="8"/>
    <d v="2018-01-08T00:00:00"/>
    <m/>
    <m/>
    <m/>
    <n v="200"/>
    <n v="325"/>
    <n v="300"/>
    <n v="300"/>
    <m/>
    <n v="1125"/>
  </r>
  <r>
    <x v="0"/>
    <d v="2018-01-10T00:00:00"/>
    <m/>
    <n v="200"/>
    <n v="200"/>
    <n v="200"/>
    <n v="725"/>
    <n v="675"/>
    <n v="600"/>
    <m/>
    <n v="2600"/>
  </r>
  <r>
    <x v="12"/>
    <d v="2018-01-11T00:00:00"/>
    <m/>
    <m/>
    <m/>
    <m/>
    <n v="450"/>
    <n v="450"/>
    <n v="450"/>
    <m/>
    <n v="1350"/>
  </r>
  <r>
    <x v="13"/>
    <d v="2018-01-13T00:00:00"/>
    <m/>
    <m/>
    <n v="150"/>
    <m/>
    <n v="250"/>
    <n v="200"/>
    <n v="525"/>
    <n v="168"/>
    <n v="1293"/>
  </r>
  <r>
    <x v="0"/>
    <d v="2018-01-15T00:00:00"/>
    <m/>
    <m/>
    <m/>
    <n v="300"/>
    <n v="300"/>
    <n v="300"/>
    <n v="300"/>
    <m/>
    <n v="1200"/>
  </r>
  <r>
    <x v="13"/>
    <d v="2018-01-15T00:00:00"/>
    <m/>
    <m/>
    <n v="200"/>
    <n v="200"/>
    <n v="200"/>
    <n v="200"/>
    <n v="200"/>
    <m/>
    <n v="1000"/>
  </r>
  <r>
    <x v="6"/>
    <d v="2018-01-15T00:00:00"/>
    <m/>
    <m/>
    <n v="200"/>
    <n v="200"/>
    <n v="200"/>
    <n v="200"/>
    <n v="200"/>
    <m/>
    <n v="1000"/>
  </r>
  <r>
    <x v="9"/>
    <d v="2018-01-21T00:00:00"/>
    <m/>
    <m/>
    <m/>
    <n v="400"/>
    <n v="400"/>
    <n v="400"/>
    <n v="400"/>
    <m/>
    <n v="1600"/>
  </r>
  <r>
    <x v="1"/>
    <d v="2018-01-22T00:00:00"/>
    <m/>
    <m/>
    <m/>
    <m/>
    <n v="300"/>
    <n v="300"/>
    <n v="300"/>
    <m/>
    <n v="900"/>
  </r>
  <r>
    <x v="14"/>
    <d v="2018-01-22T00:00:00"/>
    <m/>
    <m/>
    <m/>
    <n v="150"/>
    <n v="150"/>
    <n v="150"/>
    <m/>
    <m/>
    <n v="450"/>
  </r>
  <r>
    <x v="8"/>
    <d v="2018-01-23T00:00:00"/>
    <m/>
    <n v="150"/>
    <n v="200"/>
    <n v="350"/>
    <n v="300"/>
    <n v="300"/>
    <n v="250"/>
    <m/>
    <n v="1550"/>
  </r>
  <r>
    <x v="15"/>
    <d v="2018-01-24T00:00:00"/>
    <n v="250"/>
    <n v="450"/>
    <n v="100"/>
    <m/>
    <n v="500"/>
    <m/>
    <n v="600"/>
    <m/>
    <n v="1900"/>
  </r>
  <r>
    <x v="12"/>
    <d v="2018-01-24T00:00:00"/>
    <m/>
    <m/>
    <m/>
    <m/>
    <n v="400"/>
    <n v="450"/>
    <n v="400"/>
    <m/>
    <n v="1250"/>
  </r>
  <r>
    <x v="16"/>
    <d v="2018-01-24T00:00:00"/>
    <m/>
    <n v="150"/>
    <n v="150"/>
    <n v="150"/>
    <n v="150"/>
    <n v="150"/>
    <n v="150"/>
    <m/>
    <n v="900"/>
  </r>
  <r>
    <x v="17"/>
    <d v="2018-01-25T00:00:00"/>
    <n v="225"/>
    <m/>
    <m/>
    <n v="200"/>
    <n v="200"/>
    <n v="300"/>
    <m/>
    <m/>
    <n v="925"/>
  </r>
  <r>
    <x v="18"/>
    <d v="2018-01-26T00:00:00"/>
    <m/>
    <m/>
    <m/>
    <n v="150"/>
    <n v="150"/>
    <n v="200"/>
    <m/>
    <m/>
    <n v="500"/>
  </r>
  <r>
    <x v="19"/>
    <d v="2018-01-26T00:00:00"/>
    <m/>
    <n v="150"/>
    <n v="100"/>
    <n v="150"/>
    <n v="150"/>
    <n v="100"/>
    <n v="150"/>
    <m/>
    <n v="800"/>
  </r>
  <r>
    <x v="20"/>
    <d v="2018-01-26T00:00:00"/>
    <m/>
    <m/>
    <m/>
    <m/>
    <n v="300"/>
    <n v="300"/>
    <n v="300"/>
    <m/>
    <n v="900"/>
  </r>
  <r>
    <x v="8"/>
    <d v="2018-01-26T00:00:00"/>
    <m/>
    <n v="200"/>
    <m/>
    <m/>
    <n v="350"/>
    <n v="300"/>
    <n v="300"/>
    <m/>
    <n v="1150"/>
  </r>
  <r>
    <x v="21"/>
    <d v="2018-01-26T00:00:00"/>
    <m/>
    <n v="300"/>
    <n v="100"/>
    <n v="150"/>
    <n v="225"/>
    <n v="200"/>
    <n v="150"/>
    <m/>
    <n v="1125"/>
  </r>
  <r>
    <x v="22"/>
    <d v="2018-01-26T00:00:00"/>
    <m/>
    <m/>
    <m/>
    <n v="300"/>
    <m/>
    <m/>
    <m/>
    <m/>
    <n v="300"/>
  </r>
  <r>
    <x v="9"/>
    <d v="2018-01-28T00:00:00"/>
    <m/>
    <n v="1175"/>
    <n v="1000"/>
    <n v="2450"/>
    <n v="1575"/>
    <n v="1150"/>
    <n v="1225"/>
    <m/>
    <n v="8575"/>
  </r>
  <r>
    <x v="3"/>
    <d v="2018-01-30T00:00:00"/>
    <n v="400"/>
    <n v="500"/>
    <n v="600"/>
    <n v="500"/>
    <n v="400"/>
    <n v="400"/>
    <n v="600"/>
    <n v="108"/>
    <n v="3508"/>
  </r>
  <r>
    <x v="2"/>
    <d v="2018-02-01T00:00:00"/>
    <n v="200"/>
    <n v="300"/>
    <n v="300"/>
    <n v="300"/>
    <n v="300"/>
    <n v="300"/>
    <n v="300"/>
    <m/>
    <n v="2000"/>
  </r>
  <r>
    <x v="23"/>
    <d v="2018-02-01T00:00:00"/>
    <n v="200"/>
    <n v="150"/>
    <n v="150"/>
    <n v="450"/>
    <n v="450"/>
    <n v="300"/>
    <n v="400"/>
    <m/>
    <n v="2100"/>
  </r>
  <r>
    <x v="6"/>
    <d v="2018-02-01T00:00:00"/>
    <m/>
    <m/>
    <n v="200"/>
    <m/>
    <n v="200"/>
    <n v="225"/>
    <m/>
    <n v="96"/>
    <n v="721"/>
  </r>
  <r>
    <x v="7"/>
    <d v="2018-02-01T00:00:00"/>
    <n v="400"/>
    <n v="450"/>
    <n v="450"/>
    <n v="450"/>
    <n v="450"/>
    <n v="450"/>
    <n v="450"/>
    <m/>
    <n v="3100"/>
  </r>
  <r>
    <x v="5"/>
    <d v="2018-02-01T00:00:00"/>
    <m/>
    <n v="600"/>
    <n v="600"/>
    <n v="600"/>
    <n v="600"/>
    <n v="500"/>
    <n v="600"/>
    <m/>
    <n v="3500"/>
  </r>
  <r>
    <x v="8"/>
    <d v="2018-02-02T00:00:00"/>
    <m/>
    <m/>
    <n v="300"/>
    <n v="300"/>
    <n v="300"/>
    <n v="300"/>
    <n v="300"/>
    <m/>
    <n v="1500"/>
  </r>
  <r>
    <x v="1"/>
    <d v="2018-02-05T00:00:00"/>
    <m/>
    <n v="425"/>
    <m/>
    <n v="450"/>
    <m/>
    <m/>
    <n v="400"/>
    <m/>
    <n v="1275"/>
  </r>
  <r>
    <x v="0"/>
    <d v="2018-02-05T00:00:00"/>
    <m/>
    <n v="450"/>
    <n v="1025"/>
    <n v="450"/>
    <n v="1500"/>
    <n v="1500"/>
    <n v="1500"/>
    <m/>
    <n v="6425"/>
  </r>
  <r>
    <x v="14"/>
    <d v="2018-02-06T00:00:00"/>
    <m/>
    <m/>
    <n v="200"/>
    <n v="200"/>
    <n v="200"/>
    <n v="200"/>
    <n v="200"/>
    <m/>
    <n v="1000"/>
  </r>
  <r>
    <x v="4"/>
    <d v="2018-02-07T00:00:00"/>
    <m/>
    <m/>
    <n v="300"/>
    <m/>
    <n v="300"/>
    <m/>
    <m/>
    <m/>
    <n v="600"/>
  </r>
  <r>
    <x v="0"/>
    <d v="2018-02-07T00:00:00"/>
    <m/>
    <m/>
    <m/>
    <m/>
    <n v="1500"/>
    <n v="1500"/>
    <n v="1500"/>
    <m/>
    <n v="4500"/>
  </r>
  <r>
    <x v="8"/>
    <d v="2018-02-08T00:00:00"/>
    <m/>
    <m/>
    <m/>
    <m/>
    <n v="300"/>
    <n v="300"/>
    <n v="300"/>
    <m/>
    <n v="900"/>
  </r>
  <r>
    <x v="0"/>
    <d v="2018-02-09T00:00:00"/>
    <m/>
    <m/>
    <m/>
    <n v="700"/>
    <n v="600"/>
    <n v="600"/>
    <n v="600"/>
    <m/>
    <n v="2500"/>
  </r>
  <r>
    <x v="24"/>
    <d v="2018-02-09T00:00:00"/>
    <n v="200"/>
    <m/>
    <m/>
    <n v="450"/>
    <n v="500"/>
    <n v="450"/>
    <n v="450"/>
    <n v="450"/>
    <n v="2500"/>
  </r>
  <r>
    <x v="25"/>
    <d v="2018-02-13T00:00:00"/>
    <m/>
    <m/>
    <m/>
    <m/>
    <m/>
    <m/>
    <n v="600"/>
    <m/>
    <n v="600"/>
  </r>
  <r>
    <x v="17"/>
    <d v="2018-02-14T00:00:00"/>
    <m/>
    <m/>
    <m/>
    <n v="350"/>
    <n v="400"/>
    <n v="300"/>
    <n v="450"/>
    <n v="96"/>
    <n v="1596"/>
  </r>
  <r>
    <x v="26"/>
    <d v="2018-02-15T00:00:00"/>
    <m/>
    <m/>
    <m/>
    <n v="500"/>
    <n v="500"/>
    <n v="500"/>
    <m/>
    <m/>
    <n v="1500"/>
  </r>
  <r>
    <x v="27"/>
    <d v="2018-02-15T00:00:00"/>
    <m/>
    <m/>
    <m/>
    <n v="500"/>
    <n v="500"/>
    <n v="500"/>
    <m/>
    <m/>
    <n v="1500"/>
  </r>
  <r>
    <x v="28"/>
    <d v="2018-02-15T00:00:00"/>
    <m/>
    <m/>
    <m/>
    <m/>
    <m/>
    <n v="300"/>
    <n v="300"/>
    <m/>
    <n v="600"/>
  </r>
  <r>
    <x v="12"/>
    <d v="2018-02-15T00:00:00"/>
    <m/>
    <m/>
    <m/>
    <m/>
    <n v="600"/>
    <n v="600"/>
    <n v="600"/>
    <m/>
    <n v="1800"/>
  </r>
  <r>
    <x v="9"/>
    <d v="2018-02-16T00:00:00"/>
    <n v="100"/>
    <n v="200"/>
    <n v="200"/>
    <n v="200"/>
    <m/>
    <n v="200"/>
    <n v="1700"/>
    <m/>
    <n v="2600"/>
  </r>
  <r>
    <x v="1"/>
    <d v="2018-02-21T00:00:00"/>
    <m/>
    <m/>
    <m/>
    <n v="450"/>
    <n v="450"/>
    <n v="450"/>
    <n v="450"/>
    <m/>
    <n v="1800"/>
  </r>
  <r>
    <x v="8"/>
    <d v="2018-02-22T00:00:00"/>
    <m/>
    <m/>
    <m/>
    <n v="250"/>
    <n v="250"/>
    <n v="300"/>
    <n v="150"/>
    <m/>
    <n v="950"/>
  </r>
  <r>
    <x v="19"/>
    <d v="2018-02-22T00:00:00"/>
    <m/>
    <n v="150"/>
    <n v="150"/>
    <n v="150"/>
    <n v="300"/>
    <n v="300"/>
    <n v="300"/>
    <m/>
    <n v="1350"/>
  </r>
  <r>
    <x v="10"/>
    <d v="2018-02-22T00:00:00"/>
    <m/>
    <m/>
    <m/>
    <m/>
    <n v="200"/>
    <n v="200"/>
    <n v="200"/>
    <m/>
    <n v="600"/>
  </r>
  <r>
    <x v="29"/>
    <d v="2018-02-23T00:00:00"/>
    <m/>
    <m/>
    <m/>
    <n v="600"/>
    <n v="600"/>
    <n v="600"/>
    <n v="600"/>
    <m/>
    <n v="2400"/>
  </r>
  <r>
    <x v="3"/>
    <d v="2018-02-23T00:00:00"/>
    <n v="200"/>
    <n v="200"/>
    <n v="200"/>
    <n v="200"/>
    <n v="200"/>
    <n v="200"/>
    <n v="200"/>
    <m/>
    <n v="1400"/>
  </r>
  <r>
    <x v="5"/>
    <d v="2018-02-23T00:00:00"/>
    <m/>
    <m/>
    <m/>
    <n v="450"/>
    <n v="450"/>
    <n v="450"/>
    <n v="450"/>
    <m/>
    <n v="1800"/>
  </r>
  <r>
    <x v="23"/>
    <d v="2018-02-28T00:00:00"/>
    <n v="400"/>
    <n v="425"/>
    <n v="425"/>
    <m/>
    <m/>
    <m/>
    <m/>
    <m/>
    <n v="1250"/>
  </r>
  <r>
    <x v="15"/>
    <d v="2028-02-28T00:00:00"/>
    <m/>
    <m/>
    <m/>
    <n v="500"/>
    <n v="450"/>
    <n v="500"/>
    <n v="450"/>
    <m/>
    <n v="1900"/>
  </r>
  <r>
    <x v="8"/>
    <d v="2018-02-28T00:00:00"/>
    <m/>
    <m/>
    <m/>
    <n v="150"/>
    <n v="325"/>
    <n v="300"/>
    <m/>
    <m/>
    <n v="775"/>
  </r>
  <r>
    <x v="0"/>
    <d v="2018-03-01T00:00:00"/>
    <m/>
    <s v="_x000a_"/>
    <m/>
    <n v="3000"/>
    <n v="3000"/>
    <n v="3000"/>
    <n v="3000"/>
    <m/>
    <n v="12000"/>
  </r>
  <r>
    <x v="6"/>
    <d v="2018-03-02T00:00:00"/>
    <m/>
    <m/>
    <n v="400"/>
    <m/>
    <n v="450"/>
    <m/>
    <m/>
    <n v="83"/>
    <n v="933"/>
  </r>
  <r>
    <x v="30"/>
    <d v="2018-03-02T00:00:00"/>
    <m/>
    <m/>
    <m/>
    <m/>
    <n v="450"/>
    <m/>
    <n v="450"/>
    <m/>
    <n v="900"/>
  </r>
  <r>
    <x v="8"/>
    <d v="2018-03-02T00:00:00"/>
    <m/>
    <m/>
    <m/>
    <m/>
    <m/>
    <m/>
    <n v="600"/>
    <m/>
    <n v="600"/>
  </r>
  <r>
    <x v="31"/>
    <d v="2018-03-02T00:00:00"/>
    <m/>
    <m/>
    <m/>
    <m/>
    <n v="450"/>
    <n v="450"/>
    <n v="450"/>
    <m/>
    <n v="1350"/>
  </r>
  <r>
    <x v="5"/>
    <d v="2018-03-12T00:00:00"/>
    <n v="600"/>
    <m/>
    <m/>
    <n v="150"/>
    <m/>
    <m/>
    <m/>
    <n v="225"/>
    <n v="975"/>
  </r>
  <r>
    <x v="23"/>
    <d v="2018-03-12T00:00:00"/>
    <m/>
    <m/>
    <m/>
    <m/>
    <m/>
    <n v="600"/>
    <n v="150"/>
    <m/>
    <n v="750"/>
  </r>
  <r>
    <x v="32"/>
    <d v="2018-03-08T00:00:00"/>
    <n v="200"/>
    <n v="200"/>
    <n v="200"/>
    <n v="450"/>
    <n v="450"/>
    <n v="450"/>
    <n v="450"/>
    <m/>
    <n v="2400"/>
  </r>
  <r>
    <x v="15"/>
    <d v="2018-03-13T00:00:00"/>
    <n v="400"/>
    <m/>
    <m/>
    <n v="450"/>
    <m/>
    <n v="450"/>
    <m/>
    <n v="292"/>
    <n v="1592"/>
  </r>
  <r>
    <x v="3"/>
    <d v="2018-03-13T00:00:00"/>
    <m/>
    <m/>
    <n v="450"/>
    <n v="450"/>
    <n v="450"/>
    <n v="450"/>
    <n v="450"/>
    <m/>
    <n v="2250"/>
  </r>
  <r>
    <x v="4"/>
    <d v="2018-03-13T00:00:00"/>
    <m/>
    <m/>
    <n v="400"/>
    <n v="450"/>
    <m/>
    <n v="400"/>
    <m/>
    <m/>
    <n v="1250"/>
  </r>
  <r>
    <x v="2"/>
    <d v="2018-03-13T00:00:00"/>
    <m/>
    <m/>
    <n v="300"/>
    <n v="300"/>
    <n v="300"/>
    <n v="300"/>
    <n v="300"/>
    <m/>
    <n v="1500"/>
  </r>
  <r>
    <x v="8"/>
    <d v="2018-03-13T00:00:00"/>
    <m/>
    <n v="175"/>
    <m/>
    <n v="300"/>
    <n v="300"/>
    <n v="300"/>
    <n v="300"/>
    <m/>
    <n v="1375"/>
  </r>
  <r>
    <x v="1"/>
    <d v="2018-03-14T00:00:00"/>
    <m/>
    <m/>
    <m/>
    <m/>
    <n v="450"/>
    <n v="450"/>
    <n v="450"/>
    <m/>
    <n v="1350"/>
  </r>
  <r>
    <x v="33"/>
    <d v="2018-03-14T00:00:00"/>
    <n v="200"/>
    <n v="200"/>
    <n v="200"/>
    <n v="300"/>
    <n v="300"/>
    <n v="300"/>
    <n v="300"/>
    <m/>
    <n v="1800"/>
  </r>
  <r>
    <x v="34"/>
    <d v="2018-03-14T00:00:00"/>
    <n v="200"/>
    <n v="200"/>
    <n v="200"/>
    <n v="300"/>
    <n v="300"/>
    <n v="300"/>
    <n v="300"/>
    <m/>
    <n v="1800"/>
  </r>
  <r>
    <x v="7"/>
    <d v="2018-03-16T00:00:00"/>
    <m/>
    <n v="425"/>
    <m/>
    <n v="400"/>
    <n v="400"/>
    <n v="400"/>
    <n v="300"/>
    <m/>
    <n v="1925"/>
  </r>
  <r>
    <x v="20"/>
    <d v="2018-03-16T00:00:00"/>
    <m/>
    <m/>
    <m/>
    <m/>
    <n v="450"/>
    <n v="450"/>
    <n v="450"/>
    <m/>
    <n v="1350"/>
  </r>
  <r>
    <x v="35"/>
    <d v="2018-03-16T00:00:00"/>
    <n v="200"/>
    <n v="250"/>
    <n v="200"/>
    <n v="300"/>
    <n v="300"/>
    <n v="300"/>
    <n v="300"/>
    <m/>
    <n v="1850"/>
  </r>
  <r>
    <x v="14"/>
    <d v="2018-03-16T00:00:00"/>
    <m/>
    <m/>
    <m/>
    <m/>
    <n v="400"/>
    <n v="450"/>
    <n v="400"/>
    <m/>
    <n v="1250"/>
  </r>
  <r>
    <x v="31"/>
    <d v="2018-03-16T00:00:00"/>
    <n v="200"/>
    <n v="200"/>
    <n v="300"/>
    <n v="300"/>
    <n v="450"/>
    <n v="450"/>
    <n v="450"/>
    <m/>
    <n v="2350"/>
  </r>
  <r>
    <x v="10"/>
    <d v="2018-03-18T00:00:00"/>
    <m/>
    <m/>
    <m/>
    <n v="600"/>
    <n v="600"/>
    <n v="600"/>
    <m/>
    <m/>
    <n v="1800"/>
  </r>
  <r>
    <x v="29"/>
    <d v="2018-03-19T00:00:00"/>
    <n v="200"/>
    <n v="200"/>
    <n v="300"/>
    <n v="300"/>
    <n v="600"/>
    <n v="600"/>
    <n v="600"/>
    <m/>
    <n v="2800"/>
  </r>
  <r>
    <x v="8"/>
    <d v="2018-03-22T00:00:00"/>
    <m/>
    <m/>
    <m/>
    <n v="300"/>
    <n v="300"/>
    <n v="300"/>
    <n v="300"/>
    <m/>
    <n v="1200"/>
  </r>
  <r>
    <x v="12"/>
    <d v="2018-03-22T00:00:00"/>
    <m/>
    <m/>
    <m/>
    <n v="450"/>
    <n v="450"/>
    <n v="450"/>
    <n v="450"/>
    <m/>
    <n v="1800"/>
  </r>
  <r>
    <x v="19"/>
    <d v="2018-03-22T00:00:00"/>
    <m/>
    <n v="300"/>
    <m/>
    <n v="300"/>
    <n v="300"/>
    <n v="300"/>
    <m/>
    <m/>
    <n v="1200"/>
  </r>
  <r>
    <x v="36"/>
    <d v="2018-03-23T00:00:00"/>
    <m/>
    <m/>
    <m/>
    <m/>
    <m/>
    <m/>
    <n v="600"/>
    <m/>
    <n v="600"/>
  </r>
  <r>
    <x v="31"/>
    <d v="2018-03-23T00:00:00"/>
    <m/>
    <m/>
    <m/>
    <m/>
    <m/>
    <n v="600"/>
    <m/>
    <m/>
    <n v="600"/>
  </r>
  <r>
    <x v="0"/>
    <d v="2018-03-23T00:00:00"/>
    <m/>
    <m/>
    <m/>
    <n v="600"/>
    <n v="600"/>
    <n v="600"/>
    <n v="600"/>
    <m/>
    <n v="2400"/>
  </r>
  <r>
    <x v="15"/>
    <d v="2018-03-26T00:00:00"/>
    <n v="500"/>
    <n v="400"/>
    <n v="400"/>
    <m/>
    <m/>
    <m/>
    <m/>
    <m/>
    <n v="1300"/>
  </r>
  <r>
    <x v="8"/>
    <d v="2018-03-28T00:00:00"/>
    <m/>
    <m/>
    <m/>
    <n v="300"/>
    <n v="300"/>
    <n v="300"/>
    <n v="300"/>
    <m/>
    <n v="1200"/>
  </r>
  <r>
    <x v="24"/>
    <d v="2018-03-29T00:00:00"/>
    <m/>
    <m/>
    <m/>
    <m/>
    <n v="450"/>
    <n v="450"/>
    <n v="450"/>
    <m/>
    <n v="1350"/>
  </r>
  <r>
    <x v="37"/>
    <d v="2018-03-29T00:00:00"/>
    <m/>
    <m/>
    <m/>
    <n v="450"/>
    <n v="450"/>
    <m/>
    <m/>
    <m/>
    <n v="900"/>
  </r>
  <r>
    <x v="38"/>
    <d v="2018-03-29T00:00:00"/>
    <n v="200"/>
    <n v="150"/>
    <n v="200"/>
    <n v="300"/>
    <n v="300"/>
    <n v="300"/>
    <n v="300"/>
    <m/>
    <n v="1750"/>
  </r>
  <r>
    <x v="9"/>
    <d v="2018-03-29T00:00:00"/>
    <n v="400"/>
    <m/>
    <m/>
    <n v="450"/>
    <n v="450"/>
    <n v="450"/>
    <n v="450"/>
    <m/>
    <n v="2200"/>
  </r>
  <r>
    <x v="1"/>
    <d v="2018-04-01T00:00:00"/>
    <m/>
    <m/>
    <m/>
    <n v="450"/>
    <n v="450"/>
    <n v="450"/>
    <n v="450"/>
    <m/>
    <n v="1800"/>
  </r>
  <r>
    <x v="0"/>
    <d v="2018-04-02T00:00:00"/>
    <n v="800"/>
    <n v="800"/>
    <n v="800"/>
    <n v="3000"/>
    <n v="3000"/>
    <n v="3000"/>
    <n v="3000"/>
    <m/>
    <n v="14400"/>
  </r>
  <r>
    <x v="6"/>
    <d v="2018-04-04T00:00:00"/>
    <n v="200"/>
    <n v="150"/>
    <n v="150"/>
    <m/>
    <n v="150"/>
    <m/>
    <n v="300"/>
    <n v="180"/>
    <n v="1130"/>
  </r>
  <r>
    <x v="17"/>
    <d v="2018-04-04T00:00:00"/>
    <m/>
    <m/>
    <n v="350"/>
    <m/>
    <n v="350"/>
    <m/>
    <m/>
    <m/>
    <n v="700"/>
  </r>
  <r>
    <x v="3"/>
    <d v="2018-04-04T00:00:00"/>
    <m/>
    <m/>
    <m/>
    <m/>
    <n v="300"/>
    <n v="300"/>
    <n v="150"/>
    <m/>
    <n v="750"/>
  </r>
  <r>
    <x v="8"/>
    <d v="2018-04-06T00:00:00"/>
    <m/>
    <m/>
    <m/>
    <n v="300"/>
    <n v="300"/>
    <n v="300"/>
    <n v="300"/>
    <m/>
    <n v="1200"/>
  </r>
  <r>
    <x v="9"/>
    <d v="2018-04-06T00:00:00"/>
    <n v="650"/>
    <m/>
    <m/>
    <m/>
    <n v="600"/>
    <n v="600"/>
    <n v="600"/>
    <m/>
    <n v="2450"/>
  </r>
  <r>
    <x v="15"/>
    <d v="2018-04-11T00:00:00"/>
    <m/>
    <m/>
    <m/>
    <m/>
    <n v="300"/>
    <n v="300"/>
    <n v="300"/>
    <n v="300"/>
    <n v="1200"/>
  </r>
  <r>
    <x v="8"/>
    <d v="2018-04-12T00:00:00"/>
    <m/>
    <m/>
    <m/>
    <n v="200"/>
    <n v="350"/>
    <n v="300"/>
    <n v="350"/>
    <m/>
    <n v="1200"/>
  </r>
  <r>
    <x v="39"/>
    <d v="2018-04-13T00:00:00"/>
    <n v="250"/>
    <n v="250"/>
    <n v="250"/>
    <n v="0"/>
    <m/>
    <m/>
    <m/>
    <m/>
    <n v="750"/>
  </r>
  <r>
    <x v="1"/>
    <d v="2018-04-16T00:00:00"/>
    <m/>
    <m/>
    <m/>
    <m/>
    <n v="450"/>
    <n v="450"/>
    <m/>
    <m/>
    <n v="900"/>
  </r>
  <r>
    <x v="9"/>
    <d v="2018-04-17T00:00:00"/>
    <n v="250"/>
    <n v="250"/>
    <n v="250"/>
    <n v="350"/>
    <n v="350"/>
    <n v="600"/>
    <n v="600"/>
    <m/>
    <n v="2650"/>
  </r>
  <r>
    <x v="13"/>
    <d v="2018-04-23T00:00:00"/>
    <m/>
    <m/>
    <m/>
    <m/>
    <m/>
    <m/>
    <m/>
    <n v="207"/>
    <n v="207"/>
  </r>
  <r>
    <x v="2"/>
    <d v="2018-04-24T00:00:00"/>
    <m/>
    <n v="250"/>
    <n v="250"/>
    <m/>
    <n v="350"/>
    <n v="250"/>
    <n v="300"/>
    <n v="180"/>
    <n v="1580"/>
  </r>
  <r>
    <x v="28"/>
    <d v="2018-04-27T00:00:00"/>
    <n v="150"/>
    <n v="275"/>
    <n v="225"/>
    <m/>
    <n v="200"/>
    <n v="250"/>
    <m/>
    <m/>
    <n v="1100"/>
  </r>
  <r>
    <x v="4"/>
    <d v="2018-04-28T00:00:00"/>
    <n v="250"/>
    <m/>
    <n v="200"/>
    <m/>
    <n v="300"/>
    <m/>
    <m/>
    <m/>
    <n v="750"/>
  </r>
  <r>
    <x v="0"/>
    <d v="2018-05-01T00:00:00"/>
    <n v="1200"/>
    <n v="1200"/>
    <n v="750"/>
    <n v="2400"/>
    <n v="2400"/>
    <n v="2400"/>
    <n v="2400"/>
    <m/>
    <n v="12750"/>
  </r>
  <r>
    <x v="5"/>
    <d v="2018-05-01T00:00:00"/>
    <m/>
    <m/>
    <m/>
    <m/>
    <n v="450"/>
    <n v="450"/>
    <n v="400"/>
    <m/>
    <n v="1300"/>
  </r>
  <r>
    <x v="3"/>
    <d v="2018-05-01T00:00:00"/>
    <m/>
    <m/>
    <m/>
    <n v="300"/>
    <n v="300"/>
    <n v="300"/>
    <n v="300"/>
    <m/>
    <n v="1200"/>
  </r>
  <r>
    <x v="9"/>
    <d v="2018-05-01T00:00:00"/>
    <m/>
    <m/>
    <m/>
    <m/>
    <n v="900"/>
    <n v="900"/>
    <n v="900"/>
    <m/>
    <n v="2700"/>
  </r>
  <r>
    <x v="1"/>
    <d v="2018-05-02T00:00:00"/>
    <n v="400"/>
    <n v="400"/>
    <n v="400"/>
    <n v="400"/>
    <n v="400"/>
    <n v="400"/>
    <n v="400"/>
    <m/>
    <n v="2800"/>
  </r>
  <r>
    <x v="8"/>
    <d v="2018-05-02T00:00:00"/>
    <n v="250"/>
    <n v="350"/>
    <m/>
    <n v="350"/>
    <n v="350"/>
    <n v="300"/>
    <n v="300"/>
    <m/>
    <n v="1900"/>
  </r>
  <r>
    <x v="19"/>
    <d v="2018-05-03T00:00:00"/>
    <n v="200"/>
    <n v="200"/>
    <n v="200"/>
    <n v="300"/>
    <n v="300"/>
    <n v="450"/>
    <n v="300"/>
    <m/>
    <n v="1950"/>
  </r>
  <r>
    <x v="7"/>
    <d v="2018-05-03T00:00:00"/>
    <n v="300"/>
    <n v="300"/>
    <n v="300"/>
    <n v="300"/>
    <n v="300"/>
    <n v="300"/>
    <n v="300"/>
    <m/>
    <n v="2100"/>
  </r>
  <r>
    <x v="14"/>
    <d v="2018-05-04T00:00:00"/>
    <m/>
    <m/>
    <m/>
    <m/>
    <n v="450"/>
    <n v="450"/>
    <n v="200"/>
    <m/>
    <n v="1100"/>
  </r>
  <r>
    <x v="12"/>
    <d v="2018-05-04T00:00:00"/>
    <m/>
    <m/>
    <m/>
    <m/>
    <n v="500"/>
    <n v="700"/>
    <n v="500"/>
    <m/>
    <n v="1700"/>
  </r>
  <r>
    <x v="23"/>
    <d v="2018-05-08T00:00:00"/>
    <m/>
    <m/>
    <m/>
    <n v="300"/>
    <n v="300"/>
    <n v="450"/>
    <n v="400"/>
    <m/>
    <n v="1450"/>
  </r>
  <r>
    <x v="8"/>
    <d v="2018-05-09T00:00:00"/>
    <m/>
    <m/>
    <m/>
    <m/>
    <n v="450"/>
    <n v="450"/>
    <n v="450"/>
    <m/>
    <n v="1350"/>
  </r>
  <r>
    <x v="24"/>
    <d v="2018-05-14T00:00:00"/>
    <n v="300"/>
    <n v="400"/>
    <n v="400"/>
    <n v="300"/>
    <n v="300"/>
    <n v="300"/>
    <n v="300"/>
    <m/>
    <n v="2300"/>
  </r>
  <r>
    <x v="31"/>
    <d v="2018-05-14T00:00:00"/>
    <m/>
    <m/>
    <m/>
    <m/>
    <n v="450"/>
    <n v="500"/>
    <n v="450"/>
    <m/>
    <n v="1400"/>
  </r>
  <r>
    <x v="23"/>
    <d v="2018-05-16T00:00:00"/>
    <m/>
    <m/>
    <m/>
    <m/>
    <m/>
    <n v="450"/>
    <n v="400"/>
    <m/>
    <n v="850"/>
  </r>
  <r>
    <x v="15"/>
    <d v="2018-05-16T00:00:00"/>
    <m/>
    <m/>
    <m/>
    <m/>
    <m/>
    <n v="300"/>
    <n v="300"/>
    <n v="165"/>
    <n v="765"/>
  </r>
  <r>
    <x v="21"/>
    <d v="2018-05-17T00:00:00"/>
    <n v="300"/>
    <n v="300"/>
    <n v="300"/>
    <n v="300"/>
    <n v="300"/>
    <n v="300"/>
    <n v="300"/>
    <m/>
    <n v="2100"/>
  </r>
  <r>
    <x v="9"/>
    <d v="2018-05-17T00:00:00"/>
    <n v="200"/>
    <n v="200"/>
    <n v="400"/>
    <n v="300"/>
    <n v="450"/>
    <n v="800"/>
    <n v="800"/>
    <m/>
    <n v="3150"/>
  </r>
  <r>
    <x v="28"/>
    <d v="2018-05-18T00:00:00"/>
    <n v="300"/>
    <n v="200"/>
    <n v="225"/>
    <n v="200"/>
    <n v="175"/>
    <n v="300"/>
    <n v="200"/>
    <m/>
    <n v="1600"/>
  </r>
  <r>
    <x v="8"/>
    <d v="2018-05-21T00:00:00"/>
    <m/>
    <m/>
    <n v="450"/>
    <n v="350"/>
    <n v="300"/>
    <n v="300"/>
    <n v="350"/>
    <m/>
    <n v="1750"/>
  </r>
  <r>
    <x v="21"/>
    <d v="2018-05-23T00:00:00"/>
    <m/>
    <m/>
    <n v="325"/>
    <m/>
    <m/>
    <m/>
    <m/>
    <m/>
    <n v="325"/>
  </r>
  <r>
    <x v="13"/>
    <d v="2018-05-25T00:00:00"/>
    <m/>
    <m/>
    <m/>
    <m/>
    <m/>
    <m/>
    <m/>
    <n v="204"/>
    <n v="204"/>
  </r>
  <r>
    <x v="3"/>
    <d v="2018-05-25T00:00:00"/>
    <m/>
    <m/>
    <n v="250"/>
    <m/>
    <n v="300"/>
    <n v="200"/>
    <n v="250"/>
    <m/>
    <n v="1000"/>
  </r>
  <r>
    <x v="8"/>
    <d v="2018-05-29T00:00:00"/>
    <m/>
    <m/>
    <m/>
    <n v="325"/>
    <n v="350"/>
    <n v="325"/>
    <n v="300"/>
    <m/>
    <n v="1300"/>
  </r>
  <r>
    <x v="9"/>
    <d v="2018-05-30T00:00:00"/>
    <n v="200"/>
    <n v="400"/>
    <n v="450"/>
    <n v="450"/>
    <n v="450"/>
    <n v="450"/>
    <n v="450"/>
    <m/>
    <n v="2850"/>
  </r>
  <r>
    <x v="3"/>
    <d v="2018-06-04T00:00:00"/>
    <m/>
    <m/>
    <m/>
    <n v="400"/>
    <n v="300"/>
    <n v="300"/>
    <m/>
    <m/>
    <n v="1000"/>
  </r>
  <r>
    <x v="1"/>
    <d v="2018-06-04T00:00:00"/>
    <m/>
    <n v="500"/>
    <n v="625"/>
    <n v="500"/>
    <n v="525"/>
    <n v="550"/>
    <n v="500"/>
    <m/>
    <n v="3200"/>
  </r>
  <r>
    <x v="0"/>
    <d v="2018-06-04T00:00:00"/>
    <m/>
    <n v="1275"/>
    <n v="1400"/>
    <n v="2425"/>
    <n v="2400"/>
    <n v="2550"/>
    <n v="2000"/>
    <m/>
    <n v="12050"/>
  </r>
  <r>
    <x v="5"/>
    <d v="2018-06-05T00:00:00"/>
    <n v="850"/>
    <m/>
    <m/>
    <m/>
    <n v="450"/>
    <n v="400"/>
    <n v="500"/>
    <m/>
    <n v="2200"/>
  </r>
  <r>
    <x v="8"/>
    <d v="2018-06-05T00:00:00"/>
    <m/>
    <m/>
    <m/>
    <n v="300"/>
    <n v="300"/>
    <n v="300"/>
    <n v="300"/>
    <m/>
    <n v="1200"/>
  </r>
  <r>
    <x v="6"/>
    <d v="2018-06-06T00:00:00"/>
    <m/>
    <m/>
    <m/>
    <m/>
    <m/>
    <m/>
    <m/>
    <n v="195"/>
    <n v="195"/>
  </r>
  <r>
    <x v="9"/>
    <d v="2018-06-06T00:00:00"/>
    <n v="200"/>
    <n v="400"/>
    <n v="600"/>
    <n v="750"/>
    <n v="750"/>
    <n v="750"/>
    <n v="600"/>
    <m/>
    <n v="4050"/>
  </r>
  <r>
    <x v="10"/>
    <d v="2018-06-07T00:00:00"/>
    <m/>
    <m/>
    <m/>
    <n v="300"/>
    <n v="300"/>
    <n v="575"/>
    <n v="300"/>
    <m/>
    <n v="1475"/>
  </r>
  <r>
    <x v="29"/>
    <d v="2018-06-11T00:00:00"/>
    <m/>
    <m/>
    <m/>
    <m/>
    <n v="500"/>
    <n v="500"/>
    <n v="500"/>
    <m/>
    <n v="1500"/>
  </r>
  <r>
    <x v="8"/>
    <d v="2018-06-12T00:00:00"/>
    <m/>
    <m/>
    <m/>
    <m/>
    <n v="325"/>
    <n v="325"/>
    <n v="275"/>
    <m/>
    <n v="925"/>
  </r>
  <r>
    <x v="17"/>
    <d v="2018-06-08T00:00:00"/>
    <m/>
    <m/>
    <n v="200"/>
    <m/>
    <m/>
    <n v="200"/>
    <m/>
    <m/>
    <n v="400"/>
  </r>
  <r>
    <x v="15"/>
    <d v="2018-06-14T00:00:00"/>
    <m/>
    <m/>
    <m/>
    <m/>
    <n v="400"/>
    <n v="400"/>
    <m/>
    <n v="47"/>
    <n v="847"/>
  </r>
  <r>
    <x v="1"/>
    <d v="2018-06-14T00:00:00"/>
    <m/>
    <n v="300"/>
    <n v="300"/>
    <n v="300"/>
    <n v="300"/>
    <n v="300"/>
    <n v="300"/>
    <m/>
    <n v="1800"/>
  </r>
  <r>
    <x v="9"/>
    <d v="2018-06-14T00:00:00"/>
    <m/>
    <m/>
    <m/>
    <m/>
    <n v="300"/>
    <n v="300"/>
    <n v="300"/>
    <m/>
    <n v="900"/>
  </r>
  <r>
    <x v="28"/>
    <d v="2018-06-14T00:00:00"/>
    <m/>
    <m/>
    <m/>
    <m/>
    <n v="300"/>
    <n v="300"/>
    <n v="300"/>
    <m/>
    <n v="900"/>
  </r>
  <r>
    <x v="23"/>
    <d v="2018-06-18T00:00:00"/>
    <m/>
    <m/>
    <m/>
    <n v="275"/>
    <n v="200"/>
    <n v="300"/>
    <n v="400"/>
    <m/>
    <n v="1175"/>
  </r>
  <r>
    <x v="40"/>
    <d v="2018-06-19T00:00:00"/>
    <n v="600"/>
    <n v="600"/>
    <n v="575"/>
    <n v="500"/>
    <n v="600"/>
    <n v="450"/>
    <n v="500"/>
    <m/>
    <n v="3825"/>
  </r>
  <r>
    <x v="8"/>
    <d v="2018-06-19T00:00:00"/>
    <m/>
    <m/>
    <m/>
    <n v="375"/>
    <n v="375"/>
    <n v="300"/>
    <n v="300"/>
    <m/>
    <n v="1350"/>
  </r>
  <r>
    <x v="9"/>
    <d v="2018-06-20T00:00:00"/>
    <n v="800"/>
    <n v="700"/>
    <n v="700"/>
    <n v="600"/>
    <n v="700"/>
    <n v="500"/>
    <n v="600"/>
    <m/>
    <n v="4600"/>
  </r>
  <r>
    <x v="1"/>
    <d v="2018-06-21T00:00:00"/>
    <m/>
    <m/>
    <m/>
    <n v="350"/>
    <n v="300"/>
    <n v="350"/>
    <n v="300"/>
    <m/>
    <n v="1300"/>
  </r>
  <r>
    <x v="8"/>
    <d v="2018-06-26T00:00:00"/>
    <m/>
    <m/>
    <m/>
    <n v="300"/>
    <n v="400"/>
    <n v="300"/>
    <n v="300"/>
    <m/>
    <n v="1300"/>
  </r>
  <r>
    <x v="9"/>
    <d v="2018-06-26T00:00:00"/>
    <n v="300"/>
    <n v="300"/>
    <n v="200"/>
    <n v="300"/>
    <n v="1000"/>
    <n v="950"/>
    <n v="950"/>
    <m/>
    <n v="4000"/>
  </r>
  <r>
    <x v="7"/>
    <d v="2018-06-26T00:00:00"/>
    <n v="300"/>
    <n v="300"/>
    <n v="250"/>
    <n v="300"/>
    <n v="300"/>
    <n v="275"/>
    <n v="250"/>
    <m/>
    <n v="1975"/>
  </r>
  <r>
    <x v="3"/>
    <d v="2018-06-27T00:00:00"/>
    <m/>
    <m/>
    <n v="225"/>
    <m/>
    <n v="300"/>
    <n v="204"/>
    <n v="400"/>
    <m/>
    <n v="1129"/>
  </r>
  <r>
    <x v="5"/>
    <d v="2018-06-29T00:00:00"/>
    <n v="150"/>
    <m/>
    <n v="200"/>
    <m/>
    <n v="475"/>
    <n v="450"/>
    <n v="450"/>
    <m/>
    <n v="1725"/>
  </r>
  <r>
    <x v="28"/>
    <d v="2018-06-29T00:00:00"/>
    <m/>
    <n v="475"/>
    <m/>
    <m/>
    <m/>
    <m/>
    <m/>
    <m/>
    <n v="475"/>
  </r>
  <r>
    <x v="0"/>
    <d v="2018-07-01T00:00:00"/>
    <n v="800"/>
    <n v="800"/>
    <n v="1000"/>
    <n v="1000"/>
    <n v="3000"/>
    <n v="3000"/>
    <n v="3000"/>
    <m/>
    <n v="12600"/>
  </r>
  <r>
    <x v="8"/>
    <d v="2018-07-03T00:00:00"/>
    <m/>
    <m/>
    <m/>
    <n v="350"/>
    <n v="300"/>
    <n v="375"/>
    <n v="300"/>
    <m/>
    <n v="1325"/>
  </r>
  <r>
    <x v="15"/>
    <d v="2018-07-06T00:00:00"/>
    <m/>
    <m/>
    <m/>
    <m/>
    <n v="200"/>
    <n v="300"/>
    <n v="400"/>
    <n v="125"/>
    <n v="1025"/>
  </r>
  <r>
    <x v="23"/>
    <d v="2018-07-09T00:00:00"/>
    <m/>
    <m/>
    <n v="150"/>
    <n v="175"/>
    <n v="300"/>
    <n v="325"/>
    <n v="300"/>
    <m/>
    <n v="1250"/>
  </r>
  <r>
    <x v="9"/>
    <d v="2018-07-10T00:00:00"/>
    <m/>
    <m/>
    <m/>
    <m/>
    <n v="1300"/>
    <n v="1350"/>
    <n v="1200"/>
    <m/>
    <n v="3850"/>
  </r>
  <r>
    <x v="41"/>
    <d v="2018-07-10T00:00:00"/>
    <m/>
    <m/>
    <m/>
    <m/>
    <n v="350"/>
    <m/>
    <m/>
    <m/>
    <n v="350"/>
  </r>
  <r>
    <x v="0"/>
    <d v="2018-07-11T00:00:00"/>
    <m/>
    <m/>
    <m/>
    <m/>
    <n v="800"/>
    <n v="750"/>
    <n v="700"/>
    <m/>
    <n v="2250"/>
  </r>
  <r>
    <x v="1"/>
    <d v="2018-07-11T00:00:00"/>
    <m/>
    <m/>
    <m/>
    <m/>
    <n v="500"/>
    <n v="450"/>
    <n v="425"/>
    <m/>
    <n v="1375"/>
  </r>
  <r>
    <x v="4"/>
    <d v="2018-07-10T00:00:00"/>
    <m/>
    <n v="1475"/>
    <m/>
    <m/>
    <m/>
    <m/>
    <m/>
    <m/>
    <n v="1475"/>
  </r>
  <r>
    <x v="12"/>
    <d v="2018-07-12T00:00:00"/>
    <m/>
    <m/>
    <m/>
    <m/>
    <n v="500"/>
    <m/>
    <n v="500"/>
    <m/>
    <n v="1000"/>
  </r>
  <r>
    <x v="14"/>
    <d v="2018-07-12T00:00:00"/>
    <m/>
    <m/>
    <m/>
    <n v="300"/>
    <n v="300"/>
    <n v="300"/>
    <m/>
    <m/>
    <n v="900"/>
  </r>
  <r>
    <x v="21"/>
    <d v="2018-07-16T00:00:00"/>
    <n v="2050"/>
    <n v="2000"/>
    <n v="1400"/>
    <m/>
    <m/>
    <m/>
    <m/>
    <m/>
    <n v="5450"/>
  </r>
  <r>
    <x v="42"/>
    <d v="2018-07-16T00:00:00"/>
    <n v="300"/>
    <n v="550"/>
    <n v="175"/>
    <n v="500"/>
    <m/>
    <m/>
    <m/>
    <m/>
    <n v="1525"/>
  </r>
  <r>
    <x v="9"/>
    <d v="2018-07-17T00:00:00"/>
    <n v="800"/>
    <m/>
    <m/>
    <m/>
    <n v="1000"/>
    <n v="1000"/>
    <n v="1000"/>
    <m/>
    <n v="3800"/>
  </r>
  <r>
    <x v="8"/>
    <d v="2018-07-17T00:00:00"/>
    <m/>
    <m/>
    <n v="375"/>
    <n v="350"/>
    <n v="350"/>
    <n v="450"/>
    <n v="300"/>
    <m/>
    <n v="1825"/>
  </r>
  <r>
    <x v="28"/>
    <d v="2018-07-17T00:00:00"/>
    <m/>
    <m/>
    <n v="200"/>
    <n v="200"/>
    <n v="175"/>
    <n v="200"/>
    <n v="200"/>
    <m/>
    <n v="975"/>
  </r>
  <r>
    <x v="43"/>
    <d v="2018-07-18T00:00:00"/>
    <m/>
    <m/>
    <n v="200"/>
    <n v="350"/>
    <n v="1350"/>
    <n v="1200"/>
    <n v="1200"/>
    <n v="150"/>
    <n v="4450"/>
  </r>
  <r>
    <x v="5"/>
    <d v="2018-07-19T00:00:00"/>
    <n v="750"/>
    <m/>
    <m/>
    <m/>
    <n v="450"/>
    <n v="450"/>
    <n v="450"/>
    <m/>
    <n v="2100"/>
  </r>
  <r>
    <x v="6"/>
    <d v="2018-07-19T00:00:00"/>
    <m/>
    <n v="250"/>
    <m/>
    <n v="250"/>
    <m/>
    <m/>
    <m/>
    <n v="75"/>
    <n v="575"/>
  </r>
  <r>
    <x v="8"/>
    <d v="2018-07-20T00:00:00"/>
    <m/>
    <m/>
    <m/>
    <n v="350"/>
    <n v="350"/>
    <n v="350"/>
    <n v="350"/>
    <m/>
    <n v="1400"/>
  </r>
  <r>
    <x v="9"/>
    <d v="2018-07-26T00:00:00"/>
    <m/>
    <m/>
    <m/>
    <m/>
    <n v="1125"/>
    <n v="1150"/>
    <n v="1125"/>
    <m/>
    <n v="3400"/>
  </r>
  <r>
    <x v="8"/>
    <d v="2018-07-26T00:00:00"/>
    <m/>
    <m/>
    <m/>
    <n v="300"/>
    <n v="350"/>
    <n v="300"/>
    <n v="300"/>
    <m/>
    <n v="1250"/>
  </r>
  <r>
    <x v="23"/>
    <d v="2018-07-30T00:00:00"/>
    <m/>
    <m/>
    <m/>
    <n v="450"/>
    <n v="300"/>
    <n v="300"/>
    <n v="300"/>
    <m/>
    <n v="1350"/>
  </r>
  <r>
    <x v="8"/>
    <d v="2018-07-31T00:00:00"/>
    <m/>
    <m/>
    <n v="300"/>
    <n v="375"/>
    <n v="300"/>
    <n v="300"/>
    <n v="300"/>
    <m/>
    <n v="1575"/>
  </r>
  <r>
    <x v="42"/>
    <d v="2018-07-31T00:00:00"/>
    <m/>
    <m/>
    <m/>
    <n v="400"/>
    <n v="400"/>
    <n v="450"/>
    <n v="400"/>
    <m/>
    <n v="1650"/>
  </r>
  <r>
    <x v="5"/>
    <n v="43312"/>
    <m/>
    <m/>
    <m/>
    <n v="400"/>
    <n v="400"/>
    <n v="450"/>
    <n v="400"/>
    <m/>
    <n v="1650"/>
  </r>
  <r>
    <x v="0"/>
    <d v="2018-08-01T00:00:00"/>
    <m/>
    <m/>
    <m/>
    <m/>
    <n v="3500"/>
    <n v="3550"/>
    <n v="3575"/>
    <m/>
    <n v="10625"/>
  </r>
  <r>
    <x v="3"/>
    <d v="2018-08-01T00:00:00"/>
    <m/>
    <m/>
    <n v="250"/>
    <n v="200"/>
    <n v="300"/>
    <n v="450"/>
    <n v="200"/>
    <n v="57"/>
    <n v="1457"/>
  </r>
  <r>
    <x v="9"/>
    <d v="2018-08-01T00:00:00"/>
    <m/>
    <m/>
    <m/>
    <m/>
    <n v="1225"/>
    <n v="1225"/>
    <n v="1225"/>
    <m/>
    <n v="3675"/>
  </r>
  <r>
    <x v="18"/>
    <d v="2018-08-03T00:00:00"/>
    <m/>
    <m/>
    <n v="450"/>
    <m/>
    <m/>
    <n v="450"/>
    <n v="450"/>
    <m/>
    <n v="1350"/>
  </r>
  <r>
    <x v="10"/>
    <d v="2018-08-08T00:00:00"/>
    <m/>
    <m/>
    <m/>
    <m/>
    <n v="200"/>
    <n v="200"/>
    <n v="200"/>
    <m/>
    <n v="600"/>
  </r>
  <r>
    <x v="28"/>
    <d v="2018-08-08T00:00:00"/>
    <n v="300"/>
    <m/>
    <m/>
    <n v="200"/>
    <n v="200"/>
    <n v="300"/>
    <n v="200"/>
    <m/>
    <n v="1200"/>
  </r>
  <r>
    <x v="8"/>
    <d v="2018-08-08T00:00:00"/>
    <m/>
    <m/>
    <n v="275"/>
    <n v="300"/>
    <n v="300"/>
    <n v="400"/>
    <n v="400"/>
    <m/>
    <n v="1675"/>
  </r>
  <r>
    <x v="2"/>
    <d v="2018-08-09T00:00:00"/>
    <n v="300"/>
    <n v="500"/>
    <n v="475"/>
    <n v="400"/>
    <n v="400"/>
    <n v="500"/>
    <n v="400"/>
    <m/>
    <n v="2975"/>
  </r>
  <r>
    <x v="6"/>
    <d v="2018-08-11T00:00:00"/>
    <m/>
    <m/>
    <m/>
    <m/>
    <n v="300"/>
    <m/>
    <m/>
    <n v="188"/>
    <n v="488"/>
  </r>
  <r>
    <x v="15"/>
    <d v="2018-08-13T00:00:00"/>
    <m/>
    <m/>
    <m/>
    <n v="300"/>
    <n v="300"/>
    <n v="300"/>
    <n v="100"/>
    <n v="126"/>
    <n v="1126"/>
  </r>
  <r>
    <x v="11"/>
    <d v="2018-08-13T00:00:00"/>
    <m/>
    <m/>
    <m/>
    <m/>
    <n v="300"/>
    <n v="300"/>
    <n v="300"/>
    <m/>
    <n v="900"/>
  </r>
  <r>
    <x v="29"/>
    <d v="2018-08-15T00:00:00"/>
    <m/>
    <m/>
    <m/>
    <n v="400"/>
    <n v="400"/>
    <n v="450"/>
    <n v="400"/>
    <m/>
    <n v="1650"/>
  </r>
  <r>
    <x v="44"/>
    <d v="2018-08-15T00:00:00"/>
    <n v="300"/>
    <n v="300"/>
    <n v="300"/>
    <n v="300"/>
    <n v="300"/>
    <n v="300"/>
    <n v="300"/>
    <m/>
    <n v="2100"/>
  </r>
  <r>
    <x v="31"/>
    <d v="2018-08-15T00:00:00"/>
    <n v="300"/>
    <n v="400"/>
    <n v="200"/>
    <n v="300"/>
    <m/>
    <m/>
    <m/>
    <m/>
    <n v="1200"/>
  </r>
  <r>
    <x v="36"/>
    <d v="2018-08-15T00:00:00"/>
    <n v="400"/>
    <m/>
    <m/>
    <m/>
    <m/>
    <m/>
    <m/>
    <m/>
    <n v="400"/>
  </r>
  <r>
    <x v="12"/>
    <d v="2018-08-16T00:00:00"/>
    <m/>
    <m/>
    <m/>
    <m/>
    <n v="400"/>
    <n v="450"/>
    <n v="400"/>
    <m/>
    <n v="1250"/>
  </r>
  <r>
    <x v="8"/>
    <d v="2018-08-17T00:00:00"/>
    <m/>
    <m/>
    <m/>
    <m/>
    <n v="400"/>
    <n v="350"/>
    <n v="350"/>
    <m/>
    <n v="1100"/>
  </r>
  <r>
    <x v="5"/>
    <d v="2018-08-22T00:00:00"/>
    <n v="400"/>
    <m/>
    <m/>
    <m/>
    <n v="400"/>
    <n v="400"/>
    <n v="400"/>
    <m/>
    <n v="1600"/>
  </r>
  <r>
    <x v="23"/>
    <d v="2018-08-22T00:00:00"/>
    <m/>
    <n v="400"/>
    <m/>
    <m/>
    <n v="400"/>
    <n v="400"/>
    <n v="400"/>
    <m/>
    <n v="1600"/>
  </r>
  <r>
    <x v="43"/>
    <d v="2018-08-22T00:00:00"/>
    <m/>
    <m/>
    <m/>
    <n v="500"/>
    <n v="900"/>
    <n v="500"/>
    <m/>
    <m/>
    <n v="1900"/>
  </r>
  <r>
    <x v="24"/>
    <d v="2018-08-23T00:00:00"/>
    <n v="300"/>
    <n v="275"/>
    <n v="200"/>
    <n v="200"/>
    <n v="200"/>
    <n v="300"/>
    <n v="300"/>
    <m/>
    <n v="1775"/>
  </r>
  <r>
    <x v="8"/>
    <d v="2018-08-23T00:00:00"/>
    <m/>
    <m/>
    <n v="325"/>
    <n v="300"/>
    <n v="300"/>
    <n v="300"/>
    <n v="300"/>
    <m/>
    <n v="1525"/>
  </r>
  <r>
    <x v="8"/>
    <d v="2018-08-24T00:00:00"/>
    <n v="200"/>
    <m/>
    <m/>
    <m/>
    <m/>
    <m/>
    <m/>
    <m/>
    <n v="200"/>
  </r>
  <r>
    <x v="15"/>
    <d v="2018-08-24T00:00:00"/>
    <m/>
    <m/>
    <m/>
    <m/>
    <n v="400"/>
    <m/>
    <m/>
    <m/>
    <n v="400"/>
  </r>
  <r>
    <x v="8"/>
    <d v="2018-08-28T00:00:00"/>
    <m/>
    <m/>
    <m/>
    <n v="375"/>
    <n v="350"/>
    <n v="300"/>
    <n v="300"/>
    <m/>
    <n v="1325"/>
  </r>
  <r>
    <x v="21"/>
    <d v="2018-08-29T00:00:00"/>
    <m/>
    <m/>
    <m/>
    <n v="450"/>
    <n v="450"/>
    <n v="450"/>
    <n v="450"/>
    <m/>
    <n v="1800"/>
  </r>
  <r>
    <x v="45"/>
    <d v="2018-08-29T00:00:00"/>
    <n v="500"/>
    <n v="500"/>
    <n v="500"/>
    <n v="300"/>
    <n v="300"/>
    <n v="300"/>
    <n v="300"/>
    <m/>
    <n v="2700"/>
  </r>
  <r>
    <x v="28"/>
    <d v="2018-08-30T00:00:00"/>
    <m/>
    <m/>
    <m/>
    <n v="200"/>
    <n v="150"/>
    <n v="200"/>
    <n v="200"/>
    <m/>
    <n v="750"/>
  </r>
  <r>
    <x v="3"/>
    <d v="2018-08-31T00:00:00"/>
    <m/>
    <m/>
    <m/>
    <n v="325"/>
    <n v="300"/>
    <n v="400"/>
    <n v="400"/>
    <m/>
    <n v="1425"/>
  </r>
  <r>
    <x v="19"/>
    <d v="2018-08-31T00:00:00"/>
    <n v="300"/>
    <n v="200"/>
    <n v="200"/>
    <m/>
    <n v="400"/>
    <n v="400"/>
    <n v="400"/>
    <m/>
    <n v="1900"/>
  </r>
  <r>
    <x v="1"/>
    <d v="2018-08-31T00:00:00"/>
    <m/>
    <m/>
    <m/>
    <m/>
    <m/>
    <n v="500"/>
    <n v="500"/>
    <m/>
    <n v="1000"/>
  </r>
  <r>
    <x v="0"/>
    <d v="2018-09-04T00:00:00"/>
    <m/>
    <m/>
    <n v="1000"/>
    <n v="1000"/>
    <n v="4750"/>
    <n v="4750"/>
    <n v="4750"/>
    <m/>
    <n v="16250"/>
  </r>
  <r>
    <x v="4"/>
    <d v="2018-09-04T00:00:00"/>
    <m/>
    <m/>
    <m/>
    <m/>
    <n v="150"/>
    <m/>
    <n v="200"/>
    <m/>
    <n v="350"/>
  </r>
  <r>
    <x v="5"/>
    <d v="2018-09-05T00:00:00"/>
    <m/>
    <m/>
    <n v="200"/>
    <m/>
    <n v="300"/>
    <n v="350"/>
    <n v="400"/>
    <m/>
    <n v="1250"/>
  </r>
  <r>
    <x v="44"/>
    <d v="2018-09-06T00:00:00"/>
    <n v="800"/>
    <m/>
    <m/>
    <m/>
    <m/>
    <m/>
    <m/>
    <m/>
    <n v="800"/>
  </r>
  <r>
    <x v="8"/>
    <d v="2018-09-04T00:00:00"/>
    <n v="0"/>
    <m/>
    <m/>
    <n v="300"/>
    <n v="300"/>
    <n v="300"/>
    <n v="300"/>
    <m/>
    <n v="1200"/>
  </r>
  <r>
    <x v="44"/>
    <d v="2018-09-10T00:00:00"/>
    <m/>
    <m/>
    <m/>
    <n v="450"/>
    <n v="400"/>
    <n v="450"/>
    <n v="400"/>
    <m/>
    <n v="1700"/>
  </r>
  <r>
    <x v="8"/>
    <d v="2018-09-10T00:00:00"/>
    <m/>
    <m/>
    <m/>
    <n v="450"/>
    <n v="400"/>
    <n v="450"/>
    <n v="400"/>
    <m/>
    <n v="1700"/>
  </r>
  <r>
    <x v="12"/>
    <d v="2018-09-10T00:00:00"/>
    <m/>
    <m/>
    <n v="400"/>
    <m/>
    <n v="450"/>
    <n v="450"/>
    <n v="500"/>
    <m/>
    <n v="1800"/>
  </r>
  <r>
    <x v="7"/>
    <d v="2018-09-11T00:00:00"/>
    <n v="250"/>
    <n v="450"/>
    <n v="400"/>
    <n v="400"/>
    <n v="400"/>
    <n v="400"/>
    <n v="400"/>
    <m/>
    <n v="2700"/>
  </r>
  <r>
    <x v="1"/>
    <d v="2018-09-12T00:00:00"/>
    <m/>
    <m/>
    <m/>
    <n v="450"/>
    <n v="450"/>
    <n v="450"/>
    <n v="450"/>
    <m/>
    <n v="1800"/>
  </r>
  <r>
    <x v="6"/>
    <d v="2018-09-13T00:00:00"/>
    <m/>
    <m/>
    <m/>
    <n v="300"/>
    <n v="300"/>
    <n v="300"/>
    <m/>
    <n v="150"/>
    <n v="1050"/>
  </r>
  <r>
    <x v="9"/>
    <d v="2018-09-13T00:00:00"/>
    <n v="500"/>
    <n v="500"/>
    <n v="500"/>
    <n v="475"/>
    <n v="500"/>
    <n v="500"/>
    <n v="500"/>
    <m/>
    <n v="3475"/>
  </r>
  <r>
    <x v="18"/>
    <d v="2018-09-13T00:00:00"/>
    <m/>
    <m/>
    <m/>
    <n v="450"/>
    <n v="450"/>
    <m/>
    <m/>
    <m/>
    <n v="900"/>
  </r>
  <r>
    <x v="19"/>
    <d v="2018-09-13T00:00:00"/>
    <m/>
    <m/>
    <m/>
    <n v="450"/>
    <n v="400"/>
    <n v="400"/>
    <n v="400"/>
    <m/>
    <n v="1650"/>
  </r>
  <r>
    <x v="44"/>
    <d v="2018-09-13T00:00:00"/>
    <n v="500"/>
    <n v="500"/>
    <n v="800"/>
    <n v="800"/>
    <n v="1000"/>
    <n v="1000"/>
    <n v="1000"/>
    <m/>
    <n v="5600"/>
  </r>
  <r>
    <x v="46"/>
    <d v="2018-09-13T00:00:00"/>
    <n v="300"/>
    <n v="300"/>
    <n v="300"/>
    <n v="300"/>
    <n v="300"/>
    <n v="300"/>
    <n v="300"/>
    <m/>
    <n v="2100"/>
  </r>
  <r>
    <x v="23"/>
    <d v="2018-09-13T00:00:00"/>
    <m/>
    <m/>
    <m/>
    <n v="400"/>
    <n v="200"/>
    <m/>
    <m/>
    <m/>
    <n v="600"/>
  </r>
  <r>
    <x v="8"/>
    <d v="2018-09-14T00:00:00"/>
    <m/>
    <m/>
    <m/>
    <n v="425"/>
    <n v="425"/>
    <n v="400"/>
    <n v="400"/>
    <m/>
    <n v="1650"/>
  </r>
  <r>
    <x v="4"/>
    <d v="2018-09-18T00:00:00"/>
    <m/>
    <m/>
    <n v="350"/>
    <m/>
    <n v="300"/>
    <n v="150"/>
    <n v="150"/>
    <m/>
    <n v="950"/>
  </r>
  <r>
    <x v="5"/>
    <d v="2018-09-19T00:00:00"/>
    <m/>
    <m/>
    <n v="300"/>
    <n v="300"/>
    <n v="400"/>
    <n v="400"/>
    <n v="400"/>
    <m/>
    <n v="1800"/>
  </r>
  <r>
    <x v="8"/>
    <d v="2018-09-19T00:00:00"/>
    <m/>
    <m/>
    <m/>
    <n v="375"/>
    <n v="300"/>
    <n v="300"/>
    <n v="350"/>
    <m/>
    <n v="1325"/>
  </r>
  <r>
    <x v="12"/>
    <d v="2018-09-20T00:00:00"/>
    <m/>
    <m/>
    <m/>
    <m/>
    <n v="500"/>
    <n v="500"/>
    <n v="500"/>
    <m/>
    <n v="1500"/>
  </r>
  <r>
    <x v="14"/>
    <d v="2018-09-20T00:00:00"/>
    <m/>
    <n v="200"/>
    <n v="200"/>
    <n v="200"/>
    <n v="200"/>
    <n v="200"/>
    <n v="400"/>
    <m/>
    <n v="1400"/>
  </r>
  <r>
    <x v="44"/>
    <d v="2018-09-24T00:00:00"/>
    <n v="500"/>
    <n v="500"/>
    <n v="750"/>
    <n v="1000"/>
    <n v="875"/>
    <n v="1000"/>
    <n v="1000"/>
    <m/>
    <n v="5625"/>
  </r>
  <r>
    <x v="21"/>
    <d v="2018-09-24T00:00:00"/>
    <n v="300"/>
    <n v="300"/>
    <n v="450"/>
    <n v="300"/>
    <n v="300"/>
    <n v="450"/>
    <n v="450"/>
    <m/>
    <n v="2550"/>
  </r>
  <r>
    <x v="29"/>
    <d v="2018-09-24T00:00:00"/>
    <m/>
    <m/>
    <m/>
    <m/>
    <n v="450"/>
    <n v="450"/>
    <m/>
    <m/>
    <n v="900"/>
  </r>
  <r>
    <x v="9"/>
    <d v="2018-09-25T00:00:00"/>
    <n v="300"/>
    <n v="500"/>
    <n v="500"/>
    <n v="600"/>
    <n v="1000"/>
    <n v="1000"/>
    <n v="1000"/>
    <m/>
    <n v="4900"/>
  </r>
  <r>
    <x v="2"/>
    <d v="2018-09-24T00:00:00"/>
    <n v="300"/>
    <n v="350"/>
    <n v="300"/>
    <n v="200"/>
    <n v="300"/>
    <n v="300"/>
    <n v="300"/>
    <m/>
    <n v="2050"/>
  </r>
  <r>
    <x v="43"/>
    <d v="2018-09-25T00:00:00"/>
    <m/>
    <m/>
    <n v="300"/>
    <n v="400"/>
    <m/>
    <n v="400"/>
    <n v="200"/>
    <m/>
    <n v="1300"/>
  </r>
  <r>
    <x v="15"/>
    <d v="2018-09-25T00:00:00"/>
    <n v="250"/>
    <m/>
    <m/>
    <n v="350"/>
    <n v="400"/>
    <n v="400"/>
    <m/>
    <m/>
    <n v="1400"/>
  </r>
  <r>
    <x v="8"/>
    <d v="2018-09-26T00:00:00"/>
    <n v="250"/>
    <m/>
    <m/>
    <n v="300"/>
    <n v="350"/>
    <n v="300"/>
    <n v="300"/>
    <m/>
    <n v="1500"/>
  </r>
  <r>
    <x v="3"/>
    <d v="2018-09-27T00:00:00"/>
    <m/>
    <m/>
    <m/>
    <m/>
    <n v="400"/>
    <n v="400"/>
    <n v="400"/>
    <m/>
    <n v="1200"/>
  </r>
  <r>
    <x v="11"/>
    <d v="2018-09-28T00:00:00"/>
    <m/>
    <n v="400"/>
    <m/>
    <n v="400"/>
    <n v="400"/>
    <m/>
    <m/>
    <m/>
    <n v="1200"/>
  </r>
  <r>
    <x v="30"/>
    <d v="2018-09-28T00:00:00"/>
    <n v="200"/>
    <n v="200"/>
    <n v="200"/>
    <n v="200"/>
    <n v="200"/>
    <n v="200"/>
    <n v="200"/>
    <m/>
    <n v="1400"/>
  </r>
  <r>
    <x v="0"/>
    <d v="2018-10-01T00:00:00"/>
    <n v="800"/>
    <n v="1000"/>
    <n v="1000"/>
    <n v="1000"/>
    <n v="3000"/>
    <n v="4800"/>
    <n v="4800"/>
    <m/>
    <n v="16400"/>
  </r>
  <r>
    <x v="5"/>
    <d v="2018-10-02T00:00:00"/>
    <m/>
    <m/>
    <m/>
    <m/>
    <n v="475"/>
    <n v="400"/>
    <n v="400"/>
    <m/>
    <n v="1275"/>
  </r>
  <r>
    <x v="41"/>
    <d v="2018-10-03T00:00:00"/>
    <m/>
    <m/>
    <m/>
    <m/>
    <n v="200"/>
    <n v="300"/>
    <n v="300"/>
    <m/>
    <n v="800"/>
  </r>
  <r>
    <x v="9"/>
    <d v="2018-10-03T00:00:00"/>
    <n v="300"/>
    <n v="300"/>
    <n v="300"/>
    <n v="800"/>
    <n v="750"/>
    <n v="1000"/>
    <n v="1000"/>
    <m/>
    <n v="4450"/>
  </r>
  <r>
    <x v="19"/>
    <d v="2018-10-04T00:00:00"/>
    <m/>
    <m/>
    <n v="300"/>
    <n v="450"/>
    <n v="400"/>
    <n v="400"/>
    <n v="400"/>
    <m/>
    <n v="1950"/>
  </r>
  <r>
    <x v="1"/>
    <d v="2018-10-04T00:00:00"/>
    <n v="300"/>
    <n v="300"/>
    <n v="300"/>
    <n v="450"/>
    <n v="400"/>
    <n v="400"/>
    <n v="400"/>
    <m/>
    <n v="2550"/>
  </r>
  <r>
    <x v="36"/>
    <d v="2018-10-04T00:00:00"/>
    <m/>
    <m/>
    <m/>
    <m/>
    <m/>
    <n v="400"/>
    <n v="400"/>
    <m/>
    <n v="800"/>
  </r>
  <r>
    <x v="28"/>
    <d v="2018-10-04T00:00:00"/>
    <m/>
    <m/>
    <n v="200"/>
    <n v="200"/>
    <n v="200"/>
    <n v="200"/>
    <n v="200"/>
    <m/>
    <n v="1000"/>
  </r>
  <r>
    <x v="44"/>
    <d v="2018-10-08T00:00:00"/>
    <n v="400"/>
    <n v="400"/>
    <n v="600"/>
    <n v="1000"/>
    <n v="800"/>
    <n v="1000"/>
    <n v="1000"/>
    <m/>
    <n v="5200"/>
  </r>
  <r>
    <x v="23"/>
    <d v="2018-10-08T00:00:00"/>
    <m/>
    <m/>
    <n v="400"/>
    <n v="200"/>
    <m/>
    <n v="300"/>
    <n v="400"/>
    <m/>
    <n v="1300"/>
  </r>
  <r>
    <x v="8"/>
    <d v="2018-10-09T00:00:00"/>
    <m/>
    <m/>
    <n v="350"/>
    <m/>
    <n v="300"/>
    <n v="350"/>
    <n v="300"/>
    <m/>
    <n v="1300"/>
  </r>
  <r>
    <x v="9"/>
    <d v="2018-10-09T00:00:00"/>
    <n v="250"/>
    <n v="375"/>
    <n v="600"/>
    <n v="875"/>
    <n v="850"/>
    <n v="875"/>
    <n v="925"/>
    <m/>
    <n v="4750"/>
  </r>
  <r>
    <x v="12"/>
    <d v="2018-10-11T00:00:00"/>
    <m/>
    <m/>
    <m/>
    <n v="625"/>
    <n v="600"/>
    <n v="600"/>
    <n v="600"/>
    <m/>
    <n v="2425"/>
  </r>
  <r>
    <x v="29"/>
    <d v="2018-10-11T00:00:00"/>
    <m/>
    <m/>
    <m/>
    <n v="450"/>
    <n v="450"/>
    <n v="400"/>
    <n v="400"/>
    <m/>
    <n v="1700"/>
  </r>
  <r>
    <x v="24"/>
    <d v="2018-10-11T00:00:00"/>
    <n v="300"/>
    <n v="325"/>
    <n v="300"/>
    <n v="300"/>
    <n v="300"/>
    <n v="300"/>
    <n v="300"/>
    <m/>
    <n v="2125"/>
  </r>
  <r>
    <x v="1"/>
    <d v="2018-10-11T00:00:00"/>
    <m/>
    <m/>
    <m/>
    <m/>
    <n v="450"/>
    <n v="450"/>
    <n v="450"/>
    <m/>
    <n v="1350"/>
  </r>
  <r>
    <x v="9"/>
    <d v="2018-10-17T00:00:00"/>
    <n v="200"/>
    <n v="300"/>
    <n v="400"/>
    <n v="450"/>
    <n v="750"/>
    <n v="750"/>
    <n v="750"/>
    <m/>
    <n v="3600"/>
  </r>
  <r>
    <x v="4"/>
    <d v="2018-10-17T00:00:00"/>
    <m/>
    <m/>
    <n v="200"/>
    <n v="200"/>
    <n v="200"/>
    <n v="200"/>
    <m/>
    <m/>
    <n v="800"/>
  </r>
  <r>
    <x v="43"/>
    <d v="2018-10-18T00:00:00"/>
    <m/>
    <n v="600"/>
    <n v="350"/>
    <n v="300"/>
    <n v="300"/>
    <n v="500"/>
    <n v="500"/>
    <m/>
    <n v="2550"/>
  </r>
  <r>
    <x v="8"/>
    <d v="2018-10-22T00:00:00"/>
    <m/>
    <m/>
    <n v="225"/>
    <n v="325"/>
    <n v="300"/>
    <n v="300"/>
    <n v="300"/>
    <m/>
    <n v="1450"/>
  </r>
  <r>
    <x v="44"/>
    <d v="2018-10-23T00:00:00"/>
    <n v="400"/>
    <n v="400"/>
    <n v="400"/>
    <n v="450"/>
    <n v="750"/>
    <n v="600"/>
    <n v="750"/>
    <m/>
    <n v="3750"/>
  </r>
  <r>
    <x v="9"/>
    <d v="2018-10-24T00:00:00"/>
    <n v="200"/>
    <n v="300"/>
    <n v="300"/>
    <n v="450"/>
    <n v="600"/>
    <n v="450"/>
    <n v="600"/>
    <m/>
    <n v="2900"/>
  </r>
  <r>
    <x v="5"/>
    <d v="2018-10-24T00:00:00"/>
    <n v="175"/>
    <m/>
    <n v="400"/>
    <n v="275"/>
    <n v="300"/>
    <n v="200"/>
    <n v="300"/>
    <m/>
    <n v="1650"/>
  </r>
  <r>
    <x v="15"/>
    <d v="2018-10-24T00:00:00"/>
    <m/>
    <m/>
    <m/>
    <m/>
    <m/>
    <n v="500"/>
    <m/>
    <n v="250"/>
    <n v="750"/>
  </r>
  <r>
    <x v="8"/>
    <d v="2018-10-26T00:00:00"/>
    <m/>
    <m/>
    <m/>
    <n v="325"/>
    <n v="325"/>
    <n v="325"/>
    <n v="400"/>
    <m/>
    <n v="1375"/>
  </r>
  <r>
    <x v="23"/>
    <d v="2018-10-29T00:00:00"/>
    <m/>
    <m/>
    <m/>
    <m/>
    <n v="300"/>
    <n v="300"/>
    <m/>
    <m/>
    <n v="600"/>
  </r>
  <r>
    <x v="3"/>
    <d v="2018-10-29T00:00:00"/>
    <m/>
    <m/>
    <m/>
    <m/>
    <n v="300"/>
    <n v="300"/>
    <n v="300"/>
    <m/>
    <n v="900"/>
  </r>
  <r>
    <x v="9"/>
    <d v="2018-10-31T00:00:00"/>
    <n v="275"/>
    <n v="275"/>
    <n v="450"/>
    <n v="500"/>
    <n v="750"/>
    <n v="750"/>
    <n v="750"/>
    <m/>
    <n v="3750"/>
  </r>
  <r>
    <x v="10"/>
    <d v="2018-10-31T00:00:00"/>
    <m/>
    <m/>
    <m/>
    <m/>
    <n v="450"/>
    <n v="500"/>
    <n v="450"/>
    <m/>
    <n v="1400"/>
  </r>
  <r>
    <x v="28"/>
    <d v="2018-11-01T00:00:00"/>
    <m/>
    <m/>
    <m/>
    <m/>
    <m/>
    <n v="200"/>
    <n v="100"/>
    <m/>
    <n v="300"/>
  </r>
  <r>
    <x v="0"/>
    <d v="2018-11-01T00:00:00"/>
    <n v="875"/>
    <n v="625"/>
    <n v="1200"/>
    <n v="1200"/>
    <n v="3750"/>
    <n v="3850"/>
    <n v="4800"/>
    <m/>
    <n v="16300"/>
  </r>
  <r>
    <x v="17"/>
    <d v="2018-11-02T00:00:00"/>
    <m/>
    <m/>
    <m/>
    <m/>
    <m/>
    <m/>
    <n v="200"/>
    <m/>
    <n v="200"/>
  </r>
  <r>
    <x v="2"/>
    <d v="2018-11-05T00:00:00"/>
    <m/>
    <n v="225"/>
    <n v="175"/>
    <n v="200"/>
    <n v="150"/>
    <n v="150"/>
    <n v="300"/>
    <m/>
    <n v="1200"/>
  </r>
  <r>
    <x v="18"/>
    <d v="2018-11-05T00:00:00"/>
    <m/>
    <m/>
    <m/>
    <n v="300"/>
    <n v="300"/>
    <n v="300"/>
    <m/>
    <m/>
    <n v="900"/>
  </r>
  <r>
    <x v="5"/>
    <d v="2018-11-05T00:00:00"/>
    <m/>
    <m/>
    <n v="225"/>
    <n v="200"/>
    <n v="150"/>
    <n v="275"/>
    <n v="300"/>
    <m/>
    <n v="1150"/>
  </r>
  <r>
    <x v="1"/>
    <d v="2018-11-05T00:00:00"/>
    <m/>
    <m/>
    <n v="300"/>
    <n v="300"/>
    <n v="450"/>
    <n v="300"/>
    <n v="450"/>
    <m/>
    <n v="1800"/>
  </r>
  <r>
    <x v="44"/>
    <d v="2018-11-05T00:00:00"/>
    <n v="400"/>
    <n v="400"/>
    <n v="400"/>
    <n v="450"/>
    <n v="750"/>
    <n v="600"/>
    <n v="750"/>
    <m/>
    <n v="3750"/>
  </r>
  <r>
    <x v="8"/>
    <d v="2018-11-06T00:00:00"/>
    <m/>
    <n v="250"/>
    <n v="225"/>
    <n v="300"/>
    <n v="300"/>
    <n v="325"/>
    <n v="300"/>
    <m/>
    <n v="1700"/>
  </r>
  <r>
    <x v="6"/>
    <d v="2018-11-06T00:00:00"/>
    <m/>
    <m/>
    <m/>
    <m/>
    <n v="300"/>
    <n v="300"/>
    <n v="300"/>
    <n v="100"/>
    <n v="1000"/>
  </r>
  <r>
    <x v="12"/>
    <d v="2018-11-06T00:00:00"/>
    <m/>
    <m/>
    <m/>
    <m/>
    <n v="600"/>
    <n v="600"/>
    <n v="600"/>
    <m/>
    <n v="1800"/>
  </r>
  <r>
    <x v="9"/>
    <d v="2018-11-07T00:00:00"/>
    <n v="300"/>
    <n v="275"/>
    <n v="450"/>
    <n v="600"/>
    <n v="750"/>
    <n v="600"/>
    <n v="750"/>
    <m/>
    <n v="3725"/>
  </r>
  <r>
    <x v="8"/>
    <d v="2018-11-09T00:00:00"/>
    <m/>
    <m/>
    <n v="375"/>
    <n v="350"/>
    <n v="300"/>
    <n v="350"/>
    <n v="375"/>
    <m/>
    <n v="1750"/>
  </r>
  <r>
    <x v="15"/>
    <d v="2018-11-09T00:00:00"/>
    <n v="200"/>
    <m/>
    <m/>
    <n v="250"/>
    <n v="300"/>
    <n v="300"/>
    <n v="300"/>
    <n v="75"/>
    <n v="1425"/>
  </r>
  <r>
    <x v="19"/>
    <d v="2018-11-14T00:00:00"/>
    <m/>
    <m/>
    <m/>
    <m/>
    <n v="400"/>
    <n v="400"/>
    <n v="400"/>
    <m/>
    <n v="1200"/>
  </r>
  <r>
    <x v="9"/>
    <d v="2018-11-14T00:00:00"/>
    <m/>
    <m/>
    <m/>
    <m/>
    <m/>
    <n v="600"/>
    <n v="750"/>
    <m/>
    <n v="1350"/>
  </r>
  <r>
    <x v="27"/>
    <d v="2018-11-14T00:00:00"/>
    <n v="400"/>
    <n v="400"/>
    <n v="400"/>
    <n v="400"/>
    <n v="400"/>
    <n v="400"/>
    <n v="400"/>
    <m/>
    <n v="2800"/>
  </r>
  <r>
    <x v="21"/>
    <d v="2018-11-14T00:00:00"/>
    <n v="300"/>
    <m/>
    <n v="300"/>
    <m/>
    <n v="300"/>
    <n v="300"/>
    <m/>
    <m/>
    <n v="1200"/>
  </r>
  <r>
    <x v="36"/>
    <d v="2018-11-14T00:00:00"/>
    <m/>
    <m/>
    <m/>
    <m/>
    <m/>
    <m/>
    <m/>
    <n v="113"/>
    <n v="113"/>
  </r>
  <r>
    <x v="24"/>
    <d v="2018-11-15T00:00:00"/>
    <m/>
    <m/>
    <m/>
    <n v="450"/>
    <n v="450"/>
    <m/>
    <m/>
    <m/>
    <n v="900"/>
  </r>
  <r>
    <x v="28"/>
    <d v="2018-11-15T00:00:00"/>
    <m/>
    <m/>
    <m/>
    <m/>
    <n v="150"/>
    <m/>
    <n v="100"/>
    <m/>
    <n v="250"/>
  </r>
  <r>
    <x v="8"/>
    <d v="2018-11-15T00:00:00"/>
    <m/>
    <m/>
    <m/>
    <n v="400"/>
    <n v="300"/>
    <n v="300"/>
    <n v="300"/>
    <m/>
    <n v="1300"/>
  </r>
  <r>
    <x v="44"/>
    <d v="2018-11-19T00:00:00"/>
    <n v="400"/>
    <n v="400"/>
    <n v="400"/>
    <n v="450"/>
    <n v="750"/>
    <n v="600"/>
    <n v="750"/>
    <m/>
    <n v="3750"/>
  </r>
  <r>
    <x v="5"/>
    <d v="2018-11-20T00:00:00"/>
    <m/>
    <m/>
    <m/>
    <m/>
    <n v="300"/>
    <n v="300"/>
    <n v="300"/>
    <m/>
    <n v="900"/>
  </r>
  <r>
    <x v="4"/>
    <d v="2018-11-26T00:00:00"/>
    <m/>
    <m/>
    <m/>
    <n v="200"/>
    <n v="200"/>
    <n v="200"/>
    <m/>
    <m/>
    <n v="600"/>
  </r>
  <r>
    <x v="12"/>
    <d v="2018-11-26T00:00:00"/>
    <m/>
    <m/>
    <m/>
    <n v="1000"/>
    <n v="700"/>
    <n v="1000"/>
    <n v="1000"/>
    <m/>
    <n v="3700"/>
  </r>
  <r>
    <x v="3"/>
    <d v="2018-11-27T00:00:00"/>
    <m/>
    <m/>
    <n v="200"/>
    <n v="200"/>
    <n v="200"/>
    <n v="200"/>
    <n v="200"/>
    <m/>
    <n v="1000"/>
  </r>
  <r>
    <x v="8"/>
    <d v="2018-11-27T00:00:00"/>
    <m/>
    <m/>
    <n v="375"/>
    <n v="350"/>
    <n v="350"/>
    <n v="300"/>
    <n v="325"/>
    <m/>
    <n v="1700"/>
  </r>
  <r>
    <x v="9"/>
    <d v="2018-11-28T00:00:00"/>
    <m/>
    <m/>
    <m/>
    <m/>
    <n v="1025"/>
    <n v="1100"/>
    <n v="1100"/>
    <m/>
    <n v="3225"/>
  </r>
  <r>
    <x v="7"/>
    <d v="2018-11-28T00:00:00"/>
    <n v="300"/>
    <n v="300"/>
    <n v="275"/>
    <n v="450"/>
    <n v="400"/>
    <n v="300"/>
    <n v="325"/>
    <m/>
    <n v="2350"/>
  </r>
  <r>
    <x v="23"/>
    <d v="2018-11-28T00:00:00"/>
    <m/>
    <n v="300"/>
    <n v="325"/>
    <m/>
    <n v="300"/>
    <n v="300"/>
    <n v="300"/>
    <m/>
    <n v="1525"/>
  </r>
  <r>
    <x v="14"/>
    <d v="2018-11-28T00:00:00"/>
    <m/>
    <m/>
    <m/>
    <n v="500"/>
    <n v="500"/>
    <n v="525"/>
    <n v="500"/>
    <m/>
    <n v="2025"/>
  </r>
  <r>
    <x v="28"/>
    <d v="2018-11-29T00:00:00"/>
    <m/>
    <m/>
    <m/>
    <n v="175"/>
    <n v="200"/>
    <n v="300"/>
    <n v="200"/>
    <m/>
    <n v="875"/>
  </r>
  <r>
    <x v="1"/>
    <d v="2018-11-30T00:00:00"/>
    <m/>
    <m/>
    <m/>
    <n v="450"/>
    <n v="450"/>
    <m/>
    <m/>
    <m/>
    <n v="900"/>
  </r>
  <r>
    <x v="19"/>
    <d v="2018-11-30T00:00:00"/>
    <m/>
    <m/>
    <m/>
    <n v="400"/>
    <n v="400"/>
    <n v="400"/>
    <n v="400"/>
    <m/>
    <n v="1600"/>
  </r>
  <r>
    <x v="29"/>
    <d v="2018-11-30T00:00:00"/>
    <m/>
    <m/>
    <m/>
    <n v="450"/>
    <n v="450"/>
    <n v="450"/>
    <n v="400"/>
    <m/>
    <n v="1750"/>
  </r>
  <r>
    <x v="5"/>
    <d v="2018-11-29T00:00:00"/>
    <m/>
    <m/>
    <m/>
    <m/>
    <n v="250"/>
    <n v="200"/>
    <n v="400"/>
    <m/>
    <n v="850"/>
  </r>
  <r>
    <x v="15"/>
    <d v="2018-11-29T00:00:00"/>
    <n v="475"/>
    <m/>
    <m/>
    <m/>
    <m/>
    <m/>
    <m/>
    <m/>
    <n v="475"/>
  </r>
  <r>
    <x v="17"/>
    <d v="2018-11-30T00:00:00"/>
    <m/>
    <m/>
    <m/>
    <m/>
    <n v="300"/>
    <m/>
    <m/>
    <m/>
    <n v="300"/>
  </r>
  <r>
    <x v="0"/>
    <d v="2018-12-03T00:00:00"/>
    <n v="875"/>
    <n v="625"/>
    <n v="1200"/>
    <n v="1200"/>
    <n v="3750"/>
    <n v="3850"/>
    <n v="4800"/>
    <m/>
    <n v="16300"/>
  </r>
  <r>
    <x v="8"/>
    <d v="2018-12-03T00:00:00"/>
    <m/>
    <m/>
    <m/>
    <n v="350"/>
    <n v="350"/>
    <n v="350"/>
    <n v="350"/>
    <m/>
    <n v="1400"/>
  </r>
  <r>
    <x v="44"/>
    <d v="2018-12-04T00:00:00"/>
    <n v="400"/>
    <n v="400"/>
    <n v="400"/>
    <n v="450"/>
    <n v="750"/>
    <n v="600"/>
    <n v="750"/>
    <m/>
    <n v="3750"/>
  </r>
  <r>
    <x v="2"/>
    <d v="2018-12-04T00:00:00"/>
    <m/>
    <n v="325"/>
    <n v="300"/>
    <n v="200"/>
    <n v="200"/>
    <n v="300"/>
    <n v="400"/>
    <m/>
    <n v="1725"/>
  </r>
  <r>
    <x v="43"/>
    <d v="2018-12-06T00:00:00"/>
    <m/>
    <m/>
    <n v="200"/>
    <n v="450"/>
    <n v="400"/>
    <n v="450"/>
    <n v="450"/>
    <m/>
    <n v="1950"/>
  </r>
  <r>
    <x v="24"/>
    <d v="2018-12-06T00:00:00"/>
    <m/>
    <m/>
    <m/>
    <m/>
    <n v="400"/>
    <n v="450"/>
    <n v="450"/>
    <m/>
    <n v="1300"/>
  </r>
  <r>
    <x v="28"/>
    <d v="2018-12-06T00:00:00"/>
    <m/>
    <m/>
    <n v="225"/>
    <n v="200"/>
    <n v="275"/>
    <m/>
    <n v="300"/>
    <m/>
    <n v="1000"/>
  </r>
  <r>
    <x v="6"/>
    <d v="2018-12-06T00:00:00"/>
    <m/>
    <m/>
    <m/>
    <m/>
    <n v="175"/>
    <n v="150"/>
    <n v="150"/>
    <n v="220"/>
    <n v="695"/>
  </r>
  <r>
    <x v="15"/>
    <d v="2018-12-11T00:00:00"/>
    <n v="150"/>
    <m/>
    <m/>
    <n v="300"/>
    <n v="300"/>
    <n v="300"/>
    <m/>
    <n v="350"/>
    <n v="1400"/>
  </r>
  <r>
    <x v="8"/>
    <d v="2018-12-11T00:00:00"/>
    <m/>
    <m/>
    <m/>
    <n v="125"/>
    <n v="250"/>
    <n v="300"/>
    <n v="300"/>
    <m/>
    <n v="975"/>
  </r>
  <r>
    <x v="5"/>
    <d v="2018-12-13T00:00:00"/>
    <m/>
    <m/>
    <m/>
    <n v="300"/>
    <n v="300"/>
    <n v="300"/>
    <n v="300"/>
    <m/>
    <n v="1200"/>
  </r>
  <r>
    <x v="23"/>
    <d v="2018-12-13T00:00:00"/>
    <m/>
    <m/>
    <m/>
    <m/>
    <m/>
    <n v="600"/>
    <n v="600"/>
    <m/>
    <n v="1200"/>
  </r>
  <r>
    <x v="4"/>
    <d v="2018-12-14T00:00:00"/>
    <n v="300"/>
    <m/>
    <m/>
    <n v="200"/>
    <n v="200"/>
    <m/>
    <m/>
    <m/>
    <n v="700"/>
  </r>
  <r>
    <x v="8"/>
    <d v="2018-12-18T00:00:00"/>
    <m/>
    <m/>
    <m/>
    <n v="125"/>
    <n v="300"/>
    <n v="300"/>
    <n v="300"/>
    <m/>
    <n v="1025"/>
  </r>
  <r>
    <x v="9"/>
    <d v="2018-12-19T00:00:00"/>
    <m/>
    <m/>
    <m/>
    <m/>
    <m/>
    <m/>
    <n v="1200"/>
    <m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J50" firstHeaderRow="1" firstDataRow="2" firstDataCol="1"/>
  <pivotFields count="11">
    <pivotField axis="axisRow" showAll="0" sortType="ascending">
      <items count="57">
        <item x="31"/>
        <item x="11"/>
        <item x="5"/>
        <item x="30"/>
        <item x="41"/>
        <item x="22"/>
        <item x="29"/>
        <item x="23"/>
        <item x="18"/>
        <item x="10"/>
        <item x="3"/>
        <item x="24"/>
        <item x="19"/>
        <item x="9"/>
        <item x="33"/>
        <item m="1" x="55"/>
        <item m="1" x="49"/>
        <item x="17"/>
        <item x="0"/>
        <item x="38"/>
        <item x="26"/>
        <item x="12"/>
        <item x="32"/>
        <item x="35"/>
        <item x="43"/>
        <item x="21"/>
        <item x="39"/>
        <item x="13"/>
        <item m="1" x="54"/>
        <item x="6"/>
        <item x="14"/>
        <item x="40"/>
        <item x="28"/>
        <item m="1" x="47"/>
        <item x="1"/>
        <item x="42"/>
        <item m="1" x="50"/>
        <item x="4"/>
        <item m="1" x="51"/>
        <item x="36"/>
        <item x="16"/>
        <item x="45"/>
        <item x="15"/>
        <item x="37"/>
        <item x="46"/>
        <item x="34"/>
        <item x="44"/>
        <item m="1" x="52"/>
        <item x="8"/>
        <item m="1" x="48"/>
        <item m="1" x="53"/>
        <item x="2"/>
        <item x="20"/>
        <item x="27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</pivotField>
    <pivotField showAll="0"/>
    <pivotField dataField="1" showAll="0"/>
    <pivotField dataField="1" showAll="0" sumSubtotal="1"/>
    <pivotField dataField="1" showAll="0" sumSubtotal="1"/>
    <pivotField dataField="1" showAll="0" sumSubtotal="1"/>
    <pivotField dataField="1" showAll="0" sumSubtotal="1"/>
    <pivotField dataField="1" showAll="0" sumSubtotal="1"/>
    <pivotField dataField="1" showAll="0" sumSubtotal="1"/>
    <pivotField dataField="1" showAll="0" sumSubtotal="1"/>
    <pivotField dataField="1" showAll="0" defaultSubtotal="0"/>
  </pivotFields>
  <rowFields count="1">
    <field x="0"/>
  </rowFields>
  <rowItems count="48">
    <i>
      <x v="5"/>
    </i>
    <i>
      <x v="55"/>
    </i>
    <i>
      <x v="26"/>
    </i>
    <i>
      <x v="43"/>
    </i>
    <i>
      <x v="40"/>
    </i>
    <i>
      <x v="4"/>
    </i>
    <i>
      <x v="20"/>
    </i>
    <i>
      <x v="19"/>
    </i>
    <i>
      <x v="45"/>
    </i>
    <i>
      <x v="14"/>
    </i>
    <i>
      <x v="23"/>
    </i>
    <i>
      <x v="39"/>
    </i>
    <i>
      <x v="44"/>
    </i>
    <i>
      <x v="52"/>
    </i>
    <i>
      <x v="3"/>
    </i>
    <i>
      <x v="22"/>
    </i>
    <i>
      <x v="41"/>
    </i>
    <i>
      <x v="27"/>
    </i>
    <i>
      <x v="35"/>
    </i>
    <i>
      <x v="8"/>
    </i>
    <i>
      <x v="1"/>
    </i>
    <i>
      <x v="31"/>
    </i>
    <i>
      <x v="17"/>
    </i>
    <i>
      <x v="53"/>
    </i>
    <i>
      <x/>
    </i>
    <i>
      <x v="9"/>
    </i>
    <i>
      <x v="37"/>
    </i>
    <i>
      <x v="30"/>
    </i>
    <i>
      <x v="29"/>
    </i>
    <i>
      <x v="32"/>
    </i>
    <i>
      <x v="24"/>
    </i>
    <i>
      <x v="11"/>
    </i>
    <i>
      <x v="6"/>
    </i>
    <i>
      <x v="12"/>
    </i>
    <i>
      <x v="51"/>
    </i>
    <i>
      <x v="25"/>
    </i>
    <i>
      <x v="54"/>
    </i>
    <i>
      <x v="7"/>
    </i>
    <i>
      <x v="42"/>
    </i>
    <i>
      <x v="10"/>
    </i>
    <i>
      <x v="21"/>
    </i>
    <i>
      <x v="2"/>
    </i>
    <i>
      <x v="34"/>
    </i>
    <i>
      <x v="46"/>
    </i>
    <i>
      <x v="48"/>
    </i>
    <i>
      <x v="13"/>
    </i>
    <i>
      <x v="1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B" fld="2" baseField="0" baseItem="0"/>
    <dataField name="Sum of 1" fld="3" baseField="0" baseItem="0"/>
    <dataField name="Sum of 2" fld="4" baseField="0" baseItem="0"/>
    <dataField name="Sum of 3" fld="5" baseField="0" baseItem="0"/>
    <dataField name="Sum of 4" fld="6" baseField="0" baseItem="0"/>
    <dataField name="Sum of 5" fld="7" baseField="0" baseItem="0"/>
    <dataField name="Sum of 6" fld="8" baseField="0" baseItem="0"/>
    <dataField name="Sum of Pullups" fld="9" baseField="0" baseItem="0"/>
    <dataField name="Sum of Totals" fld="10" baseField="0" baseItem="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51"/>
  <sheetViews>
    <sheetView tabSelected="1" workbookViewId="0">
      <pane ySplit="1" topLeftCell="A207" activePane="bottomLeft" state="frozen"/>
      <selection pane="bottomLeft" activeCell="L227" sqref="L227"/>
    </sheetView>
  </sheetViews>
  <sheetFormatPr defaultColWidth="14.44140625" defaultRowHeight="15.75" customHeight="1"/>
  <cols>
    <col min="1" max="1" width="26.109375" customWidth="1"/>
  </cols>
  <sheetData>
    <row r="1" spans="1:12" ht="15.6">
      <c r="A1" s="2" t="s">
        <v>1</v>
      </c>
      <c r="B1" s="2" t="s">
        <v>2</v>
      </c>
      <c r="C1" s="2" t="s">
        <v>3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 t="s">
        <v>4</v>
      </c>
      <c r="K1" s="2" t="s">
        <v>5</v>
      </c>
      <c r="L1" s="3" t="s">
        <v>6</v>
      </c>
    </row>
    <row r="2" spans="1:12" ht="15.75" customHeight="1">
      <c r="A2" s="4" t="s">
        <v>7</v>
      </c>
      <c r="B2" s="5">
        <v>43102</v>
      </c>
      <c r="C2" s="4">
        <v>125</v>
      </c>
      <c r="D2" s="4">
        <v>150</v>
      </c>
      <c r="E2" s="4">
        <v>350</v>
      </c>
      <c r="F2" s="4">
        <v>525</v>
      </c>
      <c r="G2" s="4">
        <v>525</v>
      </c>
      <c r="H2" s="4">
        <v>600</v>
      </c>
      <c r="I2" s="4">
        <v>600</v>
      </c>
      <c r="K2">
        <f t="shared" ref="K2:K37" si="0">SUM(C2:J2)</f>
        <v>2875</v>
      </c>
      <c r="L2">
        <f>K2</f>
        <v>2875</v>
      </c>
    </row>
    <row r="3" spans="1:12" ht="15.75" customHeight="1">
      <c r="A3" s="4" t="s">
        <v>8</v>
      </c>
      <c r="B3" s="5">
        <v>43102</v>
      </c>
      <c r="C3" s="4">
        <v>125</v>
      </c>
      <c r="D3" s="4">
        <v>150</v>
      </c>
      <c r="E3" s="4">
        <v>200</v>
      </c>
      <c r="F3" s="4">
        <v>300</v>
      </c>
      <c r="G3" s="4">
        <v>375</v>
      </c>
      <c r="H3" s="4">
        <v>375</v>
      </c>
      <c r="I3" s="4">
        <v>300</v>
      </c>
      <c r="K3">
        <f t="shared" si="0"/>
        <v>1825</v>
      </c>
      <c r="L3">
        <f>L2+K3</f>
        <v>4700</v>
      </c>
    </row>
    <row r="4" spans="1:12" ht="15.75" customHeight="1">
      <c r="A4" s="4" t="s">
        <v>77</v>
      </c>
      <c r="B4" s="5">
        <v>43103</v>
      </c>
      <c r="D4" s="4">
        <v>400</v>
      </c>
      <c r="E4" s="4">
        <v>100</v>
      </c>
      <c r="F4" s="4">
        <v>25</v>
      </c>
      <c r="H4" s="4">
        <v>400</v>
      </c>
      <c r="I4" s="4">
        <v>450</v>
      </c>
      <c r="J4" s="4">
        <v>72</v>
      </c>
      <c r="K4">
        <f t="shared" si="0"/>
        <v>1447</v>
      </c>
      <c r="L4">
        <f>K4</f>
        <v>1447</v>
      </c>
    </row>
    <row r="5" spans="1:12" ht="15.75" customHeight="1">
      <c r="A5" s="4" t="s">
        <v>9</v>
      </c>
      <c r="B5" s="5">
        <v>43103</v>
      </c>
      <c r="D5" s="4">
        <v>200</v>
      </c>
      <c r="E5" s="4">
        <v>400</v>
      </c>
      <c r="F5" s="4">
        <v>400</v>
      </c>
      <c r="G5" s="4">
        <v>400</v>
      </c>
      <c r="H5" s="4">
        <v>400</v>
      </c>
      <c r="I5" s="4">
        <v>450</v>
      </c>
      <c r="K5">
        <f t="shared" si="0"/>
        <v>2250</v>
      </c>
      <c r="L5">
        <f t="shared" ref="L5:L37" si="1">L4+K5</f>
        <v>3697</v>
      </c>
    </row>
    <row r="6" spans="1:12" ht="15.75" customHeight="1">
      <c r="A6" s="4" t="s">
        <v>45</v>
      </c>
      <c r="B6" s="5">
        <v>43103</v>
      </c>
      <c r="D6" s="4"/>
      <c r="E6" s="4">
        <v>450</v>
      </c>
      <c r="K6">
        <f t="shared" si="0"/>
        <v>450</v>
      </c>
      <c r="L6">
        <f t="shared" si="1"/>
        <v>4147</v>
      </c>
    </row>
    <row r="7" spans="1:12" ht="15.75" customHeight="1">
      <c r="A7" s="4" t="s">
        <v>10</v>
      </c>
      <c r="B7" s="5">
        <v>43103</v>
      </c>
      <c r="H7" s="4">
        <v>400</v>
      </c>
      <c r="K7">
        <f t="shared" si="0"/>
        <v>400</v>
      </c>
      <c r="L7">
        <f t="shared" si="1"/>
        <v>4547</v>
      </c>
    </row>
    <row r="8" spans="1:12" ht="15.75" customHeight="1">
      <c r="A8" s="53" t="s">
        <v>72</v>
      </c>
      <c r="B8" s="5">
        <v>43103</v>
      </c>
      <c r="G8" s="4">
        <v>400</v>
      </c>
      <c r="H8" s="4">
        <v>400</v>
      </c>
      <c r="J8" s="4">
        <v>98</v>
      </c>
      <c r="K8">
        <f t="shared" si="0"/>
        <v>898</v>
      </c>
      <c r="L8">
        <f t="shared" si="1"/>
        <v>5445</v>
      </c>
    </row>
    <row r="9" spans="1:12" ht="15.75" customHeight="1">
      <c r="A9" s="4" t="s">
        <v>7</v>
      </c>
      <c r="B9" s="5">
        <v>43103</v>
      </c>
      <c r="C9" s="4">
        <v>125</v>
      </c>
      <c r="D9" s="4">
        <v>225</v>
      </c>
      <c r="E9" s="4">
        <v>350</v>
      </c>
      <c r="F9" s="4">
        <v>400</v>
      </c>
      <c r="G9" s="4">
        <v>425</v>
      </c>
      <c r="H9" s="4">
        <v>425</v>
      </c>
      <c r="I9" s="4">
        <v>300</v>
      </c>
      <c r="K9">
        <f t="shared" si="0"/>
        <v>2250</v>
      </c>
      <c r="L9">
        <f t="shared" si="1"/>
        <v>7695</v>
      </c>
    </row>
    <row r="10" spans="1:12" ht="15.75" customHeight="1">
      <c r="A10" s="4" t="s">
        <v>11</v>
      </c>
      <c r="B10" s="5">
        <v>43103</v>
      </c>
      <c r="C10" s="4">
        <v>125</v>
      </c>
      <c r="D10" s="4">
        <v>150</v>
      </c>
      <c r="E10" s="4">
        <v>200</v>
      </c>
      <c r="F10" s="4">
        <v>300</v>
      </c>
      <c r="G10" s="4">
        <v>350</v>
      </c>
      <c r="H10" s="4">
        <v>300</v>
      </c>
      <c r="I10" s="4">
        <v>300</v>
      </c>
      <c r="K10">
        <f t="shared" si="0"/>
        <v>1725</v>
      </c>
      <c r="L10">
        <f t="shared" si="1"/>
        <v>9420</v>
      </c>
    </row>
    <row r="11" spans="1:12" ht="15.75" customHeight="1">
      <c r="A11" s="4" t="s">
        <v>12</v>
      </c>
      <c r="B11" s="5">
        <v>43104</v>
      </c>
      <c r="C11" s="4">
        <v>250</v>
      </c>
      <c r="G11" s="4">
        <v>275</v>
      </c>
      <c r="H11" s="4">
        <v>300</v>
      </c>
      <c r="I11" s="4">
        <v>300</v>
      </c>
      <c r="K11">
        <f t="shared" si="0"/>
        <v>1125</v>
      </c>
      <c r="L11">
        <f t="shared" si="1"/>
        <v>10545</v>
      </c>
    </row>
    <row r="12" spans="1:12" ht="15.75" customHeight="1">
      <c r="A12" s="4" t="s">
        <v>13</v>
      </c>
      <c r="B12" s="5">
        <v>43104</v>
      </c>
      <c r="E12" s="4">
        <v>275</v>
      </c>
      <c r="F12" s="4">
        <v>225</v>
      </c>
      <c r="G12" s="4">
        <v>250</v>
      </c>
      <c r="H12" s="4">
        <v>300</v>
      </c>
      <c r="I12" s="4">
        <v>500</v>
      </c>
      <c r="K12">
        <f t="shared" si="0"/>
        <v>1550</v>
      </c>
      <c r="L12">
        <f t="shared" si="1"/>
        <v>12095</v>
      </c>
    </row>
    <row r="13" spans="1:12" ht="15.75" customHeight="1">
      <c r="A13" s="4" t="s">
        <v>14</v>
      </c>
      <c r="B13" s="5">
        <v>43104</v>
      </c>
      <c r="C13" s="4">
        <v>250</v>
      </c>
      <c r="E13" s="4">
        <v>275</v>
      </c>
      <c r="F13" s="4">
        <v>200</v>
      </c>
      <c r="G13" s="4">
        <v>250</v>
      </c>
      <c r="H13" s="4">
        <v>300</v>
      </c>
      <c r="I13" s="4">
        <v>300</v>
      </c>
      <c r="K13">
        <f t="shared" si="0"/>
        <v>1575</v>
      </c>
      <c r="L13">
        <f t="shared" si="1"/>
        <v>13670</v>
      </c>
    </row>
    <row r="14" spans="1:12" ht="15.75" customHeight="1">
      <c r="A14" s="4" t="s">
        <v>15</v>
      </c>
      <c r="B14" s="5">
        <v>43105</v>
      </c>
      <c r="D14" s="4">
        <v>100</v>
      </c>
      <c r="E14" s="4">
        <v>450</v>
      </c>
      <c r="F14" s="4">
        <v>450</v>
      </c>
      <c r="G14" s="4">
        <v>450</v>
      </c>
      <c r="H14" s="4">
        <v>100</v>
      </c>
      <c r="I14" s="4">
        <v>100</v>
      </c>
      <c r="K14">
        <f t="shared" si="0"/>
        <v>1650</v>
      </c>
      <c r="L14">
        <f t="shared" si="1"/>
        <v>15320</v>
      </c>
    </row>
    <row r="15" spans="1:12" ht="15.75" customHeight="1">
      <c r="A15" s="4" t="s">
        <v>12</v>
      </c>
      <c r="B15" s="5">
        <v>43108</v>
      </c>
      <c r="F15" s="4">
        <v>200</v>
      </c>
      <c r="G15" s="4">
        <v>325</v>
      </c>
      <c r="H15" s="4">
        <v>300</v>
      </c>
      <c r="I15" s="4">
        <v>300</v>
      </c>
      <c r="K15">
        <f t="shared" si="0"/>
        <v>1125</v>
      </c>
      <c r="L15">
        <f t="shared" si="1"/>
        <v>16445</v>
      </c>
    </row>
    <row r="16" spans="1:12" ht="15.75" customHeight="1">
      <c r="A16" s="4" t="s">
        <v>7</v>
      </c>
      <c r="B16" s="5">
        <v>43110</v>
      </c>
      <c r="D16" s="4">
        <v>200</v>
      </c>
      <c r="E16" s="4">
        <v>200</v>
      </c>
      <c r="F16" s="4">
        <v>200</v>
      </c>
      <c r="G16" s="4">
        <v>725</v>
      </c>
      <c r="H16" s="4">
        <v>675</v>
      </c>
      <c r="I16" s="4">
        <v>600</v>
      </c>
      <c r="K16">
        <f t="shared" si="0"/>
        <v>2600</v>
      </c>
      <c r="L16">
        <f t="shared" si="1"/>
        <v>19045</v>
      </c>
    </row>
    <row r="17" spans="1:12" ht="15.75" customHeight="1">
      <c r="A17" s="4" t="s">
        <v>16</v>
      </c>
      <c r="B17" s="5">
        <v>43111</v>
      </c>
      <c r="G17" s="4">
        <v>450</v>
      </c>
      <c r="H17" s="4">
        <v>450</v>
      </c>
      <c r="I17" s="4">
        <v>450</v>
      </c>
      <c r="K17">
        <f t="shared" si="0"/>
        <v>1350</v>
      </c>
      <c r="L17">
        <f t="shared" si="1"/>
        <v>20395</v>
      </c>
    </row>
    <row r="18" spans="1:12" ht="15.75" customHeight="1">
      <c r="A18" s="4" t="s">
        <v>17</v>
      </c>
      <c r="B18" s="5">
        <v>43113</v>
      </c>
      <c r="E18" s="4">
        <v>150</v>
      </c>
      <c r="G18" s="4">
        <v>250</v>
      </c>
      <c r="H18" s="4">
        <v>200</v>
      </c>
      <c r="I18" s="4">
        <v>525</v>
      </c>
      <c r="J18" s="4">
        <v>168</v>
      </c>
      <c r="K18">
        <f t="shared" si="0"/>
        <v>1293</v>
      </c>
      <c r="L18">
        <f t="shared" si="1"/>
        <v>21688</v>
      </c>
    </row>
    <row r="19" spans="1:12" ht="15.75" customHeight="1">
      <c r="A19" s="4" t="s">
        <v>7</v>
      </c>
      <c r="B19" s="5">
        <v>43115</v>
      </c>
      <c r="F19" s="4">
        <v>300</v>
      </c>
      <c r="G19" s="4">
        <v>300</v>
      </c>
      <c r="H19" s="4">
        <v>300</v>
      </c>
      <c r="I19" s="4">
        <v>300</v>
      </c>
      <c r="K19">
        <f t="shared" si="0"/>
        <v>1200</v>
      </c>
      <c r="L19">
        <f t="shared" si="1"/>
        <v>22888</v>
      </c>
    </row>
    <row r="20" spans="1:12" ht="15.75" customHeight="1">
      <c r="A20" s="4" t="s">
        <v>17</v>
      </c>
      <c r="B20" s="5">
        <v>43115</v>
      </c>
      <c r="E20" s="4">
        <v>200</v>
      </c>
      <c r="F20" s="4">
        <v>200</v>
      </c>
      <c r="G20" s="4">
        <v>200</v>
      </c>
      <c r="H20" s="4">
        <v>200</v>
      </c>
      <c r="I20" s="4">
        <v>200</v>
      </c>
      <c r="K20">
        <f t="shared" si="0"/>
        <v>1000</v>
      </c>
      <c r="L20">
        <f t="shared" si="1"/>
        <v>23888</v>
      </c>
    </row>
    <row r="21" spans="1:12" ht="15.75" customHeight="1">
      <c r="A21" s="53" t="s">
        <v>72</v>
      </c>
      <c r="B21" s="5">
        <v>43115</v>
      </c>
      <c r="E21" s="4">
        <v>200</v>
      </c>
      <c r="F21" s="4">
        <v>200</v>
      </c>
      <c r="G21" s="4">
        <v>200</v>
      </c>
      <c r="H21" s="4">
        <v>200</v>
      </c>
      <c r="I21" s="4">
        <v>200</v>
      </c>
      <c r="K21">
        <f t="shared" si="0"/>
        <v>1000</v>
      </c>
      <c r="L21">
        <f t="shared" si="1"/>
        <v>24888</v>
      </c>
    </row>
    <row r="22" spans="1:12" ht="15.75" customHeight="1">
      <c r="A22" s="4" t="s">
        <v>13</v>
      </c>
      <c r="B22" s="5">
        <v>43121</v>
      </c>
      <c r="F22" s="4">
        <v>400</v>
      </c>
      <c r="G22" s="4">
        <v>400</v>
      </c>
      <c r="H22" s="4">
        <v>400</v>
      </c>
      <c r="I22" s="4">
        <v>400</v>
      </c>
      <c r="K22">
        <f t="shared" si="0"/>
        <v>1600</v>
      </c>
      <c r="L22">
        <f t="shared" si="1"/>
        <v>26488</v>
      </c>
    </row>
    <row r="23" spans="1:12" ht="15.75" customHeight="1">
      <c r="A23" s="4" t="s">
        <v>8</v>
      </c>
      <c r="B23" s="5">
        <v>43122</v>
      </c>
      <c r="G23" s="4">
        <v>300</v>
      </c>
      <c r="H23" s="4">
        <v>300</v>
      </c>
      <c r="I23" s="4">
        <v>300</v>
      </c>
      <c r="K23">
        <f t="shared" si="0"/>
        <v>900</v>
      </c>
      <c r="L23">
        <f t="shared" si="1"/>
        <v>27388</v>
      </c>
    </row>
    <row r="24" spans="1:12" ht="15.75" customHeight="1">
      <c r="A24" s="4" t="s">
        <v>18</v>
      </c>
      <c r="B24" s="5">
        <v>43122</v>
      </c>
      <c r="F24" s="4">
        <v>150</v>
      </c>
      <c r="G24" s="4">
        <v>150</v>
      </c>
      <c r="H24" s="4">
        <v>150</v>
      </c>
      <c r="K24">
        <f t="shared" si="0"/>
        <v>450</v>
      </c>
      <c r="L24">
        <f t="shared" si="1"/>
        <v>27838</v>
      </c>
    </row>
    <row r="25" spans="1:12" ht="15.75" customHeight="1">
      <c r="A25" s="4" t="s">
        <v>12</v>
      </c>
      <c r="B25" s="5">
        <v>43123</v>
      </c>
      <c r="D25" s="4">
        <v>150</v>
      </c>
      <c r="E25" s="4">
        <v>200</v>
      </c>
      <c r="F25" s="4">
        <v>350</v>
      </c>
      <c r="G25" s="4">
        <v>300</v>
      </c>
      <c r="H25" s="4">
        <v>300</v>
      </c>
      <c r="I25" s="4">
        <v>250</v>
      </c>
      <c r="K25">
        <f t="shared" si="0"/>
        <v>1550</v>
      </c>
      <c r="L25">
        <f t="shared" si="1"/>
        <v>29388</v>
      </c>
    </row>
    <row r="26" spans="1:12" ht="15.75" customHeight="1">
      <c r="A26" s="4" t="s">
        <v>19</v>
      </c>
      <c r="B26" s="5">
        <v>43124</v>
      </c>
      <c r="C26" s="4">
        <v>250</v>
      </c>
      <c r="D26" s="4">
        <v>450</v>
      </c>
      <c r="E26" s="4">
        <v>100</v>
      </c>
      <c r="G26" s="4">
        <v>500</v>
      </c>
      <c r="I26" s="4">
        <v>600</v>
      </c>
      <c r="K26">
        <f t="shared" si="0"/>
        <v>1900</v>
      </c>
      <c r="L26">
        <f t="shared" si="1"/>
        <v>31288</v>
      </c>
    </row>
    <row r="27" spans="1:12" ht="15.75" customHeight="1">
      <c r="A27" s="4" t="s">
        <v>16</v>
      </c>
      <c r="B27" s="5">
        <v>43124</v>
      </c>
      <c r="G27" s="4">
        <v>400</v>
      </c>
      <c r="H27" s="4">
        <v>450</v>
      </c>
      <c r="I27" s="4">
        <v>400</v>
      </c>
      <c r="K27">
        <f t="shared" si="0"/>
        <v>1250</v>
      </c>
      <c r="L27">
        <f t="shared" si="1"/>
        <v>32538</v>
      </c>
    </row>
    <row r="28" spans="1:12" ht="15.75" customHeight="1">
      <c r="A28" s="4" t="s">
        <v>20</v>
      </c>
      <c r="B28" s="5">
        <v>43124</v>
      </c>
      <c r="D28" s="4">
        <v>150</v>
      </c>
      <c r="E28" s="4">
        <v>150</v>
      </c>
      <c r="F28" s="4">
        <v>150</v>
      </c>
      <c r="G28" s="4">
        <v>150</v>
      </c>
      <c r="H28" s="4">
        <v>150</v>
      </c>
      <c r="I28" s="4">
        <v>150</v>
      </c>
      <c r="K28">
        <f t="shared" si="0"/>
        <v>900</v>
      </c>
      <c r="L28">
        <f t="shared" si="1"/>
        <v>33438</v>
      </c>
    </row>
    <row r="29" spans="1:12" ht="15.75" customHeight="1">
      <c r="A29" s="4" t="s">
        <v>52</v>
      </c>
      <c r="B29" s="5">
        <v>43125</v>
      </c>
      <c r="C29" s="4">
        <v>225</v>
      </c>
      <c r="F29" s="4">
        <v>200</v>
      </c>
      <c r="G29" s="4">
        <v>200</v>
      </c>
      <c r="H29" s="4">
        <v>300</v>
      </c>
      <c r="K29">
        <f t="shared" si="0"/>
        <v>925</v>
      </c>
      <c r="L29">
        <f t="shared" si="1"/>
        <v>34363</v>
      </c>
    </row>
    <row r="30" spans="1:12" ht="15.75" customHeight="1">
      <c r="A30" s="4" t="s">
        <v>21</v>
      </c>
      <c r="B30" s="5">
        <v>43126</v>
      </c>
      <c r="F30" s="4">
        <v>150</v>
      </c>
      <c r="G30" s="4">
        <v>150</v>
      </c>
      <c r="H30" s="4">
        <v>200</v>
      </c>
      <c r="K30">
        <f t="shared" si="0"/>
        <v>500</v>
      </c>
      <c r="L30">
        <f t="shared" si="1"/>
        <v>34863</v>
      </c>
    </row>
    <row r="31" spans="1:12" ht="15.75" customHeight="1">
      <c r="A31" s="4" t="s">
        <v>22</v>
      </c>
      <c r="B31" s="5">
        <v>43126</v>
      </c>
      <c r="D31" s="4">
        <v>150</v>
      </c>
      <c r="E31" s="4">
        <v>100</v>
      </c>
      <c r="F31" s="4">
        <v>150</v>
      </c>
      <c r="G31" s="4">
        <v>150</v>
      </c>
      <c r="H31" s="4">
        <v>100</v>
      </c>
      <c r="I31" s="4">
        <v>150</v>
      </c>
      <c r="K31">
        <f t="shared" si="0"/>
        <v>800</v>
      </c>
      <c r="L31">
        <f t="shared" si="1"/>
        <v>35663</v>
      </c>
    </row>
    <row r="32" spans="1:12" ht="15.75" customHeight="1">
      <c r="A32" s="4" t="s">
        <v>23</v>
      </c>
      <c r="B32" s="5">
        <v>43126</v>
      </c>
      <c r="G32" s="4">
        <v>300</v>
      </c>
      <c r="H32" s="4">
        <v>300</v>
      </c>
      <c r="I32" s="4">
        <v>300</v>
      </c>
      <c r="K32">
        <f t="shared" si="0"/>
        <v>900</v>
      </c>
      <c r="L32">
        <f t="shared" si="1"/>
        <v>36563</v>
      </c>
    </row>
    <row r="33" spans="1:13" ht="15.75" customHeight="1">
      <c r="A33" s="4" t="s">
        <v>12</v>
      </c>
      <c r="B33" s="5">
        <v>43126</v>
      </c>
      <c r="D33" s="4">
        <v>200</v>
      </c>
      <c r="G33" s="4">
        <v>350</v>
      </c>
      <c r="H33" s="4">
        <v>300</v>
      </c>
      <c r="I33" s="4">
        <v>300</v>
      </c>
      <c r="K33">
        <f t="shared" si="0"/>
        <v>1150</v>
      </c>
      <c r="L33">
        <f t="shared" si="1"/>
        <v>37713</v>
      </c>
    </row>
    <row r="34" spans="1:13" ht="15.75" customHeight="1">
      <c r="A34" s="4" t="s">
        <v>24</v>
      </c>
      <c r="B34" s="5">
        <v>43126</v>
      </c>
      <c r="D34" s="4">
        <v>300</v>
      </c>
      <c r="E34" s="4">
        <v>100</v>
      </c>
      <c r="F34" s="4">
        <v>150</v>
      </c>
      <c r="G34" s="4">
        <v>225</v>
      </c>
      <c r="H34" s="4">
        <v>200</v>
      </c>
      <c r="I34" s="4">
        <v>150</v>
      </c>
      <c r="K34">
        <f t="shared" si="0"/>
        <v>1125</v>
      </c>
      <c r="L34">
        <f t="shared" si="1"/>
        <v>38838</v>
      </c>
    </row>
    <row r="35" spans="1:13" ht="15.75" customHeight="1">
      <c r="A35" s="4" t="s">
        <v>25</v>
      </c>
      <c r="B35" s="5">
        <v>43126</v>
      </c>
      <c r="F35" s="4">
        <v>300</v>
      </c>
      <c r="K35">
        <f t="shared" si="0"/>
        <v>300</v>
      </c>
      <c r="L35">
        <f t="shared" si="1"/>
        <v>39138</v>
      </c>
    </row>
    <row r="36" spans="1:13" ht="15.75" customHeight="1">
      <c r="A36" s="4" t="s">
        <v>13</v>
      </c>
      <c r="B36" s="5">
        <v>43128</v>
      </c>
      <c r="D36" s="4">
        <v>1175</v>
      </c>
      <c r="E36" s="4">
        <v>1000</v>
      </c>
      <c r="F36" s="4">
        <v>2450</v>
      </c>
      <c r="G36" s="4">
        <v>1575</v>
      </c>
      <c r="H36" s="4">
        <v>1150</v>
      </c>
      <c r="I36" s="4">
        <v>1225</v>
      </c>
      <c r="K36">
        <f t="shared" si="0"/>
        <v>8575</v>
      </c>
      <c r="L36">
        <f t="shared" si="1"/>
        <v>47713</v>
      </c>
    </row>
    <row r="37" spans="1:13" ht="15.75" customHeight="1">
      <c r="A37" s="4" t="s">
        <v>9</v>
      </c>
      <c r="B37" s="5">
        <v>43130</v>
      </c>
      <c r="C37" s="4">
        <v>400</v>
      </c>
      <c r="D37" s="4">
        <v>500</v>
      </c>
      <c r="E37" s="4">
        <v>600</v>
      </c>
      <c r="F37" s="4">
        <v>500</v>
      </c>
      <c r="G37" s="4">
        <v>400</v>
      </c>
      <c r="H37" s="4">
        <v>400</v>
      </c>
      <c r="I37" s="4">
        <v>600</v>
      </c>
      <c r="J37" s="4">
        <v>108</v>
      </c>
      <c r="K37">
        <f t="shared" si="0"/>
        <v>3508</v>
      </c>
      <c r="L37">
        <f t="shared" si="1"/>
        <v>51221</v>
      </c>
      <c r="M37">
        <f>L37</f>
        <v>51221</v>
      </c>
    </row>
    <row r="38" spans="1:13" ht="15.75" customHeight="1">
      <c r="A38" s="4" t="s">
        <v>77</v>
      </c>
      <c r="B38" s="5">
        <v>43132</v>
      </c>
      <c r="C38" s="4">
        <v>200</v>
      </c>
      <c r="D38" s="4">
        <v>300</v>
      </c>
      <c r="E38" s="4">
        <v>300</v>
      </c>
      <c r="F38" s="4">
        <v>300</v>
      </c>
      <c r="G38" s="4">
        <v>300</v>
      </c>
      <c r="H38" s="4">
        <v>300</v>
      </c>
      <c r="I38" s="4">
        <v>300</v>
      </c>
      <c r="K38">
        <f t="shared" ref="K38:K68" si="2">SUM(C38:J38)</f>
        <v>2000</v>
      </c>
      <c r="L38">
        <f>K38</f>
        <v>2000</v>
      </c>
    </row>
    <row r="39" spans="1:13" ht="15.75" customHeight="1">
      <c r="A39" s="4" t="s">
        <v>43</v>
      </c>
      <c r="B39" s="5">
        <v>43132</v>
      </c>
      <c r="C39" s="4">
        <v>200</v>
      </c>
      <c r="D39" s="4">
        <v>150</v>
      </c>
      <c r="E39" s="4">
        <v>150</v>
      </c>
      <c r="F39" s="4">
        <v>450</v>
      </c>
      <c r="G39" s="4">
        <v>450</v>
      </c>
      <c r="H39" s="4">
        <v>300</v>
      </c>
      <c r="I39" s="4">
        <v>400</v>
      </c>
      <c r="K39">
        <f t="shared" si="2"/>
        <v>2100</v>
      </c>
      <c r="L39">
        <f t="shared" ref="L39:L68" si="3">L38+K39</f>
        <v>4100</v>
      </c>
    </row>
    <row r="40" spans="1:13" ht="15.75" customHeight="1">
      <c r="A40" s="4" t="s">
        <v>72</v>
      </c>
      <c r="B40" s="5">
        <v>43132</v>
      </c>
      <c r="E40" s="4">
        <v>200</v>
      </c>
      <c r="G40" s="4">
        <v>200</v>
      </c>
      <c r="H40" s="4">
        <v>225</v>
      </c>
      <c r="J40" s="4">
        <v>96</v>
      </c>
      <c r="K40">
        <f t="shared" si="2"/>
        <v>721</v>
      </c>
      <c r="L40">
        <f t="shared" si="3"/>
        <v>4821</v>
      </c>
    </row>
    <row r="41" spans="1:13" ht="15.75" customHeight="1">
      <c r="A41" s="4" t="s">
        <v>11</v>
      </c>
      <c r="B41" s="5">
        <v>43132</v>
      </c>
      <c r="C41" s="4">
        <v>400</v>
      </c>
      <c r="D41" s="4">
        <v>450</v>
      </c>
      <c r="E41" s="4">
        <v>450</v>
      </c>
      <c r="F41" s="4">
        <v>450</v>
      </c>
      <c r="G41" s="4">
        <v>450</v>
      </c>
      <c r="H41" s="4">
        <v>450</v>
      </c>
      <c r="I41" s="4">
        <v>450</v>
      </c>
      <c r="K41">
        <f t="shared" si="2"/>
        <v>3100</v>
      </c>
      <c r="L41">
        <f t="shared" si="3"/>
        <v>7921</v>
      </c>
    </row>
    <row r="42" spans="1:13" ht="15.75" customHeight="1">
      <c r="A42" s="4" t="s">
        <v>10</v>
      </c>
      <c r="B42" s="5">
        <v>43132</v>
      </c>
      <c r="D42" s="4">
        <v>600</v>
      </c>
      <c r="E42" s="4">
        <v>600</v>
      </c>
      <c r="F42" s="4">
        <v>600</v>
      </c>
      <c r="G42" s="4">
        <v>600</v>
      </c>
      <c r="H42" s="4">
        <v>500</v>
      </c>
      <c r="I42" s="4">
        <v>600</v>
      </c>
      <c r="K42">
        <f t="shared" si="2"/>
        <v>3500</v>
      </c>
      <c r="L42">
        <f t="shared" si="3"/>
        <v>11421</v>
      </c>
    </row>
    <row r="43" spans="1:13" ht="15.75" customHeight="1">
      <c r="A43" s="4" t="s">
        <v>12</v>
      </c>
      <c r="B43" s="5">
        <v>43133</v>
      </c>
      <c r="E43" s="4">
        <v>300</v>
      </c>
      <c r="F43" s="4">
        <v>300</v>
      </c>
      <c r="G43" s="4">
        <v>300</v>
      </c>
      <c r="H43" s="4">
        <v>300</v>
      </c>
      <c r="I43" s="4">
        <v>300</v>
      </c>
      <c r="K43">
        <f t="shared" si="2"/>
        <v>1500</v>
      </c>
      <c r="L43">
        <f t="shared" si="3"/>
        <v>12921</v>
      </c>
    </row>
    <row r="44" spans="1:13" ht="15.75" customHeight="1">
      <c r="A44" s="4" t="s">
        <v>8</v>
      </c>
      <c r="B44" s="5">
        <v>43136</v>
      </c>
      <c r="D44" s="4">
        <v>425</v>
      </c>
      <c r="F44" s="4">
        <v>450</v>
      </c>
      <c r="I44" s="4">
        <v>400</v>
      </c>
      <c r="K44">
        <f t="shared" si="2"/>
        <v>1275</v>
      </c>
      <c r="L44">
        <f t="shared" si="3"/>
        <v>14196</v>
      </c>
    </row>
    <row r="45" spans="1:13" ht="15.75" customHeight="1">
      <c r="A45" s="4" t="s">
        <v>7</v>
      </c>
      <c r="B45" s="5">
        <v>43136</v>
      </c>
      <c r="D45" s="4">
        <v>450</v>
      </c>
      <c r="E45" s="4">
        <v>1025</v>
      </c>
      <c r="F45" s="4">
        <v>450</v>
      </c>
      <c r="G45" s="4">
        <v>1500</v>
      </c>
      <c r="H45" s="4">
        <v>1500</v>
      </c>
      <c r="I45" s="4">
        <v>1500</v>
      </c>
      <c r="K45">
        <f t="shared" si="2"/>
        <v>6425</v>
      </c>
      <c r="L45">
        <f t="shared" si="3"/>
        <v>20621</v>
      </c>
    </row>
    <row r="46" spans="1:13" ht="15.75" customHeight="1">
      <c r="A46" s="4" t="s">
        <v>18</v>
      </c>
      <c r="B46" s="5">
        <v>43137</v>
      </c>
      <c r="E46" s="4">
        <v>200</v>
      </c>
      <c r="F46" s="4">
        <v>200</v>
      </c>
      <c r="G46" s="4">
        <v>200</v>
      </c>
      <c r="H46" s="4">
        <v>200</v>
      </c>
      <c r="I46" s="4">
        <v>200</v>
      </c>
      <c r="K46">
        <f t="shared" si="2"/>
        <v>1000</v>
      </c>
      <c r="L46">
        <f t="shared" si="3"/>
        <v>21621</v>
      </c>
    </row>
    <row r="47" spans="1:13" ht="15.75" customHeight="1">
      <c r="A47" s="4" t="s">
        <v>45</v>
      </c>
      <c r="B47" s="5">
        <v>43138</v>
      </c>
      <c r="E47" s="4">
        <v>300</v>
      </c>
      <c r="G47" s="4">
        <v>300</v>
      </c>
      <c r="K47">
        <f t="shared" si="2"/>
        <v>600</v>
      </c>
      <c r="L47">
        <f t="shared" si="3"/>
        <v>22221</v>
      </c>
    </row>
    <row r="48" spans="1:13" ht="15.75" customHeight="1">
      <c r="A48" s="4" t="s">
        <v>7</v>
      </c>
      <c r="B48" s="5">
        <v>43138</v>
      </c>
      <c r="G48" s="4">
        <v>1500</v>
      </c>
      <c r="H48" s="4">
        <v>1500</v>
      </c>
      <c r="I48" s="4">
        <v>1500</v>
      </c>
      <c r="K48">
        <f t="shared" si="2"/>
        <v>4500</v>
      </c>
      <c r="L48">
        <f t="shared" si="3"/>
        <v>26721</v>
      </c>
    </row>
    <row r="49" spans="1:14" ht="15.75" customHeight="1">
      <c r="A49" s="4" t="s">
        <v>12</v>
      </c>
      <c r="B49" s="18">
        <v>43139</v>
      </c>
      <c r="G49" s="4">
        <v>300</v>
      </c>
      <c r="H49" s="4">
        <v>300</v>
      </c>
      <c r="I49" s="4">
        <v>300</v>
      </c>
      <c r="K49">
        <f t="shared" si="2"/>
        <v>900</v>
      </c>
      <c r="L49">
        <f t="shared" si="3"/>
        <v>27621</v>
      </c>
    </row>
    <row r="50" spans="1:14" ht="15.75" customHeight="1">
      <c r="A50" s="4" t="s">
        <v>7</v>
      </c>
      <c r="B50" s="5">
        <v>43140</v>
      </c>
      <c r="F50" s="4">
        <v>700</v>
      </c>
      <c r="G50" s="4">
        <v>600</v>
      </c>
      <c r="H50" s="4">
        <v>600</v>
      </c>
      <c r="I50" s="4">
        <v>600</v>
      </c>
      <c r="K50">
        <f t="shared" si="2"/>
        <v>2500</v>
      </c>
      <c r="L50">
        <f t="shared" si="3"/>
        <v>30121</v>
      </c>
    </row>
    <row r="51" spans="1:14" ht="15.75" customHeight="1">
      <c r="A51" s="4" t="s">
        <v>49</v>
      </c>
      <c r="B51" s="5">
        <v>43140</v>
      </c>
      <c r="C51" s="4">
        <v>200</v>
      </c>
      <c r="F51" s="4">
        <v>450</v>
      </c>
      <c r="G51" s="4">
        <v>500</v>
      </c>
      <c r="H51" s="4">
        <v>450</v>
      </c>
      <c r="I51" s="4">
        <v>450</v>
      </c>
      <c r="J51" s="4">
        <v>450</v>
      </c>
      <c r="K51">
        <f t="shared" si="2"/>
        <v>2500</v>
      </c>
      <c r="L51">
        <f t="shared" si="3"/>
        <v>32621</v>
      </c>
    </row>
    <row r="52" spans="1:14" ht="15.75" customHeight="1">
      <c r="A52" s="4" t="s">
        <v>50</v>
      </c>
      <c r="B52" s="5">
        <v>43144</v>
      </c>
      <c r="I52" s="4">
        <v>600</v>
      </c>
      <c r="K52">
        <f t="shared" si="2"/>
        <v>600</v>
      </c>
      <c r="L52">
        <f t="shared" si="3"/>
        <v>33221</v>
      </c>
    </row>
    <row r="53" spans="1:14" ht="15.75" customHeight="1">
      <c r="A53" s="4" t="s">
        <v>52</v>
      </c>
      <c r="B53" s="5">
        <v>43145</v>
      </c>
      <c r="E53" s="4"/>
      <c r="F53" s="4">
        <v>350</v>
      </c>
      <c r="G53" s="4">
        <v>400</v>
      </c>
      <c r="H53" s="4">
        <v>300</v>
      </c>
      <c r="I53" s="4">
        <v>450</v>
      </c>
      <c r="J53" s="4">
        <v>96</v>
      </c>
      <c r="K53">
        <f t="shared" si="2"/>
        <v>1596</v>
      </c>
      <c r="L53">
        <f t="shared" si="3"/>
        <v>34817</v>
      </c>
      <c r="N53" s="4">
        <v>367972</v>
      </c>
    </row>
    <row r="54" spans="1:14" ht="15.75" customHeight="1">
      <c r="A54" s="4" t="s">
        <v>54</v>
      </c>
      <c r="B54" s="5">
        <v>43146</v>
      </c>
      <c r="F54" s="4">
        <v>500</v>
      </c>
      <c r="G54" s="4">
        <v>500</v>
      </c>
      <c r="H54" s="4">
        <v>500</v>
      </c>
      <c r="K54">
        <f t="shared" si="2"/>
        <v>1500</v>
      </c>
      <c r="L54">
        <f t="shared" si="3"/>
        <v>36317</v>
      </c>
    </row>
    <row r="55" spans="1:14" ht="15.75" customHeight="1">
      <c r="A55" s="4" t="s">
        <v>55</v>
      </c>
      <c r="B55" s="5">
        <v>43146</v>
      </c>
      <c r="F55" s="4">
        <v>500</v>
      </c>
      <c r="G55" s="4">
        <v>500</v>
      </c>
      <c r="H55" s="4">
        <v>500</v>
      </c>
      <c r="K55">
        <f t="shared" si="2"/>
        <v>1500</v>
      </c>
      <c r="L55">
        <f t="shared" si="3"/>
        <v>37817</v>
      </c>
      <c r="N55" s="4"/>
    </row>
    <row r="56" spans="1:14" ht="15.75" customHeight="1">
      <c r="A56" s="4" t="s">
        <v>56</v>
      </c>
      <c r="B56" s="5">
        <v>43146</v>
      </c>
      <c r="H56" s="4">
        <v>300</v>
      </c>
      <c r="I56" s="4">
        <v>300</v>
      </c>
      <c r="K56">
        <f t="shared" si="2"/>
        <v>600</v>
      </c>
      <c r="L56">
        <f t="shared" si="3"/>
        <v>38417</v>
      </c>
    </row>
    <row r="57" spans="1:14" ht="15.75" customHeight="1">
      <c r="A57" s="4" t="s">
        <v>16</v>
      </c>
      <c r="B57" s="5">
        <v>43146</v>
      </c>
      <c r="G57" s="4">
        <v>600</v>
      </c>
      <c r="H57" s="4">
        <v>600</v>
      </c>
      <c r="I57" s="4">
        <v>600</v>
      </c>
      <c r="K57">
        <f t="shared" si="2"/>
        <v>1800</v>
      </c>
      <c r="L57">
        <f t="shared" si="3"/>
        <v>40217</v>
      </c>
      <c r="N57" s="4"/>
    </row>
    <row r="58" spans="1:14" ht="15.75" customHeight="1">
      <c r="A58" s="4" t="s">
        <v>13</v>
      </c>
      <c r="B58" s="5">
        <v>43147</v>
      </c>
      <c r="C58" s="4">
        <v>100</v>
      </c>
      <c r="D58" s="4">
        <v>200</v>
      </c>
      <c r="E58" s="4">
        <v>200</v>
      </c>
      <c r="F58" s="4">
        <v>200</v>
      </c>
      <c r="H58" s="4">
        <v>200</v>
      </c>
      <c r="I58" s="4">
        <v>1700</v>
      </c>
      <c r="K58">
        <f t="shared" si="2"/>
        <v>2600</v>
      </c>
      <c r="L58">
        <f t="shared" si="3"/>
        <v>42817</v>
      </c>
    </row>
    <row r="59" spans="1:14" ht="15.75" customHeight="1">
      <c r="A59" s="4" t="s">
        <v>8</v>
      </c>
      <c r="B59" s="5">
        <v>43152</v>
      </c>
      <c r="F59" s="4">
        <v>450</v>
      </c>
      <c r="G59" s="4">
        <v>450</v>
      </c>
      <c r="H59" s="4">
        <v>450</v>
      </c>
      <c r="I59" s="4">
        <v>450</v>
      </c>
      <c r="K59">
        <f t="shared" si="2"/>
        <v>1800</v>
      </c>
      <c r="L59">
        <f t="shared" si="3"/>
        <v>44617</v>
      </c>
    </row>
    <row r="60" spans="1:14" ht="15.75" customHeight="1">
      <c r="A60" s="4" t="s">
        <v>12</v>
      </c>
      <c r="B60" s="5">
        <v>43153</v>
      </c>
      <c r="F60" s="4">
        <v>250</v>
      </c>
      <c r="G60" s="4">
        <v>250</v>
      </c>
      <c r="H60" s="4">
        <v>300</v>
      </c>
      <c r="I60" s="4">
        <v>150</v>
      </c>
      <c r="K60">
        <f t="shared" si="2"/>
        <v>950</v>
      </c>
      <c r="L60">
        <f t="shared" si="3"/>
        <v>45567</v>
      </c>
    </row>
    <row r="61" spans="1:14" ht="15.75" customHeight="1">
      <c r="A61" s="4" t="s">
        <v>22</v>
      </c>
      <c r="B61" s="5">
        <v>43153</v>
      </c>
      <c r="D61" s="4">
        <v>150</v>
      </c>
      <c r="E61" s="4">
        <v>150</v>
      </c>
      <c r="F61" s="4">
        <v>150</v>
      </c>
      <c r="G61" s="4">
        <v>300</v>
      </c>
      <c r="H61" s="4">
        <v>300</v>
      </c>
      <c r="I61" s="4">
        <v>300</v>
      </c>
      <c r="K61">
        <f t="shared" si="2"/>
        <v>1350</v>
      </c>
      <c r="L61">
        <f t="shared" si="3"/>
        <v>46917</v>
      </c>
    </row>
    <row r="62" spans="1:14" ht="15.75" customHeight="1">
      <c r="A62" s="4" t="s">
        <v>14</v>
      </c>
      <c r="B62" s="5">
        <v>43153</v>
      </c>
      <c r="G62" s="4">
        <v>200</v>
      </c>
      <c r="H62" s="4">
        <v>200</v>
      </c>
      <c r="I62" s="4">
        <v>200</v>
      </c>
      <c r="K62">
        <f t="shared" si="2"/>
        <v>600</v>
      </c>
      <c r="L62">
        <f t="shared" si="3"/>
        <v>47517</v>
      </c>
    </row>
    <row r="63" spans="1:14" ht="15.75" customHeight="1">
      <c r="A63" s="4" t="s">
        <v>60</v>
      </c>
      <c r="B63" s="5">
        <v>43154</v>
      </c>
      <c r="F63" s="4">
        <v>600</v>
      </c>
      <c r="G63" s="4">
        <v>600</v>
      </c>
      <c r="H63" s="4">
        <v>600</v>
      </c>
      <c r="I63" s="4">
        <v>600</v>
      </c>
      <c r="K63">
        <f t="shared" si="2"/>
        <v>2400</v>
      </c>
      <c r="L63">
        <f t="shared" si="3"/>
        <v>49917</v>
      </c>
      <c r="N63">
        <f>(19000+66000+169000+223000)</f>
        <v>477000</v>
      </c>
    </row>
    <row r="64" spans="1:14" ht="15.75" customHeight="1">
      <c r="A64" s="4" t="s">
        <v>9</v>
      </c>
      <c r="B64" s="5">
        <v>43154</v>
      </c>
      <c r="C64" s="4">
        <v>200</v>
      </c>
      <c r="D64" s="4">
        <v>200</v>
      </c>
      <c r="E64" s="4">
        <v>200</v>
      </c>
      <c r="F64" s="4">
        <v>200</v>
      </c>
      <c r="G64" s="4">
        <v>200</v>
      </c>
      <c r="H64" s="4">
        <v>200</v>
      </c>
      <c r="I64" s="4">
        <v>200</v>
      </c>
      <c r="K64">
        <f t="shared" si="2"/>
        <v>1400</v>
      </c>
      <c r="L64">
        <f t="shared" si="3"/>
        <v>51317</v>
      </c>
      <c r="N64">
        <f>N63+N62</f>
        <v>477000</v>
      </c>
    </row>
    <row r="65" spans="1:15" ht="15.75" customHeight="1">
      <c r="A65" s="4" t="s">
        <v>10</v>
      </c>
      <c r="B65" s="5">
        <v>43154</v>
      </c>
      <c r="F65" s="4">
        <v>450</v>
      </c>
      <c r="G65" s="4">
        <v>450</v>
      </c>
      <c r="H65" s="4">
        <v>450</v>
      </c>
      <c r="I65" s="4">
        <v>450</v>
      </c>
      <c r="K65">
        <f t="shared" si="2"/>
        <v>1800</v>
      </c>
      <c r="L65">
        <f t="shared" si="3"/>
        <v>53117</v>
      </c>
    </row>
    <row r="66" spans="1:15" ht="15.75" customHeight="1">
      <c r="A66" s="4" t="s">
        <v>43</v>
      </c>
      <c r="B66" s="5">
        <v>43159</v>
      </c>
      <c r="C66" s="4">
        <v>400</v>
      </c>
      <c r="D66" s="4">
        <v>425</v>
      </c>
      <c r="E66" s="4">
        <v>425</v>
      </c>
      <c r="K66">
        <f t="shared" si="2"/>
        <v>1250</v>
      </c>
      <c r="L66">
        <f t="shared" si="3"/>
        <v>54367</v>
      </c>
    </row>
    <row r="67" spans="1:15" ht="15.75" customHeight="1">
      <c r="A67" s="4" t="s">
        <v>19</v>
      </c>
      <c r="B67" s="5">
        <v>46811</v>
      </c>
      <c r="F67" s="4">
        <v>500</v>
      </c>
      <c r="G67" s="4">
        <v>450</v>
      </c>
      <c r="H67" s="4">
        <v>500</v>
      </c>
      <c r="I67" s="4">
        <v>450</v>
      </c>
      <c r="K67">
        <f t="shared" si="2"/>
        <v>1900</v>
      </c>
      <c r="L67">
        <f t="shared" si="3"/>
        <v>56267</v>
      </c>
    </row>
    <row r="68" spans="1:15" ht="15.75" customHeight="1">
      <c r="A68" s="4" t="s">
        <v>12</v>
      </c>
      <c r="B68" s="5">
        <v>43159</v>
      </c>
      <c r="E68" s="4"/>
      <c r="F68" s="4">
        <v>150</v>
      </c>
      <c r="G68" s="4">
        <v>325</v>
      </c>
      <c r="H68" s="4">
        <v>300</v>
      </c>
      <c r="I68" s="4"/>
      <c r="J68" s="4"/>
      <c r="K68">
        <f t="shared" si="2"/>
        <v>775</v>
      </c>
      <c r="L68">
        <f t="shared" si="3"/>
        <v>57042</v>
      </c>
      <c r="M68" s="4">
        <v>57042</v>
      </c>
      <c r="N68">
        <f>N53+N63+M68</f>
        <v>902014</v>
      </c>
    </row>
    <row r="69" spans="1:15" ht="15.75" customHeight="1">
      <c r="A69" s="4" t="s">
        <v>7</v>
      </c>
      <c r="B69" s="5">
        <v>43160</v>
      </c>
      <c r="D69" s="4" t="s">
        <v>71</v>
      </c>
      <c r="E69" s="4"/>
      <c r="F69" s="4">
        <v>3000</v>
      </c>
      <c r="G69" s="4">
        <v>3000</v>
      </c>
      <c r="H69" s="4">
        <v>3000</v>
      </c>
      <c r="I69" s="4">
        <v>3000</v>
      </c>
      <c r="J69" s="4"/>
      <c r="K69">
        <f t="shared" ref="K69:K103" si="4">SUM(C69:J69)</f>
        <v>12000</v>
      </c>
      <c r="L69">
        <f>K69</f>
        <v>12000</v>
      </c>
    </row>
    <row r="70" spans="1:15" ht="15.75" customHeight="1">
      <c r="A70" s="4" t="s">
        <v>72</v>
      </c>
      <c r="B70" s="5">
        <v>43161</v>
      </c>
      <c r="E70" s="4">
        <v>400</v>
      </c>
      <c r="G70" s="4">
        <v>450</v>
      </c>
      <c r="J70" s="4">
        <v>83</v>
      </c>
      <c r="K70">
        <f t="shared" si="4"/>
        <v>933</v>
      </c>
      <c r="L70">
        <f t="shared" ref="L70:L93" si="5">L69+K70</f>
        <v>12933</v>
      </c>
    </row>
    <row r="71" spans="1:15" ht="15.75" customHeight="1">
      <c r="A71" s="4" t="s">
        <v>73</v>
      </c>
      <c r="B71" s="5">
        <v>43161</v>
      </c>
      <c r="G71" s="4">
        <v>450</v>
      </c>
      <c r="I71" s="4">
        <v>450</v>
      </c>
      <c r="K71">
        <f t="shared" si="4"/>
        <v>900</v>
      </c>
      <c r="L71">
        <f t="shared" si="5"/>
        <v>13833</v>
      </c>
    </row>
    <row r="72" spans="1:15" ht="15.75" customHeight="1">
      <c r="A72" s="4" t="s">
        <v>12</v>
      </c>
      <c r="B72" s="5">
        <v>43161</v>
      </c>
      <c r="I72" s="4">
        <v>600</v>
      </c>
      <c r="K72">
        <f t="shared" si="4"/>
        <v>600</v>
      </c>
      <c r="L72">
        <f t="shared" si="5"/>
        <v>14433</v>
      </c>
    </row>
    <row r="73" spans="1:15" ht="15.75" customHeight="1">
      <c r="A73" s="4" t="s">
        <v>74</v>
      </c>
      <c r="B73" s="5">
        <v>43161</v>
      </c>
      <c r="G73" s="4">
        <v>450</v>
      </c>
      <c r="H73" s="4">
        <v>450</v>
      </c>
      <c r="I73" s="4">
        <v>450</v>
      </c>
      <c r="K73">
        <f t="shared" si="4"/>
        <v>1350</v>
      </c>
      <c r="L73">
        <f t="shared" si="5"/>
        <v>15783</v>
      </c>
      <c r="N73">
        <f>N68+L73</f>
        <v>917797</v>
      </c>
    </row>
    <row r="74" spans="1:15" ht="15.75" customHeight="1">
      <c r="A74" s="4" t="s">
        <v>10</v>
      </c>
      <c r="B74" s="5">
        <v>43171</v>
      </c>
      <c r="C74" s="4">
        <v>600</v>
      </c>
      <c r="F74" s="4">
        <v>150</v>
      </c>
      <c r="J74" s="4">
        <v>225</v>
      </c>
      <c r="K74">
        <f t="shared" si="4"/>
        <v>975</v>
      </c>
      <c r="L74">
        <f t="shared" si="5"/>
        <v>16758</v>
      </c>
    </row>
    <row r="75" spans="1:15" ht="15.75" customHeight="1">
      <c r="A75" s="4" t="s">
        <v>43</v>
      </c>
      <c r="B75" s="5">
        <v>43171</v>
      </c>
      <c r="H75" s="4">
        <v>600</v>
      </c>
      <c r="I75" s="4">
        <v>150</v>
      </c>
      <c r="K75">
        <f t="shared" si="4"/>
        <v>750</v>
      </c>
      <c r="L75">
        <f t="shared" si="5"/>
        <v>17508</v>
      </c>
    </row>
    <row r="76" spans="1:15" ht="15.75" customHeight="1">
      <c r="A76" s="4" t="s">
        <v>75</v>
      </c>
      <c r="B76" s="5">
        <v>43167</v>
      </c>
      <c r="C76" s="4">
        <v>200</v>
      </c>
      <c r="D76" s="4">
        <v>200</v>
      </c>
      <c r="E76" s="4">
        <v>200</v>
      </c>
      <c r="F76" s="4">
        <v>450</v>
      </c>
      <c r="G76" s="4">
        <v>450</v>
      </c>
      <c r="H76" s="4">
        <v>450</v>
      </c>
      <c r="I76" s="4">
        <v>450</v>
      </c>
      <c r="K76">
        <f t="shared" si="4"/>
        <v>2400</v>
      </c>
      <c r="L76">
        <f t="shared" si="5"/>
        <v>19908</v>
      </c>
    </row>
    <row r="77" spans="1:15" ht="15.75" customHeight="1">
      <c r="A77" s="4" t="s">
        <v>19</v>
      </c>
      <c r="B77" s="5">
        <v>43172</v>
      </c>
      <c r="C77" s="4">
        <v>400</v>
      </c>
      <c r="F77" s="4">
        <v>450</v>
      </c>
      <c r="H77" s="4">
        <v>450</v>
      </c>
      <c r="J77" s="4">
        <v>292</v>
      </c>
      <c r="K77">
        <f t="shared" si="4"/>
        <v>1592</v>
      </c>
      <c r="L77">
        <f t="shared" si="5"/>
        <v>21500</v>
      </c>
    </row>
    <row r="78" spans="1:15" ht="15.75" customHeight="1">
      <c r="A78" s="4" t="s">
        <v>9</v>
      </c>
      <c r="B78" s="5">
        <v>43172</v>
      </c>
      <c r="E78" s="4">
        <v>450</v>
      </c>
      <c r="F78" s="4">
        <v>450</v>
      </c>
      <c r="G78" s="4">
        <v>450</v>
      </c>
      <c r="H78" s="4">
        <v>450</v>
      </c>
      <c r="I78" s="4">
        <v>450</v>
      </c>
      <c r="K78">
        <f t="shared" si="4"/>
        <v>2250</v>
      </c>
      <c r="L78">
        <f t="shared" si="5"/>
        <v>23750</v>
      </c>
    </row>
    <row r="79" spans="1:15" ht="15.75" customHeight="1">
      <c r="A79" s="4" t="s">
        <v>45</v>
      </c>
      <c r="B79" s="5">
        <v>43172</v>
      </c>
      <c r="E79" s="4">
        <v>400</v>
      </c>
      <c r="F79" s="4">
        <v>450</v>
      </c>
      <c r="H79" s="4">
        <v>400</v>
      </c>
      <c r="K79">
        <f t="shared" si="4"/>
        <v>1250</v>
      </c>
      <c r="L79">
        <f t="shared" si="5"/>
        <v>25000</v>
      </c>
      <c r="N79">
        <f>N73+K79+K78+K77+K76+K75+K74</f>
        <v>927014</v>
      </c>
    </row>
    <row r="80" spans="1:15" ht="15.75" customHeight="1">
      <c r="A80" s="4" t="s">
        <v>77</v>
      </c>
      <c r="B80" s="5">
        <v>43172</v>
      </c>
      <c r="E80" s="4">
        <v>300</v>
      </c>
      <c r="F80" s="4">
        <v>300</v>
      </c>
      <c r="G80" s="4">
        <v>300</v>
      </c>
      <c r="H80" s="4">
        <v>300</v>
      </c>
      <c r="I80" s="4">
        <v>300</v>
      </c>
      <c r="K80">
        <f t="shared" si="4"/>
        <v>1500</v>
      </c>
      <c r="L80">
        <f t="shared" si="5"/>
        <v>26500</v>
      </c>
      <c r="N80">
        <f t="shared" ref="N80:N103" si="6">N79+K80</f>
        <v>928514</v>
      </c>
      <c r="O80">
        <f>1000000-N79</f>
        <v>72986</v>
      </c>
    </row>
    <row r="81" spans="1:15" ht="15.75" customHeight="1">
      <c r="A81" s="4" t="s">
        <v>12</v>
      </c>
      <c r="B81" s="5">
        <v>43172</v>
      </c>
      <c r="D81" s="4">
        <v>175</v>
      </c>
      <c r="F81" s="4">
        <v>300</v>
      </c>
      <c r="G81" s="4">
        <v>300</v>
      </c>
      <c r="H81" s="4">
        <v>300</v>
      </c>
      <c r="I81" s="4">
        <v>300</v>
      </c>
      <c r="K81">
        <f t="shared" si="4"/>
        <v>1375</v>
      </c>
      <c r="L81">
        <f t="shared" si="5"/>
        <v>27875</v>
      </c>
      <c r="N81">
        <f t="shared" si="6"/>
        <v>929889</v>
      </c>
      <c r="O81">
        <f>O80+L79</f>
        <v>97986</v>
      </c>
    </row>
    <row r="82" spans="1:15" ht="15.75" customHeight="1">
      <c r="A82" s="4" t="s">
        <v>8</v>
      </c>
      <c r="B82" s="5">
        <v>43173</v>
      </c>
      <c r="G82" s="4">
        <v>450</v>
      </c>
      <c r="H82" s="4">
        <v>450</v>
      </c>
      <c r="I82" s="4">
        <v>450</v>
      </c>
      <c r="K82">
        <f t="shared" si="4"/>
        <v>1350</v>
      </c>
      <c r="L82">
        <f t="shared" si="5"/>
        <v>29225</v>
      </c>
      <c r="N82">
        <f t="shared" si="6"/>
        <v>931239</v>
      </c>
    </row>
    <row r="83" spans="1:15" ht="15.75" customHeight="1">
      <c r="A83" s="4" t="s">
        <v>79</v>
      </c>
      <c r="B83" s="5">
        <v>43173</v>
      </c>
      <c r="C83" s="4">
        <v>200</v>
      </c>
      <c r="D83" s="4">
        <v>200</v>
      </c>
      <c r="E83" s="4">
        <v>200</v>
      </c>
      <c r="F83" s="4">
        <v>300</v>
      </c>
      <c r="G83" s="4">
        <v>300</v>
      </c>
      <c r="H83" s="4">
        <v>300</v>
      </c>
      <c r="I83" s="4">
        <v>300</v>
      </c>
      <c r="K83">
        <f t="shared" si="4"/>
        <v>1800</v>
      </c>
      <c r="L83">
        <f t="shared" si="5"/>
        <v>31025</v>
      </c>
      <c r="N83">
        <f t="shared" si="6"/>
        <v>933039</v>
      </c>
    </row>
    <row r="84" spans="1:15" ht="15.75" customHeight="1">
      <c r="A84" s="4" t="s">
        <v>81</v>
      </c>
      <c r="B84" s="5">
        <v>43173</v>
      </c>
      <c r="C84" s="4">
        <v>200</v>
      </c>
      <c r="D84" s="4">
        <v>200</v>
      </c>
      <c r="E84" s="4">
        <v>200</v>
      </c>
      <c r="F84" s="4">
        <v>300</v>
      </c>
      <c r="G84" s="4">
        <v>300</v>
      </c>
      <c r="H84" s="4">
        <v>300</v>
      </c>
      <c r="I84" s="4">
        <v>300</v>
      </c>
      <c r="K84">
        <f t="shared" si="4"/>
        <v>1800</v>
      </c>
      <c r="L84">
        <f t="shared" si="5"/>
        <v>32825</v>
      </c>
      <c r="N84">
        <f t="shared" si="6"/>
        <v>934839</v>
      </c>
    </row>
    <row r="85" spans="1:15" ht="15.75" customHeight="1">
      <c r="A85" s="4" t="s">
        <v>11</v>
      </c>
      <c r="B85" s="5">
        <v>43175</v>
      </c>
      <c r="D85" s="4">
        <v>425</v>
      </c>
      <c r="F85" s="4">
        <v>400</v>
      </c>
      <c r="G85" s="4">
        <v>400</v>
      </c>
      <c r="H85" s="4">
        <v>400</v>
      </c>
      <c r="I85" s="4">
        <v>300</v>
      </c>
      <c r="K85">
        <f t="shared" si="4"/>
        <v>1925</v>
      </c>
      <c r="L85">
        <f t="shared" si="5"/>
        <v>34750</v>
      </c>
      <c r="N85">
        <f t="shared" si="6"/>
        <v>936764</v>
      </c>
    </row>
    <row r="86" spans="1:15" ht="15.75" customHeight="1">
      <c r="A86" s="4" t="s">
        <v>23</v>
      </c>
      <c r="B86" s="5">
        <v>43175</v>
      </c>
      <c r="G86" s="4">
        <v>450</v>
      </c>
      <c r="H86" s="4">
        <v>450</v>
      </c>
      <c r="I86" s="4">
        <v>450</v>
      </c>
      <c r="K86">
        <f t="shared" si="4"/>
        <v>1350</v>
      </c>
      <c r="L86">
        <f t="shared" si="5"/>
        <v>36100</v>
      </c>
      <c r="N86">
        <f t="shared" si="6"/>
        <v>938114</v>
      </c>
    </row>
    <row r="87" spans="1:15" ht="15.75" customHeight="1">
      <c r="A87" s="4" t="s">
        <v>83</v>
      </c>
      <c r="B87" s="5">
        <v>43175</v>
      </c>
      <c r="C87" s="4">
        <v>200</v>
      </c>
      <c r="D87" s="4">
        <v>250</v>
      </c>
      <c r="E87" s="4">
        <v>200</v>
      </c>
      <c r="F87" s="4">
        <v>300</v>
      </c>
      <c r="G87" s="4">
        <v>300</v>
      </c>
      <c r="H87" s="4">
        <v>300</v>
      </c>
      <c r="I87" s="4">
        <v>300</v>
      </c>
      <c r="K87">
        <f t="shared" si="4"/>
        <v>1850</v>
      </c>
      <c r="L87">
        <f t="shared" si="5"/>
        <v>37950</v>
      </c>
      <c r="N87">
        <f t="shared" si="6"/>
        <v>939964</v>
      </c>
    </row>
    <row r="88" spans="1:15" ht="15.75" customHeight="1">
      <c r="A88" s="4" t="s">
        <v>18</v>
      </c>
      <c r="B88" s="5">
        <v>43175</v>
      </c>
      <c r="G88" s="4">
        <v>400</v>
      </c>
      <c r="H88" s="4">
        <v>450</v>
      </c>
      <c r="I88" s="4">
        <v>400</v>
      </c>
      <c r="K88">
        <f t="shared" si="4"/>
        <v>1250</v>
      </c>
      <c r="L88">
        <f t="shared" si="5"/>
        <v>39200</v>
      </c>
      <c r="N88">
        <f t="shared" si="6"/>
        <v>941214</v>
      </c>
    </row>
    <row r="89" spans="1:15" ht="15.75" customHeight="1">
      <c r="A89" s="4" t="s">
        <v>74</v>
      </c>
      <c r="B89" s="5">
        <v>43175</v>
      </c>
      <c r="C89" s="4">
        <v>200</v>
      </c>
      <c r="D89" s="4">
        <v>200</v>
      </c>
      <c r="E89" s="4">
        <v>300</v>
      </c>
      <c r="F89" s="4">
        <v>300</v>
      </c>
      <c r="G89" s="4">
        <v>450</v>
      </c>
      <c r="H89" s="4">
        <v>450</v>
      </c>
      <c r="I89" s="4">
        <v>450</v>
      </c>
      <c r="K89">
        <f t="shared" si="4"/>
        <v>2350</v>
      </c>
      <c r="L89">
        <f t="shared" si="5"/>
        <v>41550</v>
      </c>
      <c r="N89">
        <f t="shared" si="6"/>
        <v>943564</v>
      </c>
    </row>
    <row r="90" spans="1:15" ht="15.75" customHeight="1">
      <c r="A90" s="4" t="s">
        <v>14</v>
      </c>
      <c r="B90" s="5">
        <v>43177</v>
      </c>
      <c r="F90" s="4">
        <v>600</v>
      </c>
      <c r="G90" s="4">
        <v>600</v>
      </c>
      <c r="H90" s="4">
        <v>600</v>
      </c>
      <c r="K90">
        <f t="shared" si="4"/>
        <v>1800</v>
      </c>
      <c r="L90">
        <f t="shared" si="5"/>
        <v>43350</v>
      </c>
      <c r="N90">
        <f t="shared" si="6"/>
        <v>945364</v>
      </c>
    </row>
    <row r="91" spans="1:15" ht="15.75" customHeight="1">
      <c r="A91" s="4" t="s">
        <v>60</v>
      </c>
      <c r="B91" s="5">
        <v>43178</v>
      </c>
      <c r="C91" s="4">
        <v>200</v>
      </c>
      <c r="D91" s="4">
        <v>200</v>
      </c>
      <c r="E91" s="4">
        <v>300</v>
      </c>
      <c r="F91" s="4">
        <v>300</v>
      </c>
      <c r="G91" s="4">
        <v>600</v>
      </c>
      <c r="H91" s="4">
        <v>600</v>
      </c>
      <c r="I91" s="4">
        <v>600</v>
      </c>
      <c r="K91">
        <f t="shared" si="4"/>
        <v>2800</v>
      </c>
      <c r="L91">
        <f t="shared" si="5"/>
        <v>46150</v>
      </c>
      <c r="N91">
        <f t="shared" si="6"/>
        <v>948164</v>
      </c>
    </row>
    <row r="92" spans="1:15" ht="15.75" customHeight="1">
      <c r="A92" s="4" t="s">
        <v>12</v>
      </c>
      <c r="B92" s="5">
        <v>43181</v>
      </c>
      <c r="F92" s="4">
        <v>300</v>
      </c>
      <c r="G92" s="4">
        <v>300</v>
      </c>
      <c r="H92" s="4">
        <v>300</v>
      </c>
      <c r="I92" s="4">
        <v>300</v>
      </c>
      <c r="K92">
        <f t="shared" si="4"/>
        <v>1200</v>
      </c>
      <c r="L92">
        <f t="shared" si="5"/>
        <v>47350</v>
      </c>
      <c r="N92">
        <f t="shared" si="6"/>
        <v>949364</v>
      </c>
    </row>
    <row r="93" spans="1:15" ht="15.75" customHeight="1">
      <c r="A93" s="4" t="s">
        <v>16</v>
      </c>
      <c r="B93" s="5">
        <v>43181</v>
      </c>
      <c r="D93" s="4"/>
      <c r="E93" s="4"/>
      <c r="F93" s="4">
        <v>450</v>
      </c>
      <c r="G93" s="4">
        <v>450</v>
      </c>
      <c r="H93" s="4">
        <v>450</v>
      </c>
      <c r="I93" s="4">
        <v>450</v>
      </c>
      <c r="K93">
        <f t="shared" si="4"/>
        <v>1800</v>
      </c>
      <c r="L93">
        <f t="shared" si="5"/>
        <v>49150</v>
      </c>
      <c r="N93">
        <f t="shared" si="6"/>
        <v>951164</v>
      </c>
    </row>
    <row r="94" spans="1:15" ht="15.75" customHeight="1">
      <c r="A94" s="4" t="s">
        <v>22</v>
      </c>
      <c r="B94" s="5">
        <v>43181</v>
      </c>
      <c r="D94" s="4">
        <v>300</v>
      </c>
      <c r="E94" s="4"/>
      <c r="F94" s="4">
        <v>300</v>
      </c>
      <c r="G94" s="4">
        <v>300</v>
      </c>
      <c r="H94" s="4">
        <v>300</v>
      </c>
      <c r="K94">
        <f t="shared" si="4"/>
        <v>1200</v>
      </c>
      <c r="L94">
        <f>L92+K94</f>
        <v>48550</v>
      </c>
      <c r="N94">
        <f t="shared" si="6"/>
        <v>952364</v>
      </c>
    </row>
    <row r="95" spans="1:15" ht="15.75" customHeight="1">
      <c r="A95" s="4" t="s">
        <v>87</v>
      </c>
      <c r="B95" s="5">
        <v>43182</v>
      </c>
      <c r="I95" s="4">
        <v>600</v>
      </c>
      <c r="K95">
        <f t="shared" si="4"/>
        <v>600</v>
      </c>
      <c r="L95">
        <f t="shared" ref="L95:L103" si="7">L94+K95</f>
        <v>49150</v>
      </c>
      <c r="N95">
        <f t="shared" si="6"/>
        <v>952964</v>
      </c>
    </row>
    <row r="96" spans="1:15" ht="15.75" customHeight="1">
      <c r="A96" s="4" t="s">
        <v>74</v>
      </c>
      <c r="B96" s="5">
        <v>43182</v>
      </c>
      <c r="H96" s="4">
        <v>600</v>
      </c>
      <c r="K96">
        <f t="shared" si="4"/>
        <v>600</v>
      </c>
      <c r="L96">
        <f t="shared" si="7"/>
        <v>49750</v>
      </c>
      <c r="N96">
        <f t="shared" si="6"/>
        <v>953564</v>
      </c>
    </row>
    <row r="97" spans="1:15" ht="15.75" customHeight="1">
      <c r="A97" s="4" t="s">
        <v>7</v>
      </c>
      <c r="B97" s="5">
        <v>43182</v>
      </c>
      <c r="F97" s="4">
        <v>600</v>
      </c>
      <c r="G97" s="4">
        <v>600</v>
      </c>
      <c r="H97" s="4">
        <v>600</v>
      </c>
      <c r="I97" s="4">
        <v>600</v>
      </c>
      <c r="K97">
        <f t="shared" si="4"/>
        <v>2400</v>
      </c>
      <c r="L97">
        <f t="shared" si="7"/>
        <v>52150</v>
      </c>
      <c r="N97">
        <f t="shared" si="6"/>
        <v>955964</v>
      </c>
    </row>
    <row r="98" spans="1:15" ht="15.75" customHeight="1">
      <c r="A98" s="4" t="s">
        <v>19</v>
      </c>
      <c r="B98" s="5">
        <v>43185</v>
      </c>
      <c r="C98" s="4">
        <v>500</v>
      </c>
      <c r="D98" s="4">
        <v>400</v>
      </c>
      <c r="E98" s="4">
        <v>400</v>
      </c>
      <c r="K98">
        <f t="shared" si="4"/>
        <v>1300</v>
      </c>
      <c r="L98">
        <f t="shared" si="7"/>
        <v>53450</v>
      </c>
      <c r="N98">
        <f t="shared" si="6"/>
        <v>957264</v>
      </c>
    </row>
    <row r="99" spans="1:15" ht="15.75" customHeight="1">
      <c r="A99" s="4" t="s">
        <v>12</v>
      </c>
      <c r="B99" s="5">
        <v>43187</v>
      </c>
      <c r="F99" s="4">
        <v>300</v>
      </c>
      <c r="G99" s="4">
        <v>300</v>
      </c>
      <c r="H99" s="4">
        <v>300</v>
      </c>
      <c r="I99" s="4">
        <v>300</v>
      </c>
      <c r="K99">
        <f t="shared" si="4"/>
        <v>1200</v>
      </c>
      <c r="L99">
        <f t="shared" si="7"/>
        <v>54650</v>
      </c>
      <c r="N99">
        <f t="shared" si="6"/>
        <v>958464</v>
      </c>
    </row>
    <row r="100" spans="1:15" ht="15.75" customHeight="1">
      <c r="A100" s="4" t="s">
        <v>49</v>
      </c>
      <c r="B100" s="5">
        <v>43188</v>
      </c>
      <c r="G100" s="4">
        <v>450</v>
      </c>
      <c r="H100" s="4">
        <v>450</v>
      </c>
      <c r="I100" s="4">
        <v>450</v>
      </c>
      <c r="K100">
        <f t="shared" si="4"/>
        <v>1350</v>
      </c>
      <c r="L100">
        <f t="shared" si="7"/>
        <v>56000</v>
      </c>
      <c r="N100">
        <f t="shared" si="6"/>
        <v>959814</v>
      </c>
    </row>
    <row r="101" spans="1:15" ht="15.75" customHeight="1">
      <c r="A101" s="4" t="s">
        <v>89</v>
      </c>
      <c r="B101" s="5">
        <v>43188</v>
      </c>
      <c r="F101" s="4">
        <v>450</v>
      </c>
      <c r="G101" s="4">
        <v>450</v>
      </c>
      <c r="K101">
        <f t="shared" si="4"/>
        <v>900</v>
      </c>
      <c r="L101">
        <f t="shared" si="7"/>
        <v>56900</v>
      </c>
      <c r="N101">
        <f t="shared" si="6"/>
        <v>960714</v>
      </c>
    </row>
    <row r="102" spans="1:15" ht="15.75" customHeight="1">
      <c r="A102" s="4" t="s">
        <v>91</v>
      </c>
      <c r="B102" s="5">
        <v>43188</v>
      </c>
      <c r="C102" s="31">
        <v>200</v>
      </c>
      <c r="D102" s="31">
        <v>150</v>
      </c>
      <c r="E102" s="31">
        <v>200</v>
      </c>
      <c r="F102" s="31">
        <v>300</v>
      </c>
      <c r="G102" s="31">
        <v>300</v>
      </c>
      <c r="H102" s="31">
        <v>300</v>
      </c>
      <c r="I102" s="31">
        <v>300</v>
      </c>
      <c r="J102" s="32"/>
      <c r="K102" s="32">
        <f t="shared" si="4"/>
        <v>1750</v>
      </c>
      <c r="L102" s="32">
        <f t="shared" si="7"/>
        <v>58650</v>
      </c>
      <c r="N102" s="32">
        <f t="shared" si="6"/>
        <v>962464</v>
      </c>
      <c r="O102" s="32"/>
    </row>
    <row r="103" spans="1:15" ht="15.75" customHeight="1">
      <c r="A103" s="4" t="s">
        <v>13</v>
      </c>
      <c r="B103" s="5">
        <v>43188</v>
      </c>
      <c r="C103" s="31">
        <v>400</v>
      </c>
      <c r="D103" s="32"/>
      <c r="E103" s="32"/>
      <c r="F103" s="31">
        <v>450</v>
      </c>
      <c r="G103" s="31">
        <v>450</v>
      </c>
      <c r="H103" s="31">
        <v>450</v>
      </c>
      <c r="I103" s="31">
        <v>450</v>
      </c>
      <c r="J103" s="32"/>
      <c r="K103" s="32">
        <f t="shared" si="4"/>
        <v>2200</v>
      </c>
      <c r="L103" s="32">
        <f t="shared" si="7"/>
        <v>60850</v>
      </c>
      <c r="M103" s="4">
        <v>60850</v>
      </c>
      <c r="N103" s="32">
        <f t="shared" si="6"/>
        <v>964664</v>
      </c>
      <c r="O103" s="32"/>
    </row>
    <row r="104" spans="1:15" ht="15.75" customHeight="1">
      <c r="A104" s="4" t="s">
        <v>8</v>
      </c>
      <c r="B104" s="5">
        <v>43191</v>
      </c>
      <c r="C104" s="31"/>
      <c r="D104" s="31"/>
      <c r="E104" s="31"/>
      <c r="F104" s="31">
        <v>450</v>
      </c>
      <c r="G104" s="31">
        <v>450</v>
      </c>
      <c r="H104" s="31">
        <v>450</v>
      </c>
      <c r="I104" s="31">
        <v>450</v>
      </c>
      <c r="J104" s="31"/>
      <c r="K104" s="32">
        <f t="shared" ref="K104:K119" si="8">SUM(C104:J104)</f>
        <v>1800</v>
      </c>
      <c r="L104" s="32">
        <f>K104</f>
        <v>1800</v>
      </c>
      <c r="N104" s="32">
        <f>N103+K104</f>
        <v>966464</v>
      </c>
      <c r="O104" s="32"/>
    </row>
    <row r="105" spans="1:15" ht="15.75" customHeight="1">
      <c r="A105" s="4" t="s">
        <v>7</v>
      </c>
      <c r="B105" s="5">
        <v>43192</v>
      </c>
      <c r="C105" s="31">
        <v>800</v>
      </c>
      <c r="D105" s="31">
        <v>800</v>
      </c>
      <c r="E105" s="31">
        <v>800</v>
      </c>
      <c r="F105" s="31">
        <v>3000</v>
      </c>
      <c r="G105" s="31">
        <v>3000</v>
      </c>
      <c r="H105" s="31">
        <v>3000</v>
      </c>
      <c r="I105" s="31">
        <v>3000</v>
      </c>
      <c r="J105" s="31"/>
      <c r="K105" s="32">
        <f t="shared" si="8"/>
        <v>14400</v>
      </c>
      <c r="L105" s="32">
        <f t="shared" ref="L105:L112" si="9">L104+K105</f>
        <v>16200</v>
      </c>
      <c r="N105" s="32">
        <f>N103+K105</f>
        <v>979064</v>
      </c>
      <c r="O105" s="32"/>
    </row>
    <row r="106" spans="1:15" ht="15.75" customHeight="1">
      <c r="A106" s="4" t="s">
        <v>72</v>
      </c>
      <c r="B106" s="5">
        <v>43194</v>
      </c>
      <c r="C106" s="31">
        <v>200</v>
      </c>
      <c r="D106" s="31">
        <v>150</v>
      </c>
      <c r="E106" s="31">
        <v>150</v>
      </c>
      <c r="F106" s="32"/>
      <c r="G106" s="31">
        <v>150</v>
      </c>
      <c r="H106" s="32"/>
      <c r="I106" s="31">
        <v>300</v>
      </c>
      <c r="J106" s="31">
        <v>180</v>
      </c>
      <c r="K106" s="32">
        <f t="shared" si="8"/>
        <v>1130</v>
      </c>
      <c r="L106" s="32">
        <f t="shared" si="9"/>
        <v>17330</v>
      </c>
      <c r="N106" s="32">
        <f t="shared" ref="N106:N112" si="10">N105+K106</f>
        <v>980194</v>
      </c>
      <c r="O106" s="32"/>
    </row>
    <row r="107" spans="1:15" ht="15.75" customHeight="1">
      <c r="A107" s="4" t="s">
        <v>52</v>
      </c>
      <c r="B107" s="5">
        <v>43194</v>
      </c>
      <c r="C107" s="32"/>
      <c r="D107" s="32"/>
      <c r="E107" s="31">
        <v>350</v>
      </c>
      <c r="F107" s="32"/>
      <c r="G107" s="31">
        <v>350</v>
      </c>
      <c r="H107" s="32"/>
      <c r="I107" s="32"/>
      <c r="J107" s="32"/>
      <c r="K107" s="32">
        <f t="shared" si="8"/>
        <v>700</v>
      </c>
      <c r="L107" s="32">
        <f t="shared" si="9"/>
        <v>18030</v>
      </c>
      <c r="N107" s="32">
        <f t="shared" si="10"/>
        <v>980894</v>
      </c>
      <c r="O107" s="32"/>
    </row>
    <row r="108" spans="1:15" ht="15.75" customHeight="1">
      <c r="A108" s="4" t="s">
        <v>9</v>
      </c>
      <c r="B108" s="5">
        <v>43194</v>
      </c>
      <c r="C108" s="32"/>
      <c r="D108" s="32"/>
      <c r="E108" s="32"/>
      <c r="F108" s="32"/>
      <c r="G108" s="31">
        <v>300</v>
      </c>
      <c r="H108" s="31">
        <v>300</v>
      </c>
      <c r="I108" s="31">
        <v>150</v>
      </c>
      <c r="J108" s="32"/>
      <c r="K108" s="32">
        <f t="shared" si="8"/>
        <v>750</v>
      </c>
      <c r="L108" s="32">
        <f t="shared" si="9"/>
        <v>18780</v>
      </c>
      <c r="N108" s="32">
        <f t="shared" si="10"/>
        <v>981644</v>
      </c>
      <c r="O108" s="32"/>
    </row>
    <row r="109" spans="1:15" ht="15.75" customHeight="1">
      <c r="A109" s="4" t="s">
        <v>12</v>
      </c>
      <c r="B109" s="5">
        <v>43196</v>
      </c>
      <c r="C109" s="32"/>
      <c r="D109" s="32"/>
      <c r="E109" s="32"/>
      <c r="F109" s="31">
        <v>300</v>
      </c>
      <c r="G109" s="31">
        <v>300</v>
      </c>
      <c r="H109" s="31">
        <v>300</v>
      </c>
      <c r="I109" s="31">
        <v>300</v>
      </c>
      <c r="J109" s="32"/>
      <c r="K109" s="32">
        <f t="shared" si="8"/>
        <v>1200</v>
      </c>
      <c r="L109" s="32">
        <f t="shared" si="9"/>
        <v>19980</v>
      </c>
      <c r="N109" s="32">
        <f t="shared" si="10"/>
        <v>982844</v>
      </c>
      <c r="O109" s="32"/>
    </row>
    <row r="110" spans="1:15" ht="15.75" customHeight="1">
      <c r="A110" s="4" t="s">
        <v>13</v>
      </c>
      <c r="B110" s="5">
        <v>43196</v>
      </c>
      <c r="C110" s="31">
        <v>650</v>
      </c>
      <c r="D110" s="32"/>
      <c r="E110" s="32"/>
      <c r="F110" s="32"/>
      <c r="G110" s="31">
        <v>600</v>
      </c>
      <c r="H110" s="31">
        <v>600</v>
      </c>
      <c r="I110" s="31">
        <v>600</v>
      </c>
      <c r="J110" s="32"/>
      <c r="K110" s="32">
        <f t="shared" si="8"/>
        <v>2450</v>
      </c>
      <c r="L110" s="32">
        <f t="shared" si="9"/>
        <v>22430</v>
      </c>
      <c r="N110" s="32">
        <f t="shared" si="10"/>
        <v>985294</v>
      </c>
      <c r="O110" s="32"/>
    </row>
    <row r="111" spans="1:15" ht="15.75" customHeight="1">
      <c r="A111" s="4" t="s">
        <v>19</v>
      </c>
      <c r="B111" s="5">
        <v>43201</v>
      </c>
      <c r="C111" s="32"/>
      <c r="D111" s="32"/>
      <c r="E111" s="32"/>
      <c r="F111" s="32"/>
      <c r="G111" s="31">
        <v>300</v>
      </c>
      <c r="H111" s="31">
        <v>300</v>
      </c>
      <c r="I111" s="31">
        <v>300</v>
      </c>
      <c r="J111" s="31">
        <v>300</v>
      </c>
      <c r="K111" s="32">
        <f t="shared" si="8"/>
        <v>1200</v>
      </c>
      <c r="L111" s="32">
        <f t="shared" si="9"/>
        <v>23630</v>
      </c>
      <c r="N111" s="32">
        <f t="shared" si="10"/>
        <v>986494</v>
      </c>
      <c r="O111" s="32"/>
    </row>
    <row r="112" spans="1:15" ht="15.75" customHeight="1">
      <c r="A112" s="4" t="s">
        <v>12</v>
      </c>
      <c r="B112" s="5">
        <v>43202</v>
      </c>
      <c r="C112" s="31"/>
      <c r="D112" s="31"/>
      <c r="E112" s="31"/>
      <c r="F112" s="31">
        <v>200</v>
      </c>
      <c r="G112" s="31">
        <v>350</v>
      </c>
      <c r="H112" s="31">
        <v>300</v>
      </c>
      <c r="I112" s="31">
        <v>350</v>
      </c>
      <c r="J112" s="32"/>
      <c r="K112" s="32">
        <f t="shared" si="8"/>
        <v>1200</v>
      </c>
      <c r="L112" s="32">
        <f t="shared" si="9"/>
        <v>24830</v>
      </c>
      <c r="N112" s="32">
        <f t="shared" si="10"/>
        <v>987694</v>
      </c>
      <c r="O112" s="32"/>
    </row>
    <row r="113" spans="1:15" ht="15.75" customHeight="1">
      <c r="A113" s="4" t="s">
        <v>100</v>
      </c>
      <c r="B113" s="5">
        <v>43203</v>
      </c>
      <c r="C113" s="31">
        <v>250</v>
      </c>
      <c r="D113" s="31">
        <v>250</v>
      </c>
      <c r="E113" s="31">
        <v>250</v>
      </c>
      <c r="F113" s="31">
        <v>0</v>
      </c>
      <c r="G113" s="32"/>
      <c r="H113" s="32"/>
      <c r="I113" s="32"/>
      <c r="J113" s="32"/>
      <c r="K113" s="32">
        <f t="shared" si="8"/>
        <v>750</v>
      </c>
      <c r="L113" s="32">
        <f>L111+K113</f>
        <v>24380</v>
      </c>
      <c r="N113" s="32">
        <f>N111+K113</f>
        <v>987244</v>
      </c>
      <c r="O113" s="32"/>
    </row>
    <row r="114" spans="1:15" ht="15.75" customHeight="1">
      <c r="A114" s="4" t="s">
        <v>8</v>
      </c>
      <c r="B114" s="5">
        <v>43206</v>
      </c>
      <c r="C114" s="32"/>
      <c r="D114" s="32"/>
      <c r="E114" s="32"/>
      <c r="F114" s="32"/>
      <c r="G114" s="31">
        <v>450</v>
      </c>
      <c r="H114" s="31">
        <v>450</v>
      </c>
      <c r="I114" s="32"/>
      <c r="J114" s="32"/>
      <c r="K114" s="32">
        <f t="shared" si="8"/>
        <v>900</v>
      </c>
      <c r="L114" s="32">
        <f t="shared" ref="L114:L119" si="11">L113+K114</f>
        <v>25280</v>
      </c>
      <c r="N114" s="32">
        <f t="shared" ref="N114:N119" si="12">N113+K114</f>
        <v>988144</v>
      </c>
      <c r="O114" s="32"/>
    </row>
    <row r="115" spans="1:15" ht="15.75" customHeight="1">
      <c r="A115" s="4" t="s">
        <v>13</v>
      </c>
      <c r="B115" s="5">
        <v>43207</v>
      </c>
      <c r="C115" s="31">
        <v>250</v>
      </c>
      <c r="D115" s="31">
        <v>250</v>
      </c>
      <c r="E115" s="31">
        <v>250</v>
      </c>
      <c r="F115" s="31">
        <v>350</v>
      </c>
      <c r="G115" s="31">
        <v>350</v>
      </c>
      <c r="H115" s="31">
        <v>600</v>
      </c>
      <c r="I115" s="31">
        <v>600</v>
      </c>
      <c r="J115" s="32"/>
      <c r="K115" s="32">
        <f t="shared" si="8"/>
        <v>2650</v>
      </c>
      <c r="L115" s="32">
        <f t="shared" si="11"/>
        <v>27930</v>
      </c>
      <c r="M115" s="32"/>
      <c r="N115" s="32">
        <f t="shared" si="12"/>
        <v>990794</v>
      </c>
      <c r="O115" s="32"/>
    </row>
    <row r="116" spans="1:15" ht="15.75" customHeight="1">
      <c r="A116" s="4" t="s">
        <v>17</v>
      </c>
      <c r="B116" s="5">
        <v>43213</v>
      </c>
      <c r="C116" s="32"/>
      <c r="D116" s="32"/>
      <c r="E116" s="32"/>
      <c r="F116" s="32"/>
      <c r="G116" s="32"/>
      <c r="H116" s="32"/>
      <c r="I116" s="32"/>
      <c r="J116" s="31">
        <v>207</v>
      </c>
      <c r="K116" s="32">
        <f t="shared" si="8"/>
        <v>207</v>
      </c>
      <c r="L116" s="32">
        <f t="shared" si="11"/>
        <v>28137</v>
      </c>
      <c r="M116" s="32"/>
      <c r="N116" s="32">
        <f t="shared" si="12"/>
        <v>991001</v>
      </c>
      <c r="O116" s="32"/>
    </row>
    <row r="117" spans="1:15" ht="15.75" customHeight="1">
      <c r="A117" s="4" t="s">
        <v>77</v>
      </c>
      <c r="B117" s="5">
        <v>43214</v>
      </c>
      <c r="C117" s="32"/>
      <c r="D117" s="31">
        <v>250</v>
      </c>
      <c r="E117" s="31">
        <v>250</v>
      </c>
      <c r="F117" s="32"/>
      <c r="G117" s="31">
        <v>350</v>
      </c>
      <c r="H117" s="31">
        <v>250</v>
      </c>
      <c r="I117" s="31">
        <v>300</v>
      </c>
      <c r="J117" s="4">
        <v>180</v>
      </c>
      <c r="K117" s="32">
        <f t="shared" si="8"/>
        <v>1580</v>
      </c>
      <c r="L117" s="32">
        <f t="shared" si="11"/>
        <v>29717</v>
      </c>
      <c r="M117" s="32"/>
      <c r="N117" s="32">
        <f t="shared" si="12"/>
        <v>992581</v>
      </c>
      <c r="O117" s="32"/>
    </row>
    <row r="118" spans="1:15" ht="15.75" customHeight="1">
      <c r="A118" s="4" t="s">
        <v>56</v>
      </c>
      <c r="B118" s="5">
        <v>43217</v>
      </c>
      <c r="C118" s="4">
        <v>150</v>
      </c>
      <c r="D118" s="4">
        <v>275</v>
      </c>
      <c r="E118" s="4">
        <v>225</v>
      </c>
      <c r="G118" s="4">
        <v>200</v>
      </c>
      <c r="H118" s="4">
        <v>250</v>
      </c>
      <c r="K118" s="32">
        <f t="shared" si="8"/>
        <v>1100</v>
      </c>
      <c r="L118" s="32">
        <f t="shared" si="11"/>
        <v>30817</v>
      </c>
      <c r="M118" s="32"/>
      <c r="N118" s="32">
        <f t="shared" si="12"/>
        <v>993681</v>
      </c>
      <c r="O118" s="32"/>
    </row>
    <row r="119" spans="1:15" ht="15.75" customHeight="1">
      <c r="A119" s="4" t="s">
        <v>45</v>
      </c>
      <c r="B119" s="5">
        <v>43218</v>
      </c>
      <c r="C119" s="4">
        <v>250</v>
      </c>
      <c r="E119" s="4">
        <v>200</v>
      </c>
      <c r="G119" s="4">
        <v>300</v>
      </c>
      <c r="K119" s="32">
        <f t="shared" si="8"/>
        <v>750</v>
      </c>
      <c r="L119" s="32">
        <f t="shared" si="11"/>
        <v>31567</v>
      </c>
      <c r="M119" s="31">
        <v>31567</v>
      </c>
      <c r="N119" s="32">
        <f t="shared" si="12"/>
        <v>994431</v>
      </c>
      <c r="O119" s="32"/>
    </row>
    <row r="120" spans="1:15" ht="15.75" customHeight="1">
      <c r="A120" s="4" t="s">
        <v>7</v>
      </c>
      <c r="B120" s="5">
        <v>43221</v>
      </c>
      <c r="C120" s="4">
        <v>1200</v>
      </c>
      <c r="D120" s="4">
        <v>1200</v>
      </c>
      <c r="E120" s="4">
        <v>750</v>
      </c>
      <c r="F120" s="4">
        <v>2400</v>
      </c>
      <c r="G120" s="4">
        <v>2400</v>
      </c>
      <c r="H120" s="4">
        <v>2400</v>
      </c>
      <c r="I120" s="4">
        <v>2400</v>
      </c>
      <c r="K120" s="32">
        <f t="shared" ref="K120:K144" si="13">SUM(C120:J120)</f>
        <v>12750</v>
      </c>
      <c r="L120" s="32">
        <f>K120</f>
        <v>12750</v>
      </c>
      <c r="M120" s="32"/>
      <c r="N120" s="32">
        <f>N119+K120</f>
        <v>1007181</v>
      </c>
      <c r="O120" s="32"/>
    </row>
    <row r="121" spans="1:15" ht="15.75" customHeight="1">
      <c r="A121" s="4" t="s">
        <v>10</v>
      </c>
      <c r="B121" s="5">
        <v>43221</v>
      </c>
      <c r="G121" s="4">
        <v>450</v>
      </c>
      <c r="H121" s="4">
        <v>450</v>
      </c>
      <c r="I121" s="4">
        <v>400</v>
      </c>
      <c r="K121" s="32">
        <f t="shared" si="13"/>
        <v>1300</v>
      </c>
      <c r="L121" s="32">
        <f t="shared" ref="L121:L144" si="14">L120+K121</f>
        <v>14050</v>
      </c>
      <c r="M121" s="32"/>
      <c r="N121" s="32">
        <f t="shared" ref="N121:N129" si="15">N120+K121</f>
        <v>1008481</v>
      </c>
      <c r="O121" s="32"/>
    </row>
    <row r="122" spans="1:15" ht="15.75" customHeight="1">
      <c r="A122" s="4" t="s">
        <v>9</v>
      </c>
      <c r="B122" s="5">
        <v>43221</v>
      </c>
      <c r="F122" s="4">
        <v>300</v>
      </c>
      <c r="G122" s="4">
        <v>300</v>
      </c>
      <c r="H122" s="4">
        <v>300</v>
      </c>
      <c r="I122" s="4">
        <v>300</v>
      </c>
      <c r="K122" s="32">
        <f t="shared" si="13"/>
        <v>1200</v>
      </c>
      <c r="L122" s="32">
        <f t="shared" si="14"/>
        <v>15250</v>
      </c>
      <c r="M122" s="32"/>
      <c r="N122" s="32">
        <f t="shared" si="15"/>
        <v>1009681</v>
      </c>
      <c r="O122" s="32"/>
    </row>
    <row r="123" spans="1:15" ht="15.75" customHeight="1">
      <c r="A123" s="4" t="s">
        <v>13</v>
      </c>
      <c r="B123" s="5">
        <v>43221</v>
      </c>
      <c r="G123" s="4">
        <v>900</v>
      </c>
      <c r="H123" s="4">
        <v>900</v>
      </c>
      <c r="I123" s="4">
        <v>900</v>
      </c>
      <c r="K123" s="32">
        <f t="shared" si="13"/>
        <v>2700</v>
      </c>
      <c r="L123" s="32">
        <f t="shared" si="14"/>
        <v>17950</v>
      </c>
      <c r="M123" s="32"/>
      <c r="N123" s="32">
        <f t="shared" si="15"/>
        <v>1012381</v>
      </c>
      <c r="O123" s="32"/>
    </row>
    <row r="124" spans="1:15" ht="15.75" customHeight="1">
      <c r="A124" s="4" t="s">
        <v>8</v>
      </c>
      <c r="B124" s="5">
        <v>43222</v>
      </c>
      <c r="C124" s="4">
        <v>400</v>
      </c>
      <c r="D124" s="4">
        <v>400</v>
      </c>
      <c r="E124" s="4">
        <v>400</v>
      </c>
      <c r="F124" s="4">
        <v>400</v>
      </c>
      <c r="G124" s="4">
        <v>400</v>
      </c>
      <c r="H124" s="4">
        <v>400</v>
      </c>
      <c r="I124" s="4">
        <v>400</v>
      </c>
      <c r="K124" s="32">
        <f t="shared" si="13"/>
        <v>2800</v>
      </c>
      <c r="L124" s="32">
        <f t="shared" si="14"/>
        <v>20750</v>
      </c>
      <c r="M124" s="32"/>
      <c r="N124" s="32">
        <f t="shared" si="15"/>
        <v>1015181</v>
      </c>
    </row>
    <row r="125" spans="1:15" ht="15.75" customHeight="1">
      <c r="A125" s="4" t="s">
        <v>12</v>
      </c>
      <c r="B125" s="5">
        <v>43222</v>
      </c>
      <c r="C125" s="4">
        <v>250</v>
      </c>
      <c r="D125" s="4">
        <v>350</v>
      </c>
      <c r="F125" s="4">
        <v>350</v>
      </c>
      <c r="G125" s="4">
        <v>350</v>
      </c>
      <c r="H125" s="4">
        <v>300</v>
      </c>
      <c r="I125" s="4">
        <v>300</v>
      </c>
      <c r="K125" s="32">
        <f t="shared" si="13"/>
        <v>1900</v>
      </c>
      <c r="L125" s="32">
        <f t="shared" si="14"/>
        <v>22650</v>
      </c>
      <c r="M125" s="32"/>
      <c r="N125" s="32">
        <f t="shared" si="15"/>
        <v>1017081</v>
      </c>
    </row>
    <row r="126" spans="1:15" ht="15.75" customHeight="1">
      <c r="A126" s="4" t="s">
        <v>22</v>
      </c>
      <c r="B126" s="5">
        <v>43223</v>
      </c>
      <c r="C126" s="4">
        <v>200</v>
      </c>
      <c r="D126" s="4">
        <v>200</v>
      </c>
      <c r="E126" s="4">
        <v>200</v>
      </c>
      <c r="F126" s="4">
        <v>300</v>
      </c>
      <c r="G126" s="4">
        <v>300</v>
      </c>
      <c r="H126" s="4">
        <v>450</v>
      </c>
      <c r="I126" s="4">
        <v>300</v>
      </c>
      <c r="K126" s="32">
        <f t="shared" si="13"/>
        <v>1950</v>
      </c>
      <c r="L126" s="32">
        <f t="shared" si="14"/>
        <v>24600</v>
      </c>
      <c r="M126" s="32"/>
      <c r="N126" s="32">
        <f t="shared" si="15"/>
        <v>1019031</v>
      </c>
    </row>
    <row r="127" spans="1:15" ht="15.75" customHeight="1">
      <c r="A127" s="4" t="s">
        <v>11</v>
      </c>
      <c r="B127" s="5">
        <v>43223</v>
      </c>
      <c r="C127" s="4">
        <v>300</v>
      </c>
      <c r="D127" s="4">
        <v>300</v>
      </c>
      <c r="E127" s="4">
        <v>300</v>
      </c>
      <c r="F127" s="4">
        <v>300</v>
      </c>
      <c r="G127" s="4">
        <v>300</v>
      </c>
      <c r="H127" s="4">
        <v>300</v>
      </c>
      <c r="I127" s="4">
        <v>300</v>
      </c>
      <c r="K127" s="32">
        <f t="shared" si="13"/>
        <v>2100</v>
      </c>
      <c r="L127" s="32">
        <f t="shared" si="14"/>
        <v>26700</v>
      </c>
      <c r="M127" s="32"/>
      <c r="N127" s="32">
        <f t="shared" si="15"/>
        <v>1021131</v>
      </c>
    </row>
    <row r="128" spans="1:15" ht="15.75" customHeight="1">
      <c r="A128" s="4" t="s">
        <v>18</v>
      </c>
      <c r="B128" s="5">
        <v>43224</v>
      </c>
      <c r="F128" s="4"/>
      <c r="G128" s="4">
        <v>450</v>
      </c>
      <c r="H128" s="4">
        <v>450</v>
      </c>
      <c r="I128" s="4">
        <v>200</v>
      </c>
      <c r="K128" s="32">
        <f t="shared" si="13"/>
        <v>1100</v>
      </c>
      <c r="L128" s="32">
        <f t="shared" si="14"/>
        <v>27800</v>
      </c>
      <c r="M128" s="32"/>
      <c r="N128" s="32">
        <f t="shared" si="15"/>
        <v>1022231</v>
      </c>
    </row>
    <row r="129" spans="1:27" ht="15.75" customHeight="1">
      <c r="A129" s="4" t="s">
        <v>16</v>
      </c>
      <c r="B129" s="5">
        <v>43224</v>
      </c>
      <c r="F129" s="4"/>
      <c r="G129" s="4">
        <v>500</v>
      </c>
      <c r="H129" s="4">
        <v>700</v>
      </c>
      <c r="I129" s="4">
        <v>500</v>
      </c>
      <c r="K129" s="32">
        <f t="shared" si="13"/>
        <v>1700</v>
      </c>
      <c r="L129" s="32">
        <f t="shared" si="14"/>
        <v>29500</v>
      </c>
      <c r="M129" s="32"/>
      <c r="N129" s="32">
        <f t="shared" si="15"/>
        <v>1023931</v>
      </c>
    </row>
    <row r="130" spans="1:27" ht="15.75" customHeight="1">
      <c r="A130" s="4" t="s">
        <v>43</v>
      </c>
      <c r="B130" s="5">
        <v>43228</v>
      </c>
      <c r="F130" s="4">
        <v>300</v>
      </c>
      <c r="G130" s="4">
        <v>300</v>
      </c>
      <c r="H130" s="4">
        <v>450</v>
      </c>
      <c r="I130" s="4">
        <v>400</v>
      </c>
      <c r="K130" s="32">
        <f t="shared" si="13"/>
        <v>1450</v>
      </c>
      <c r="L130" s="32">
        <f t="shared" si="14"/>
        <v>30950</v>
      </c>
      <c r="M130" s="32"/>
      <c r="N130" s="32">
        <f>N127+K130</f>
        <v>1022581</v>
      </c>
    </row>
    <row r="131" spans="1:27" ht="15.75" customHeight="1">
      <c r="A131" s="4" t="s">
        <v>12</v>
      </c>
      <c r="B131" s="5">
        <v>43229</v>
      </c>
      <c r="C131" s="4"/>
      <c r="D131" s="4"/>
      <c r="E131" s="4"/>
      <c r="F131" s="4"/>
      <c r="G131" s="4">
        <v>450</v>
      </c>
      <c r="H131" s="4">
        <v>450</v>
      </c>
      <c r="I131" s="4">
        <v>450</v>
      </c>
      <c r="K131" s="32">
        <f t="shared" si="13"/>
        <v>1350</v>
      </c>
      <c r="L131" s="32">
        <f t="shared" si="14"/>
        <v>32300</v>
      </c>
      <c r="M131" s="32"/>
      <c r="N131" s="32">
        <f t="shared" ref="N131:N144" si="16">N130+K131</f>
        <v>1023931</v>
      </c>
    </row>
    <row r="132" spans="1:27" ht="15.75" customHeight="1">
      <c r="A132" s="4" t="s">
        <v>49</v>
      </c>
      <c r="B132" s="5">
        <v>43234</v>
      </c>
      <c r="C132" s="4">
        <v>300</v>
      </c>
      <c r="D132" s="4">
        <v>400</v>
      </c>
      <c r="E132" s="4">
        <v>400</v>
      </c>
      <c r="F132" s="4">
        <v>300</v>
      </c>
      <c r="G132" s="4">
        <v>300</v>
      </c>
      <c r="H132" s="4">
        <v>300</v>
      </c>
      <c r="I132" s="4">
        <v>300</v>
      </c>
      <c r="K132" s="32">
        <f t="shared" si="13"/>
        <v>2300</v>
      </c>
      <c r="L132" s="32">
        <f t="shared" si="14"/>
        <v>34600</v>
      </c>
      <c r="M132" s="32"/>
      <c r="N132" s="32">
        <f t="shared" si="16"/>
        <v>1026231</v>
      </c>
    </row>
    <row r="133" spans="1:27" ht="15.75" customHeight="1">
      <c r="A133" s="4" t="s">
        <v>74</v>
      </c>
      <c r="B133" s="5">
        <v>43234</v>
      </c>
      <c r="G133" s="4">
        <v>450</v>
      </c>
      <c r="H133" s="4">
        <v>500</v>
      </c>
      <c r="I133" s="4">
        <v>450</v>
      </c>
      <c r="K133" s="32">
        <f t="shared" si="13"/>
        <v>1400</v>
      </c>
      <c r="L133" s="32">
        <f t="shared" si="14"/>
        <v>36000</v>
      </c>
      <c r="M133" s="32"/>
      <c r="N133" s="32">
        <f t="shared" si="16"/>
        <v>1027631</v>
      </c>
    </row>
    <row r="134" spans="1:27" ht="15.75" customHeight="1">
      <c r="A134" s="4" t="s">
        <v>43</v>
      </c>
      <c r="B134" s="5">
        <v>43236</v>
      </c>
      <c r="H134" s="4">
        <v>450</v>
      </c>
      <c r="I134" s="4">
        <v>400</v>
      </c>
      <c r="K134" s="32">
        <f t="shared" si="13"/>
        <v>850</v>
      </c>
      <c r="L134" s="32">
        <f t="shared" si="14"/>
        <v>36850</v>
      </c>
      <c r="M134" s="32"/>
      <c r="N134" s="32">
        <f t="shared" si="16"/>
        <v>1028481</v>
      </c>
    </row>
    <row r="135" spans="1:27" ht="15.75" customHeight="1">
      <c r="A135" s="4" t="s">
        <v>19</v>
      </c>
      <c r="B135" s="5">
        <v>43236</v>
      </c>
      <c r="H135" s="4">
        <v>300</v>
      </c>
      <c r="I135" s="4">
        <v>300</v>
      </c>
      <c r="J135" s="4">
        <v>165</v>
      </c>
      <c r="K135" s="32">
        <f t="shared" si="13"/>
        <v>765</v>
      </c>
      <c r="L135" s="32">
        <f t="shared" si="14"/>
        <v>37615</v>
      </c>
      <c r="N135" s="32">
        <f t="shared" si="16"/>
        <v>1029246</v>
      </c>
    </row>
    <row r="136" spans="1:27" ht="15.75" customHeight="1">
      <c r="A136" s="4" t="s">
        <v>24</v>
      </c>
      <c r="B136" s="5">
        <v>43237</v>
      </c>
      <c r="C136" s="4">
        <v>300</v>
      </c>
      <c r="D136" s="4">
        <v>300</v>
      </c>
      <c r="E136" s="4">
        <v>300</v>
      </c>
      <c r="F136" s="4">
        <v>300</v>
      </c>
      <c r="G136" s="4">
        <v>300</v>
      </c>
      <c r="H136" s="4">
        <v>300</v>
      </c>
      <c r="I136" s="4">
        <v>300</v>
      </c>
      <c r="K136" s="32">
        <f t="shared" si="13"/>
        <v>2100</v>
      </c>
      <c r="L136" s="32">
        <f t="shared" si="14"/>
        <v>39715</v>
      </c>
      <c r="N136" s="32">
        <f t="shared" si="16"/>
        <v>1031346</v>
      </c>
    </row>
    <row r="137" spans="1:27" ht="15.75" customHeight="1">
      <c r="A137" s="4" t="s">
        <v>13</v>
      </c>
      <c r="B137" s="5">
        <v>43237</v>
      </c>
      <c r="C137" s="4">
        <v>200</v>
      </c>
      <c r="D137" s="4">
        <v>200</v>
      </c>
      <c r="E137" s="4">
        <v>400</v>
      </c>
      <c r="F137" s="4">
        <v>300</v>
      </c>
      <c r="G137" s="4">
        <v>450</v>
      </c>
      <c r="H137" s="4">
        <v>800</v>
      </c>
      <c r="I137" s="4">
        <v>800</v>
      </c>
      <c r="K137" s="32">
        <f t="shared" si="13"/>
        <v>3150</v>
      </c>
      <c r="L137" s="32">
        <f t="shared" si="14"/>
        <v>42865</v>
      </c>
      <c r="N137" s="32">
        <f t="shared" si="16"/>
        <v>1034496</v>
      </c>
    </row>
    <row r="138" spans="1:27" ht="15.75" customHeight="1">
      <c r="A138" s="4" t="s">
        <v>56</v>
      </c>
      <c r="B138" s="5">
        <v>43238</v>
      </c>
      <c r="C138" s="4">
        <v>300</v>
      </c>
      <c r="D138" s="4">
        <v>200</v>
      </c>
      <c r="E138" s="4">
        <v>225</v>
      </c>
      <c r="F138" s="4">
        <v>200</v>
      </c>
      <c r="G138" s="4">
        <v>175</v>
      </c>
      <c r="H138" s="4">
        <v>300</v>
      </c>
      <c r="I138" s="4">
        <v>200</v>
      </c>
      <c r="K138" s="32">
        <f t="shared" si="13"/>
        <v>1600</v>
      </c>
      <c r="L138" s="32">
        <f t="shared" si="14"/>
        <v>44465</v>
      </c>
      <c r="N138" s="32">
        <f t="shared" si="16"/>
        <v>1036096</v>
      </c>
    </row>
    <row r="139" spans="1:27" ht="15.75" customHeight="1">
      <c r="A139" s="4" t="s">
        <v>12</v>
      </c>
      <c r="B139" s="5">
        <v>43241</v>
      </c>
      <c r="E139" s="4">
        <v>450</v>
      </c>
      <c r="F139" s="4">
        <v>350</v>
      </c>
      <c r="G139" s="4">
        <v>300</v>
      </c>
      <c r="H139" s="4">
        <v>300</v>
      </c>
      <c r="I139" s="4">
        <v>350</v>
      </c>
      <c r="K139" s="32">
        <f t="shared" si="13"/>
        <v>1750</v>
      </c>
      <c r="L139" s="32">
        <f t="shared" si="14"/>
        <v>46215</v>
      </c>
      <c r="N139" s="32">
        <f t="shared" si="16"/>
        <v>1037846</v>
      </c>
    </row>
    <row r="140" spans="1:27" ht="15.75" customHeight="1">
      <c r="A140" s="4" t="s">
        <v>24</v>
      </c>
      <c r="B140" s="5">
        <v>43243</v>
      </c>
      <c r="E140" s="4">
        <v>325</v>
      </c>
      <c r="K140" s="32">
        <f t="shared" si="13"/>
        <v>325</v>
      </c>
      <c r="L140" s="32">
        <f t="shared" si="14"/>
        <v>46540</v>
      </c>
      <c r="N140" s="32">
        <f t="shared" si="16"/>
        <v>1038171</v>
      </c>
    </row>
    <row r="141" spans="1:27" ht="15.75" customHeight="1">
      <c r="A141" s="4" t="s">
        <v>17</v>
      </c>
      <c r="B141" s="5">
        <v>43245</v>
      </c>
      <c r="J141" s="4">
        <v>204</v>
      </c>
      <c r="K141" s="32">
        <f t="shared" si="13"/>
        <v>204</v>
      </c>
      <c r="L141" s="32">
        <f t="shared" si="14"/>
        <v>46744</v>
      </c>
      <c r="N141" s="32">
        <f t="shared" si="16"/>
        <v>1038375</v>
      </c>
    </row>
    <row r="142" spans="1:27" ht="15.75" customHeight="1">
      <c r="A142" s="4" t="s">
        <v>9</v>
      </c>
      <c r="B142" s="5">
        <v>43245</v>
      </c>
      <c r="E142" s="4">
        <v>250</v>
      </c>
      <c r="G142" s="4">
        <v>300</v>
      </c>
      <c r="H142" s="4">
        <v>200</v>
      </c>
      <c r="I142" s="4">
        <v>250</v>
      </c>
      <c r="K142" s="32">
        <f t="shared" si="13"/>
        <v>1000</v>
      </c>
      <c r="L142" s="32">
        <f t="shared" si="14"/>
        <v>47744</v>
      </c>
      <c r="N142" s="32">
        <f t="shared" si="16"/>
        <v>1039375</v>
      </c>
    </row>
    <row r="143" spans="1:27" ht="15.75" customHeight="1">
      <c r="A143" s="4" t="s">
        <v>12</v>
      </c>
      <c r="B143" s="5">
        <v>43249</v>
      </c>
      <c r="C143" s="4"/>
      <c r="D143" s="4"/>
      <c r="E143" s="4"/>
      <c r="F143" s="4">
        <v>325</v>
      </c>
      <c r="G143" s="4">
        <v>350</v>
      </c>
      <c r="H143" s="4">
        <v>325</v>
      </c>
      <c r="I143" s="4">
        <v>300</v>
      </c>
      <c r="K143" s="32">
        <f t="shared" si="13"/>
        <v>1300</v>
      </c>
      <c r="L143" s="32">
        <f t="shared" si="14"/>
        <v>49044</v>
      </c>
      <c r="N143" s="32">
        <f t="shared" si="16"/>
        <v>1040675</v>
      </c>
    </row>
    <row r="144" spans="1:27" ht="15.75" customHeight="1">
      <c r="A144" s="45" t="s">
        <v>13</v>
      </c>
      <c r="B144" s="46">
        <v>43250</v>
      </c>
      <c r="C144" s="45">
        <v>200</v>
      </c>
      <c r="D144" s="45">
        <v>400</v>
      </c>
      <c r="E144" s="45">
        <v>450</v>
      </c>
      <c r="F144" s="45">
        <v>450</v>
      </c>
      <c r="G144" s="45">
        <v>450</v>
      </c>
      <c r="H144" s="45">
        <v>450</v>
      </c>
      <c r="I144" s="45">
        <v>450</v>
      </c>
      <c r="J144" s="47"/>
      <c r="K144" s="48">
        <f t="shared" si="13"/>
        <v>2850</v>
      </c>
      <c r="L144" s="48">
        <f t="shared" si="14"/>
        <v>51894</v>
      </c>
      <c r="M144" s="45">
        <v>51894</v>
      </c>
      <c r="N144" s="48">
        <f t="shared" si="16"/>
        <v>1043525</v>
      </c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9"/>
    </row>
    <row r="145" spans="1:14" ht="15.75" customHeight="1">
      <c r="A145" s="4" t="s">
        <v>9</v>
      </c>
      <c r="B145" s="5">
        <v>43255</v>
      </c>
      <c r="F145" s="4">
        <v>400</v>
      </c>
      <c r="G145" s="4">
        <v>300</v>
      </c>
      <c r="H145" s="4">
        <v>300</v>
      </c>
      <c r="K145" s="32">
        <f t="shared" ref="K145:K170" si="17">SUM(C145:J145)</f>
        <v>1000</v>
      </c>
      <c r="L145" s="32">
        <f>K145</f>
        <v>1000</v>
      </c>
      <c r="N145" s="32">
        <f>N144+K145</f>
        <v>1044525</v>
      </c>
    </row>
    <row r="146" spans="1:14" ht="15.75" customHeight="1">
      <c r="A146" s="4" t="s">
        <v>8</v>
      </c>
      <c r="B146" s="5">
        <v>43255</v>
      </c>
      <c r="C146" s="4"/>
      <c r="D146" s="4">
        <v>500</v>
      </c>
      <c r="E146" s="4">
        <v>625</v>
      </c>
      <c r="F146" s="4">
        <v>500</v>
      </c>
      <c r="G146" s="4">
        <v>525</v>
      </c>
      <c r="H146" s="4">
        <v>550</v>
      </c>
      <c r="I146" s="4">
        <v>500</v>
      </c>
      <c r="K146" s="32">
        <f t="shared" si="17"/>
        <v>3200</v>
      </c>
      <c r="L146" s="32">
        <f t="shared" ref="L146:L170" si="18">L145+K146</f>
        <v>4200</v>
      </c>
      <c r="N146" s="32">
        <f t="shared" ref="N146:N170" si="19">N145+K146</f>
        <v>1047725</v>
      </c>
    </row>
    <row r="147" spans="1:14" ht="15.75" customHeight="1">
      <c r="A147" s="4" t="s">
        <v>7</v>
      </c>
      <c r="B147" s="5">
        <v>43255</v>
      </c>
      <c r="C147" s="4"/>
      <c r="D147" s="4">
        <v>1275</v>
      </c>
      <c r="E147" s="4">
        <v>1400</v>
      </c>
      <c r="F147" s="4">
        <v>2425</v>
      </c>
      <c r="G147" s="4">
        <v>2400</v>
      </c>
      <c r="H147" s="4">
        <v>2550</v>
      </c>
      <c r="I147" s="4">
        <v>2000</v>
      </c>
      <c r="K147" s="32">
        <f t="shared" si="17"/>
        <v>12050</v>
      </c>
      <c r="L147" s="32">
        <f t="shared" si="18"/>
        <v>16250</v>
      </c>
      <c r="N147" s="32">
        <f t="shared" si="19"/>
        <v>1059775</v>
      </c>
    </row>
    <row r="148" spans="1:14" ht="15.75" customHeight="1">
      <c r="A148" s="4" t="s">
        <v>10</v>
      </c>
      <c r="B148" s="5">
        <v>43256</v>
      </c>
      <c r="C148" s="4">
        <v>850</v>
      </c>
      <c r="G148" s="4">
        <v>450</v>
      </c>
      <c r="H148" s="4">
        <v>400</v>
      </c>
      <c r="I148" s="4">
        <v>500</v>
      </c>
      <c r="K148" s="32">
        <f t="shared" si="17"/>
        <v>2200</v>
      </c>
      <c r="L148" s="32">
        <f t="shared" si="18"/>
        <v>18450</v>
      </c>
      <c r="N148" s="32">
        <f t="shared" si="19"/>
        <v>1061975</v>
      </c>
    </row>
    <row r="149" spans="1:14" ht="15.75" customHeight="1">
      <c r="A149" s="4" t="s">
        <v>12</v>
      </c>
      <c r="B149" s="5">
        <v>43256</v>
      </c>
      <c r="C149" s="32"/>
      <c r="D149" s="32"/>
      <c r="E149" s="32"/>
      <c r="F149" s="31">
        <v>300</v>
      </c>
      <c r="G149" s="31">
        <v>300</v>
      </c>
      <c r="H149" s="31">
        <v>300</v>
      </c>
      <c r="I149" s="31">
        <v>300</v>
      </c>
      <c r="K149" s="32">
        <f t="shared" si="17"/>
        <v>1200</v>
      </c>
      <c r="L149" s="32">
        <f t="shared" si="18"/>
        <v>19650</v>
      </c>
      <c r="N149" s="32">
        <f t="shared" si="19"/>
        <v>1063175</v>
      </c>
    </row>
    <row r="150" spans="1:14" ht="15.75" customHeight="1">
      <c r="A150" s="4" t="s">
        <v>72</v>
      </c>
      <c r="B150" s="5">
        <v>43257</v>
      </c>
      <c r="J150" s="4">
        <v>195</v>
      </c>
      <c r="K150" s="32">
        <f t="shared" si="17"/>
        <v>195</v>
      </c>
      <c r="L150" s="32">
        <f t="shared" si="18"/>
        <v>19845</v>
      </c>
      <c r="N150" s="32">
        <f t="shared" si="19"/>
        <v>1063370</v>
      </c>
    </row>
    <row r="151" spans="1:14" ht="15.75" customHeight="1">
      <c r="A151" s="4" t="s">
        <v>13</v>
      </c>
      <c r="B151" s="5">
        <v>43257</v>
      </c>
      <c r="C151" s="4">
        <v>200</v>
      </c>
      <c r="D151" s="4">
        <v>400</v>
      </c>
      <c r="E151" s="4">
        <v>600</v>
      </c>
      <c r="F151" s="4">
        <v>750</v>
      </c>
      <c r="G151" s="4">
        <v>750</v>
      </c>
      <c r="H151" s="4">
        <v>750</v>
      </c>
      <c r="I151" s="4">
        <v>600</v>
      </c>
      <c r="K151" s="32">
        <f t="shared" si="17"/>
        <v>4050</v>
      </c>
      <c r="L151" s="32">
        <f t="shared" si="18"/>
        <v>23895</v>
      </c>
      <c r="N151" s="32">
        <f t="shared" si="19"/>
        <v>1067420</v>
      </c>
    </row>
    <row r="152" spans="1:14" ht="15.75" customHeight="1">
      <c r="A152" s="4" t="s">
        <v>14</v>
      </c>
      <c r="B152" s="5">
        <v>43258</v>
      </c>
      <c r="F152" s="4">
        <v>300</v>
      </c>
      <c r="G152" s="4">
        <v>300</v>
      </c>
      <c r="H152" s="4">
        <v>575</v>
      </c>
      <c r="I152" s="4">
        <v>300</v>
      </c>
      <c r="K152" s="32">
        <f t="shared" si="17"/>
        <v>1475</v>
      </c>
      <c r="L152" s="32">
        <f t="shared" si="18"/>
        <v>25370</v>
      </c>
      <c r="N152" s="32">
        <f t="shared" si="19"/>
        <v>1068895</v>
      </c>
    </row>
    <row r="153" spans="1:14" ht="15.75" customHeight="1">
      <c r="A153" s="4" t="s">
        <v>60</v>
      </c>
      <c r="B153" s="5">
        <v>43262</v>
      </c>
      <c r="G153" s="4">
        <v>500</v>
      </c>
      <c r="H153" s="4">
        <v>500</v>
      </c>
      <c r="I153" s="4">
        <v>500</v>
      </c>
      <c r="K153" s="32">
        <f t="shared" si="17"/>
        <v>1500</v>
      </c>
      <c r="L153" s="32">
        <f t="shared" si="18"/>
        <v>26870</v>
      </c>
      <c r="N153" s="32">
        <f t="shared" si="19"/>
        <v>1070395</v>
      </c>
    </row>
    <row r="154" spans="1:14" ht="15.75" customHeight="1">
      <c r="A154" s="4" t="s">
        <v>12</v>
      </c>
      <c r="B154" s="5">
        <v>43263</v>
      </c>
      <c r="E154" s="4"/>
      <c r="G154" s="4">
        <v>325</v>
      </c>
      <c r="H154" s="4">
        <v>325</v>
      </c>
      <c r="I154" s="4">
        <v>275</v>
      </c>
      <c r="K154" s="32">
        <f t="shared" si="17"/>
        <v>925</v>
      </c>
      <c r="L154" s="32">
        <f t="shared" si="18"/>
        <v>27795</v>
      </c>
      <c r="N154" s="32">
        <f t="shared" si="19"/>
        <v>1071320</v>
      </c>
    </row>
    <row r="155" spans="1:14" ht="15.75" customHeight="1">
      <c r="A155" s="4" t="s">
        <v>52</v>
      </c>
      <c r="B155" s="5">
        <v>43259</v>
      </c>
      <c r="E155" s="4">
        <v>200</v>
      </c>
      <c r="H155" s="4">
        <v>200</v>
      </c>
      <c r="K155" s="32">
        <f t="shared" si="17"/>
        <v>400</v>
      </c>
      <c r="L155" s="32">
        <f t="shared" si="18"/>
        <v>28195</v>
      </c>
      <c r="N155" s="32">
        <f t="shared" si="19"/>
        <v>1071720</v>
      </c>
    </row>
    <row r="156" spans="1:14" ht="15.75" customHeight="1">
      <c r="A156" s="4" t="s">
        <v>19</v>
      </c>
      <c r="B156" s="5">
        <v>43265</v>
      </c>
      <c r="G156" s="4">
        <v>400</v>
      </c>
      <c r="H156" s="4">
        <v>400</v>
      </c>
      <c r="J156" s="4">
        <v>47</v>
      </c>
      <c r="K156" s="32">
        <f t="shared" si="17"/>
        <v>847</v>
      </c>
      <c r="L156" s="32">
        <f t="shared" si="18"/>
        <v>29042</v>
      </c>
      <c r="N156" s="32">
        <f t="shared" si="19"/>
        <v>1072567</v>
      </c>
    </row>
    <row r="157" spans="1:14" ht="15.75" customHeight="1">
      <c r="A157" s="4" t="s">
        <v>8</v>
      </c>
      <c r="B157" s="5">
        <v>43265</v>
      </c>
      <c r="D157" s="4">
        <v>300</v>
      </c>
      <c r="E157" s="4">
        <v>300</v>
      </c>
      <c r="F157" s="4">
        <v>300</v>
      </c>
      <c r="G157" s="4">
        <v>300</v>
      </c>
      <c r="H157" s="4">
        <v>300</v>
      </c>
      <c r="I157" s="4">
        <v>300</v>
      </c>
      <c r="K157" s="32">
        <f t="shared" si="17"/>
        <v>1800</v>
      </c>
      <c r="L157" s="32">
        <f t="shared" si="18"/>
        <v>30842</v>
      </c>
      <c r="N157" s="32">
        <f t="shared" si="19"/>
        <v>1074367</v>
      </c>
    </row>
    <row r="158" spans="1:14" ht="15.75" customHeight="1">
      <c r="A158" s="4" t="s">
        <v>13</v>
      </c>
      <c r="B158" s="5">
        <v>43265</v>
      </c>
      <c r="G158" s="4">
        <v>300</v>
      </c>
      <c r="H158" s="4">
        <v>300</v>
      </c>
      <c r="I158" s="4">
        <v>300</v>
      </c>
      <c r="K158" s="32">
        <f t="shared" si="17"/>
        <v>900</v>
      </c>
      <c r="L158" s="32">
        <f t="shared" si="18"/>
        <v>31742</v>
      </c>
      <c r="N158" s="32">
        <f t="shared" si="19"/>
        <v>1075267</v>
      </c>
    </row>
    <row r="159" spans="1:14" ht="15.75" customHeight="1">
      <c r="A159" s="4" t="s">
        <v>56</v>
      </c>
      <c r="B159" s="5">
        <v>43265</v>
      </c>
      <c r="G159" s="4">
        <v>300</v>
      </c>
      <c r="H159" s="4">
        <v>300</v>
      </c>
      <c r="I159" s="4">
        <v>300</v>
      </c>
      <c r="K159" s="32">
        <f t="shared" si="17"/>
        <v>900</v>
      </c>
      <c r="L159" s="32">
        <f t="shared" si="18"/>
        <v>32642</v>
      </c>
      <c r="N159" s="32">
        <f t="shared" si="19"/>
        <v>1076167</v>
      </c>
    </row>
    <row r="160" spans="1:14" ht="15.75" customHeight="1">
      <c r="A160" s="4" t="s">
        <v>43</v>
      </c>
      <c r="B160" s="5">
        <v>43269</v>
      </c>
      <c r="F160" s="4">
        <v>275</v>
      </c>
      <c r="G160" s="4">
        <v>200</v>
      </c>
      <c r="H160" s="4">
        <v>300</v>
      </c>
      <c r="I160" s="4">
        <v>400</v>
      </c>
      <c r="K160" s="32">
        <f t="shared" si="17"/>
        <v>1175</v>
      </c>
      <c r="L160" s="32">
        <f t="shared" si="18"/>
        <v>33817</v>
      </c>
      <c r="N160" s="32">
        <f t="shared" si="19"/>
        <v>1077342</v>
      </c>
    </row>
    <row r="161" spans="1:14" ht="15.75" customHeight="1">
      <c r="A161" s="4" t="s">
        <v>110</v>
      </c>
      <c r="B161" s="5">
        <v>43270</v>
      </c>
      <c r="C161" s="4">
        <v>600</v>
      </c>
      <c r="D161" s="4">
        <v>600</v>
      </c>
      <c r="E161" s="4">
        <v>575</v>
      </c>
      <c r="F161" s="4">
        <v>500</v>
      </c>
      <c r="G161" s="4">
        <v>600</v>
      </c>
      <c r="H161" s="4">
        <v>450</v>
      </c>
      <c r="I161" s="4">
        <v>500</v>
      </c>
      <c r="K161" s="32">
        <f t="shared" si="17"/>
        <v>3825</v>
      </c>
      <c r="L161" s="32">
        <f t="shared" si="18"/>
        <v>37642</v>
      </c>
      <c r="N161" s="32">
        <f t="shared" si="19"/>
        <v>1081167</v>
      </c>
    </row>
    <row r="162" spans="1:14" ht="15.75" customHeight="1">
      <c r="A162" s="4" t="s">
        <v>12</v>
      </c>
      <c r="B162" s="5">
        <v>43270</v>
      </c>
      <c r="F162" s="4">
        <v>375</v>
      </c>
      <c r="G162" s="4">
        <v>375</v>
      </c>
      <c r="H162" s="4">
        <v>300</v>
      </c>
      <c r="I162" s="4">
        <v>300</v>
      </c>
      <c r="K162" s="32">
        <f t="shared" si="17"/>
        <v>1350</v>
      </c>
      <c r="L162" s="32">
        <f t="shared" si="18"/>
        <v>38992</v>
      </c>
      <c r="N162" s="32">
        <f t="shared" si="19"/>
        <v>1082517</v>
      </c>
    </row>
    <row r="163" spans="1:14" ht="15.75" customHeight="1">
      <c r="A163" s="4" t="s">
        <v>13</v>
      </c>
      <c r="B163" s="5">
        <v>43271</v>
      </c>
      <c r="C163" s="4">
        <v>800</v>
      </c>
      <c r="D163" s="4">
        <v>700</v>
      </c>
      <c r="E163" s="4">
        <v>700</v>
      </c>
      <c r="F163" s="4">
        <v>600</v>
      </c>
      <c r="G163" s="4">
        <v>700</v>
      </c>
      <c r="H163" s="4">
        <v>500</v>
      </c>
      <c r="I163" s="4">
        <v>600</v>
      </c>
      <c r="K163" s="32">
        <f t="shared" si="17"/>
        <v>4600</v>
      </c>
      <c r="L163" s="32">
        <f t="shared" si="18"/>
        <v>43592</v>
      </c>
      <c r="N163" s="32">
        <f t="shared" si="19"/>
        <v>1087117</v>
      </c>
    </row>
    <row r="164" spans="1:14" ht="15.75" customHeight="1">
      <c r="A164" s="4" t="s">
        <v>8</v>
      </c>
      <c r="B164" s="5">
        <v>43272</v>
      </c>
      <c r="C164" s="32"/>
      <c r="D164" s="32"/>
      <c r="E164" s="32"/>
      <c r="F164" s="31">
        <v>350</v>
      </c>
      <c r="G164" s="31">
        <v>300</v>
      </c>
      <c r="H164" s="31">
        <v>350</v>
      </c>
      <c r="I164" s="4">
        <v>300</v>
      </c>
      <c r="K164" s="32">
        <f t="shared" si="17"/>
        <v>1300</v>
      </c>
      <c r="L164" s="32">
        <f t="shared" si="18"/>
        <v>44892</v>
      </c>
      <c r="N164" s="32">
        <f t="shared" si="19"/>
        <v>1088417</v>
      </c>
    </row>
    <row r="165" spans="1:14" ht="15.75" customHeight="1">
      <c r="A165" s="4" t="s">
        <v>12</v>
      </c>
      <c r="B165" s="5">
        <v>43277</v>
      </c>
      <c r="F165" s="4">
        <v>300</v>
      </c>
      <c r="G165" s="4">
        <v>400</v>
      </c>
      <c r="H165" s="4">
        <v>300</v>
      </c>
      <c r="I165" s="4">
        <v>300</v>
      </c>
      <c r="K165" s="32">
        <f t="shared" si="17"/>
        <v>1300</v>
      </c>
      <c r="L165" s="32">
        <f t="shared" si="18"/>
        <v>46192</v>
      </c>
      <c r="N165" s="32">
        <f t="shared" si="19"/>
        <v>1089717</v>
      </c>
    </row>
    <row r="166" spans="1:14" ht="15.75" customHeight="1">
      <c r="A166" s="4" t="s">
        <v>13</v>
      </c>
      <c r="B166" s="5">
        <v>43277</v>
      </c>
      <c r="C166" s="4">
        <v>300</v>
      </c>
      <c r="D166" s="4">
        <v>300</v>
      </c>
      <c r="E166" s="4">
        <v>200</v>
      </c>
      <c r="F166" s="4">
        <v>300</v>
      </c>
      <c r="G166" s="4">
        <v>1000</v>
      </c>
      <c r="H166" s="4">
        <v>950</v>
      </c>
      <c r="I166" s="4">
        <v>950</v>
      </c>
      <c r="K166" s="32">
        <f t="shared" si="17"/>
        <v>4000</v>
      </c>
      <c r="L166" s="32">
        <f t="shared" si="18"/>
        <v>50192</v>
      </c>
      <c r="N166" s="32">
        <f t="shared" si="19"/>
        <v>1093717</v>
      </c>
    </row>
    <row r="167" spans="1:14" ht="15.75" customHeight="1">
      <c r="A167" s="4" t="s">
        <v>11</v>
      </c>
      <c r="B167" s="5">
        <v>43277</v>
      </c>
      <c r="C167" s="4">
        <v>300</v>
      </c>
      <c r="D167" s="4">
        <v>300</v>
      </c>
      <c r="E167" s="4">
        <v>250</v>
      </c>
      <c r="F167" s="4">
        <v>300</v>
      </c>
      <c r="G167" s="4">
        <v>300</v>
      </c>
      <c r="H167" s="4">
        <v>275</v>
      </c>
      <c r="I167" s="4">
        <v>250</v>
      </c>
      <c r="K167" s="32">
        <f t="shared" si="17"/>
        <v>1975</v>
      </c>
      <c r="L167" s="32">
        <f t="shared" si="18"/>
        <v>52167</v>
      </c>
      <c r="N167" s="32">
        <f t="shared" si="19"/>
        <v>1095692</v>
      </c>
    </row>
    <row r="168" spans="1:14" ht="15.75" customHeight="1">
      <c r="A168" s="4" t="s">
        <v>9</v>
      </c>
      <c r="B168" s="5">
        <v>43278</v>
      </c>
      <c r="E168" s="4">
        <v>225</v>
      </c>
      <c r="G168" s="4">
        <v>300</v>
      </c>
      <c r="H168" s="4">
        <v>204</v>
      </c>
      <c r="I168" s="4">
        <v>400</v>
      </c>
      <c r="K168" s="32">
        <f t="shared" si="17"/>
        <v>1129</v>
      </c>
      <c r="L168" s="32">
        <f t="shared" si="18"/>
        <v>53296</v>
      </c>
      <c r="N168" s="32">
        <f t="shared" si="19"/>
        <v>1096821</v>
      </c>
    </row>
    <row r="169" spans="1:14" ht="15.75" customHeight="1">
      <c r="A169" s="4" t="s">
        <v>10</v>
      </c>
      <c r="B169" s="5">
        <v>43280</v>
      </c>
      <c r="C169" s="4">
        <v>150</v>
      </c>
      <c r="E169" s="4">
        <v>200</v>
      </c>
      <c r="G169" s="4">
        <v>475</v>
      </c>
      <c r="H169" s="4">
        <v>450</v>
      </c>
      <c r="I169" s="4">
        <v>450</v>
      </c>
      <c r="K169" s="32">
        <f t="shared" si="17"/>
        <v>1725</v>
      </c>
      <c r="L169" s="32">
        <f t="shared" si="18"/>
        <v>55021</v>
      </c>
      <c r="N169" s="32">
        <f t="shared" si="19"/>
        <v>1098546</v>
      </c>
    </row>
    <row r="170" spans="1:14" ht="15.75" customHeight="1">
      <c r="A170" s="4" t="s">
        <v>56</v>
      </c>
      <c r="B170" s="5">
        <v>43280</v>
      </c>
      <c r="D170" s="4">
        <v>475</v>
      </c>
      <c r="K170" s="32">
        <f t="shared" si="17"/>
        <v>475</v>
      </c>
      <c r="L170" s="32">
        <f t="shared" si="18"/>
        <v>55496</v>
      </c>
      <c r="M170" s="32">
        <f>L170</f>
        <v>55496</v>
      </c>
      <c r="N170" s="32">
        <f t="shared" si="19"/>
        <v>1099021</v>
      </c>
    </row>
    <row r="171" spans="1:14" ht="15.75" customHeight="1">
      <c r="A171" s="4" t="s">
        <v>7</v>
      </c>
      <c r="B171" s="5">
        <v>43282</v>
      </c>
      <c r="C171" s="4">
        <v>800</v>
      </c>
      <c r="D171" s="4">
        <v>800</v>
      </c>
      <c r="E171" s="4">
        <v>1000</v>
      </c>
      <c r="F171" s="4">
        <v>1000</v>
      </c>
      <c r="G171" s="4">
        <v>3000</v>
      </c>
      <c r="H171" s="4">
        <v>3000</v>
      </c>
      <c r="I171" s="4">
        <v>3000</v>
      </c>
      <c r="K171" s="32">
        <f t="shared" ref="K171:K196" si="20">SUM(C171:J171)</f>
        <v>12600</v>
      </c>
      <c r="L171" s="32">
        <f>K171</f>
        <v>12600</v>
      </c>
      <c r="N171" s="32">
        <f>N170+K171</f>
        <v>1111621</v>
      </c>
    </row>
    <row r="172" spans="1:14" ht="15.75" customHeight="1">
      <c r="A172" s="4" t="s">
        <v>12</v>
      </c>
      <c r="B172" s="5">
        <v>43284</v>
      </c>
      <c r="F172" s="4">
        <v>350</v>
      </c>
      <c r="G172" s="4">
        <v>300</v>
      </c>
      <c r="H172" s="4">
        <v>375</v>
      </c>
      <c r="I172" s="4">
        <v>300</v>
      </c>
      <c r="J172" s="4"/>
      <c r="K172" s="32">
        <f t="shared" si="20"/>
        <v>1325</v>
      </c>
      <c r="L172" s="32">
        <f t="shared" ref="L172:L196" si="21">L171+K172</f>
        <v>13925</v>
      </c>
      <c r="N172" s="32">
        <f t="shared" ref="N172:N186" si="22">N171+K172</f>
        <v>1112946</v>
      </c>
    </row>
    <row r="173" spans="1:14" ht="15.75" customHeight="1">
      <c r="A173" s="4" t="s">
        <v>19</v>
      </c>
      <c r="B173" s="5">
        <v>43287</v>
      </c>
      <c r="G173" s="4">
        <v>200</v>
      </c>
      <c r="H173" s="4">
        <v>300</v>
      </c>
      <c r="I173" s="4">
        <v>400</v>
      </c>
      <c r="J173" s="4">
        <v>125</v>
      </c>
      <c r="K173" s="32">
        <f t="shared" si="20"/>
        <v>1025</v>
      </c>
      <c r="L173" s="32">
        <f t="shared" si="21"/>
        <v>14950</v>
      </c>
      <c r="N173" s="32">
        <f t="shared" si="22"/>
        <v>1113971</v>
      </c>
    </row>
    <row r="174" spans="1:14" ht="15.75" customHeight="1">
      <c r="A174" s="4" t="s">
        <v>43</v>
      </c>
      <c r="B174" s="5">
        <v>43290</v>
      </c>
      <c r="E174" s="4">
        <v>150</v>
      </c>
      <c r="F174" s="4">
        <v>175</v>
      </c>
      <c r="G174" s="4">
        <v>300</v>
      </c>
      <c r="H174" s="4">
        <v>325</v>
      </c>
      <c r="I174" s="4">
        <v>300</v>
      </c>
      <c r="K174" s="32">
        <f t="shared" si="20"/>
        <v>1250</v>
      </c>
      <c r="L174" s="32">
        <f t="shared" si="21"/>
        <v>16200</v>
      </c>
      <c r="N174" s="32">
        <f t="shared" si="22"/>
        <v>1115221</v>
      </c>
    </row>
    <row r="175" spans="1:14" ht="15.75" customHeight="1">
      <c r="A175" s="4" t="s">
        <v>13</v>
      </c>
      <c r="B175" s="5">
        <v>43291</v>
      </c>
      <c r="C175" s="37"/>
      <c r="D175" s="37"/>
      <c r="E175" s="37"/>
      <c r="F175" s="37"/>
      <c r="G175" s="38">
        <v>1300</v>
      </c>
      <c r="H175" s="38">
        <v>1350</v>
      </c>
      <c r="I175" s="38">
        <v>1200</v>
      </c>
      <c r="K175" s="32">
        <f t="shared" si="20"/>
        <v>3850</v>
      </c>
      <c r="L175" s="32">
        <f t="shared" si="21"/>
        <v>20050</v>
      </c>
      <c r="N175" s="32">
        <f t="shared" si="22"/>
        <v>1119071</v>
      </c>
    </row>
    <row r="176" spans="1:14" ht="15.75" customHeight="1">
      <c r="A176" s="4" t="s">
        <v>111</v>
      </c>
      <c r="B176" s="5">
        <v>43291</v>
      </c>
      <c r="G176" s="4">
        <v>350</v>
      </c>
      <c r="K176" s="32">
        <f t="shared" si="20"/>
        <v>350</v>
      </c>
      <c r="L176" s="32">
        <f t="shared" si="21"/>
        <v>20400</v>
      </c>
      <c r="N176" s="32">
        <f t="shared" si="22"/>
        <v>1119421</v>
      </c>
    </row>
    <row r="177" spans="1:14" ht="15.75" customHeight="1">
      <c r="A177" s="4" t="s">
        <v>7</v>
      </c>
      <c r="B177" s="5">
        <v>43292</v>
      </c>
      <c r="G177" s="4">
        <v>800</v>
      </c>
      <c r="H177" s="4">
        <v>750</v>
      </c>
      <c r="I177" s="4">
        <v>700</v>
      </c>
      <c r="K177" s="32">
        <f t="shared" si="20"/>
        <v>2250</v>
      </c>
      <c r="L177" s="32">
        <f t="shared" si="21"/>
        <v>22650</v>
      </c>
      <c r="N177" s="32">
        <f t="shared" si="22"/>
        <v>1121671</v>
      </c>
    </row>
    <row r="178" spans="1:14" ht="15.75" customHeight="1">
      <c r="A178" s="4" t="s">
        <v>8</v>
      </c>
      <c r="B178" s="5">
        <v>43292</v>
      </c>
      <c r="G178" s="4">
        <v>500</v>
      </c>
      <c r="H178" s="4">
        <v>450</v>
      </c>
      <c r="I178" s="4">
        <v>425</v>
      </c>
      <c r="K178" s="32">
        <f t="shared" si="20"/>
        <v>1375</v>
      </c>
      <c r="L178" s="32">
        <f t="shared" si="21"/>
        <v>24025</v>
      </c>
      <c r="N178" s="32">
        <f t="shared" si="22"/>
        <v>1123046</v>
      </c>
    </row>
    <row r="179" spans="1:14" ht="15.75" customHeight="1">
      <c r="A179" s="4" t="s">
        <v>45</v>
      </c>
      <c r="B179" s="5">
        <v>43291</v>
      </c>
      <c r="D179" s="4">
        <v>1475</v>
      </c>
      <c r="K179" s="32">
        <f t="shared" si="20"/>
        <v>1475</v>
      </c>
      <c r="L179" s="32">
        <f t="shared" si="21"/>
        <v>25500</v>
      </c>
      <c r="N179" s="32">
        <f t="shared" si="22"/>
        <v>1124521</v>
      </c>
    </row>
    <row r="180" spans="1:14" ht="15.75" customHeight="1">
      <c r="A180" s="4" t="s">
        <v>16</v>
      </c>
      <c r="B180" s="5">
        <v>43293</v>
      </c>
      <c r="G180" s="4">
        <v>500</v>
      </c>
      <c r="I180" s="4">
        <v>500</v>
      </c>
      <c r="K180" s="32">
        <f t="shared" si="20"/>
        <v>1000</v>
      </c>
      <c r="L180" s="32">
        <f t="shared" si="21"/>
        <v>26500</v>
      </c>
      <c r="N180" s="32">
        <f t="shared" si="22"/>
        <v>1125521</v>
      </c>
    </row>
    <row r="181" spans="1:14" ht="15.75" customHeight="1">
      <c r="A181" s="4" t="s">
        <v>18</v>
      </c>
      <c r="B181" s="5">
        <v>43293</v>
      </c>
      <c r="F181" s="4">
        <v>300</v>
      </c>
      <c r="G181" s="4">
        <v>300</v>
      </c>
      <c r="H181" s="4">
        <v>300</v>
      </c>
      <c r="K181" s="32">
        <f t="shared" si="20"/>
        <v>900</v>
      </c>
      <c r="L181" s="32">
        <f t="shared" si="21"/>
        <v>27400</v>
      </c>
      <c r="N181" s="32">
        <f t="shared" si="22"/>
        <v>1126421</v>
      </c>
    </row>
    <row r="182" spans="1:14" ht="15.75" customHeight="1">
      <c r="A182" s="4" t="s">
        <v>24</v>
      </c>
      <c r="B182" s="5">
        <v>43297</v>
      </c>
      <c r="C182" s="4">
        <v>2050</v>
      </c>
      <c r="D182" s="4">
        <v>2000</v>
      </c>
      <c r="E182" s="4">
        <v>1400</v>
      </c>
      <c r="K182" s="32">
        <f t="shared" si="20"/>
        <v>5450</v>
      </c>
      <c r="L182" s="32">
        <f t="shared" si="21"/>
        <v>32850</v>
      </c>
      <c r="N182" s="32">
        <f t="shared" si="22"/>
        <v>1131871</v>
      </c>
    </row>
    <row r="183" spans="1:14" ht="15.75" customHeight="1">
      <c r="A183" s="4" t="s">
        <v>112</v>
      </c>
      <c r="B183" s="5">
        <v>43297</v>
      </c>
      <c r="C183" s="4">
        <v>300</v>
      </c>
      <c r="D183" s="4">
        <v>550</v>
      </c>
      <c r="E183" s="4">
        <v>175</v>
      </c>
      <c r="F183" s="4">
        <v>500</v>
      </c>
      <c r="K183" s="32">
        <f t="shared" si="20"/>
        <v>1525</v>
      </c>
      <c r="L183" s="32">
        <f t="shared" si="21"/>
        <v>34375</v>
      </c>
      <c r="N183" s="32">
        <f t="shared" si="22"/>
        <v>1133396</v>
      </c>
    </row>
    <row r="184" spans="1:14" ht="15.75" customHeight="1">
      <c r="A184" s="4" t="s">
        <v>13</v>
      </c>
      <c r="B184" s="5">
        <v>43298</v>
      </c>
      <c r="C184" s="4">
        <v>800</v>
      </c>
      <c r="G184" s="4">
        <v>1000</v>
      </c>
      <c r="H184" s="4">
        <v>1000</v>
      </c>
      <c r="I184" s="4">
        <v>1000</v>
      </c>
      <c r="K184" s="32">
        <f t="shared" si="20"/>
        <v>3800</v>
      </c>
      <c r="L184" s="32">
        <f t="shared" si="21"/>
        <v>38175</v>
      </c>
      <c r="N184" s="32">
        <f t="shared" si="22"/>
        <v>1137196</v>
      </c>
    </row>
    <row r="185" spans="1:14" ht="15.75" customHeight="1">
      <c r="A185" s="4" t="s">
        <v>12</v>
      </c>
      <c r="B185" s="5">
        <v>43298</v>
      </c>
      <c r="E185" s="4">
        <v>375</v>
      </c>
      <c r="F185" s="4">
        <v>350</v>
      </c>
      <c r="G185" s="4">
        <v>350</v>
      </c>
      <c r="H185" s="4">
        <v>450</v>
      </c>
      <c r="I185" s="4">
        <v>300</v>
      </c>
      <c r="J185" s="4"/>
      <c r="K185" s="32">
        <f t="shared" si="20"/>
        <v>1825</v>
      </c>
      <c r="L185" s="32">
        <f t="shared" si="21"/>
        <v>40000</v>
      </c>
      <c r="N185" s="32">
        <f t="shared" si="22"/>
        <v>1139021</v>
      </c>
    </row>
    <row r="186" spans="1:14" ht="15.75" customHeight="1">
      <c r="A186" s="4" t="s">
        <v>56</v>
      </c>
      <c r="B186" s="5">
        <v>43298</v>
      </c>
      <c r="E186" s="4">
        <v>200</v>
      </c>
      <c r="F186" s="4">
        <v>200</v>
      </c>
      <c r="G186" s="4">
        <v>175</v>
      </c>
      <c r="H186" s="4">
        <v>200</v>
      </c>
      <c r="I186" s="4">
        <v>200</v>
      </c>
      <c r="J186" s="4"/>
      <c r="K186" s="32">
        <f t="shared" si="20"/>
        <v>975</v>
      </c>
      <c r="L186" s="32">
        <f t="shared" si="21"/>
        <v>40975</v>
      </c>
      <c r="N186" s="32">
        <f t="shared" si="22"/>
        <v>1139996</v>
      </c>
    </row>
    <row r="187" spans="1:14" ht="15.75" customHeight="1">
      <c r="A187" s="4" t="s">
        <v>113</v>
      </c>
      <c r="B187" s="5">
        <v>43299</v>
      </c>
      <c r="E187" s="4">
        <v>200</v>
      </c>
      <c r="F187" s="4">
        <v>350</v>
      </c>
      <c r="G187" s="4">
        <v>1350</v>
      </c>
      <c r="H187" s="4">
        <v>1200</v>
      </c>
      <c r="I187" s="4">
        <v>1200</v>
      </c>
      <c r="J187" s="4">
        <v>150</v>
      </c>
      <c r="K187" s="32">
        <f t="shared" si="20"/>
        <v>4450</v>
      </c>
      <c r="L187" s="32">
        <f t="shared" si="21"/>
        <v>45425</v>
      </c>
      <c r="N187" s="32">
        <f>N184+K187</f>
        <v>1141646</v>
      </c>
    </row>
    <row r="188" spans="1:14" ht="15.75" customHeight="1">
      <c r="A188" s="4" t="s">
        <v>10</v>
      </c>
      <c r="B188" s="5">
        <v>43300</v>
      </c>
      <c r="C188" s="4">
        <v>750</v>
      </c>
      <c r="G188" s="4">
        <v>450</v>
      </c>
      <c r="H188" s="4">
        <v>450</v>
      </c>
      <c r="I188" s="4">
        <v>450</v>
      </c>
      <c r="K188" s="32">
        <f t="shared" si="20"/>
        <v>2100</v>
      </c>
      <c r="L188" s="32">
        <f t="shared" si="21"/>
        <v>47525</v>
      </c>
      <c r="N188" s="32">
        <f t="shared" ref="N188:N196" si="23">N187+K188</f>
        <v>1143746</v>
      </c>
    </row>
    <row r="189" spans="1:14" ht="15.75" customHeight="1">
      <c r="A189" s="4" t="s">
        <v>72</v>
      </c>
      <c r="B189" s="5">
        <v>43300</v>
      </c>
      <c r="D189" s="4">
        <v>250</v>
      </c>
      <c r="F189" s="4">
        <v>250</v>
      </c>
      <c r="J189" s="4">
        <v>75</v>
      </c>
      <c r="K189" s="32">
        <f t="shared" si="20"/>
        <v>575</v>
      </c>
      <c r="L189" s="32">
        <f t="shared" si="21"/>
        <v>48100</v>
      </c>
      <c r="N189" s="32">
        <f t="shared" si="23"/>
        <v>1144321</v>
      </c>
    </row>
    <row r="190" spans="1:14" ht="15.75" customHeight="1">
      <c r="A190" s="4" t="s">
        <v>12</v>
      </c>
      <c r="B190" s="5">
        <v>43301</v>
      </c>
      <c r="F190" s="4">
        <v>350</v>
      </c>
      <c r="G190" s="4">
        <v>350</v>
      </c>
      <c r="H190" s="4">
        <v>350</v>
      </c>
      <c r="I190" s="4">
        <v>350</v>
      </c>
      <c r="K190" s="32">
        <f t="shared" si="20"/>
        <v>1400</v>
      </c>
      <c r="L190" s="32">
        <f t="shared" si="21"/>
        <v>49500</v>
      </c>
      <c r="N190" s="32">
        <f t="shared" si="23"/>
        <v>1145721</v>
      </c>
    </row>
    <row r="191" spans="1:14" ht="15.75" customHeight="1">
      <c r="A191" s="4" t="s">
        <v>13</v>
      </c>
      <c r="B191" s="5">
        <v>43307</v>
      </c>
      <c r="G191" s="4">
        <v>1125</v>
      </c>
      <c r="H191" s="4">
        <v>1150</v>
      </c>
      <c r="I191" s="4">
        <v>1125</v>
      </c>
      <c r="K191" s="32">
        <f t="shared" si="20"/>
        <v>3400</v>
      </c>
      <c r="L191" s="32">
        <f t="shared" si="21"/>
        <v>52900</v>
      </c>
      <c r="M191">
        <f>SUM(K2:K190)</f>
        <v>365270</v>
      </c>
      <c r="N191" s="32">
        <f t="shared" si="23"/>
        <v>1149121</v>
      </c>
    </row>
    <row r="192" spans="1:14" ht="15.75" customHeight="1">
      <c r="A192" s="4" t="s">
        <v>12</v>
      </c>
      <c r="B192" s="5">
        <v>43307</v>
      </c>
      <c r="F192" s="4">
        <v>300</v>
      </c>
      <c r="G192" s="4">
        <v>350</v>
      </c>
      <c r="H192" s="4">
        <v>300</v>
      </c>
      <c r="I192" s="4">
        <v>300</v>
      </c>
      <c r="K192" s="32">
        <f t="shared" si="20"/>
        <v>1250</v>
      </c>
      <c r="L192" s="32">
        <f t="shared" si="21"/>
        <v>54150</v>
      </c>
      <c r="N192" s="32">
        <f t="shared" si="23"/>
        <v>1150371</v>
      </c>
    </row>
    <row r="193" spans="1:16" ht="15.75" customHeight="1">
      <c r="A193" s="4" t="s">
        <v>43</v>
      </c>
      <c r="B193" s="5">
        <v>43311</v>
      </c>
      <c r="F193" s="4">
        <v>450</v>
      </c>
      <c r="G193" s="4">
        <v>300</v>
      </c>
      <c r="H193" s="4">
        <v>300</v>
      </c>
      <c r="I193" s="4">
        <v>300</v>
      </c>
      <c r="K193" s="32">
        <f t="shared" si="20"/>
        <v>1350</v>
      </c>
      <c r="L193" s="32">
        <f t="shared" si="21"/>
        <v>55500</v>
      </c>
      <c r="N193" s="32">
        <f t="shared" si="23"/>
        <v>1151721</v>
      </c>
    </row>
    <row r="194" spans="1:16" ht="15.75" customHeight="1">
      <c r="A194" s="4" t="s">
        <v>12</v>
      </c>
      <c r="B194" s="5">
        <v>43312</v>
      </c>
      <c r="E194" s="4">
        <v>300</v>
      </c>
      <c r="F194" s="4">
        <v>375</v>
      </c>
      <c r="G194" s="4">
        <v>300</v>
      </c>
      <c r="H194" s="4">
        <v>300</v>
      </c>
      <c r="I194" s="4">
        <v>300</v>
      </c>
      <c r="K194" s="32">
        <f t="shared" si="20"/>
        <v>1575</v>
      </c>
      <c r="L194" s="32">
        <f t="shared" si="21"/>
        <v>57075</v>
      </c>
      <c r="N194" s="32">
        <f t="shared" si="23"/>
        <v>1153296</v>
      </c>
      <c r="O194" s="10"/>
      <c r="P194" s="10"/>
    </row>
    <row r="195" spans="1:16" ht="15.75" customHeight="1">
      <c r="A195" s="4" t="s">
        <v>112</v>
      </c>
      <c r="B195" s="5">
        <v>43312</v>
      </c>
      <c r="F195" s="4">
        <v>400</v>
      </c>
      <c r="G195" s="4">
        <v>400</v>
      </c>
      <c r="H195" s="4">
        <v>450</v>
      </c>
      <c r="I195" s="4">
        <v>400</v>
      </c>
      <c r="K195" s="32">
        <f t="shared" si="20"/>
        <v>1650</v>
      </c>
      <c r="L195" s="32">
        <f t="shared" si="21"/>
        <v>58725</v>
      </c>
      <c r="N195" s="32">
        <f t="shared" si="23"/>
        <v>1154946</v>
      </c>
      <c r="O195" s="10"/>
      <c r="P195" s="10"/>
    </row>
    <row r="196" spans="1:16" ht="15.75" customHeight="1">
      <c r="A196" s="4" t="s">
        <v>10</v>
      </c>
      <c r="B196" s="5">
        <v>43312</v>
      </c>
      <c r="C196" s="4"/>
      <c r="D196" s="4"/>
      <c r="E196" s="4"/>
      <c r="F196" s="4">
        <v>400</v>
      </c>
      <c r="G196" s="4">
        <v>400</v>
      </c>
      <c r="H196" s="4">
        <v>450</v>
      </c>
      <c r="I196" s="4">
        <v>400</v>
      </c>
      <c r="J196" s="6"/>
      <c r="K196" s="32">
        <f t="shared" si="20"/>
        <v>1650</v>
      </c>
      <c r="L196" s="32">
        <f t="shared" si="21"/>
        <v>60375</v>
      </c>
      <c r="N196" s="32">
        <f t="shared" si="23"/>
        <v>1156596</v>
      </c>
      <c r="O196" s="10"/>
      <c r="P196" s="10"/>
    </row>
    <row r="197" spans="1:16" ht="15.75" customHeight="1">
      <c r="A197" s="4" t="s">
        <v>7</v>
      </c>
      <c r="B197" s="5">
        <v>43313</v>
      </c>
      <c r="G197" s="4">
        <v>3500</v>
      </c>
      <c r="H197" s="4">
        <v>3550</v>
      </c>
      <c r="I197" s="4">
        <v>3575</v>
      </c>
      <c r="K197" s="32">
        <f t="shared" ref="K197:K344" si="24">SUM(C197:J197)</f>
        <v>10625</v>
      </c>
      <c r="L197" s="32">
        <f>K197</f>
        <v>10625</v>
      </c>
      <c r="N197" s="32">
        <f>N196+K197</f>
        <v>1167221</v>
      </c>
    </row>
    <row r="198" spans="1:16" ht="15.75" customHeight="1">
      <c r="A198" s="4" t="s">
        <v>9</v>
      </c>
      <c r="B198" s="5">
        <v>43313</v>
      </c>
      <c r="E198" s="4">
        <v>250</v>
      </c>
      <c r="F198" s="4">
        <v>200</v>
      </c>
      <c r="G198" s="4">
        <v>300</v>
      </c>
      <c r="H198" s="4">
        <v>450</v>
      </c>
      <c r="I198" s="4">
        <v>200</v>
      </c>
      <c r="J198" s="4">
        <v>57</v>
      </c>
      <c r="K198" s="32">
        <f t="shared" si="24"/>
        <v>1457</v>
      </c>
      <c r="L198" s="32">
        <f t="shared" ref="L198:L213" si="25">L197+K198</f>
        <v>12082</v>
      </c>
      <c r="N198" s="32">
        <f t="shared" ref="N198:N232" si="26">N197+K198</f>
        <v>1168678</v>
      </c>
    </row>
    <row r="199" spans="1:16" ht="15.75" customHeight="1">
      <c r="A199" s="4" t="s">
        <v>13</v>
      </c>
      <c r="B199" s="5">
        <v>43313</v>
      </c>
      <c r="G199" s="4">
        <v>1225</v>
      </c>
      <c r="H199" s="4">
        <v>1225</v>
      </c>
      <c r="I199" s="4">
        <v>1225</v>
      </c>
      <c r="K199" s="32">
        <f t="shared" si="24"/>
        <v>3675</v>
      </c>
      <c r="L199" s="32">
        <f t="shared" si="25"/>
        <v>15757</v>
      </c>
      <c r="N199" s="32">
        <f t="shared" si="26"/>
        <v>1172353</v>
      </c>
    </row>
    <row r="200" spans="1:16" ht="15.75" customHeight="1">
      <c r="A200" s="4" t="s">
        <v>21</v>
      </c>
      <c r="B200" s="5">
        <v>43315</v>
      </c>
      <c r="E200" s="4">
        <v>450</v>
      </c>
      <c r="G200" s="4"/>
      <c r="H200" s="4">
        <v>450</v>
      </c>
      <c r="I200" s="4">
        <v>450</v>
      </c>
      <c r="K200" s="32">
        <f t="shared" si="24"/>
        <v>1350</v>
      </c>
      <c r="L200" s="32">
        <f t="shared" si="25"/>
        <v>17107</v>
      </c>
      <c r="N200" s="32">
        <f t="shared" si="26"/>
        <v>1173703</v>
      </c>
    </row>
    <row r="201" spans="1:16" ht="15.75" customHeight="1">
      <c r="A201" s="4" t="s">
        <v>14</v>
      </c>
      <c r="B201" s="5">
        <v>43320</v>
      </c>
      <c r="G201" s="4">
        <v>200</v>
      </c>
      <c r="H201" s="4">
        <v>200</v>
      </c>
      <c r="I201" s="4">
        <v>200</v>
      </c>
      <c r="K201" s="32">
        <f t="shared" si="24"/>
        <v>600</v>
      </c>
      <c r="L201" s="32">
        <f t="shared" si="25"/>
        <v>17707</v>
      </c>
      <c r="N201" s="32">
        <f t="shared" si="26"/>
        <v>1174303</v>
      </c>
    </row>
    <row r="202" spans="1:16" ht="15.75" customHeight="1">
      <c r="A202" s="4" t="s">
        <v>56</v>
      </c>
      <c r="B202" s="5">
        <v>43320</v>
      </c>
      <c r="C202" s="4">
        <v>300</v>
      </c>
      <c r="F202" s="4">
        <v>200</v>
      </c>
      <c r="G202" s="4">
        <v>200</v>
      </c>
      <c r="H202" s="4">
        <v>300</v>
      </c>
      <c r="I202" s="4">
        <v>200</v>
      </c>
      <c r="K202" s="32">
        <f t="shared" si="24"/>
        <v>1200</v>
      </c>
      <c r="L202" s="32">
        <f t="shared" si="25"/>
        <v>18907</v>
      </c>
      <c r="N202" s="32">
        <f t="shared" si="26"/>
        <v>1175503</v>
      </c>
    </row>
    <row r="203" spans="1:16" ht="15.75" customHeight="1">
      <c r="A203" s="4" t="s">
        <v>12</v>
      </c>
      <c r="B203" s="5">
        <v>43320</v>
      </c>
      <c r="E203" s="4">
        <v>275</v>
      </c>
      <c r="F203" s="4">
        <v>300</v>
      </c>
      <c r="G203" s="4">
        <v>300</v>
      </c>
      <c r="H203" s="4">
        <v>400</v>
      </c>
      <c r="I203" s="4">
        <v>400</v>
      </c>
      <c r="K203" s="32">
        <f t="shared" si="24"/>
        <v>1675</v>
      </c>
      <c r="L203" s="32">
        <f t="shared" si="25"/>
        <v>20582</v>
      </c>
      <c r="N203" s="32">
        <f t="shared" si="26"/>
        <v>1177178</v>
      </c>
    </row>
    <row r="204" spans="1:16" ht="15.75" customHeight="1">
      <c r="A204" s="4" t="s">
        <v>77</v>
      </c>
      <c r="B204" s="5">
        <v>43321</v>
      </c>
      <c r="C204" s="4">
        <v>300</v>
      </c>
      <c r="D204" s="4">
        <v>500</v>
      </c>
      <c r="E204" s="4">
        <v>475</v>
      </c>
      <c r="F204" s="4">
        <v>400</v>
      </c>
      <c r="G204" s="4">
        <v>400</v>
      </c>
      <c r="H204" s="4">
        <v>500</v>
      </c>
      <c r="I204" s="4">
        <v>400</v>
      </c>
      <c r="K204" s="32">
        <f t="shared" si="24"/>
        <v>2975</v>
      </c>
      <c r="L204" s="32">
        <f t="shared" si="25"/>
        <v>23557</v>
      </c>
      <c r="N204" s="32">
        <f t="shared" si="26"/>
        <v>1180153</v>
      </c>
    </row>
    <row r="205" spans="1:16" ht="15.75" customHeight="1">
      <c r="A205" s="4" t="s">
        <v>72</v>
      </c>
      <c r="B205" s="5">
        <v>43323</v>
      </c>
      <c r="G205" s="4">
        <v>300</v>
      </c>
      <c r="J205" s="4">
        <v>188</v>
      </c>
      <c r="K205" s="32">
        <f t="shared" si="24"/>
        <v>488</v>
      </c>
      <c r="L205" s="32">
        <f t="shared" si="25"/>
        <v>24045</v>
      </c>
      <c r="N205" s="32">
        <f t="shared" si="26"/>
        <v>1180641</v>
      </c>
    </row>
    <row r="206" spans="1:16" ht="15.75" customHeight="1">
      <c r="A206" s="4" t="s">
        <v>19</v>
      </c>
      <c r="B206" s="5">
        <v>43325</v>
      </c>
      <c r="F206" s="4">
        <v>300</v>
      </c>
      <c r="G206" s="4">
        <v>300</v>
      </c>
      <c r="H206" s="4">
        <v>300</v>
      </c>
      <c r="I206" s="4">
        <v>100</v>
      </c>
      <c r="J206" s="4">
        <v>126</v>
      </c>
      <c r="K206" s="32">
        <f t="shared" si="24"/>
        <v>1126</v>
      </c>
      <c r="L206" s="32">
        <f t="shared" si="25"/>
        <v>25171</v>
      </c>
      <c r="N206" s="32">
        <f t="shared" si="26"/>
        <v>1181767</v>
      </c>
    </row>
    <row r="207" spans="1:16" ht="15.75" customHeight="1">
      <c r="A207" s="4" t="s">
        <v>15</v>
      </c>
      <c r="B207" s="5">
        <v>43325</v>
      </c>
      <c r="G207" s="4">
        <v>300</v>
      </c>
      <c r="H207" s="4">
        <v>300</v>
      </c>
      <c r="I207" s="4">
        <v>300</v>
      </c>
      <c r="K207" s="32">
        <f t="shared" si="24"/>
        <v>900</v>
      </c>
      <c r="L207" s="32">
        <f t="shared" si="25"/>
        <v>26071</v>
      </c>
      <c r="N207" s="32">
        <f t="shared" si="26"/>
        <v>1182667</v>
      </c>
    </row>
    <row r="208" spans="1:16" ht="15.75" customHeight="1">
      <c r="A208" s="4" t="s">
        <v>60</v>
      </c>
      <c r="B208" s="5">
        <v>43327</v>
      </c>
      <c r="F208" s="4">
        <v>400</v>
      </c>
      <c r="G208" s="4">
        <v>400</v>
      </c>
      <c r="H208" s="4">
        <v>450</v>
      </c>
      <c r="I208" s="4">
        <v>400</v>
      </c>
      <c r="K208" s="32">
        <f t="shared" si="24"/>
        <v>1650</v>
      </c>
      <c r="L208" s="32">
        <f t="shared" si="25"/>
        <v>27721</v>
      </c>
      <c r="N208" s="32">
        <f t="shared" si="26"/>
        <v>1184317</v>
      </c>
    </row>
    <row r="209" spans="1:14" ht="15.75" customHeight="1">
      <c r="A209" s="4" t="s">
        <v>114</v>
      </c>
      <c r="B209" s="5">
        <v>43327</v>
      </c>
      <c r="C209" s="4">
        <v>300</v>
      </c>
      <c r="D209" s="4">
        <v>300</v>
      </c>
      <c r="E209" s="4">
        <v>300</v>
      </c>
      <c r="F209" s="4">
        <v>300</v>
      </c>
      <c r="G209" s="4">
        <v>300</v>
      </c>
      <c r="H209" s="4">
        <v>300</v>
      </c>
      <c r="I209" s="4">
        <v>300</v>
      </c>
      <c r="K209" s="32">
        <f t="shared" si="24"/>
        <v>2100</v>
      </c>
      <c r="L209" s="32">
        <f t="shared" si="25"/>
        <v>29821</v>
      </c>
      <c r="N209" s="32">
        <f t="shared" si="26"/>
        <v>1186417</v>
      </c>
    </row>
    <row r="210" spans="1:14" ht="15.75" customHeight="1">
      <c r="A210" s="4" t="s">
        <v>74</v>
      </c>
      <c r="B210" s="5">
        <v>43327</v>
      </c>
      <c r="C210" s="4">
        <v>300</v>
      </c>
      <c r="D210" s="4">
        <v>400</v>
      </c>
      <c r="E210" s="4">
        <v>200</v>
      </c>
      <c r="F210" s="4">
        <v>300</v>
      </c>
      <c r="K210" s="32">
        <f t="shared" si="24"/>
        <v>1200</v>
      </c>
      <c r="L210" s="32">
        <f t="shared" si="25"/>
        <v>31021</v>
      </c>
      <c r="N210" s="32">
        <f t="shared" si="26"/>
        <v>1187617</v>
      </c>
    </row>
    <row r="211" spans="1:14" ht="15.75" customHeight="1">
      <c r="A211" s="4" t="s">
        <v>87</v>
      </c>
      <c r="B211" s="5">
        <v>43327</v>
      </c>
      <c r="C211" s="4">
        <v>400</v>
      </c>
      <c r="K211" s="32">
        <f t="shared" si="24"/>
        <v>400</v>
      </c>
      <c r="L211" s="32">
        <f t="shared" si="25"/>
        <v>31421</v>
      </c>
      <c r="N211" s="32">
        <f t="shared" si="26"/>
        <v>1188017</v>
      </c>
    </row>
    <row r="212" spans="1:14" ht="15.75" customHeight="1">
      <c r="A212" s="4" t="s">
        <v>16</v>
      </c>
      <c r="B212" s="5">
        <v>43328</v>
      </c>
      <c r="C212" s="4"/>
      <c r="G212" s="4">
        <v>400</v>
      </c>
      <c r="H212" s="4">
        <v>450</v>
      </c>
      <c r="I212" s="4">
        <v>400</v>
      </c>
      <c r="K212" s="32">
        <f t="shared" si="24"/>
        <v>1250</v>
      </c>
      <c r="L212" s="32">
        <f t="shared" si="25"/>
        <v>32671</v>
      </c>
      <c r="N212" s="32">
        <f t="shared" si="26"/>
        <v>1189267</v>
      </c>
    </row>
    <row r="213" spans="1:14" ht="15.75" customHeight="1">
      <c r="A213" s="4" t="s">
        <v>12</v>
      </c>
      <c r="B213" s="5">
        <v>43329</v>
      </c>
      <c r="C213" s="4"/>
      <c r="G213" s="4">
        <v>400</v>
      </c>
      <c r="H213" s="4">
        <v>350</v>
      </c>
      <c r="I213" s="4">
        <v>350</v>
      </c>
      <c r="K213" s="32">
        <f t="shared" si="24"/>
        <v>1100</v>
      </c>
      <c r="L213" s="32">
        <f t="shared" si="25"/>
        <v>33771</v>
      </c>
      <c r="N213" s="32">
        <f t="shared" si="26"/>
        <v>1190367</v>
      </c>
    </row>
    <row r="214" spans="1:14" ht="15.75" customHeight="1">
      <c r="A214" s="4" t="s">
        <v>10</v>
      </c>
      <c r="B214" s="5">
        <v>43334</v>
      </c>
      <c r="C214" s="4">
        <v>400</v>
      </c>
      <c r="G214" s="4">
        <v>400</v>
      </c>
      <c r="H214" s="4">
        <v>400</v>
      </c>
      <c r="I214" s="4">
        <v>400</v>
      </c>
      <c r="K214" s="32">
        <f t="shared" si="24"/>
        <v>1600</v>
      </c>
      <c r="L214" s="32">
        <f>L211+K214</f>
        <v>33021</v>
      </c>
      <c r="N214" s="32">
        <f t="shared" si="26"/>
        <v>1191967</v>
      </c>
    </row>
    <row r="215" spans="1:14" ht="15.75" customHeight="1">
      <c r="A215" s="4" t="s">
        <v>43</v>
      </c>
      <c r="B215" s="5">
        <v>43334</v>
      </c>
      <c r="D215" s="4">
        <v>400</v>
      </c>
      <c r="G215" s="4">
        <v>400</v>
      </c>
      <c r="H215" s="4">
        <v>400</v>
      </c>
      <c r="I215" s="4">
        <v>400</v>
      </c>
      <c r="K215" s="32">
        <f t="shared" si="24"/>
        <v>1600</v>
      </c>
      <c r="L215" s="32">
        <f t="shared" ref="L215:L227" si="27">L214+K215</f>
        <v>34621</v>
      </c>
      <c r="N215" s="32">
        <f t="shared" si="26"/>
        <v>1193567</v>
      </c>
    </row>
    <row r="216" spans="1:14" ht="15.75" customHeight="1">
      <c r="A216" s="4" t="s">
        <v>113</v>
      </c>
      <c r="B216" s="5">
        <v>43334</v>
      </c>
      <c r="F216" s="4">
        <v>500</v>
      </c>
      <c r="G216" s="4">
        <v>900</v>
      </c>
      <c r="H216" s="4">
        <v>500</v>
      </c>
      <c r="K216" s="32">
        <f t="shared" si="24"/>
        <v>1900</v>
      </c>
      <c r="L216" s="32">
        <f t="shared" si="27"/>
        <v>36521</v>
      </c>
      <c r="N216" s="32">
        <f t="shared" si="26"/>
        <v>1195467</v>
      </c>
    </row>
    <row r="217" spans="1:14" ht="15.75" customHeight="1">
      <c r="A217" s="4" t="s">
        <v>49</v>
      </c>
      <c r="B217" s="5">
        <v>43335</v>
      </c>
      <c r="C217" s="4">
        <v>300</v>
      </c>
      <c r="D217" s="4">
        <v>275</v>
      </c>
      <c r="E217" s="4">
        <v>200</v>
      </c>
      <c r="F217" s="4">
        <v>200</v>
      </c>
      <c r="G217" s="4">
        <v>200</v>
      </c>
      <c r="H217" s="4">
        <v>300</v>
      </c>
      <c r="I217" s="4">
        <v>300</v>
      </c>
      <c r="K217" s="32">
        <f t="shared" si="24"/>
        <v>1775</v>
      </c>
      <c r="L217" s="32">
        <f t="shared" si="27"/>
        <v>38296</v>
      </c>
      <c r="N217" s="32">
        <f t="shared" si="26"/>
        <v>1197242</v>
      </c>
    </row>
    <row r="218" spans="1:14" ht="15.75" customHeight="1">
      <c r="A218" s="4" t="s">
        <v>12</v>
      </c>
      <c r="B218" s="5">
        <v>43335</v>
      </c>
      <c r="E218" s="4">
        <v>325</v>
      </c>
      <c r="F218" s="4">
        <v>300</v>
      </c>
      <c r="G218" s="4">
        <v>300</v>
      </c>
      <c r="H218" s="4">
        <v>300</v>
      </c>
      <c r="I218" s="4">
        <v>300</v>
      </c>
      <c r="K218" s="32">
        <f t="shared" si="24"/>
        <v>1525</v>
      </c>
      <c r="L218" s="32">
        <f t="shared" si="27"/>
        <v>39821</v>
      </c>
      <c r="N218" s="32">
        <f t="shared" si="26"/>
        <v>1198767</v>
      </c>
    </row>
    <row r="219" spans="1:14" ht="15.75" customHeight="1">
      <c r="A219" s="4" t="s">
        <v>12</v>
      </c>
      <c r="B219" s="5">
        <v>43336</v>
      </c>
      <c r="C219" s="4">
        <v>200</v>
      </c>
      <c r="G219" s="4"/>
      <c r="K219" s="32">
        <f t="shared" si="24"/>
        <v>200</v>
      </c>
      <c r="L219" s="32">
        <f t="shared" si="27"/>
        <v>40021</v>
      </c>
      <c r="N219" s="32">
        <f t="shared" si="26"/>
        <v>1198967</v>
      </c>
    </row>
    <row r="220" spans="1:14" ht="15.75" customHeight="1">
      <c r="A220" s="4" t="s">
        <v>19</v>
      </c>
      <c r="B220" s="5">
        <v>43336</v>
      </c>
      <c r="G220" s="4">
        <v>400</v>
      </c>
      <c r="K220" s="32">
        <f t="shared" si="24"/>
        <v>400</v>
      </c>
      <c r="L220" s="32">
        <f t="shared" si="27"/>
        <v>40421</v>
      </c>
      <c r="N220" s="32">
        <f t="shared" si="26"/>
        <v>1199367</v>
      </c>
    </row>
    <row r="221" spans="1:14" ht="15.75" customHeight="1">
      <c r="A221" s="4" t="s">
        <v>12</v>
      </c>
      <c r="B221" s="5">
        <v>43340</v>
      </c>
      <c r="F221" s="4">
        <v>375</v>
      </c>
      <c r="G221" s="4">
        <v>350</v>
      </c>
      <c r="H221" s="4">
        <v>300</v>
      </c>
      <c r="I221" s="4">
        <v>300</v>
      </c>
      <c r="K221" s="32">
        <f t="shared" si="24"/>
        <v>1325</v>
      </c>
      <c r="L221" s="32">
        <f t="shared" si="27"/>
        <v>41746</v>
      </c>
      <c r="N221" s="32">
        <f t="shared" si="26"/>
        <v>1200692</v>
      </c>
    </row>
    <row r="222" spans="1:14" ht="15.75" customHeight="1">
      <c r="A222" s="4" t="s">
        <v>24</v>
      </c>
      <c r="B222" s="5">
        <v>43341</v>
      </c>
      <c r="F222" s="4">
        <v>450</v>
      </c>
      <c r="G222" s="4">
        <v>450</v>
      </c>
      <c r="H222" s="4">
        <v>450</v>
      </c>
      <c r="I222" s="4">
        <v>450</v>
      </c>
      <c r="K222" s="32">
        <f t="shared" si="24"/>
        <v>1800</v>
      </c>
      <c r="L222" s="32">
        <f t="shared" si="27"/>
        <v>43546</v>
      </c>
      <c r="N222" s="32">
        <f t="shared" si="26"/>
        <v>1202492</v>
      </c>
    </row>
    <row r="223" spans="1:14" ht="15.75" customHeight="1">
      <c r="A223" s="4" t="s">
        <v>115</v>
      </c>
      <c r="B223" s="5">
        <v>43341</v>
      </c>
      <c r="C223" s="4">
        <v>500</v>
      </c>
      <c r="D223" s="4">
        <v>500</v>
      </c>
      <c r="E223" s="4">
        <v>500</v>
      </c>
      <c r="F223" s="4">
        <v>300</v>
      </c>
      <c r="G223" s="4">
        <v>300</v>
      </c>
      <c r="H223" s="4">
        <v>300</v>
      </c>
      <c r="I223" s="4">
        <v>300</v>
      </c>
      <c r="K223" s="32">
        <f t="shared" si="24"/>
        <v>2700</v>
      </c>
      <c r="L223" s="32">
        <f t="shared" si="27"/>
        <v>46246</v>
      </c>
      <c r="N223" s="32">
        <f t="shared" si="26"/>
        <v>1205192</v>
      </c>
    </row>
    <row r="224" spans="1:14" ht="15.75" customHeight="1">
      <c r="A224" s="4" t="s">
        <v>56</v>
      </c>
      <c r="B224" s="5">
        <v>43342</v>
      </c>
      <c r="F224" s="4">
        <v>200</v>
      </c>
      <c r="G224" s="4">
        <v>150</v>
      </c>
      <c r="H224" s="4">
        <v>200</v>
      </c>
      <c r="I224" s="4">
        <v>200</v>
      </c>
      <c r="K224" s="32">
        <f t="shared" si="24"/>
        <v>750</v>
      </c>
      <c r="L224" s="32">
        <f t="shared" si="27"/>
        <v>46996</v>
      </c>
      <c r="N224" s="32">
        <f t="shared" si="26"/>
        <v>1205942</v>
      </c>
    </row>
    <row r="225" spans="1:14" ht="15.75" customHeight="1">
      <c r="A225" s="4" t="s">
        <v>9</v>
      </c>
      <c r="B225" s="5">
        <v>43343</v>
      </c>
      <c r="F225" s="4">
        <v>325</v>
      </c>
      <c r="G225" s="4">
        <v>300</v>
      </c>
      <c r="H225" s="4">
        <v>400</v>
      </c>
      <c r="I225" s="4">
        <v>400</v>
      </c>
      <c r="K225" s="32">
        <f t="shared" si="24"/>
        <v>1425</v>
      </c>
      <c r="L225" s="32">
        <f t="shared" si="27"/>
        <v>48421</v>
      </c>
      <c r="N225" s="32">
        <f t="shared" si="26"/>
        <v>1207367</v>
      </c>
    </row>
    <row r="226" spans="1:14" ht="15.75" customHeight="1">
      <c r="A226" s="4" t="s">
        <v>22</v>
      </c>
      <c r="B226" s="5">
        <v>43343</v>
      </c>
      <c r="C226" s="4">
        <v>300</v>
      </c>
      <c r="D226" s="4">
        <v>200</v>
      </c>
      <c r="E226" s="4">
        <v>200</v>
      </c>
      <c r="G226" s="4">
        <v>400</v>
      </c>
      <c r="H226" s="4">
        <v>400</v>
      </c>
      <c r="I226" s="4">
        <v>400</v>
      </c>
      <c r="K226" s="32">
        <f t="shared" si="24"/>
        <v>1900</v>
      </c>
      <c r="L226" s="32">
        <f t="shared" si="27"/>
        <v>50321</v>
      </c>
      <c r="N226" s="32">
        <f t="shared" si="26"/>
        <v>1209267</v>
      </c>
    </row>
    <row r="227" spans="1:14" ht="15.75" customHeight="1">
      <c r="A227" s="4" t="s">
        <v>8</v>
      </c>
      <c r="B227" s="5">
        <v>43343</v>
      </c>
      <c r="H227" s="4">
        <v>500</v>
      </c>
      <c r="I227" s="4">
        <v>500</v>
      </c>
      <c r="K227" s="32">
        <f t="shared" si="24"/>
        <v>1000</v>
      </c>
      <c r="L227" s="32">
        <f t="shared" si="27"/>
        <v>51321</v>
      </c>
      <c r="N227" s="32">
        <f t="shared" si="26"/>
        <v>1210267</v>
      </c>
    </row>
    <row r="228" spans="1:14" ht="15.75" customHeight="1">
      <c r="A228" s="4" t="s">
        <v>7</v>
      </c>
      <c r="B228" s="5">
        <v>43347</v>
      </c>
      <c r="E228" s="4">
        <v>1000</v>
      </c>
      <c r="F228" s="4">
        <v>1000</v>
      </c>
      <c r="G228" s="4">
        <v>4750</v>
      </c>
      <c r="H228" s="4">
        <v>4750</v>
      </c>
      <c r="I228" s="4">
        <v>4750</v>
      </c>
      <c r="K228" s="32">
        <f t="shared" si="24"/>
        <v>16250</v>
      </c>
      <c r="L228" s="32">
        <f>K228</f>
        <v>16250</v>
      </c>
      <c r="N228" s="32">
        <f t="shared" si="26"/>
        <v>1226517</v>
      </c>
    </row>
    <row r="229" spans="1:14" ht="15.75" customHeight="1">
      <c r="A229" s="4" t="s">
        <v>45</v>
      </c>
      <c r="B229" s="5">
        <v>43347</v>
      </c>
      <c r="G229" s="4">
        <v>150</v>
      </c>
      <c r="I229" s="4">
        <v>200</v>
      </c>
      <c r="K229" s="32">
        <f t="shared" si="24"/>
        <v>350</v>
      </c>
      <c r="L229" s="32">
        <f t="shared" ref="L229:L232" si="28">L228+K229</f>
        <v>16600</v>
      </c>
      <c r="N229" s="32">
        <f t="shared" si="26"/>
        <v>1226867</v>
      </c>
    </row>
    <row r="230" spans="1:14" ht="15.75" customHeight="1">
      <c r="A230" s="4" t="s">
        <v>10</v>
      </c>
      <c r="B230" s="5">
        <v>43348</v>
      </c>
      <c r="E230" s="4">
        <v>200</v>
      </c>
      <c r="G230" s="4">
        <v>300</v>
      </c>
      <c r="H230" s="4">
        <v>350</v>
      </c>
      <c r="I230" s="4">
        <v>400</v>
      </c>
      <c r="K230" s="32">
        <f t="shared" si="24"/>
        <v>1250</v>
      </c>
      <c r="L230" s="32">
        <f t="shared" si="28"/>
        <v>17850</v>
      </c>
      <c r="N230" s="32">
        <f t="shared" si="26"/>
        <v>1228117</v>
      </c>
    </row>
    <row r="231" spans="1:14" ht="15.75" customHeight="1">
      <c r="A231" s="4" t="s">
        <v>114</v>
      </c>
      <c r="B231" s="5">
        <v>43349</v>
      </c>
      <c r="C231" s="4">
        <v>800</v>
      </c>
      <c r="K231" s="32">
        <f t="shared" si="24"/>
        <v>800</v>
      </c>
      <c r="L231" s="32">
        <f t="shared" si="28"/>
        <v>18650</v>
      </c>
      <c r="N231" s="32">
        <f t="shared" si="26"/>
        <v>1228917</v>
      </c>
    </row>
    <row r="232" spans="1:14" ht="15.75" customHeight="1">
      <c r="A232" s="4" t="s">
        <v>12</v>
      </c>
      <c r="B232" s="5">
        <v>43347</v>
      </c>
      <c r="C232" s="4">
        <v>0</v>
      </c>
      <c r="F232" s="4">
        <v>300</v>
      </c>
      <c r="G232" s="4">
        <v>300</v>
      </c>
      <c r="H232" s="4">
        <v>300</v>
      </c>
      <c r="I232" s="4">
        <v>300</v>
      </c>
      <c r="K232" s="32">
        <f t="shared" si="24"/>
        <v>1200</v>
      </c>
      <c r="L232" s="32">
        <f t="shared" si="28"/>
        <v>19850</v>
      </c>
      <c r="N232" s="32">
        <f t="shared" si="26"/>
        <v>1230117</v>
      </c>
    </row>
    <row r="233" spans="1:14" ht="15.75" customHeight="1">
      <c r="A233" s="4" t="s">
        <v>114</v>
      </c>
      <c r="B233" s="5">
        <v>43353</v>
      </c>
      <c r="F233" s="4">
        <v>450</v>
      </c>
      <c r="G233" s="4">
        <v>400</v>
      </c>
      <c r="H233" s="4">
        <v>450</v>
      </c>
      <c r="I233" s="4">
        <v>400</v>
      </c>
      <c r="K233" s="32">
        <f t="shared" si="24"/>
        <v>1700</v>
      </c>
      <c r="L233" s="32">
        <f>L231+K233</f>
        <v>20350</v>
      </c>
      <c r="N233" s="32">
        <f>N231+K233</f>
        <v>1230617</v>
      </c>
    </row>
    <row r="234" spans="1:14" ht="15.75" customHeight="1">
      <c r="A234" s="4" t="s">
        <v>12</v>
      </c>
      <c r="B234" s="5">
        <v>43353</v>
      </c>
      <c r="C234" s="4"/>
      <c r="D234" s="4"/>
      <c r="E234" s="4"/>
      <c r="F234" s="4">
        <v>450</v>
      </c>
      <c r="G234" s="4">
        <v>400</v>
      </c>
      <c r="H234" s="4">
        <v>450</v>
      </c>
      <c r="I234" s="4">
        <v>400</v>
      </c>
      <c r="K234" s="32">
        <f t="shared" si="24"/>
        <v>1700</v>
      </c>
      <c r="L234" s="32">
        <f t="shared" ref="L234:L235" si="29">L233+K234</f>
        <v>22050</v>
      </c>
      <c r="N234" s="32">
        <f t="shared" ref="N234:N235" si="30">N233+K234</f>
        <v>1232317</v>
      </c>
    </row>
    <row r="235" spans="1:14" ht="15.75" customHeight="1">
      <c r="A235" s="4" t="s">
        <v>16</v>
      </c>
      <c r="B235" s="5">
        <v>43353</v>
      </c>
      <c r="C235" s="4"/>
      <c r="D235" s="4"/>
      <c r="E235" s="4">
        <v>400</v>
      </c>
      <c r="F235" s="4"/>
      <c r="G235" s="4">
        <v>450</v>
      </c>
      <c r="H235" s="4">
        <v>450</v>
      </c>
      <c r="I235" s="4">
        <v>500</v>
      </c>
      <c r="K235" s="32">
        <f t="shared" si="24"/>
        <v>1800</v>
      </c>
      <c r="L235" s="32">
        <f t="shared" si="29"/>
        <v>23850</v>
      </c>
      <c r="N235" s="32">
        <f t="shared" si="30"/>
        <v>1234117</v>
      </c>
    </row>
    <row r="236" spans="1:14" ht="15.75" customHeight="1">
      <c r="A236" s="4" t="s">
        <v>11</v>
      </c>
      <c r="B236" s="5">
        <v>43354</v>
      </c>
      <c r="C236" s="4">
        <v>250</v>
      </c>
      <c r="D236" s="4">
        <v>450</v>
      </c>
      <c r="E236" s="4">
        <v>400</v>
      </c>
      <c r="F236" s="4">
        <v>400</v>
      </c>
      <c r="G236" s="4">
        <v>400</v>
      </c>
      <c r="H236" s="4">
        <v>400</v>
      </c>
      <c r="I236" s="4">
        <v>400</v>
      </c>
      <c r="K236" s="32">
        <f t="shared" si="24"/>
        <v>2700</v>
      </c>
      <c r="L236" s="32">
        <f>L233+K236</f>
        <v>23050</v>
      </c>
      <c r="N236" s="32">
        <f>N233+K236</f>
        <v>1233317</v>
      </c>
    </row>
    <row r="237" spans="1:14" ht="15.75" customHeight="1">
      <c r="A237" s="4" t="s">
        <v>8</v>
      </c>
      <c r="B237" s="5">
        <v>43355</v>
      </c>
      <c r="F237" s="4">
        <v>450</v>
      </c>
      <c r="G237" s="4">
        <v>450</v>
      </c>
      <c r="H237" s="4">
        <v>450</v>
      </c>
      <c r="I237" s="4">
        <v>450</v>
      </c>
      <c r="J237" s="4"/>
      <c r="K237" s="32">
        <f t="shared" si="24"/>
        <v>1800</v>
      </c>
      <c r="L237" s="32">
        <f t="shared" ref="L237:L261" si="31">L236+K237</f>
        <v>24850</v>
      </c>
      <c r="N237" s="32">
        <f>N236+K237</f>
        <v>1235117</v>
      </c>
    </row>
    <row r="238" spans="1:14" ht="15.75" customHeight="1">
      <c r="A238" s="4" t="s">
        <v>72</v>
      </c>
      <c r="B238" s="5">
        <v>43356</v>
      </c>
      <c r="F238" s="4">
        <v>300</v>
      </c>
      <c r="G238" s="4">
        <v>300</v>
      </c>
      <c r="H238" s="4">
        <v>300</v>
      </c>
      <c r="J238" s="4">
        <v>150</v>
      </c>
      <c r="K238" s="32">
        <f t="shared" si="24"/>
        <v>1050</v>
      </c>
      <c r="L238" s="32">
        <f t="shared" si="31"/>
        <v>25900</v>
      </c>
      <c r="N238" s="32">
        <f>N236+K238</f>
        <v>1234367</v>
      </c>
    </row>
    <row r="239" spans="1:14" ht="15.75" customHeight="1">
      <c r="A239" s="4" t="s">
        <v>13</v>
      </c>
      <c r="B239" s="5">
        <v>43356</v>
      </c>
      <c r="C239" s="4">
        <v>500</v>
      </c>
      <c r="D239" s="4">
        <v>500</v>
      </c>
      <c r="E239" s="4">
        <v>500</v>
      </c>
      <c r="F239" s="4">
        <v>475</v>
      </c>
      <c r="G239" s="4">
        <v>500</v>
      </c>
      <c r="H239" s="4">
        <v>500</v>
      </c>
      <c r="I239" s="4">
        <v>500</v>
      </c>
      <c r="K239" s="32">
        <f t="shared" si="24"/>
        <v>3475</v>
      </c>
      <c r="L239" s="32">
        <f t="shared" si="31"/>
        <v>29375</v>
      </c>
      <c r="N239" s="32">
        <f t="shared" ref="N239:N250" si="32">N238+K239</f>
        <v>1237842</v>
      </c>
    </row>
    <row r="240" spans="1:14" ht="15.75" customHeight="1">
      <c r="A240" s="4" t="s">
        <v>21</v>
      </c>
      <c r="B240" s="5">
        <v>43356</v>
      </c>
      <c r="F240" s="4">
        <v>450</v>
      </c>
      <c r="G240" s="4">
        <v>450</v>
      </c>
      <c r="K240" s="32">
        <f t="shared" si="24"/>
        <v>900</v>
      </c>
      <c r="L240" s="32">
        <f t="shared" si="31"/>
        <v>30275</v>
      </c>
      <c r="N240" s="32">
        <f t="shared" si="32"/>
        <v>1238742</v>
      </c>
    </row>
    <row r="241" spans="1:14" ht="15.75" customHeight="1">
      <c r="A241" s="4" t="s">
        <v>22</v>
      </c>
      <c r="B241" s="5">
        <v>43356</v>
      </c>
      <c r="F241" s="4">
        <v>450</v>
      </c>
      <c r="G241" s="4">
        <v>400</v>
      </c>
      <c r="H241" s="4">
        <v>400</v>
      </c>
      <c r="I241" s="4">
        <v>400</v>
      </c>
      <c r="K241" s="32">
        <f t="shared" si="24"/>
        <v>1650</v>
      </c>
      <c r="L241" s="32">
        <f t="shared" si="31"/>
        <v>31925</v>
      </c>
      <c r="N241" s="32">
        <f t="shared" si="32"/>
        <v>1240392</v>
      </c>
    </row>
    <row r="242" spans="1:14" ht="15.75" customHeight="1">
      <c r="A242" s="4" t="s">
        <v>114</v>
      </c>
      <c r="B242" s="5">
        <v>43356</v>
      </c>
      <c r="C242" s="4">
        <v>500</v>
      </c>
      <c r="D242" s="4">
        <v>500</v>
      </c>
      <c r="E242" s="4">
        <v>800</v>
      </c>
      <c r="F242" s="4">
        <v>800</v>
      </c>
      <c r="G242" s="4">
        <v>1000</v>
      </c>
      <c r="H242" s="4">
        <v>1000</v>
      </c>
      <c r="I242" s="4">
        <v>1000</v>
      </c>
      <c r="K242" s="32">
        <f t="shared" si="24"/>
        <v>5600</v>
      </c>
      <c r="L242" s="32">
        <f t="shared" si="31"/>
        <v>37525</v>
      </c>
      <c r="N242" s="32">
        <f t="shared" si="32"/>
        <v>1245992</v>
      </c>
    </row>
    <row r="243" spans="1:14" ht="15.75" customHeight="1">
      <c r="A243" s="4" t="s">
        <v>116</v>
      </c>
      <c r="B243" s="5">
        <v>43356</v>
      </c>
      <c r="C243" s="4">
        <v>300</v>
      </c>
      <c r="D243" s="4">
        <v>300</v>
      </c>
      <c r="E243" s="4">
        <v>300</v>
      </c>
      <c r="F243" s="4">
        <v>300</v>
      </c>
      <c r="G243" s="4">
        <v>300</v>
      </c>
      <c r="H243" s="4">
        <v>300</v>
      </c>
      <c r="I243" s="4">
        <v>300</v>
      </c>
      <c r="K243" s="32">
        <f t="shared" si="24"/>
        <v>2100</v>
      </c>
      <c r="L243" s="32">
        <f t="shared" si="31"/>
        <v>39625</v>
      </c>
      <c r="N243" s="32">
        <f t="shared" si="32"/>
        <v>1248092</v>
      </c>
    </row>
    <row r="244" spans="1:14" ht="15.75" customHeight="1">
      <c r="A244" s="4" t="s">
        <v>43</v>
      </c>
      <c r="B244" s="5">
        <v>43356</v>
      </c>
      <c r="F244" s="4">
        <v>400</v>
      </c>
      <c r="G244" s="4">
        <v>200</v>
      </c>
      <c r="K244" s="32">
        <f t="shared" si="24"/>
        <v>600</v>
      </c>
      <c r="L244" s="32">
        <f t="shared" si="31"/>
        <v>40225</v>
      </c>
      <c r="N244" s="32">
        <f t="shared" si="32"/>
        <v>1248692</v>
      </c>
    </row>
    <row r="245" spans="1:14" ht="15.75" customHeight="1">
      <c r="A245" s="4" t="s">
        <v>12</v>
      </c>
      <c r="B245" s="5">
        <v>43357</v>
      </c>
      <c r="E245" s="4"/>
      <c r="F245" s="4">
        <v>425</v>
      </c>
      <c r="G245" s="4">
        <v>425</v>
      </c>
      <c r="H245" s="4">
        <v>400</v>
      </c>
      <c r="I245" s="4">
        <v>400</v>
      </c>
      <c r="K245" s="32">
        <f t="shared" si="24"/>
        <v>1650</v>
      </c>
      <c r="L245" s="32">
        <f t="shared" si="31"/>
        <v>41875</v>
      </c>
      <c r="N245" s="32">
        <f t="shared" si="32"/>
        <v>1250342</v>
      </c>
    </row>
    <row r="246" spans="1:14" ht="15.75" customHeight="1">
      <c r="A246" s="4" t="s">
        <v>45</v>
      </c>
      <c r="B246" s="5">
        <v>43361</v>
      </c>
      <c r="E246" s="4">
        <v>350</v>
      </c>
      <c r="G246" s="4">
        <v>300</v>
      </c>
      <c r="H246" s="4">
        <v>150</v>
      </c>
      <c r="I246" s="4">
        <v>150</v>
      </c>
      <c r="K246" s="32">
        <f t="shared" si="24"/>
        <v>950</v>
      </c>
      <c r="L246" s="32">
        <f t="shared" si="31"/>
        <v>42825</v>
      </c>
      <c r="N246" s="32">
        <f t="shared" si="32"/>
        <v>1251292</v>
      </c>
    </row>
    <row r="247" spans="1:14" ht="15.75" customHeight="1">
      <c r="A247" s="4" t="s">
        <v>10</v>
      </c>
      <c r="B247" s="5">
        <v>43362</v>
      </c>
      <c r="E247" s="4">
        <v>300</v>
      </c>
      <c r="F247" s="4">
        <v>300</v>
      </c>
      <c r="G247" s="4">
        <v>400</v>
      </c>
      <c r="H247" s="4">
        <v>400</v>
      </c>
      <c r="I247" s="4">
        <v>400</v>
      </c>
      <c r="K247" s="32">
        <f t="shared" si="24"/>
        <v>1800</v>
      </c>
      <c r="L247" s="32">
        <f t="shared" si="31"/>
        <v>44625</v>
      </c>
      <c r="N247" s="32">
        <f t="shared" si="32"/>
        <v>1253092</v>
      </c>
    </row>
    <row r="248" spans="1:14" ht="15.75" customHeight="1">
      <c r="A248" s="4" t="s">
        <v>12</v>
      </c>
      <c r="B248" s="5">
        <v>43362</v>
      </c>
      <c r="F248" s="4">
        <v>375</v>
      </c>
      <c r="G248" s="4">
        <v>300</v>
      </c>
      <c r="H248" s="4">
        <v>300</v>
      </c>
      <c r="I248" s="4">
        <v>350</v>
      </c>
      <c r="K248" s="32">
        <f t="shared" si="24"/>
        <v>1325</v>
      </c>
      <c r="L248" s="32">
        <f t="shared" si="31"/>
        <v>45950</v>
      </c>
      <c r="N248" s="32">
        <f t="shared" si="32"/>
        <v>1254417</v>
      </c>
    </row>
    <row r="249" spans="1:14" ht="15.75" customHeight="1">
      <c r="A249" s="4" t="s">
        <v>16</v>
      </c>
      <c r="B249" s="5">
        <v>43363</v>
      </c>
      <c r="C249" s="4"/>
      <c r="D249" s="4"/>
      <c r="E249" s="4"/>
      <c r="F249" s="4"/>
      <c r="G249" s="4">
        <v>500</v>
      </c>
      <c r="H249" s="4">
        <v>500</v>
      </c>
      <c r="I249" s="4">
        <v>500</v>
      </c>
      <c r="K249" s="32">
        <f t="shared" si="24"/>
        <v>1500</v>
      </c>
      <c r="L249" s="32">
        <f t="shared" si="31"/>
        <v>47450</v>
      </c>
      <c r="N249" s="32">
        <f t="shared" si="32"/>
        <v>1255917</v>
      </c>
    </row>
    <row r="250" spans="1:14" ht="15.75" customHeight="1">
      <c r="A250" s="4" t="s">
        <v>18</v>
      </c>
      <c r="B250" s="5">
        <v>43363</v>
      </c>
      <c r="C250" s="4"/>
      <c r="D250" s="4">
        <v>200</v>
      </c>
      <c r="E250" s="4">
        <v>200</v>
      </c>
      <c r="F250" s="4">
        <v>200</v>
      </c>
      <c r="G250" s="4">
        <v>200</v>
      </c>
      <c r="H250" s="4">
        <v>200</v>
      </c>
      <c r="I250" s="4">
        <v>400</v>
      </c>
      <c r="K250" s="32">
        <f t="shared" si="24"/>
        <v>1400</v>
      </c>
      <c r="L250" s="32">
        <f t="shared" si="31"/>
        <v>48850</v>
      </c>
      <c r="N250" s="32">
        <f t="shared" si="32"/>
        <v>1257317</v>
      </c>
    </row>
    <row r="251" spans="1:14" ht="15.75" customHeight="1">
      <c r="A251" s="4" t="s">
        <v>114</v>
      </c>
      <c r="B251" s="5">
        <v>43367</v>
      </c>
      <c r="C251" s="4">
        <v>500</v>
      </c>
      <c r="D251" s="4">
        <v>500</v>
      </c>
      <c r="E251" s="4">
        <v>750</v>
      </c>
      <c r="F251" s="4">
        <v>1000</v>
      </c>
      <c r="G251" s="4">
        <v>875</v>
      </c>
      <c r="H251" s="4">
        <v>1000</v>
      </c>
      <c r="I251" s="4">
        <v>1000</v>
      </c>
      <c r="K251" s="32">
        <f t="shared" si="24"/>
        <v>5625</v>
      </c>
      <c r="L251" s="32">
        <f t="shared" si="31"/>
        <v>54475</v>
      </c>
      <c r="N251" s="32">
        <f>N248+K251</f>
        <v>1260042</v>
      </c>
    </row>
    <row r="252" spans="1:14" ht="15.75" customHeight="1">
      <c r="A252" s="4" t="s">
        <v>24</v>
      </c>
      <c r="B252" s="5">
        <v>43367</v>
      </c>
      <c r="C252" s="4">
        <v>300</v>
      </c>
      <c r="D252" s="4">
        <v>300</v>
      </c>
      <c r="E252" s="4">
        <v>450</v>
      </c>
      <c r="F252" s="4">
        <v>300</v>
      </c>
      <c r="G252" s="4">
        <v>300</v>
      </c>
      <c r="H252" s="4">
        <v>450</v>
      </c>
      <c r="I252" s="4">
        <v>450</v>
      </c>
      <c r="K252" s="32">
        <f t="shared" si="24"/>
        <v>2550</v>
      </c>
      <c r="L252" s="32">
        <f t="shared" si="31"/>
        <v>57025</v>
      </c>
      <c r="N252" s="32">
        <f t="shared" ref="N252:N268" si="33">N251+K252</f>
        <v>1262592</v>
      </c>
    </row>
    <row r="253" spans="1:14" ht="15.75" customHeight="1">
      <c r="A253" s="4" t="s">
        <v>60</v>
      </c>
      <c r="B253" s="5">
        <v>43367</v>
      </c>
      <c r="G253" s="4">
        <v>450</v>
      </c>
      <c r="H253" s="4">
        <v>450</v>
      </c>
      <c r="K253" s="32">
        <f t="shared" si="24"/>
        <v>900</v>
      </c>
      <c r="L253" s="32">
        <f t="shared" si="31"/>
        <v>57925</v>
      </c>
      <c r="N253" s="32">
        <f t="shared" si="33"/>
        <v>1263492</v>
      </c>
    </row>
    <row r="254" spans="1:14" ht="15.75" customHeight="1">
      <c r="A254" s="4" t="s">
        <v>13</v>
      </c>
      <c r="B254" s="5">
        <v>43368</v>
      </c>
      <c r="C254" s="4">
        <v>300</v>
      </c>
      <c r="D254" s="4">
        <v>500</v>
      </c>
      <c r="E254" s="4">
        <v>500</v>
      </c>
      <c r="F254" s="4">
        <v>600</v>
      </c>
      <c r="G254" s="4">
        <v>1000</v>
      </c>
      <c r="H254" s="4">
        <v>1000</v>
      </c>
      <c r="I254" s="4">
        <v>1000</v>
      </c>
      <c r="K254" s="32">
        <f t="shared" si="24"/>
        <v>4900</v>
      </c>
      <c r="L254" s="32">
        <f t="shared" si="31"/>
        <v>62825</v>
      </c>
      <c r="N254" s="32">
        <f t="shared" si="33"/>
        <v>1268392</v>
      </c>
    </row>
    <row r="255" spans="1:14" ht="15.75" customHeight="1">
      <c r="A255" s="4" t="s">
        <v>77</v>
      </c>
      <c r="B255" s="5">
        <v>43367</v>
      </c>
      <c r="C255" s="4">
        <v>300</v>
      </c>
      <c r="D255" s="4">
        <v>350</v>
      </c>
      <c r="E255" s="4">
        <v>300</v>
      </c>
      <c r="F255" s="4">
        <v>200</v>
      </c>
      <c r="G255" s="4">
        <v>300</v>
      </c>
      <c r="H255" s="4">
        <v>300</v>
      </c>
      <c r="I255" s="4">
        <v>300</v>
      </c>
      <c r="K255" s="32">
        <f t="shared" si="24"/>
        <v>2050</v>
      </c>
      <c r="L255" s="32">
        <f t="shared" si="31"/>
        <v>64875</v>
      </c>
      <c r="N255" s="32">
        <f t="shared" si="33"/>
        <v>1270442</v>
      </c>
    </row>
    <row r="256" spans="1:14" ht="15.75" customHeight="1">
      <c r="A256" s="4" t="s">
        <v>113</v>
      </c>
      <c r="B256" s="5">
        <v>43368</v>
      </c>
      <c r="E256" s="4">
        <v>300</v>
      </c>
      <c r="F256" s="4">
        <v>400</v>
      </c>
      <c r="H256" s="4">
        <v>400</v>
      </c>
      <c r="I256" s="4">
        <v>200</v>
      </c>
      <c r="K256" s="32">
        <f t="shared" si="24"/>
        <v>1300</v>
      </c>
      <c r="L256" s="32">
        <f t="shared" si="31"/>
        <v>66175</v>
      </c>
      <c r="N256" s="32">
        <f t="shared" si="33"/>
        <v>1271742</v>
      </c>
    </row>
    <row r="257" spans="1:14" ht="15.75" customHeight="1">
      <c r="A257" s="4" t="s">
        <v>19</v>
      </c>
      <c r="B257" s="5">
        <v>43368</v>
      </c>
      <c r="C257" s="4">
        <v>250</v>
      </c>
      <c r="F257" s="4">
        <v>350</v>
      </c>
      <c r="G257" s="4">
        <v>400</v>
      </c>
      <c r="H257" s="4">
        <v>400</v>
      </c>
      <c r="K257" s="32">
        <f t="shared" si="24"/>
        <v>1400</v>
      </c>
      <c r="L257" s="32">
        <f t="shared" si="31"/>
        <v>67575</v>
      </c>
      <c r="N257" s="32">
        <f t="shared" si="33"/>
        <v>1273142</v>
      </c>
    </row>
    <row r="258" spans="1:14" ht="15.75" customHeight="1">
      <c r="A258" s="4" t="s">
        <v>12</v>
      </c>
      <c r="B258" s="5">
        <v>43369</v>
      </c>
      <c r="C258" s="4">
        <v>250</v>
      </c>
      <c r="F258" s="4">
        <v>300</v>
      </c>
      <c r="G258" s="4">
        <v>350</v>
      </c>
      <c r="H258" s="4">
        <v>300</v>
      </c>
      <c r="I258" s="4">
        <v>300</v>
      </c>
      <c r="K258" s="32">
        <f t="shared" si="24"/>
        <v>1500</v>
      </c>
      <c r="L258" s="32">
        <f t="shared" si="31"/>
        <v>69075</v>
      </c>
      <c r="N258" s="32">
        <f t="shared" si="33"/>
        <v>1274642</v>
      </c>
    </row>
    <row r="259" spans="1:14" ht="15.75" customHeight="1">
      <c r="A259" s="4" t="s">
        <v>9</v>
      </c>
      <c r="B259" s="5">
        <v>43370</v>
      </c>
      <c r="G259" s="4">
        <v>400</v>
      </c>
      <c r="H259" s="4">
        <v>400</v>
      </c>
      <c r="I259" s="4">
        <v>400</v>
      </c>
      <c r="K259" s="32">
        <f t="shared" si="24"/>
        <v>1200</v>
      </c>
      <c r="L259" s="32">
        <f t="shared" si="31"/>
        <v>70275</v>
      </c>
      <c r="N259" s="32">
        <f t="shared" si="33"/>
        <v>1275842</v>
      </c>
    </row>
    <row r="260" spans="1:14" ht="15.75" customHeight="1">
      <c r="A260" s="4" t="s">
        <v>15</v>
      </c>
      <c r="B260" s="5">
        <v>43371</v>
      </c>
      <c r="D260" s="4">
        <v>400</v>
      </c>
      <c r="F260" s="4">
        <v>400</v>
      </c>
      <c r="G260" s="4">
        <v>400</v>
      </c>
      <c r="K260" s="32">
        <f t="shared" si="24"/>
        <v>1200</v>
      </c>
      <c r="L260" s="32">
        <f t="shared" si="31"/>
        <v>71475</v>
      </c>
      <c r="N260" s="32">
        <f t="shared" si="33"/>
        <v>1277042</v>
      </c>
    </row>
    <row r="261" spans="1:14" ht="15.75" customHeight="1">
      <c r="A261" s="4" t="s">
        <v>73</v>
      </c>
      <c r="B261" s="5">
        <v>43371</v>
      </c>
      <c r="C261" s="4">
        <v>200</v>
      </c>
      <c r="D261" s="4">
        <v>200</v>
      </c>
      <c r="E261" s="4">
        <v>200</v>
      </c>
      <c r="F261" s="4">
        <v>200</v>
      </c>
      <c r="G261" s="4">
        <v>200</v>
      </c>
      <c r="H261" s="4">
        <v>200</v>
      </c>
      <c r="I261" s="4">
        <v>200</v>
      </c>
      <c r="K261" s="32">
        <f t="shared" si="24"/>
        <v>1400</v>
      </c>
      <c r="L261" s="32">
        <f t="shared" si="31"/>
        <v>72875</v>
      </c>
      <c r="N261" s="32">
        <f t="shared" si="33"/>
        <v>1278442</v>
      </c>
    </row>
    <row r="262" spans="1:14" ht="15.75" customHeight="1">
      <c r="A262" s="4" t="s">
        <v>7</v>
      </c>
      <c r="B262" s="5">
        <v>43374</v>
      </c>
      <c r="C262" s="4">
        <v>800</v>
      </c>
      <c r="D262" s="4">
        <v>1000</v>
      </c>
      <c r="E262" s="4">
        <v>1000</v>
      </c>
      <c r="F262" s="4">
        <v>1000</v>
      </c>
      <c r="G262" s="4">
        <v>3000</v>
      </c>
      <c r="H262" s="4">
        <v>4800</v>
      </c>
      <c r="I262" s="4">
        <v>4800</v>
      </c>
      <c r="K262" s="32">
        <f t="shared" si="24"/>
        <v>16400</v>
      </c>
      <c r="L262" s="32">
        <f>K262</f>
        <v>16400</v>
      </c>
      <c r="N262" s="32">
        <f t="shared" si="33"/>
        <v>1294842</v>
      </c>
    </row>
    <row r="263" spans="1:14" ht="15.75" customHeight="1">
      <c r="A263" s="4" t="s">
        <v>10</v>
      </c>
      <c r="B263" s="5">
        <v>43375</v>
      </c>
      <c r="G263" s="4">
        <v>475</v>
      </c>
      <c r="H263" s="4">
        <v>400</v>
      </c>
      <c r="I263" s="4">
        <v>400</v>
      </c>
      <c r="K263" s="32">
        <f t="shared" si="24"/>
        <v>1275</v>
      </c>
      <c r="L263" s="32">
        <f t="shared" ref="L263:L281" si="34">L262+K263</f>
        <v>17675</v>
      </c>
      <c r="N263" s="32">
        <f t="shared" si="33"/>
        <v>1296117</v>
      </c>
    </row>
    <row r="264" spans="1:14" ht="15.75" customHeight="1">
      <c r="A264" s="4" t="s">
        <v>111</v>
      </c>
      <c r="B264" s="5">
        <v>43376</v>
      </c>
      <c r="G264" s="4">
        <v>200</v>
      </c>
      <c r="H264" s="4">
        <v>300</v>
      </c>
      <c r="I264" s="4">
        <v>300</v>
      </c>
      <c r="K264" s="32">
        <f t="shared" si="24"/>
        <v>800</v>
      </c>
      <c r="L264" s="32">
        <f t="shared" si="34"/>
        <v>18475</v>
      </c>
      <c r="N264" s="32">
        <f t="shared" si="33"/>
        <v>1296917</v>
      </c>
    </row>
    <row r="265" spans="1:14" ht="15.75" customHeight="1">
      <c r="A265" s="4" t="s">
        <v>13</v>
      </c>
      <c r="B265" s="5">
        <v>43376</v>
      </c>
      <c r="C265" s="4">
        <v>300</v>
      </c>
      <c r="D265" s="4">
        <v>300</v>
      </c>
      <c r="E265" s="4">
        <v>300</v>
      </c>
      <c r="F265" s="4">
        <v>800</v>
      </c>
      <c r="G265" s="4">
        <v>750</v>
      </c>
      <c r="H265" s="4">
        <v>1000</v>
      </c>
      <c r="I265" s="4">
        <v>1000</v>
      </c>
      <c r="K265" s="32">
        <f t="shared" si="24"/>
        <v>4450</v>
      </c>
      <c r="L265" s="32">
        <f t="shared" si="34"/>
        <v>22925</v>
      </c>
      <c r="N265" s="32">
        <f t="shared" si="33"/>
        <v>1301367</v>
      </c>
    </row>
    <row r="266" spans="1:14" ht="15.75" customHeight="1">
      <c r="A266" s="4" t="s">
        <v>22</v>
      </c>
      <c r="B266" s="5">
        <v>43377</v>
      </c>
      <c r="E266" s="4">
        <v>300</v>
      </c>
      <c r="F266" s="4">
        <v>450</v>
      </c>
      <c r="G266" s="4">
        <v>400</v>
      </c>
      <c r="H266" s="4">
        <v>400</v>
      </c>
      <c r="I266" s="4">
        <v>400</v>
      </c>
      <c r="K266" s="32">
        <f t="shared" si="24"/>
        <v>1950</v>
      </c>
      <c r="L266" s="32">
        <f t="shared" si="34"/>
        <v>24875</v>
      </c>
      <c r="N266" s="32">
        <f t="shared" si="33"/>
        <v>1303317</v>
      </c>
    </row>
    <row r="267" spans="1:14" ht="15.75" customHeight="1">
      <c r="A267" s="4" t="s">
        <v>8</v>
      </c>
      <c r="B267" s="5">
        <v>43377</v>
      </c>
      <c r="C267" s="4">
        <v>300</v>
      </c>
      <c r="D267" s="4">
        <v>300</v>
      </c>
      <c r="E267" s="4">
        <v>300</v>
      </c>
      <c r="F267" s="4">
        <v>450</v>
      </c>
      <c r="G267" s="4">
        <v>400</v>
      </c>
      <c r="H267" s="4">
        <v>400</v>
      </c>
      <c r="I267" s="4">
        <v>400</v>
      </c>
      <c r="K267" s="32">
        <f t="shared" si="24"/>
        <v>2550</v>
      </c>
      <c r="L267" s="32">
        <f t="shared" si="34"/>
        <v>27425</v>
      </c>
      <c r="N267" s="32">
        <f t="shared" si="33"/>
        <v>1305867</v>
      </c>
    </row>
    <row r="268" spans="1:14" ht="15.75" customHeight="1">
      <c r="A268" s="4" t="s">
        <v>87</v>
      </c>
      <c r="B268" s="5">
        <v>43377</v>
      </c>
      <c r="H268" s="4">
        <v>400</v>
      </c>
      <c r="I268" s="4">
        <v>400</v>
      </c>
      <c r="K268" s="32">
        <f t="shared" si="24"/>
        <v>800</v>
      </c>
      <c r="L268" s="32">
        <f t="shared" si="34"/>
        <v>28225</v>
      </c>
      <c r="N268" s="32">
        <f t="shared" si="33"/>
        <v>1306667</v>
      </c>
    </row>
    <row r="269" spans="1:14" ht="15.75" customHeight="1">
      <c r="A269" s="4" t="s">
        <v>56</v>
      </c>
      <c r="B269" s="5">
        <v>43377</v>
      </c>
      <c r="C269" s="4"/>
      <c r="D269" s="4"/>
      <c r="E269" s="4">
        <v>200</v>
      </c>
      <c r="F269" s="4">
        <v>200</v>
      </c>
      <c r="G269" s="4">
        <v>200</v>
      </c>
      <c r="H269" s="4">
        <v>200</v>
      </c>
      <c r="I269" s="4">
        <v>200</v>
      </c>
      <c r="K269" s="32">
        <f t="shared" si="24"/>
        <v>1000</v>
      </c>
      <c r="L269" s="32">
        <f t="shared" si="34"/>
        <v>29225</v>
      </c>
      <c r="N269" s="32">
        <f t="shared" ref="N269:N270" si="35">N267+K269</f>
        <v>1306867</v>
      </c>
    </row>
    <row r="270" spans="1:14" ht="15.75" customHeight="1">
      <c r="A270" s="4" t="s">
        <v>114</v>
      </c>
      <c r="B270" s="5">
        <v>43381</v>
      </c>
      <c r="C270" s="4">
        <v>400</v>
      </c>
      <c r="D270" s="4">
        <v>400</v>
      </c>
      <c r="E270" s="4">
        <v>600</v>
      </c>
      <c r="F270" s="4">
        <v>1000</v>
      </c>
      <c r="G270" s="4">
        <v>800</v>
      </c>
      <c r="H270" s="4">
        <v>1000</v>
      </c>
      <c r="I270" s="4">
        <v>1000</v>
      </c>
      <c r="K270" s="32">
        <f t="shared" si="24"/>
        <v>5200</v>
      </c>
      <c r="L270" s="32">
        <f t="shared" si="34"/>
        <v>34425</v>
      </c>
      <c r="N270" s="32">
        <f t="shared" si="35"/>
        <v>1311867</v>
      </c>
    </row>
    <row r="271" spans="1:14" ht="15.75" customHeight="1">
      <c r="A271" s="4" t="s">
        <v>43</v>
      </c>
      <c r="B271" s="5">
        <v>43381</v>
      </c>
      <c r="E271" s="4">
        <v>400</v>
      </c>
      <c r="F271" s="4">
        <v>200</v>
      </c>
      <c r="H271" s="4">
        <v>300</v>
      </c>
      <c r="I271" s="4">
        <v>400</v>
      </c>
      <c r="K271" s="32">
        <f t="shared" si="24"/>
        <v>1300</v>
      </c>
      <c r="L271" s="32">
        <f t="shared" si="34"/>
        <v>35725</v>
      </c>
      <c r="N271" s="32">
        <f t="shared" ref="N271:N281" si="36">N270+K271</f>
        <v>1313167</v>
      </c>
    </row>
    <row r="272" spans="1:14" ht="15.75" customHeight="1">
      <c r="A272" s="4" t="s">
        <v>12</v>
      </c>
      <c r="B272" s="5">
        <v>43382</v>
      </c>
      <c r="E272" s="4">
        <v>350</v>
      </c>
      <c r="G272" s="4">
        <v>300</v>
      </c>
      <c r="H272" s="4">
        <v>350</v>
      </c>
      <c r="I272" s="4">
        <v>300</v>
      </c>
      <c r="K272" s="32">
        <f t="shared" si="24"/>
        <v>1300</v>
      </c>
      <c r="L272" s="32">
        <f t="shared" si="34"/>
        <v>37025</v>
      </c>
      <c r="N272" s="32">
        <f t="shared" si="36"/>
        <v>1314467</v>
      </c>
    </row>
    <row r="273" spans="1:14" ht="15.75" customHeight="1">
      <c r="A273" s="4" t="s">
        <v>13</v>
      </c>
      <c r="B273" s="5">
        <v>43382</v>
      </c>
      <c r="C273" s="4">
        <v>250</v>
      </c>
      <c r="D273" s="4">
        <v>375</v>
      </c>
      <c r="E273" s="4">
        <v>600</v>
      </c>
      <c r="F273" s="4">
        <v>875</v>
      </c>
      <c r="G273" s="4">
        <v>850</v>
      </c>
      <c r="H273" s="4">
        <v>875</v>
      </c>
      <c r="I273" s="4">
        <v>925</v>
      </c>
      <c r="K273" s="32">
        <f t="shared" si="24"/>
        <v>4750</v>
      </c>
      <c r="L273" s="32">
        <f t="shared" si="34"/>
        <v>41775</v>
      </c>
      <c r="N273" s="32">
        <f t="shared" si="36"/>
        <v>1319217</v>
      </c>
    </row>
    <row r="274" spans="1:14" ht="15.75" customHeight="1">
      <c r="A274" s="4" t="s">
        <v>16</v>
      </c>
      <c r="B274" s="5">
        <v>43384</v>
      </c>
      <c r="F274" s="4">
        <v>625</v>
      </c>
      <c r="G274" s="4">
        <v>600</v>
      </c>
      <c r="H274" s="4">
        <v>600</v>
      </c>
      <c r="I274" s="4">
        <v>600</v>
      </c>
      <c r="K274" s="32">
        <f t="shared" si="24"/>
        <v>2425</v>
      </c>
      <c r="L274" s="32">
        <f t="shared" si="34"/>
        <v>44200</v>
      </c>
      <c r="N274" s="32">
        <f t="shared" si="36"/>
        <v>1321642</v>
      </c>
    </row>
    <row r="275" spans="1:14" ht="15.75" customHeight="1">
      <c r="A275" s="4" t="s">
        <v>60</v>
      </c>
      <c r="B275" s="5">
        <v>43384</v>
      </c>
      <c r="F275" s="4">
        <v>450</v>
      </c>
      <c r="G275" s="4">
        <v>450</v>
      </c>
      <c r="H275" s="4">
        <v>400</v>
      </c>
      <c r="I275" s="4">
        <v>400</v>
      </c>
      <c r="K275" s="32">
        <f t="shared" si="24"/>
        <v>1700</v>
      </c>
      <c r="L275" s="32">
        <f t="shared" si="34"/>
        <v>45900</v>
      </c>
      <c r="N275" s="32">
        <f t="shared" si="36"/>
        <v>1323342</v>
      </c>
    </row>
    <row r="276" spans="1:14" ht="15.75" customHeight="1">
      <c r="A276" s="4" t="s">
        <v>49</v>
      </c>
      <c r="B276" s="5">
        <v>43384</v>
      </c>
      <c r="C276" s="4">
        <v>300</v>
      </c>
      <c r="D276" s="4">
        <v>325</v>
      </c>
      <c r="E276" s="4">
        <v>300</v>
      </c>
      <c r="F276" s="4">
        <v>300</v>
      </c>
      <c r="G276" s="4">
        <v>300</v>
      </c>
      <c r="H276" s="4">
        <v>300</v>
      </c>
      <c r="I276" s="4">
        <v>300</v>
      </c>
      <c r="K276" s="32">
        <f t="shared" si="24"/>
        <v>2125</v>
      </c>
      <c r="L276" s="32">
        <f t="shared" si="34"/>
        <v>48025</v>
      </c>
      <c r="N276" s="32">
        <f t="shared" si="36"/>
        <v>1325467</v>
      </c>
    </row>
    <row r="277" spans="1:14" ht="15.75" customHeight="1">
      <c r="A277" s="4" t="s">
        <v>8</v>
      </c>
      <c r="B277" s="5">
        <v>43384</v>
      </c>
      <c r="G277" s="4">
        <v>450</v>
      </c>
      <c r="H277" s="4">
        <v>450</v>
      </c>
      <c r="I277" s="4">
        <v>450</v>
      </c>
      <c r="K277" s="32">
        <f t="shared" si="24"/>
        <v>1350</v>
      </c>
      <c r="L277" s="32">
        <f t="shared" si="34"/>
        <v>49375</v>
      </c>
      <c r="N277" s="32">
        <f t="shared" si="36"/>
        <v>1326817</v>
      </c>
    </row>
    <row r="278" spans="1:14" ht="15.75" customHeight="1">
      <c r="A278" s="4" t="s">
        <v>13</v>
      </c>
      <c r="B278" s="5">
        <v>43390</v>
      </c>
      <c r="C278" s="4">
        <v>200</v>
      </c>
      <c r="D278" s="4">
        <v>300</v>
      </c>
      <c r="E278" s="4">
        <v>400</v>
      </c>
      <c r="F278" s="4">
        <v>450</v>
      </c>
      <c r="G278" s="4">
        <v>750</v>
      </c>
      <c r="H278" s="4">
        <v>750</v>
      </c>
      <c r="I278" s="4">
        <v>750</v>
      </c>
      <c r="K278" s="32">
        <f t="shared" si="24"/>
        <v>3600</v>
      </c>
      <c r="L278" s="32">
        <f t="shared" si="34"/>
        <v>52975</v>
      </c>
      <c r="N278" s="32">
        <f t="shared" si="36"/>
        <v>1330417</v>
      </c>
    </row>
    <row r="279" spans="1:14" ht="15.75" customHeight="1">
      <c r="A279" s="4" t="s">
        <v>45</v>
      </c>
      <c r="B279" s="5">
        <v>43390</v>
      </c>
      <c r="E279" s="4">
        <v>200</v>
      </c>
      <c r="F279" s="4">
        <v>200</v>
      </c>
      <c r="G279" s="4">
        <v>200</v>
      </c>
      <c r="H279" s="4">
        <v>200</v>
      </c>
      <c r="K279" s="32">
        <f t="shared" si="24"/>
        <v>800</v>
      </c>
      <c r="L279" s="32">
        <f t="shared" si="34"/>
        <v>53775</v>
      </c>
      <c r="N279" s="32">
        <f t="shared" si="36"/>
        <v>1331217</v>
      </c>
    </row>
    <row r="280" spans="1:14" ht="15.75" customHeight="1">
      <c r="A280" s="4" t="s">
        <v>113</v>
      </c>
      <c r="B280" s="5">
        <v>43391</v>
      </c>
      <c r="D280" s="4">
        <v>600</v>
      </c>
      <c r="E280" s="4">
        <v>350</v>
      </c>
      <c r="F280" s="4">
        <v>300</v>
      </c>
      <c r="G280" s="4">
        <v>300</v>
      </c>
      <c r="H280" s="4">
        <v>500</v>
      </c>
      <c r="I280" s="4">
        <v>500</v>
      </c>
      <c r="K280" s="32">
        <f t="shared" si="24"/>
        <v>2550</v>
      </c>
      <c r="L280" s="32">
        <f t="shared" si="34"/>
        <v>56325</v>
      </c>
      <c r="N280" s="32">
        <f t="shared" si="36"/>
        <v>1333767</v>
      </c>
    </row>
    <row r="281" spans="1:14" ht="15.75" customHeight="1">
      <c r="A281" s="4" t="s">
        <v>12</v>
      </c>
      <c r="B281" s="5">
        <v>43395</v>
      </c>
      <c r="C281" s="4"/>
      <c r="D281" s="4"/>
      <c r="E281" s="4">
        <v>225</v>
      </c>
      <c r="F281" s="4">
        <v>325</v>
      </c>
      <c r="G281" s="4">
        <v>300</v>
      </c>
      <c r="H281" s="4">
        <v>300</v>
      </c>
      <c r="I281" s="4">
        <v>300</v>
      </c>
      <c r="K281" s="32">
        <f t="shared" si="24"/>
        <v>1450</v>
      </c>
      <c r="L281" s="32">
        <f t="shared" si="34"/>
        <v>57775</v>
      </c>
      <c r="N281" s="32">
        <f t="shared" si="36"/>
        <v>1335217</v>
      </c>
    </row>
    <row r="282" spans="1:14" ht="15.75" customHeight="1">
      <c r="A282" s="4" t="s">
        <v>114</v>
      </c>
      <c r="B282" s="5">
        <v>43396</v>
      </c>
      <c r="C282" s="4">
        <v>400</v>
      </c>
      <c r="D282" s="4">
        <v>400</v>
      </c>
      <c r="E282" s="4">
        <v>400</v>
      </c>
      <c r="F282" s="4">
        <v>450</v>
      </c>
      <c r="G282" s="4">
        <v>750</v>
      </c>
      <c r="H282" s="4">
        <v>600</v>
      </c>
      <c r="I282" s="4">
        <v>750</v>
      </c>
      <c r="K282" s="32">
        <f t="shared" si="24"/>
        <v>3750</v>
      </c>
      <c r="L282" s="32">
        <f>L280+K282</f>
        <v>60075</v>
      </c>
      <c r="N282" s="32">
        <f>N280+K282</f>
        <v>1337517</v>
      </c>
    </row>
    <row r="283" spans="1:14" ht="15.75" customHeight="1">
      <c r="A283" s="4" t="s">
        <v>13</v>
      </c>
      <c r="B283" s="5">
        <v>43397</v>
      </c>
      <c r="C283" s="4">
        <v>200</v>
      </c>
      <c r="D283" s="4">
        <v>300</v>
      </c>
      <c r="E283" s="4">
        <v>300</v>
      </c>
      <c r="F283" s="4">
        <v>450</v>
      </c>
      <c r="G283" s="4">
        <v>600</v>
      </c>
      <c r="H283" s="4">
        <v>450</v>
      </c>
      <c r="I283" s="4">
        <v>600</v>
      </c>
      <c r="K283" s="32">
        <f t="shared" si="24"/>
        <v>2900</v>
      </c>
      <c r="L283" s="32">
        <f t="shared" ref="L283:L286" si="37">L282+K283</f>
        <v>62975</v>
      </c>
      <c r="N283" s="32">
        <f t="shared" ref="N283:N286" si="38">N282+K283</f>
        <v>1340417</v>
      </c>
    </row>
    <row r="284" spans="1:14" ht="15.75" customHeight="1">
      <c r="A284" s="4" t="s">
        <v>10</v>
      </c>
      <c r="B284" s="42">
        <v>43397</v>
      </c>
      <c r="C284" s="4">
        <v>175</v>
      </c>
      <c r="E284" s="4">
        <v>400</v>
      </c>
      <c r="F284" s="4">
        <v>275</v>
      </c>
      <c r="G284" s="4">
        <v>300</v>
      </c>
      <c r="H284" s="4">
        <v>200</v>
      </c>
      <c r="I284" s="4">
        <v>300</v>
      </c>
      <c r="K284" s="32">
        <f t="shared" si="24"/>
        <v>1650</v>
      </c>
      <c r="L284" s="32">
        <f t="shared" si="37"/>
        <v>64625</v>
      </c>
      <c r="N284" s="32">
        <f t="shared" si="38"/>
        <v>1342067</v>
      </c>
    </row>
    <row r="285" spans="1:14" ht="15.75" customHeight="1">
      <c r="A285" s="4" t="s">
        <v>19</v>
      </c>
      <c r="B285" s="5">
        <v>43397</v>
      </c>
      <c r="H285" s="4">
        <v>500</v>
      </c>
      <c r="J285" s="4">
        <v>250</v>
      </c>
      <c r="K285" s="32">
        <f t="shared" si="24"/>
        <v>750</v>
      </c>
      <c r="L285" s="32">
        <f t="shared" si="37"/>
        <v>65375</v>
      </c>
      <c r="N285" s="32">
        <f t="shared" si="38"/>
        <v>1342817</v>
      </c>
    </row>
    <row r="286" spans="1:14" ht="15.75" customHeight="1">
      <c r="A286" s="4" t="s">
        <v>12</v>
      </c>
      <c r="B286" s="5">
        <v>43399</v>
      </c>
      <c r="F286" s="4">
        <v>325</v>
      </c>
      <c r="G286" s="4">
        <v>325</v>
      </c>
      <c r="H286" s="4">
        <v>325</v>
      </c>
      <c r="I286" s="4">
        <v>400</v>
      </c>
      <c r="K286" s="32">
        <f t="shared" si="24"/>
        <v>1375</v>
      </c>
      <c r="L286" s="32">
        <f t="shared" si="37"/>
        <v>66750</v>
      </c>
      <c r="N286" s="32">
        <f t="shared" si="38"/>
        <v>1344192</v>
      </c>
    </row>
    <row r="287" spans="1:14" ht="15.75" customHeight="1">
      <c r="A287" s="4" t="s">
        <v>43</v>
      </c>
      <c r="B287" s="5">
        <v>43402</v>
      </c>
      <c r="G287" s="4">
        <v>300</v>
      </c>
      <c r="H287" s="4">
        <v>300</v>
      </c>
      <c r="K287" s="32">
        <f t="shared" si="24"/>
        <v>600</v>
      </c>
      <c r="L287" s="32">
        <f>L285+K287</f>
        <v>65975</v>
      </c>
      <c r="N287" s="32">
        <f>N285+K287</f>
        <v>1343417</v>
      </c>
    </row>
    <row r="288" spans="1:14" ht="15.75" customHeight="1">
      <c r="A288" s="4" t="s">
        <v>9</v>
      </c>
      <c r="B288" s="5">
        <v>43402</v>
      </c>
      <c r="G288" s="4">
        <v>300</v>
      </c>
      <c r="H288" s="4">
        <v>300</v>
      </c>
      <c r="I288" s="4">
        <v>300</v>
      </c>
      <c r="K288" s="32">
        <f t="shared" si="24"/>
        <v>900</v>
      </c>
      <c r="L288" s="32">
        <f t="shared" ref="L288:L290" si="39">L287+K288</f>
        <v>66875</v>
      </c>
      <c r="N288" s="32">
        <f t="shared" ref="N288:N291" si="40">N287+K288</f>
        <v>1344317</v>
      </c>
    </row>
    <row r="289" spans="1:14" ht="15.75" customHeight="1">
      <c r="A289" s="4" t="s">
        <v>13</v>
      </c>
      <c r="B289" s="5">
        <v>43404</v>
      </c>
      <c r="C289" s="4">
        <v>275</v>
      </c>
      <c r="D289" s="4">
        <v>275</v>
      </c>
      <c r="E289" s="4">
        <v>450</v>
      </c>
      <c r="F289" s="4">
        <v>500</v>
      </c>
      <c r="G289" s="4">
        <v>750</v>
      </c>
      <c r="H289" s="4">
        <v>750</v>
      </c>
      <c r="I289" s="4">
        <v>750</v>
      </c>
      <c r="K289" s="32">
        <f t="shared" si="24"/>
        <v>3750</v>
      </c>
      <c r="L289" s="32">
        <f t="shared" si="39"/>
        <v>70625</v>
      </c>
      <c r="N289" s="32">
        <f t="shared" si="40"/>
        <v>1348067</v>
      </c>
    </row>
    <row r="290" spans="1:14" ht="15.75" customHeight="1">
      <c r="A290" s="4" t="s">
        <v>14</v>
      </c>
      <c r="B290" s="5">
        <v>43404</v>
      </c>
      <c r="G290" s="4">
        <v>450</v>
      </c>
      <c r="H290" s="4">
        <v>500</v>
      </c>
      <c r="I290" s="4">
        <v>450</v>
      </c>
      <c r="K290" s="32">
        <f t="shared" si="24"/>
        <v>1400</v>
      </c>
      <c r="L290" s="32">
        <f t="shared" si="39"/>
        <v>72025</v>
      </c>
      <c r="N290" s="32">
        <f t="shared" si="40"/>
        <v>1349467</v>
      </c>
    </row>
    <row r="291" spans="1:14" ht="15.75" customHeight="1">
      <c r="A291" s="4" t="s">
        <v>56</v>
      </c>
      <c r="B291" s="5">
        <v>43405</v>
      </c>
      <c r="C291" s="4"/>
      <c r="D291" s="4"/>
      <c r="E291" s="4"/>
      <c r="F291" s="4"/>
      <c r="G291" s="4"/>
      <c r="H291" s="4">
        <v>200</v>
      </c>
      <c r="I291" s="4">
        <v>100</v>
      </c>
      <c r="K291" s="32">
        <f t="shared" si="24"/>
        <v>300</v>
      </c>
      <c r="L291" s="32">
        <f>K291</f>
        <v>300</v>
      </c>
      <c r="N291" s="32">
        <f t="shared" si="40"/>
        <v>1349767</v>
      </c>
    </row>
    <row r="292" spans="1:14" ht="15.75" customHeight="1">
      <c r="A292" s="4" t="s">
        <v>7</v>
      </c>
      <c r="B292" s="5">
        <v>43405</v>
      </c>
      <c r="C292" s="4">
        <v>875</v>
      </c>
      <c r="D292" s="4">
        <v>625</v>
      </c>
      <c r="E292" s="4">
        <v>1200</v>
      </c>
      <c r="F292" s="4">
        <v>1200</v>
      </c>
      <c r="G292" s="4">
        <v>3750</v>
      </c>
      <c r="H292" s="4">
        <v>3850</v>
      </c>
      <c r="I292" s="4">
        <v>4800</v>
      </c>
      <c r="K292" s="32">
        <f t="shared" si="24"/>
        <v>16300</v>
      </c>
      <c r="L292" s="32">
        <f t="shared" ref="L292:L299" si="41">L291+K292</f>
        <v>16600</v>
      </c>
      <c r="N292" s="32">
        <f>N290+K292</f>
        <v>1365767</v>
      </c>
    </row>
    <row r="293" spans="1:14" ht="15.75" customHeight="1">
      <c r="A293" s="4" t="s">
        <v>52</v>
      </c>
      <c r="B293" s="5">
        <v>43406</v>
      </c>
      <c r="I293" s="4">
        <v>200</v>
      </c>
      <c r="K293" s="32">
        <f t="shared" si="24"/>
        <v>200</v>
      </c>
      <c r="L293" s="32">
        <f t="shared" si="41"/>
        <v>16800</v>
      </c>
      <c r="N293" s="32">
        <f t="shared" ref="N293:N299" si="42">N292+K293</f>
        <v>1365967</v>
      </c>
    </row>
    <row r="294" spans="1:14" ht="15.75" customHeight="1">
      <c r="A294" s="4" t="s">
        <v>77</v>
      </c>
      <c r="B294" s="5">
        <v>43409</v>
      </c>
      <c r="D294" s="4">
        <v>225</v>
      </c>
      <c r="E294" s="4">
        <v>175</v>
      </c>
      <c r="F294" s="4">
        <v>200</v>
      </c>
      <c r="G294" s="4">
        <v>150</v>
      </c>
      <c r="H294" s="4">
        <v>150</v>
      </c>
      <c r="I294" s="4">
        <v>300</v>
      </c>
      <c r="K294" s="32">
        <f t="shared" si="24"/>
        <v>1200</v>
      </c>
      <c r="L294" s="32">
        <f t="shared" si="41"/>
        <v>18000</v>
      </c>
      <c r="N294" s="32">
        <f t="shared" si="42"/>
        <v>1367167</v>
      </c>
    </row>
    <row r="295" spans="1:14" ht="15.75" customHeight="1">
      <c r="A295" s="4" t="s">
        <v>21</v>
      </c>
      <c r="B295" s="5">
        <v>43409</v>
      </c>
      <c r="F295" s="4">
        <v>300</v>
      </c>
      <c r="G295" s="4">
        <v>300</v>
      </c>
      <c r="H295" s="4">
        <v>300</v>
      </c>
      <c r="K295" s="32">
        <f t="shared" si="24"/>
        <v>900</v>
      </c>
      <c r="L295" s="32">
        <f t="shared" si="41"/>
        <v>18900</v>
      </c>
      <c r="N295" s="32">
        <f t="shared" si="42"/>
        <v>1368067</v>
      </c>
    </row>
    <row r="296" spans="1:14" ht="15.75" customHeight="1">
      <c r="A296" s="4" t="s">
        <v>10</v>
      </c>
      <c r="B296" s="42">
        <v>43409</v>
      </c>
      <c r="E296" s="4">
        <v>225</v>
      </c>
      <c r="F296" s="4">
        <v>200</v>
      </c>
      <c r="G296" s="4">
        <v>150</v>
      </c>
      <c r="H296" s="4">
        <v>275</v>
      </c>
      <c r="I296" s="4">
        <v>300</v>
      </c>
      <c r="K296" s="32">
        <f t="shared" si="24"/>
        <v>1150</v>
      </c>
      <c r="L296" s="32">
        <f t="shared" si="41"/>
        <v>20050</v>
      </c>
      <c r="N296" s="32">
        <f t="shared" si="42"/>
        <v>1369217</v>
      </c>
    </row>
    <row r="297" spans="1:14" ht="15.75" customHeight="1">
      <c r="A297" s="4" t="s">
        <v>8</v>
      </c>
      <c r="B297" s="42">
        <v>43409</v>
      </c>
      <c r="E297" s="4">
        <v>300</v>
      </c>
      <c r="F297" s="4">
        <v>300</v>
      </c>
      <c r="G297" s="4">
        <v>450</v>
      </c>
      <c r="H297" s="4">
        <v>300</v>
      </c>
      <c r="I297" s="4">
        <v>450</v>
      </c>
      <c r="K297" s="32">
        <f t="shared" si="24"/>
        <v>1800</v>
      </c>
      <c r="L297" s="32">
        <f t="shared" si="41"/>
        <v>21850</v>
      </c>
      <c r="N297" s="32">
        <f t="shared" si="42"/>
        <v>1371017</v>
      </c>
    </row>
    <row r="298" spans="1:14" ht="15.75" customHeight="1">
      <c r="A298" s="4" t="s">
        <v>114</v>
      </c>
      <c r="B298" s="42">
        <v>43409</v>
      </c>
      <c r="C298" s="4">
        <v>400</v>
      </c>
      <c r="D298" s="4">
        <v>400</v>
      </c>
      <c r="E298" s="4">
        <v>400</v>
      </c>
      <c r="F298" s="4">
        <v>450</v>
      </c>
      <c r="G298" s="4">
        <v>750</v>
      </c>
      <c r="H298" s="4">
        <v>600</v>
      </c>
      <c r="I298" s="4">
        <v>750</v>
      </c>
      <c r="K298" s="32">
        <f t="shared" si="24"/>
        <v>3750</v>
      </c>
      <c r="L298" s="32">
        <f t="shared" si="41"/>
        <v>25600</v>
      </c>
      <c r="N298" s="32">
        <f t="shared" si="42"/>
        <v>1374767</v>
      </c>
    </row>
    <row r="299" spans="1:14" ht="15.75" customHeight="1">
      <c r="A299" s="4" t="s">
        <v>12</v>
      </c>
      <c r="B299" s="5">
        <v>43410</v>
      </c>
      <c r="D299" s="4">
        <v>250</v>
      </c>
      <c r="E299" s="4">
        <v>225</v>
      </c>
      <c r="F299" s="4">
        <v>300</v>
      </c>
      <c r="G299" s="4">
        <v>300</v>
      </c>
      <c r="H299" s="4">
        <v>325</v>
      </c>
      <c r="I299" s="4">
        <v>300</v>
      </c>
      <c r="J299" s="4"/>
      <c r="K299" s="32">
        <f t="shared" si="24"/>
        <v>1700</v>
      </c>
      <c r="L299" s="32">
        <f t="shared" si="41"/>
        <v>27300</v>
      </c>
      <c r="N299" s="32">
        <f t="shared" si="42"/>
        <v>1376467</v>
      </c>
    </row>
    <row r="300" spans="1:14" ht="15.75" customHeight="1">
      <c r="A300" s="4" t="s">
        <v>72</v>
      </c>
      <c r="B300" s="5">
        <v>43410</v>
      </c>
      <c r="G300" s="4">
        <v>300</v>
      </c>
      <c r="H300" s="4">
        <v>300</v>
      </c>
      <c r="I300" s="4">
        <v>300</v>
      </c>
      <c r="J300" s="4">
        <v>100</v>
      </c>
      <c r="K300" s="32">
        <f t="shared" si="24"/>
        <v>1000</v>
      </c>
      <c r="L300" s="32">
        <f>L298+K300</f>
        <v>26600</v>
      </c>
      <c r="N300" s="32">
        <f>N298+K300</f>
        <v>1375767</v>
      </c>
    </row>
    <row r="301" spans="1:14" ht="15.75" customHeight="1">
      <c r="A301" s="4" t="s">
        <v>16</v>
      </c>
      <c r="B301" s="5">
        <v>43410</v>
      </c>
      <c r="C301" s="4"/>
      <c r="D301" s="4"/>
      <c r="E301" s="4"/>
      <c r="F301" s="4"/>
      <c r="G301" s="4">
        <v>600</v>
      </c>
      <c r="H301" s="4">
        <v>600</v>
      </c>
      <c r="I301" s="4">
        <v>600</v>
      </c>
      <c r="K301" s="32">
        <f t="shared" si="24"/>
        <v>1800</v>
      </c>
      <c r="L301" s="32">
        <f>L300+K301</f>
        <v>28400</v>
      </c>
      <c r="N301" s="32">
        <f>N300+K301</f>
        <v>1377567</v>
      </c>
    </row>
    <row r="302" spans="1:14" ht="15.75" customHeight="1">
      <c r="A302" s="4" t="s">
        <v>13</v>
      </c>
      <c r="B302" s="5">
        <v>43411</v>
      </c>
      <c r="C302" s="4">
        <v>300</v>
      </c>
      <c r="D302" s="4">
        <v>275</v>
      </c>
      <c r="E302" s="4">
        <v>450</v>
      </c>
      <c r="F302" s="4">
        <v>600</v>
      </c>
      <c r="G302" s="4">
        <v>750</v>
      </c>
      <c r="H302" s="4">
        <v>600</v>
      </c>
      <c r="I302" s="4">
        <v>750</v>
      </c>
      <c r="K302" s="32">
        <f t="shared" si="24"/>
        <v>3725</v>
      </c>
      <c r="L302" s="32">
        <f>L300+K302</f>
        <v>30325</v>
      </c>
      <c r="N302" s="32">
        <f>N300+K302</f>
        <v>1379492</v>
      </c>
    </row>
    <row r="303" spans="1:14" ht="15.75" customHeight="1">
      <c r="A303" s="4" t="s">
        <v>12</v>
      </c>
      <c r="B303" s="5">
        <v>43413</v>
      </c>
      <c r="C303" s="4"/>
      <c r="D303" s="4"/>
      <c r="E303" s="4">
        <v>375</v>
      </c>
      <c r="F303" s="4">
        <v>350</v>
      </c>
      <c r="G303" s="4">
        <v>300</v>
      </c>
      <c r="H303" s="4">
        <v>350</v>
      </c>
      <c r="I303" s="4">
        <v>375</v>
      </c>
      <c r="J303" s="4"/>
      <c r="K303" s="32">
        <f t="shared" si="24"/>
        <v>1750</v>
      </c>
      <c r="L303" s="32">
        <f t="shared" ref="L303:L329" si="43">L302+K303</f>
        <v>32075</v>
      </c>
      <c r="N303" s="32">
        <f t="shared" ref="N303:N322" si="44">N302+K303</f>
        <v>1381242</v>
      </c>
    </row>
    <row r="304" spans="1:14" ht="15.75" customHeight="1">
      <c r="A304" s="4" t="s">
        <v>19</v>
      </c>
      <c r="B304" s="5">
        <v>43413</v>
      </c>
      <c r="C304" s="4">
        <v>200</v>
      </c>
      <c r="D304" s="4"/>
      <c r="E304" s="4"/>
      <c r="F304" s="4">
        <v>250</v>
      </c>
      <c r="G304" s="4">
        <v>300</v>
      </c>
      <c r="H304" s="4">
        <v>300</v>
      </c>
      <c r="I304" s="4">
        <v>300</v>
      </c>
      <c r="J304" s="4">
        <v>75</v>
      </c>
      <c r="K304" s="32">
        <f t="shared" si="24"/>
        <v>1425</v>
      </c>
      <c r="L304" s="32">
        <f t="shared" si="43"/>
        <v>33500</v>
      </c>
      <c r="N304" s="32">
        <f t="shared" si="44"/>
        <v>1382667</v>
      </c>
    </row>
    <row r="305" spans="1:14" ht="15.75" customHeight="1">
      <c r="A305" s="4" t="s">
        <v>22</v>
      </c>
      <c r="B305" s="5">
        <v>43418</v>
      </c>
      <c r="C305" s="4"/>
      <c r="D305" s="4"/>
      <c r="E305" s="4"/>
      <c r="F305" s="4"/>
      <c r="G305" s="4">
        <v>400</v>
      </c>
      <c r="H305" s="4">
        <v>400</v>
      </c>
      <c r="I305" s="4">
        <v>400</v>
      </c>
      <c r="K305" s="32">
        <f t="shared" si="24"/>
        <v>1200</v>
      </c>
      <c r="L305" s="32">
        <f t="shared" si="43"/>
        <v>34700</v>
      </c>
      <c r="N305" s="32">
        <f t="shared" si="44"/>
        <v>1383867</v>
      </c>
    </row>
    <row r="306" spans="1:14" ht="15.75" customHeight="1">
      <c r="A306" s="4" t="s">
        <v>13</v>
      </c>
      <c r="B306" s="5">
        <v>43418</v>
      </c>
      <c r="H306" s="4">
        <v>600</v>
      </c>
      <c r="I306" s="4">
        <v>750</v>
      </c>
      <c r="K306" s="32">
        <f t="shared" si="24"/>
        <v>1350</v>
      </c>
      <c r="L306" s="32">
        <f t="shared" si="43"/>
        <v>36050</v>
      </c>
      <c r="N306" s="32">
        <f t="shared" si="44"/>
        <v>1385217</v>
      </c>
    </row>
    <row r="307" spans="1:14" ht="15.75" customHeight="1">
      <c r="A307" s="4" t="s">
        <v>55</v>
      </c>
      <c r="B307" s="5">
        <v>43418</v>
      </c>
      <c r="C307" s="4">
        <v>400</v>
      </c>
      <c r="D307" s="4">
        <v>400</v>
      </c>
      <c r="E307" s="4">
        <v>400</v>
      </c>
      <c r="F307" s="4">
        <v>400</v>
      </c>
      <c r="G307" s="4">
        <v>400</v>
      </c>
      <c r="H307" s="4">
        <v>400</v>
      </c>
      <c r="I307" s="4">
        <v>400</v>
      </c>
      <c r="K307" s="32">
        <f t="shared" si="24"/>
        <v>2800</v>
      </c>
      <c r="L307" s="32">
        <f t="shared" si="43"/>
        <v>38850</v>
      </c>
      <c r="N307" s="32">
        <f t="shared" si="44"/>
        <v>1388017</v>
      </c>
    </row>
    <row r="308" spans="1:14" ht="15.75" customHeight="1">
      <c r="A308" s="4" t="s">
        <v>24</v>
      </c>
      <c r="B308" s="5">
        <v>43418</v>
      </c>
      <c r="C308" s="4">
        <v>300</v>
      </c>
      <c r="E308" s="4">
        <v>300</v>
      </c>
      <c r="G308" s="4">
        <v>300</v>
      </c>
      <c r="H308" s="4">
        <v>300</v>
      </c>
      <c r="K308" s="32">
        <f t="shared" si="24"/>
        <v>1200</v>
      </c>
      <c r="L308" s="32">
        <f t="shared" si="43"/>
        <v>40050</v>
      </c>
      <c r="N308" s="32">
        <f t="shared" si="44"/>
        <v>1389217</v>
      </c>
    </row>
    <row r="309" spans="1:14" ht="15.75" customHeight="1">
      <c r="A309" s="4" t="s">
        <v>87</v>
      </c>
      <c r="B309" s="5">
        <v>43418</v>
      </c>
      <c r="J309" s="4">
        <v>113</v>
      </c>
      <c r="K309" s="32">
        <f t="shared" si="24"/>
        <v>113</v>
      </c>
      <c r="L309" s="32">
        <f t="shared" si="43"/>
        <v>40163</v>
      </c>
      <c r="N309" s="32">
        <f t="shared" si="44"/>
        <v>1389330</v>
      </c>
    </row>
    <row r="310" spans="1:14" ht="15.75" customHeight="1">
      <c r="A310" s="4" t="s">
        <v>49</v>
      </c>
      <c r="B310" s="5">
        <v>43419</v>
      </c>
      <c r="F310" s="4">
        <v>450</v>
      </c>
      <c r="G310" s="4">
        <v>450</v>
      </c>
      <c r="K310" s="32">
        <f t="shared" si="24"/>
        <v>900</v>
      </c>
      <c r="L310" s="32">
        <f t="shared" si="43"/>
        <v>41063</v>
      </c>
      <c r="N310" s="32">
        <f t="shared" si="44"/>
        <v>1390230</v>
      </c>
    </row>
    <row r="311" spans="1:14" ht="15.75" customHeight="1">
      <c r="A311" s="4" t="s">
        <v>56</v>
      </c>
      <c r="B311" s="5">
        <v>43419</v>
      </c>
      <c r="G311" s="4">
        <v>150</v>
      </c>
      <c r="I311" s="4">
        <v>100</v>
      </c>
      <c r="K311" s="32">
        <f t="shared" si="24"/>
        <v>250</v>
      </c>
      <c r="L311" s="32">
        <f t="shared" si="43"/>
        <v>41313</v>
      </c>
      <c r="N311" s="32">
        <f t="shared" si="44"/>
        <v>1390480</v>
      </c>
    </row>
    <row r="312" spans="1:14" ht="15.75" customHeight="1">
      <c r="A312" s="4" t="s">
        <v>12</v>
      </c>
      <c r="B312" s="5">
        <v>43419</v>
      </c>
      <c r="F312" s="4">
        <v>400</v>
      </c>
      <c r="G312" s="4">
        <v>300</v>
      </c>
      <c r="H312" s="4">
        <v>300</v>
      </c>
      <c r="I312" s="4">
        <v>300</v>
      </c>
      <c r="K312" s="32">
        <f t="shared" si="24"/>
        <v>1300</v>
      </c>
      <c r="L312" s="32">
        <f t="shared" si="43"/>
        <v>42613</v>
      </c>
      <c r="N312" s="32">
        <f t="shared" si="44"/>
        <v>1391780</v>
      </c>
    </row>
    <row r="313" spans="1:14" ht="15.75" customHeight="1">
      <c r="A313" s="4" t="s">
        <v>114</v>
      </c>
      <c r="B313" s="5">
        <v>43423</v>
      </c>
      <c r="C313" s="4">
        <v>400</v>
      </c>
      <c r="D313" s="4">
        <v>400</v>
      </c>
      <c r="E313" s="4">
        <v>400</v>
      </c>
      <c r="F313" s="4">
        <v>450</v>
      </c>
      <c r="G313" s="4">
        <v>750</v>
      </c>
      <c r="H313" s="4">
        <v>600</v>
      </c>
      <c r="I313" s="4">
        <v>750</v>
      </c>
      <c r="K313" s="32">
        <f t="shared" si="24"/>
        <v>3750</v>
      </c>
      <c r="L313" s="32">
        <f t="shared" si="43"/>
        <v>46363</v>
      </c>
      <c r="N313" s="32">
        <f t="shared" si="44"/>
        <v>1395530</v>
      </c>
    </row>
    <row r="314" spans="1:14" ht="15.75" customHeight="1">
      <c r="A314" s="4" t="s">
        <v>10</v>
      </c>
      <c r="B314" s="5">
        <v>43424</v>
      </c>
      <c r="G314" s="4">
        <v>300</v>
      </c>
      <c r="H314" s="4">
        <v>300</v>
      </c>
      <c r="I314" s="4">
        <v>300</v>
      </c>
      <c r="K314" s="32">
        <f t="shared" si="24"/>
        <v>900</v>
      </c>
      <c r="L314" s="32">
        <f t="shared" si="43"/>
        <v>47263</v>
      </c>
      <c r="N314" s="32">
        <f t="shared" si="44"/>
        <v>1396430</v>
      </c>
    </row>
    <row r="315" spans="1:14" ht="15.75" customHeight="1">
      <c r="A315" s="4" t="s">
        <v>45</v>
      </c>
      <c r="B315" s="5">
        <v>43430</v>
      </c>
      <c r="F315" s="4">
        <v>200</v>
      </c>
      <c r="G315" s="4">
        <v>200</v>
      </c>
      <c r="H315" s="4">
        <v>200</v>
      </c>
      <c r="K315" s="32">
        <f t="shared" si="24"/>
        <v>600</v>
      </c>
      <c r="L315" s="32">
        <f t="shared" si="43"/>
        <v>47863</v>
      </c>
      <c r="N315" s="32">
        <f t="shared" si="44"/>
        <v>1397030</v>
      </c>
    </row>
    <row r="316" spans="1:14" ht="15.75" customHeight="1">
      <c r="A316" s="4" t="s">
        <v>16</v>
      </c>
      <c r="B316" s="5">
        <v>43430</v>
      </c>
      <c r="E316" s="4"/>
      <c r="F316" s="4">
        <v>1000</v>
      </c>
      <c r="G316" s="4">
        <v>700</v>
      </c>
      <c r="H316" s="4">
        <v>1000</v>
      </c>
      <c r="I316" s="4">
        <v>1000</v>
      </c>
      <c r="K316" s="32">
        <f t="shared" si="24"/>
        <v>3700</v>
      </c>
      <c r="L316" s="32">
        <f t="shared" si="43"/>
        <v>51563</v>
      </c>
      <c r="N316" s="32">
        <f t="shared" si="44"/>
        <v>1400730</v>
      </c>
    </row>
    <row r="317" spans="1:14" ht="15.75" customHeight="1">
      <c r="A317" s="4" t="s">
        <v>9</v>
      </c>
      <c r="B317" s="5">
        <v>43431</v>
      </c>
      <c r="E317" s="4">
        <v>200</v>
      </c>
      <c r="F317" s="4">
        <v>200</v>
      </c>
      <c r="G317" s="4">
        <v>200</v>
      </c>
      <c r="H317" s="4">
        <v>200</v>
      </c>
      <c r="I317" s="4">
        <v>200</v>
      </c>
      <c r="K317" s="32">
        <f t="shared" si="24"/>
        <v>1000</v>
      </c>
      <c r="L317" s="32">
        <f t="shared" si="43"/>
        <v>52563</v>
      </c>
      <c r="N317" s="32">
        <f t="shared" si="44"/>
        <v>1401730</v>
      </c>
    </row>
    <row r="318" spans="1:14" ht="15.75" customHeight="1">
      <c r="A318" s="4" t="s">
        <v>12</v>
      </c>
      <c r="B318" s="5">
        <v>43431</v>
      </c>
      <c r="E318" s="4">
        <v>375</v>
      </c>
      <c r="F318" s="4">
        <v>350</v>
      </c>
      <c r="G318" s="4">
        <v>350</v>
      </c>
      <c r="H318" s="4">
        <v>300</v>
      </c>
      <c r="I318" s="4">
        <v>325</v>
      </c>
      <c r="K318" s="32">
        <f t="shared" si="24"/>
        <v>1700</v>
      </c>
      <c r="L318" s="32">
        <f t="shared" si="43"/>
        <v>54263</v>
      </c>
      <c r="N318" s="32">
        <f t="shared" si="44"/>
        <v>1403430</v>
      </c>
    </row>
    <row r="319" spans="1:14" ht="15.75" customHeight="1">
      <c r="A319" s="4" t="s">
        <v>13</v>
      </c>
      <c r="B319" s="5">
        <v>43432</v>
      </c>
      <c r="G319" s="4">
        <v>1025</v>
      </c>
      <c r="H319" s="4">
        <v>1100</v>
      </c>
      <c r="I319" s="4">
        <v>1100</v>
      </c>
      <c r="K319" s="32">
        <f t="shared" si="24"/>
        <v>3225</v>
      </c>
      <c r="L319" s="32">
        <f t="shared" si="43"/>
        <v>57488</v>
      </c>
      <c r="N319" s="32">
        <f t="shared" si="44"/>
        <v>1406655</v>
      </c>
    </row>
    <row r="320" spans="1:14" ht="15.75" customHeight="1">
      <c r="A320" s="4" t="s">
        <v>11</v>
      </c>
      <c r="B320" s="5">
        <v>43432</v>
      </c>
      <c r="C320" s="4">
        <v>300</v>
      </c>
      <c r="D320" s="4">
        <v>300</v>
      </c>
      <c r="E320" s="4">
        <v>275</v>
      </c>
      <c r="F320" s="4">
        <v>450</v>
      </c>
      <c r="G320" s="4">
        <v>400</v>
      </c>
      <c r="H320" s="4">
        <v>300</v>
      </c>
      <c r="I320" s="4">
        <v>325</v>
      </c>
      <c r="K320" s="32">
        <f t="shared" si="24"/>
        <v>2350</v>
      </c>
      <c r="L320" s="32">
        <f t="shared" si="43"/>
        <v>59838</v>
      </c>
      <c r="N320" s="32">
        <f t="shared" si="44"/>
        <v>1409005</v>
      </c>
    </row>
    <row r="321" spans="1:14" ht="15.75" customHeight="1">
      <c r="A321" s="4" t="s">
        <v>43</v>
      </c>
      <c r="B321" s="5">
        <v>43432</v>
      </c>
      <c r="D321" s="4">
        <v>300</v>
      </c>
      <c r="E321" s="4">
        <v>325</v>
      </c>
      <c r="G321" s="4">
        <v>300</v>
      </c>
      <c r="H321" s="4">
        <v>300</v>
      </c>
      <c r="I321" s="4">
        <v>300</v>
      </c>
      <c r="K321" s="32">
        <f t="shared" si="24"/>
        <v>1525</v>
      </c>
      <c r="L321" s="32">
        <f t="shared" si="43"/>
        <v>61363</v>
      </c>
      <c r="N321" s="32">
        <f t="shared" si="44"/>
        <v>1410530</v>
      </c>
    </row>
    <row r="322" spans="1:14" ht="15.75" customHeight="1">
      <c r="A322" s="4" t="s">
        <v>18</v>
      </c>
      <c r="B322" s="5">
        <v>43432</v>
      </c>
      <c r="F322" s="4">
        <v>500</v>
      </c>
      <c r="G322" s="4">
        <v>500</v>
      </c>
      <c r="H322" s="4">
        <v>525</v>
      </c>
      <c r="I322" s="4">
        <v>500</v>
      </c>
      <c r="K322" s="32">
        <f t="shared" si="24"/>
        <v>2025</v>
      </c>
      <c r="L322" s="32">
        <f t="shared" si="43"/>
        <v>63388</v>
      </c>
      <c r="N322" s="32">
        <f t="shared" si="44"/>
        <v>1412555</v>
      </c>
    </row>
    <row r="323" spans="1:14" ht="15.75" customHeight="1">
      <c r="A323" s="4" t="s">
        <v>56</v>
      </c>
      <c r="B323" s="5">
        <v>43433</v>
      </c>
      <c r="F323" s="4">
        <v>175</v>
      </c>
      <c r="G323" s="4">
        <v>200</v>
      </c>
      <c r="H323" s="4">
        <v>300</v>
      </c>
      <c r="I323" s="4">
        <v>200</v>
      </c>
      <c r="K323" s="32">
        <f t="shared" si="24"/>
        <v>875</v>
      </c>
      <c r="L323" s="32">
        <f t="shared" si="43"/>
        <v>64263</v>
      </c>
    </row>
    <row r="324" spans="1:14" ht="15.75" customHeight="1">
      <c r="A324" s="4" t="s">
        <v>8</v>
      </c>
      <c r="B324" s="5">
        <v>43434</v>
      </c>
      <c r="F324" s="4">
        <v>450</v>
      </c>
      <c r="G324" s="4">
        <v>450</v>
      </c>
      <c r="K324" s="32">
        <f t="shared" si="24"/>
        <v>900</v>
      </c>
      <c r="L324" s="32">
        <f t="shared" si="43"/>
        <v>65163</v>
      </c>
      <c r="N324" s="32">
        <f>N322+K324</f>
        <v>1413455</v>
      </c>
    </row>
    <row r="325" spans="1:14" ht="15.75" customHeight="1">
      <c r="A325" s="4" t="s">
        <v>22</v>
      </c>
      <c r="B325" s="5">
        <v>43434</v>
      </c>
      <c r="F325" s="4">
        <v>400</v>
      </c>
      <c r="G325" s="4">
        <v>400</v>
      </c>
      <c r="H325" s="4">
        <v>400</v>
      </c>
      <c r="I325" s="4">
        <v>400</v>
      </c>
      <c r="K325" s="32">
        <f t="shared" si="24"/>
        <v>1600</v>
      </c>
      <c r="L325" s="32">
        <f t="shared" si="43"/>
        <v>66763</v>
      </c>
      <c r="N325" s="32">
        <f t="shared" ref="N325:N344" si="45">N324+K325</f>
        <v>1415055</v>
      </c>
    </row>
    <row r="326" spans="1:14" ht="15.75" customHeight="1">
      <c r="A326" s="4" t="s">
        <v>60</v>
      </c>
      <c r="B326" s="5">
        <v>43434</v>
      </c>
      <c r="F326" s="4">
        <v>450</v>
      </c>
      <c r="G326" s="4">
        <v>450</v>
      </c>
      <c r="H326" s="4">
        <v>450</v>
      </c>
      <c r="I326" s="4">
        <v>400</v>
      </c>
      <c r="K326" s="32">
        <f t="shared" si="24"/>
        <v>1750</v>
      </c>
      <c r="L326" s="32">
        <f t="shared" si="43"/>
        <v>68513</v>
      </c>
      <c r="N326" s="32">
        <f t="shared" si="45"/>
        <v>1416805</v>
      </c>
    </row>
    <row r="327" spans="1:14" ht="15.75" customHeight="1">
      <c r="A327" s="4" t="s">
        <v>10</v>
      </c>
      <c r="B327" s="5">
        <v>43433</v>
      </c>
      <c r="G327" s="4">
        <v>250</v>
      </c>
      <c r="H327" s="4">
        <v>200</v>
      </c>
      <c r="I327" s="4">
        <v>400</v>
      </c>
      <c r="K327" s="32">
        <f t="shared" si="24"/>
        <v>850</v>
      </c>
      <c r="L327" s="32">
        <f t="shared" si="43"/>
        <v>69363</v>
      </c>
      <c r="N327" s="32">
        <f t="shared" si="45"/>
        <v>1417655</v>
      </c>
    </row>
    <row r="328" spans="1:14" ht="15.75" customHeight="1">
      <c r="A328" s="4" t="s">
        <v>19</v>
      </c>
      <c r="B328" s="5">
        <v>43433</v>
      </c>
      <c r="C328" s="4">
        <v>475</v>
      </c>
      <c r="K328" s="32">
        <f t="shared" si="24"/>
        <v>475</v>
      </c>
      <c r="L328" s="32">
        <f t="shared" si="43"/>
        <v>69838</v>
      </c>
      <c r="N328" s="32">
        <f t="shared" si="45"/>
        <v>1418130</v>
      </c>
    </row>
    <row r="329" spans="1:14" ht="15.75" customHeight="1">
      <c r="A329" s="4" t="s">
        <v>52</v>
      </c>
      <c r="B329" s="5">
        <v>43434</v>
      </c>
      <c r="C329" s="32"/>
      <c r="D329" s="32"/>
      <c r="E329" s="32"/>
      <c r="F329" s="32"/>
      <c r="G329" s="31">
        <v>300</v>
      </c>
      <c r="H329" s="32"/>
      <c r="I329" s="32"/>
      <c r="K329" s="32">
        <f t="shared" si="24"/>
        <v>300</v>
      </c>
      <c r="L329" s="32">
        <f t="shared" si="43"/>
        <v>70138</v>
      </c>
      <c r="N329" s="32">
        <f t="shared" si="45"/>
        <v>1418430</v>
      </c>
    </row>
    <row r="330" spans="1:14" ht="15.75" customHeight="1">
      <c r="A330" s="4" t="s">
        <v>7</v>
      </c>
      <c r="B330" s="42">
        <v>43437</v>
      </c>
      <c r="C330" s="4">
        <v>875</v>
      </c>
      <c r="D330" s="4">
        <v>625</v>
      </c>
      <c r="E330" s="4">
        <v>1200</v>
      </c>
      <c r="F330" s="4">
        <v>1200</v>
      </c>
      <c r="G330" s="4">
        <v>3750</v>
      </c>
      <c r="H330" s="4">
        <v>3850</v>
      </c>
      <c r="I330" s="4">
        <v>4800</v>
      </c>
      <c r="K330" s="32">
        <f t="shared" si="24"/>
        <v>16300</v>
      </c>
      <c r="L330" s="32">
        <f>K330</f>
        <v>16300</v>
      </c>
      <c r="N330" s="32">
        <f t="shared" si="45"/>
        <v>1434730</v>
      </c>
    </row>
    <row r="331" spans="1:14" ht="15.75" customHeight="1">
      <c r="A331" s="4" t="s">
        <v>12</v>
      </c>
      <c r="B331" s="42">
        <v>43437</v>
      </c>
      <c r="D331" s="4"/>
      <c r="E331" s="4"/>
      <c r="F331" s="4">
        <v>350</v>
      </c>
      <c r="G331" s="4">
        <v>350</v>
      </c>
      <c r="H331" s="4">
        <v>350</v>
      </c>
      <c r="I331" s="4">
        <v>350</v>
      </c>
      <c r="K331" s="32">
        <f t="shared" si="24"/>
        <v>1400</v>
      </c>
      <c r="L331" s="32">
        <f t="shared" ref="L331:L344" si="46">L330+K331</f>
        <v>17700</v>
      </c>
      <c r="N331" s="32">
        <f t="shared" si="45"/>
        <v>1436130</v>
      </c>
    </row>
    <row r="332" spans="1:14" s="44" customFormat="1" ht="15.75" customHeight="1">
      <c r="A332" s="4" t="s">
        <v>114</v>
      </c>
      <c r="B332" s="42">
        <v>43438</v>
      </c>
      <c r="C332" s="4">
        <v>400</v>
      </c>
      <c r="D332" s="4">
        <v>400</v>
      </c>
      <c r="E332" s="4">
        <v>400</v>
      </c>
      <c r="F332" s="4">
        <v>450</v>
      </c>
      <c r="G332" s="4">
        <v>750</v>
      </c>
      <c r="H332" s="4">
        <v>600</v>
      </c>
      <c r="I332" s="4">
        <v>750</v>
      </c>
      <c r="K332" s="32">
        <f t="shared" ref="K332:K333" si="47">SUM(C332:J332)</f>
        <v>3750</v>
      </c>
      <c r="L332" s="32">
        <f t="shared" ref="L332:L333" si="48">L331+K332</f>
        <v>21450</v>
      </c>
      <c r="N332" s="32">
        <f t="shared" ref="N332:N333" si="49">N331+K332</f>
        <v>1439880</v>
      </c>
    </row>
    <row r="333" spans="1:14" ht="15.75" customHeight="1">
      <c r="A333" s="4" t="s">
        <v>77</v>
      </c>
      <c r="B333" s="42">
        <v>43438</v>
      </c>
      <c r="D333" s="4">
        <v>325</v>
      </c>
      <c r="E333" s="4">
        <v>300</v>
      </c>
      <c r="F333" s="4">
        <v>200</v>
      </c>
      <c r="G333" s="4">
        <v>200</v>
      </c>
      <c r="H333" s="4">
        <v>300</v>
      </c>
      <c r="I333" s="4">
        <v>400</v>
      </c>
      <c r="K333" s="32">
        <f t="shared" si="47"/>
        <v>1725</v>
      </c>
      <c r="L333" s="32">
        <f t="shared" si="48"/>
        <v>23175</v>
      </c>
      <c r="M333" s="44"/>
      <c r="N333" s="32">
        <f t="shared" si="49"/>
        <v>1441605</v>
      </c>
    </row>
    <row r="334" spans="1:14" ht="15.75" customHeight="1">
      <c r="A334" s="4" t="s">
        <v>113</v>
      </c>
      <c r="B334" s="5">
        <v>43440</v>
      </c>
      <c r="E334" s="4">
        <v>200</v>
      </c>
      <c r="F334" s="4">
        <v>450</v>
      </c>
      <c r="G334" s="4">
        <v>400</v>
      </c>
      <c r="H334" s="4">
        <v>450</v>
      </c>
      <c r="I334" s="4">
        <v>450</v>
      </c>
      <c r="K334" s="32">
        <f t="shared" si="24"/>
        <v>1950</v>
      </c>
      <c r="L334" s="32">
        <f t="shared" si="46"/>
        <v>25125</v>
      </c>
      <c r="N334" s="32">
        <f t="shared" si="45"/>
        <v>1443555</v>
      </c>
    </row>
    <row r="335" spans="1:14" ht="15.75" customHeight="1">
      <c r="A335" s="4" t="s">
        <v>49</v>
      </c>
      <c r="B335" s="5">
        <v>43440</v>
      </c>
      <c r="G335" s="4">
        <v>400</v>
      </c>
      <c r="H335" s="4">
        <v>450</v>
      </c>
      <c r="I335" s="4">
        <v>450</v>
      </c>
      <c r="K335" s="32">
        <f t="shared" si="24"/>
        <v>1300</v>
      </c>
      <c r="L335" s="32">
        <f t="shared" si="46"/>
        <v>26425</v>
      </c>
      <c r="N335" s="32">
        <f t="shared" si="45"/>
        <v>1444855</v>
      </c>
    </row>
    <row r="336" spans="1:14" ht="15.75" customHeight="1">
      <c r="A336" s="4" t="s">
        <v>56</v>
      </c>
      <c r="B336" s="5">
        <v>43440</v>
      </c>
      <c r="E336" s="4">
        <v>225</v>
      </c>
      <c r="F336" s="4">
        <v>200</v>
      </c>
      <c r="G336" s="4">
        <v>275</v>
      </c>
      <c r="H336" s="4"/>
      <c r="I336" s="4">
        <v>300</v>
      </c>
      <c r="J336" s="4"/>
      <c r="K336" s="32">
        <f t="shared" si="24"/>
        <v>1000</v>
      </c>
      <c r="L336" s="32">
        <f t="shared" si="46"/>
        <v>27425</v>
      </c>
      <c r="N336" s="32">
        <f t="shared" si="45"/>
        <v>1445855</v>
      </c>
    </row>
    <row r="337" spans="1:14" ht="15.75" customHeight="1">
      <c r="A337" s="4" t="s">
        <v>72</v>
      </c>
      <c r="B337" s="5">
        <v>43440</v>
      </c>
      <c r="G337" s="4">
        <v>175</v>
      </c>
      <c r="H337" s="4">
        <v>150</v>
      </c>
      <c r="I337" s="4">
        <v>150</v>
      </c>
      <c r="J337" s="4">
        <v>220</v>
      </c>
      <c r="K337" s="32">
        <f t="shared" si="24"/>
        <v>695</v>
      </c>
      <c r="L337" s="32">
        <f t="shared" si="46"/>
        <v>28120</v>
      </c>
      <c r="N337" s="32">
        <f t="shared" si="45"/>
        <v>1446550</v>
      </c>
    </row>
    <row r="338" spans="1:14" ht="15.75" customHeight="1">
      <c r="A338" s="4" t="s">
        <v>19</v>
      </c>
      <c r="B338" s="5">
        <v>43445</v>
      </c>
      <c r="C338" s="4">
        <v>150</v>
      </c>
      <c r="F338" s="4">
        <v>300</v>
      </c>
      <c r="G338" s="4">
        <v>300</v>
      </c>
      <c r="H338" s="4">
        <v>300</v>
      </c>
      <c r="J338" s="4">
        <v>350</v>
      </c>
      <c r="K338" s="32">
        <f t="shared" si="24"/>
        <v>1400</v>
      </c>
      <c r="L338" s="32">
        <f t="shared" si="46"/>
        <v>29520</v>
      </c>
      <c r="N338" s="32">
        <f t="shared" si="45"/>
        <v>1447950</v>
      </c>
    </row>
    <row r="339" spans="1:14" ht="15.75" customHeight="1">
      <c r="A339" s="4" t="s">
        <v>12</v>
      </c>
      <c r="B339" s="5">
        <v>43445</v>
      </c>
      <c r="F339" s="4">
        <v>125</v>
      </c>
      <c r="G339" s="4">
        <v>250</v>
      </c>
      <c r="H339" s="4">
        <v>300</v>
      </c>
      <c r="I339" s="4">
        <v>300</v>
      </c>
      <c r="K339" s="32">
        <f t="shared" si="24"/>
        <v>975</v>
      </c>
      <c r="L339" s="32">
        <f t="shared" si="46"/>
        <v>30495</v>
      </c>
      <c r="N339" s="32">
        <f t="shared" si="45"/>
        <v>1448925</v>
      </c>
    </row>
    <row r="340" spans="1:14" ht="15.75" customHeight="1">
      <c r="A340" s="4" t="s">
        <v>10</v>
      </c>
      <c r="B340" s="5">
        <v>43447</v>
      </c>
      <c r="F340" s="4">
        <v>300</v>
      </c>
      <c r="G340" s="4">
        <v>300</v>
      </c>
      <c r="H340" s="4">
        <v>300</v>
      </c>
      <c r="I340" s="4">
        <v>300</v>
      </c>
      <c r="K340" s="32">
        <f t="shared" si="24"/>
        <v>1200</v>
      </c>
      <c r="L340" s="32">
        <f t="shared" si="46"/>
        <v>31695</v>
      </c>
      <c r="N340" s="32">
        <f t="shared" si="45"/>
        <v>1450125</v>
      </c>
    </row>
    <row r="341" spans="1:14" ht="15.75" customHeight="1">
      <c r="A341" s="4" t="s">
        <v>43</v>
      </c>
      <c r="B341" s="5">
        <v>43447</v>
      </c>
      <c r="H341" s="4">
        <v>600</v>
      </c>
      <c r="I341" s="4">
        <v>600</v>
      </c>
      <c r="K341" s="32">
        <f t="shared" si="24"/>
        <v>1200</v>
      </c>
      <c r="L341" s="32">
        <f t="shared" si="46"/>
        <v>32895</v>
      </c>
      <c r="N341" s="32">
        <f t="shared" si="45"/>
        <v>1451325</v>
      </c>
    </row>
    <row r="342" spans="1:14" ht="15.75" customHeight="1">
      <c r="A342" s="4" t="s">
        <v>45</v>
      </c>
      <c r="B342" s="5">
        <v>43448</v>
      </c>
      <c r="C342" s="4">
        <v>300</v>
      </c>
      <c r="F342" s="4">
        <v>200</v>
      </c>
      <c r="G342" s="4">
        <v>200</v>
      </c>
      <c r="J342" s="43"/>
      <c r="K342" s="32">
        <f t="shared" si="24"/>
        <v>700</v>
      </c>
      <c r="L342" s="32">
        <f t="shared" si="46"/>
        <v>33595</v>
      </c>
      <c r="N342" s="32">
        <f t="shared" si="45"/>
        <v>1452025</v>
      </c>
    </row>
    <row r="343" spans="1:14" ht="15.75" customHeight="1">
      <c r="A343" s="4" t="s">
        <v>12</v>
      </c>
      <c r="B343" s="5">
        <v>43452</v>
      </c>
      <c r="F343" s="4">
        <v>125</v>
      </c>
      <c r="G343" s="4">
        <v>300</v>
      </c>
      <c r="H343" s="4">
        <v>300</v>
      </c>
      <c r="I343" s="4">
        <v>300</v>
      </c>
      <c r="K343" s="32">
        <f t="shared" si="24"/>
        <v>1025</v>
      </c>
      <c r="L343" s="32">
        <f t="shared" si="46"/>
        <v>34620</v>
      </c>
      <c r="N343" s="32">
        <f t="shared" si="45"/>
        <v>1453050</v>
      </c>
    </row>
    <row r="344" spans="1:14" ht="15.75" customHeight="1">
      <c r="A344" s="4" t="s">
        <v>13</v>
      </c>
      <c r="B344" s="5">
        <v>43453</v>
      </c>
      <c r="I344" s="4">
        <v>1200</v>
      </c>
      <c r="K344" s="32">
        <f t="shared" si="24"/>
        <v>1200</v>
      </c>
      <c r="L344" s="32">
        <f t="shared" si="46"/>
        <v>35820</v>
      </c>
      <c r="N344" s="32">
        <f t="shared" si="45"/>
        <v>1454250</v>
      </c>
    </row>
    <row r="346" spans="1:14" ht="15.75" customHeight="1">
      <c r="A346" s="4"/>
      <c r="B346" s="5"/>
      <c r="I346" s="4">
        <v>58</v>
      </c>
      <c r="J346">
        <f>SUBTOTAL(9,K4:K335)</f>
        <v>677604</v>
      </c>
      <c r="K346" s="31"/>
    </row>
    <row r="347" spans="1:14" ht="15.75" customHeight="1">
      <c r="N347">
        <f>N344/25</f>
        <v>58170</v>
      </c>
    </row>
    <row r="348" spans="1:14" ht="15.75" customHeight="1">
      <c r="I348">
        <f>I346*35</f>
        <v>2030</v>
      </c>
    </row>
    <row r="351" spans="1:14" ht="15.75" customHeight="1">
      <c r="J351" s="43"/>
    </row>
  </sheetData>
  <autoFilter ref="A1:L344" xr:uid="{00000000-0009-0000-0000-000000000000}"/>
  <pageMargins left="0.7" right="0.7" top="0.25" bottom="0.25" header="0.3" footer="0.3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4"/>
  <sheetViews>
    <sheetView workbookViewId="0"/>
  </sheetViews>
  <sheetFormatPr defaultColWidth="14.44140625" defaultRowHeight="15.75" customHeight="1"/>
  <cols>
    <col min="1" max="1" width="12" customWidth="1"/>
    <col min="2" max="2" width="20.5546875" customWidth="1"/>
    <col min="4" max="4" width="20.109375" customWidth="1"/>
  </cols>
  <sheetData>
    <row r="1" spans="1:20" ht="15.75" customHeight="1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7" t="s">
        <v>37</v>
      </c>
      <c r="N1" s="8" t="s">
        <v>38</v>
      </c>
      <c r="O1" s="7" t="s">
        <v>39</v>
      </c>
      <c r="P1" s="9" t="s">
        <v>40</v>
      </c>
      <c r="Q1" s="7"/>
      <c r="R1" s="7"/>
      <c r="S1" s="11"/>
      <c r="T1" s="11"/>
    </row>
    <row r="2" spans="1:20" ht="15.75" customHeight="1">
      <c r="A2" s="12">
        <v>43291</v>
      </c>
      <c r="B2" s="13" t="s">
        <v>41</v>
      </c>
      <c r="C2" s="11" t="s">
        <v>42</v>
      </c>
      <c r="D2" s="14">
        <v>3</v>
      </c>
      <c r="E2" s="14">
        <v>2</v>
      </c>
      <c r="F2" s="11"/>
      <c r="G2" s="11"/>
      <c r="H2" s="11"/>
      <c r="I2" s="11"/>
      <c r="J2" s="15"/>
      <c r="K2" s="14">
        <v>2550</v>
      </c>
      <c r="L2" s="11"/>
      <c r="M2" s="11"/>
      <c r="N2" s="16">
        <f t="shared" ref="N2:N8" si="0">SUM(F2:M2)</f>
        <v>2550</v>
      </c>
      <c r="O2" s="14">
        <f t="shared" ref="O2:O8" si="1">QUOTIENT(N2,E2)</f>
        <v>1275</v>
      </c>
      <c r="P2" s="14">
        <f t="shared" ref="P2:P8" si="2">QUOTIENT(O2,D2)</f>
        <v>425</v>
      </c>
      <c r="Q2" s="11"/>
      <c r="R2" s="11"/>
      <c r="S2" s="11"/>
      <c r="T2" s="11"/>
    </row>
    <row r="3" spans="1:20" ht="15.75" customHeight="1">
      <c r="A3" s="12">
        <v>43295</v>
      </c>
      <c r="B3" s="13" t="s">
        <v>44</v>
      </c>
      <c r="C3" s="11" t="s">
        <v>42</v>
      </c>
      <c r="D3" s="14">
        <v>10</v>
      </c>
      <c r="E3" s="14">
        <v>2</v>
      </c>
      <c r="F3" s="11"/>
      <c r="G3" s="11"/>
      <c r="H3" s="11"/>
      <c r="I3" s="11"/>
      <c r="J3" s="15"/>
      <c r="K3" s="14">
        <v>9550</v>
      </c>
      <c r="L3" s="11"/>
      <c r="M3" s="11"/>
      <c r="N3" s="16">
        <f t="shared" si="0"/>
        <v>9550</v>
      </c>
      <c r="O3" s="14">
        <f t="shared" si="1"/>
        <v>4775</v>
      </c>
      <c r="P3" s="14">
        <f t="shared" si="2"/>
        <v>477</v>
      </c>
      <c r="Q3" s="11"/>
      <c r="R3" s="11"/>
      <c r="S3" s="11"/>
      <c r="T3" s="11"/>
    </row>
    <row r="4" spans="1:20" ht="15.75" customHeight="1">
      <c r="A4" s="12">
        <v>43304</v>
      </c>
      <c r="B4" s="11" t="s">
        <v>46</v>
      </c>
      <c r="C4" s="11" t="s">
        <v>42</v>
      </c>
      <c r="D4" s="14">
        <v>2</v>
      </c>
      <c r="E4" s="14">
        <v>2</v>
      </c>
      <c r="F4" s="11"/>
      <c r="G4" s="11"/>
      <c r="H4" s="11"/>
      <c r="I4" s="11"/>
      <c r="J4" s="15"/>
      <c r="K4" s="11"/>
      <c r="L4" s="14">
        <v>1950</v>
      </c>
      <c r="M4" s="11"/>
      <c r="N4" s="16">
        <f t="shared" si="0"/>
        <v>1950</v>
      </c>
      <c r="O4" s="14">
        <f t="shared" si="1"/>
        <v>975</v>
      </c>
      <c r="P4" s="14">
        <f t="shared" si="2"/>
        <v>487</v>
      </c>
      <c r="Q4" s="11"/>
      <c r="R4" s="11"/>
      <c r="S4" s="11"/>
      <c r="T4" s="11"/>
    </row>
    <row r="5" spans="1:20" ht="15.75" customHeight="1">
      <c r="A5" s="12">
        <v>43305</v>
      </c>
      <c r="B5" s="20" t="s">
        <v>46</v>
      </c>
      <c r="C5" s="11" t="s">
        <v>42</v>
      </c>
      <c r="D5" s="14">
        <v>3</v>
      </c>
      <c r="E5" s="14">
        <v>2</v>
      </c>
      <c r="F5" s="11"/>
      <c r="G5" s="11"/>
      <c r="H5" s="11"/>
      <c r="I5" s="11"/>
      <c r="J5" s="15"/>
      <c r="K5" s="11"/>
      <c r="L5" s="14">
        <v>2850</v>
      </c>
      <c r="M5" s="11"/>
      <c r="N5" s="16">
        <f t="shared" si="0"/>
        <v>2850</v>
      </c>
      <c r="O5" s="22">
        <f t="shared" si="1"/>
        <v>1425</v>
      </c>
      <c r="P5" s="14">
        <f t="shared" si="2"/>
        <v>475</v>
      </c>
      <c r="Q5" s="11"/>
      <c r="R5" s="11"/>
      <c r="S5" s="11"/>
      <c r="T5" s="11"/>
    </row>
    <row r="6" spans="1:20" ht="15.75" customHeight="1">
      <c r="A6" s="12">
        <v>43307</v>
      </c>
      <c r="B6" s="11" t="s">
        <v>46</v>
      </c>
      <c r="C6" s="11" t="s">
        <v>42</v>
      </c>
      <c r="D6" s="14">
        <v>4</v>
      </c>
      <c r="E6" s="14">
        <v>2</v>
      </c>
      <c r="F6" s="11"/>
      <c r="G6" s="11"/>
      <c r="H6" s="11"/>
      <c r="I6" s="11"/>
      <c r="J6" s="15"/>
      <c r="K6" s="14">
        <v>2200</v>
      </c>
      <c r="L6" s="14">
        <v>3575</v>
      </c>
      <c r="M6" s="11"/>
      <c r="N6" s="16">
        <f t="shared" si="0"/>
        <v>5775</v>
      </c>
      <c r="O6" s="22">
        <f t="shared" si="1"/>
        <v>2887</v>
      </c>
      <c r="P6" s="22">
        <f t="shared" si="2"/>
        <v>721</v>
      </c>
      <c r="Q6" s="11"/>
      <c r="R6" s="11"/>
      <c r="S6" s="11"/>
      <c r="T6" s="11"/>
    </row>
    <row r="7" spans="1:20" ht="15.75" customHeight="1">
      <c r="A7" s="12">
        <v>43311</v>
      </c>
      <c r="B7" s="11" t="s">
        <v>46</v>
      </c>
      <c r="C7" s="11" t="s">
        <v>42</v>
      </c>
      <c r="D7" s="14">
        <v>2</v>
      </c>
      <c r="E7" s="14">
        <v>2</v>
      </c>
      <c r="F7" s="11"/>
      <c r="G7" s="11"/>
      <c r="H7" s="11"/>
      <c r="I7" s="11"/>
      <c r="J7" s="15"/>
      <c r="K7" s="14">
        <v>1800</v>
      </c>
      <c r="L7" s="11"/>
      <c r="M7" s="11"/>
      <c r="N7" s="16">
        <f t="shared" si="0"/>
        <v>1800</v>
      </c>
      <c r="O7" s="22">
        <f t="shared" si="1"/>
        <v>900</v>
      </c>
      <c r="P7" s="22">
        <f t="shared" si="2"/>
        <v>450</v>
      </c>
      <c r="Q7" s="11"/>
      <c r="R7" s="11"/>
      <c r="S7" s="11"/>
      <c r="T7" s="11"/>
    </row>
    <row r="8" spans="1:20" ht="15.75" customHeight="1">
      <c r="A8" s="12">
        <v>43312</v>
      </c>
      <c r="B8" s="11" t="s">
        <v>46</v>
      </c>
      <c r="C8" s="11" t="s">
        <v>42</v>
      </c>
      <c r="D8" s="14">
        <v>4</v>
      </c>
      <c r="E8" s="14">
        <v>2</v>
      </c>
      <c r="F8" s="11"/>
      <c r="G8" s="11"/>
      <c r="H8" s="11"/>
      <c r="I8" s="11"/>
      <c r="J8" s="15"/>
      <c r="K8" s="14">
        <v>4400</v>
      </c>
      <c r="L8" s="11"/>
      <c r="M8" s="11"/>
      <c r="N8" s="16">
        <f t="shared" si="0"/>
        <v>4400</v>
      </c>
      <c r="O8" s="14">
        <f t="shared" si="1"/>
        <v>2200</v>
      </c>
      <c r="P8" s="14">
        <f t="shared" si="2"/>
        <v>550</v>
      </c>
      <c r="Q8" s="11"/>
      <c r="R8" s="11"/>
      <c r="S8" s="11"/>
      <c r="T8" s="11"/>
    </row>
    <row r="9" spans="1:20" ht="15.75" customHeight="1">
      <c r="A9" s="25"/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26"/>
      <c r="O9" s="11"/>
      <c r="P9" s="11"/>
      <c r="Q9" s="11"/>
      <c r="R9" s="11"/>
      <c r="S9" s="11"/>
      <c r="T9" s="11"/>
    </row>
    <row r="10" spans="1:20" ht="15.75" customHeight="1">
      <c r="A10" s="25"/>
      <c r="B10" s="11"/>
      <c r="C10" s="11"/>
      <c r="D10" s="11"/>
      <c r="E10" s="11"/>
      <c r="F10" s="14">
        <f t="shared" ref="F10:N10" si="3">SUM(F2:F8)</f>
        <v>0</v>
      </c>
      <c r="G10" s="14">
        <f t="shared" si="3"/>
        <v>0</v>
      </c>
      <c r="H10" s="14">
        <f t="shared" si="3"/>
        <v>0</v>
      </c>
      <c r="I10" s="14">
        <f t="shared" si="3"/>
        <v>0</v>
      </c>
      <c r="J10" s="24">
        <f t="shared" si="3"/>
        <v>0</v>
      </c>
      <c r="K10" s="14">
        <f t="shared" si="3"/>
        <v>20500</v>
      </c>
      <c r="L10" s="14">
        <f t="shared" si="3"/>
        <v>8375</v>
      </c>
      <c r="M10" s="14">
        <f t="shared" si="3"/>
        <v>0</v>
      </c>
      <c r="N10" s="16">
        <f t="shared" si="3"/>
        <v>28875</v>
      </c>
      <c r="O10" s="11"/>
      <c r="P10" s="14">
        <f>AVERAGE(P2:P8)</f>
        <v>512.14285714285711</v>
      </c>
      <c r="Q10" s="11"/>
      <c r="R10" s="11"/>
      <c r="S10" s="11"/>
      <c r="T10" s="11"/>
    </row>
    <row r="11" spans="1:20" ht="15.75" customHeight="1">
      <c r="A11" s="25"/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26"/>
      <c r="O11" s="11"/>
      <c r="P11" s="11"/>
      <c r="Q11" s="11"/>
      <c r="R11" s="11"/>
      <c r="S11" s="11"/>
      <c r="T11" s="11"/>
    </row>
    <row r="12" spans="1:20" ht="15.75" customHeight="1">
      <c r="A12" s="12">
        <v>43318</v>
      </c>
      <c r="B12" s="11" t="s">
        <v>61</v>
      </c>
      <c r="C12" s="11" t="s">
        <v>42</v>
      </c>
      <c r="D12" s="14">
        <v>4</v>
      </c>
      <c r="E12" s="14">
        <v>2</v>
      </c>
      <c r="F12" s="11"/>
      <c r="G12" s="11"/>
      <c r="H12" s="11"/>
      <c r="I12" s="11"/>
      <c r="J12" s="24">
        <v>4525</v>
      </c>
      <c r="K12" s="11"/>
      <c r="L12" s="11"/>
      <c r="M12" s="11"/>
      <c r="N12" s="16">
        <f t="shared" ref="N12:N15" si="4">SUM(F12:M12)</f>
        <v>4525</v>
      </c>
      <c r="O12" s="22">
        <f t="shared" ref="O12:O15" si="5">QUOTIENT(N12,E12)</f>
        <v>2262</v>
      </c>
      <c r="P12" s="14">
        <f t="shared" ref="P12:P15" si="6">QUOTIENT(O12,D12)</f>
        <v>565</v>
      </c>
      <c r="Q12" s="11"/>
      <c r="R12" s="11"/>
      <c r="S12" s="11"/>
      <c r="T12" s="11"/>
    </row>
    <row r="13" spans="1:20" ht="15.75" customHeight="1">
      <c r="A13" s="12">
        <v>43319</v>
      </c>
      <c r="B13" s="11" t="s">
        <v>62</v>
      </c>
      <c r="C13" s="11" t="s">
        <v>42</v>
      </c>
      <c r="D13" s="14">
        <v>6</v>
      </c>
      <c r="E13" s="14">
        <v>2</v>
      </c>
      <c r="F13" s="11"/>
      <c r="G13" s="11"/>
      <c r="H13" s="11"/>
      <c r="I13" s="11"/>
      <c r="J13" s="15"/>
      <c r="K13" s="11"/>
      <c r="L13" s="14">
        <v>2725</v>
      </c>
      <c r="M13" s="11"/>
      <c r="N13" s="16">
        <f t="shared" si="4"/>
        <v>2725</v>
      </c>
      <c r="O13" s="22">
        <f t="shared" si="5"/>
        <v>1362</v>
      </c>
      <c r="P13" s="14">
        <f t="shared" si="6"/>
        <v>227</v>
      </c>
      <c r="Q13" s="11"/>
      <c r="R13" s="11"/>
      <c r="S13" s="11"/>
      <c r="T13" s="11"/>
    </row>
    <row r="14" spans="1:20" ht="15.75" customHeight="1">
      <c r="A14" s="12">
        <v>43334</v>
      </c>
      <c r="B14" s="11" t="s">
        <v>66</v>
      </c>
      <c r="C14" s="11" t="s">
        <v>67</v>
      </c>
      <c r="D14" s="14">
        <v>35</v>
      </c>
      <c r="E14" s="14">
        <v>2</v>
      </c>
      <c r="F14" s="11"/>
      <c r="G14" s="11"/>
      <c r="H14" s="11"/>
      <c r="I14" s="11"/>
      <c r="J14" s="24">
        <v>7500</v>
      </c>
      <c r="K14" s="14">
        <v>7525</v>
      </c>
      <c r="L14" s="14">
        <v>7500</v>
      </c>
      <c r="M14" s="11"/>
      <c r="N14" s="16">
        <f t="shared" si="4"/>
        <v>22525</v>
      </c>
      <c r="O14" s="22">
        <f t="shared" si="5"/>
        <v>11262</v>
      </c>
      <c r="P14" s="14">
        <f t="shared" si="6"/>
        <v>321</v>
      </c>
      <c r="Q14" s="11"/>
      <c r="R14" s="11"/>
      <c r="S14" s="11"/>
      <c r="T14" s="11"/>
    </row>
    <row r="15" spans="1:20" ht="15.75" customHeight="1">
      <c r="A15" s="12">
        <v>43339</v>
      </c>
      <c r="B15" s="11" t="s">
        <v>70</v>
      </c>
      <c r="C15" s="11" t="s">
        <v>42</v>
      </c>
      <c r="D15" s="14">
        <v>8</v>
      </c>
      <c r="E15" s="14">
        <v>2</v>
      </c>
      <c r="F15" s="11"/>
      <c r="G15" s="11"/>
      <c r="H15" s="11"/>
      <c r="I15" s="14">
        <v>3075</v>
      </c>
      <c r="J15" s="15"/>
      <c r="K15" s="11"/>
      <c r="L15" s="11"/>
      <c r="M15" s="11"/>
      <c r="N15" s="16">
        <f t="shared" si="4"/>
        <v>3075</v>
      </c>
      <c r="O15" s="22">
        <f t="shared" si="5"/>
        <v>1537</v>
      </c>
      <c r="P15" s="14">
        <f t="shared" si="6"/>
        <v>192</v>
      </c>
      <c r="Q15" s="11"/>
      <c r="R15" s="11"/>
      <c r="S15" s="11"/>
      <c r="T15" s="11"/>
    </row>
    <row r="16" spans="1:20" ht="15.75" customHeight="1">
      <c r="A16" s="25"/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28"/>
      <c r="O16" s="11"/>
      <c r="P16" s="11"/>
      <c r="Q16" s="11"/>
      <c r="R16" s="11"/>
      <c r="S16" s="11"/>
      <c r="T16" s="11"/>
    </row>
    <row r="17" spans="1:20" ht="15.75" customHeight="1">
      <c r="A17" s="25"/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28"/>
      <c r="O17" s="11"/>
      <c r="P17" s="14">
        <f>AVERAGE(P12:P15)</f>
        <v>326.25</v>
      </c>
      <c r="Q17" s="11"/>
      <c r="R17" s="11"/>
      <c r="S17" s="11"/>
      <c r="T17" s="11"/>
    </row>
    <row r="18" spans="1:20" ht="15.75" customHeight="1">
      <c r="A18" s="25"/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28"/>
      <c r="O18" s="11"/>
      <c r="P18" s="11"/>
      <c r="Q18" s="11"/>
      <c r="R18" s="11"/>
      <c r="S18" s="11"/>
      <c r="T18" s="11"/>
    </row>
    <row r="19" spans="1:20" ht="15.75" customHeight="1">
      <c r="A19" s="12">
        <v>43347</v>
      </c>
      <c r="B19" s="11" t="s">
        <v>62</v>
      </c>
      <c r="C19" s="11" t="s">
        <v>42</v>
      </c>
      <c r="D19" s="14">
        <v>1</v>
      </c>
      <c r="E19" s="14">
        <v>2</v>
      </c>
      <c r="F19" s="11"/>
      <c r="G19" s="11"/>
      <c r="H19" s="11"/>
      <c r="I19" s="11"/>
      <c r="J19" s="24">
        <v>775</v>
      </c>
      <c r="K19" s="11"/>
      <c r="L19" s="11"/>
      <c r="M19" s="11"/>
      <c r="N19" s="16">
        <f t="shared" ref="N19:N22" si="7">SUM(F19:M19)</f>
        <v>775</v>
      </c>
      <c r="O19" s="22">
        <f t="shared" ref="O19:O22" si="8">QUOTIENT(N19,E19)</f>
        <v>387</v>
      </c>
      <c r="P19" s="22">
        <f t="shared" ref="P19:P22" si="9">QUOTIENT(O19,D19)</f>
        <v>387</v>
      </c>
      <c r="Q19" s="11"/>
      <c r="R19" s="11"/>
      <c r="S19" s="11"/>
      <c r="T19" s="11"/>
    </row>
    <row r="20" spans="1:20" ht="15.75" customHeight="1">
      <c r="A20" s="12">
        <v>43360</v>
      </c>
      <c r="B20" s="11" t="s">
        <v>62</v>
      </c>
      <c r="C20" s="11" t="s">
        <v>42</v>
      </c>
      <c r="D20" s="14">
        <v>4</v>
      </c>
      <c r="E20" s="14">
        <v>2</v>
      </c>
      <c r="F20" s="11"/>
      <c r="G20" s="11"/>
      <c r="H20" s="11"/>
      <c r="I20" s="14">
        <v>1575</v>
      </c>
      <c r="J20" s="15"/>
      <c r="K20" s="11"/>
      <c r="L20" s="11"/>
      <c r="M20" s="11"/>
      <c r="N20" s="16">
        <f t="shared" si="7"/>
        <v>1575</v>
      </c>
      <c r="O20" s="14">
        <f t="shared" si="8"/>
        <v>787</v>
      </c>
      <c r="P20" s="14">
        <f t="shared" si="9"/>
        <v>196</v>
      </c>
      <c r="Q20" s="11"/>
      <c r="R20" s="11"/>
      <c r="S20" s="11"/>
      <c r="T20" s="11"/>
    </row>
    <row r="21" spans="1:20" ht="15.75" customHeight="1">
      <c r="A21" s="12">
        <v>43361</v>
      </c>
      <c r="B21" s="11" t="s">
        <v>62</v>
      </c>
      <c r="C21" s="11" t="s">
        <v>42</v>
      </c>
      <c r="D21" s="14">
        <v>3</v>
      </c>
      <c r="E21" s="14">
        <v>2</v>
      </c>
      <c r="F21" s="11"/>
      <c r="G21" s="11"/>
      <c r="H21" s="14">
        <v>1200</v>
      </c>
      <c r="I21" s="11"/>
      <c r="J21" s="15"/>
      <c r="K21" s="11"/>
      <c r="L21" s="11"/>
      <c r="M21" s="11"/>
      <c r="N21" s="16">
        <f t="shared" si="7"/>
        <v>1200</v>
      </c>
      <c r="O21" s="14">
        <f t="shared" si="8"/>
        <v>600</v>
      </c>
      <c r="P21" s="14">
        <f t="shared" si="9"/>
        <v>200</v>
      </c>
      <c r="Q21" s="11"/>
      <c r="R21" s="11"/>
      <c r="S21" s="11"/>
      <c r="T21" s="11"/>
    </row>
    <row r="22" spans="1:20" ht="15.75" customHeight="1">
      <c r="A22" s="12">
        <v>43368</v>
      </c>
      <c r="B22" s="11" t="s">
        <v>76</v>
      </c>
      <c r="C22" s="11" t="s">
        <v>42</v>
      </c>
      <c r="D22" s="14">
        <v>8</v>
      </c>
      <c r="E22" s="14">
        <v>2</v>
      </c>
      <c r="F22" s="11"/>
      <c r="G22" s="11"/>
      <c r="H22" s="11"/>
      <c r="I22" s="14">
        <v>2500</v>
      </c>
      <c r="J22" s="24">
        <v>4800</v>
      </c>
      <c r="K22" s="11"/>
      <c r="L22" s="11"/>
      <c r="M22" s="11"/>
      <c r="N22" s="16">
        <f t="shared" si="7"/>
        <v>7300</v>
      </c>
      <c r="O22" s="14">
        <f t="shared" si="8"/>
        <v>3650</v>
      </c>
      <c r="P22" s="14">
        <f t="shared" si="9"/>
        <v>456</v>
      </c>
      <c r="Q22" s="11"/>
      <c r="R22" s="11"/>
      <c r="S22" s="11"/>
      <c r="T22" s="11"/>
    </row>
    <row r="23" spans="1:20" ht="15.75" customHeight="1">
      <c r="A23" s="25"/>
      <c r="B23" s="11"/>
      <c r="C23" s="11"/>
      <c r="D23" s="11"/>
      <c r="E23" s="11"/>
      <c r="F23" s="11"/>
      <c r="G23" s="11"/>
      <c r="H23" s="11"/>
      <c r="I23" s="11"/>
      <c r="J23" s="15"/>
      <c r="K23" s="11"/>
      <c r="L23" s="11"/>
      <c r="M23" s="11"/>
      <c r="N23" s="15"/>
      <c r="O23" s="11"/>
      <c r="P23" s="11"/>
      <c r="Q23" s="11"/>
      <c r="R23" s="11"/>
      <c r="S23" s="11"/>
      <c r="T23" s="11"/>
    </row>
    <row r="24" spans="1:20" ht="15.75" customHeight="1">
      <c r="A24" s="25"/>
      <c r="B24" s="11"/>
      <c r="C24" s="11"/>
      <c r="D24" s="11"/>
      <c r="E24" s="11"/>
      <c r="F24" s="11"/>
      <c r="G24" s="11"/>
      <c r="H24" s="11"/>
      <c r="I24" s="11"/>
      <c r="J24" s="15"/>
      <c r="K24" s="11"/>
      <c r="L24" s="11"/>
      <c r="M24" s="11"/>
      <c r="N24" s="16">
        <f>SUM(N12:N22)</f>
        <v>43700</v>
      </c>
      <c r="O24" s="11"/>
      <c r="P24" s="14">
        <f>AVERAGE(P19:P23)</f>
        <v>309.75</v>
      </c>
      <c r="Q24" s="11"/>
      <c r="R24" s="11"/>
      <c r="S24" s="11"/>
      <c r="T24" s="11"/>
    </row>
    <row r="25" spans="1:20" ht="15.75" customHeight="1">
      <c r="A25" s="25"/>
      <c r="B25" s="11"/>
      <c r="C25" s="11"/>
      <c r="D25" s="11"/>
      <c r="E25" s="11"/>
      <c r="F25" s="11"/>
      <c r="G25" s="11"/>
      <c r="H25" s="11"/>
      <c r="I25" s="11"/>
      <c r="J25" s="15"/>
      <c r="K25" s="11"/>
      <c r="L25" s="11"/>
      <c r="M25" s="11"/>
      <c r="N25" s="15" t="s">
        <v>0</v>
      </c>
      <c r="O25" s="11"/>
      <c r="P25" s="11"/>
      <c r="Q25" s="11"/>
      <c r="R25" s="11"/>
      <c r="S25" s="11"/>
      <c r="T25" s="11"/>
    </row>
    <row r="26" spans="1:20" ht="15.75" customHeight="1">
      <c r="A26" s="12">
        <v>43374</v>
      </c>
      <c r="B26" s="11" t="s">
        <v>78</v>
      </c>
      <c r="C26" s="11" t="s">
        <v>42</v>
      </c>
      <c r="D26" s="14">
        <v>8</v>
      </c>
      <c r="E26" s="14">
        <v>2</v>
      </c>
      <c r="F26" s="11"/>
      <c r="G26" s="11"/>
      <c r="H26" s="11"/>
      <c r="I26" s="11"/>
      <c r="J26" s="15"/>
      <c r="K26" s="14">
        <v>5325</v>
      </c>
      <c r="L26" s="11"/>
      <c r="M26" s="11"/>
      <c r="N26" s="16">
        <f t="shared" ref="N26:N27" si="10">SUM(F26:M26)</f>
        <v>5325</v>
      </c>
      <c r="O26" s="14">
        <f t="shared" ref="O26:O32" si="11">QUOTIENT(N26,E26)</f>
        <v>2662</v>
      </c>
      <c r="P26" s="14">
        <f t="shared" ref="P26:P32" si="12">QUOTIENT(O26,D26)</f>
        <v>332</v>
      </c>
      <c r="Q26" s="11"/>
      <c r="R26" s="11"/>
      <c r="S26" s="11"/>
      <c r="T26" s="11"/>
    </row>
    <row r="27" spans="1:20" ht="15.75" customHeight="1">
      <c r="A27" s="12">
        <v>43377</v>
      </c>
      <c r="B27" s="11" t="s">
        <v>62</v>
      </c>
      <c r="C27" s="11" t="s">
        <v>42</v>
      </c>
      <c r="D27" s="14">
        <v>1</v>
      </c>
      <c r="E27" s="14">
        <v>2</v>
      </c>
      <c r="F27" s="11"/>
      <c r="G27" s="11"/>
      <c r="H27" s="11"/>
      <c r="I27" s="11"/>
      <c r="J27" s="15"/>
      <c r="K27" s="11"/>
      <c r="L27" s="11"/>
      <c r="M27" s="14">
        <v>775</v>
      </c>
      <c r="N27" s="16">
        <f t="shared" si="10"/>
        <v>775</v>
      </c>
      <c r="O27" s="14">
        <f t="shared" si="11"/>
        <v>387</v>
      </c>
      <c r="P27" s="14">
        <f t="shared" si="12"/>
        <v>387</v>
      </c>
      <c r="Q27" s="11"/>
      <c r="R27" s="11"/>
      <c r="S27" s="11"/>
      <c r="T27" s="11"/>
    </row>
    <row r="28" spans="1:20" ht="15.75" customHeight="1">
      <c r="A28" s="12">
        <v>43395</v>
      </c>
      <c r="B28" s="11" t="s">
        <v>80</v>
      </c>
      <c r="C28" s="11" t="s">
        <v>80</v>
      </c>
      <c r="D28" s="14">
        <v>20</v>
      </c>
      <c r="E28" s="14">
        <v>2</v>
      </c>
      <c r="F28" s="14">
        <v>0</v>
      </c>
      <c r="G28" s="14">
        <v>0</v>
      </c>
      <c r="H28" s="14">
        <v>0</v>
      </c>
      <c r="I28" s="14">
        <v>0</v>
      </c>
      <c r="J28" s="24">
        <v>10000</v>
      </c>
      <c r="K28" s="14">
        <v>0</v>
      </c>
      <c r="L28" s="14">
        <v>0</v>
      </c>
      <c r="M28" s="14">
        <v>0</v>
      </c>
      <c r="N28" s="16">
        <v>10000</v>
      </c>
      <c r="O28" s="14">
        <f t="shared" si="11"/>
        <v>5000</v>
      </c>
      <c r="P28" s="14">
        <f t="shared" si="12"/>
        <v>250</v>
      </c>
      <c r="Q28" s="11"/>
      <c r="R28" s="11"/>
      <c r="S28" s="11"/>
      <c r="T28" s="11"/>
    </row>
    <row r="29" spans="1:20" ht="15.75" customHeight="1">
      <c r="A29" s="12">
        <v>43396</v>
      </c>
      <c r="B29" s="11" t="s">
        <v>82</v>
      </c>
      <c r="C29" s="11" t="s">
        <v>42</v>
      </c>
      <c r="D29" s="14">
        <v>3</v>
      </c>
      <c r="E29" s="14">
        <v>2</v>
      </c>
      <c r="F29" s="14">
        <v>0</v>
      </c>
      <c r="G29" s="14">
        <v>0</v>
      </c>
      <c r="H29" s="24">
        <v>3350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9">
        <v>3350</v>
      </c>
      <c r="O29" s="22">
        <f t="shared" si="11"/>
        <v>1675</v>
      </c>
      <c r="P29" s="14">
        <f t="shared" si="12"/>
        <v>558</v>
      </c>
      <c r="Q29" s="11"/>
      <c r="R29" s="11"/>
      <c r="S29" s="11"/>
      <c r="T29" s="11"/>
    </row>
    <row r="30" spans="1:20" ht="15.75" customHeight="1">
      <c r="A30" s="12">
        <v>43397</v>
      </c>
      <c r="B30" s="11" t="s">
        <v>84</v>
      </c>
      <c r="C30" s="20" t="s">
        <v>85</v>
      </c>
      <c r="D30" s="14">
        <v>15</v>
      </c>
      <c r="E30" s="14">
        <v>2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1"/>
      <c r="L30" s="14">
        <v>4750</v>
      </c>
      <c r="M30" s="14">
        <v>0</v>
      </c>
      <c r="N30" s="29">
        <f t="shared" ref="N30:N32" si="13">SUM(F30:M30)</f>
        <v>4750</v>
      </c>
      <c r="O30" s="22">
        <f t="shared" si="11"/>
        <v>2375</v>
      </c>
      <c r="P30" s="14">
        <f t="shared" si="12"/>
        <v>158</v>
      </c>
      <c r="Q30" s="11"/>
      <c r="R30" s="11"/>
      <c r="S30" s="11"/>
      <c r="T30" s="11"/>
    </row>
    <row r="31" spans="1:20" ht="15.75" customHeight="1">
      <c r="A31" s="12">
        <v>43402</v>
      </c>
      <c r="B31" s="11" t="s">
        <v>86</v>
      </c>
      <c r="C31" s="11" t="s">
        <v>42</v>
      </c>
      <c r="D31" s="14">
        <v>10</v>
      </c>
      <c r="E31" s="14">
        <v>2</v>
      </c>
      <c r="F31" s="11"/>
      <c r="G31" s="11"/>
      <c r="H31" s="11"/>
      <c r="I31" s="11"/>
      <c r="J31" s="11"/>
      <c r="K31" s="14">
        <v>3200</v>
      </c>
      <c r="L31" s="14">
        <v>3875</v>
      </c>
      <c r="M31" s="11"/>
      <c r="N31" s="29">
        <f t="shared" si="13"/>
        <v>7075</v>
      </c>
      <c r="O31" s="22">
        <f t="shared" si="11"/>
        <v>3537</v>
      </c>
      <c r="P31" s="14">
        <f t="shared" si="12"/>
        <v>353</v>
      </c>
      <c r="Q31" s="11"/>
      <c r="R31" s="11"/>
      <c r="S31" s="11"/>
      <c r="T31" s="11"/>
    </row>
    <row r="32" spans="1:20" ht="15.75" customHeight="1">
      <c r="A32" s="12">
        <v>43403</v>
      </c>
      <c r="B32" s="11" t="s">
        <v>62</v>
      </c>
      <c r="C32" s="11" t="s">
        <v>42</v>
      </c>
      <c r="D32" s="14">
        <v>2</v>
      </c>
      <c r="E32" s="14">
        <v>2</v>
      </c>
      <c r="F32" s="14">
        <v>750</v>
      </c>
      <c r="G32" s="14">
        <v>1800</v>
      </c>
      <c r="H32" s="11"/>
      <c r="I32" s="11"/>
      <c r="J32" s="11"/>
      <c r="K32" s="11"/>
      <c r="L32" s="11"/>
      <c r="M32" s="11"/>
      <c r="N32" s="29">
        <f t="shared" si="13"/>
        <v>2550</v>
      </c>
      <c r="O32" s="22">
        <f t="shared" si="11"/>
        <v>1275</v>
      </c>
      <c r="P32" s="14">
        <f t="shared" si="12"/>
        <v>637</v>
      </c>
      <c r="Q32" s="11"/>
      <c r="R32" s="11"/>
      <c r="S32" s="11"/>
      <c r="T32" s="11"/>
    </row>
    <row r="33" spans="1:20" ht="15.75" customHeight="1">
      <c r="A33" s="25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30"/>
      <c r="P33" s="11"/>
      <c r="Q33" s="11"/>
      <c r="R33" s="11"/>
      <c r="S33" s="11"/>
      <c r="T33" s="11"/>
    </row>
    <row r="34" spans="1:20" ht="15.75" customHeight="1">
      <c r="A34" s="25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">
        <f>SUM(N26:N32)</f>
        <v>33825</v>
      </c>
      <c r="O34" s="30"/>
      <c r="P34" s="14">
        <f>AVERAGE(P26:P33)</f>
        <v>382.14285714285717</v>
      </c>
      <c r="Q34" s="11"/>
      <c r="R34" s="11"/>
      <c r="S34" s="11"/>
      <c r="T34" s="11"/>
    </row>
    <row r="35" spans="1:20" ht="15.75" customHeight="1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30"/>
      <c r="P35" s="11"/>
      <c r="Q35" s="11"/>
      <c r="R35" s="11"/>
      <c r="S35" s="11"/>
      <c r="T35" s="11"/>
    </row>
    <row r="36" spans="1:20" ht="15.75" customHeight="1">
      <c r="A36" s="12">
        <v>43407</v>
      </c>
      <c r="B36" s="11" t="s">
        <v>88</v>
      </c>
      <c r="C36" s="11" t="s">
        <v>88</v>
      </c>
      <c r="D36" s="14">
        <v>11</v>
      </c>
      <c r="E36" s="14">
        <v>2</v>
      </c>
      <c r="F36" s="11"/>
      <c r="G36" s="11"/>
      <c r="H36" s="11"/>
      <c r="I36" s="11"/>
      <c r="J36" s="11"/>
      <c r="K36" s="11"/>
      <c r="L36" s="14">
        <v>8160</v>
      </c>
      <c r="M36" s="11"/>
      <c r="N36" s="29">
        <f t="shared" ref="N36:N48" si="14">SUM(F36:M36)</f>
        <v>8160</v>
      </c>
      <c r="O36" s="22">
        <f t="shared" ref="O36:O49" si="15">QUOTIENT(N36,E36)</f>
        <v>4080</v>
      </c>
      <c r="P36" s="14">
        <f t="shared" ref="P36:P49" si="16">QUOTIENT(O36,D36)</f>
        <v>370</v>
      </c>
      <c r="Q36" s="11"/>
      <c r="R36" s="11"/>
      <c r="S36" s="11"/>
      <c r="T36" s="11"/>
    </row>
    <row r="37" spans="1:20" ht="15.75" customHeight="1">
      <c r="A37" s="12">
        <v>43409</v>
      </c>
      <c r="B37" s="11" t="s">
        <v>90</v>
      </c>
      <c r="C37" s="11" t="s">
        <v>42</v>
      </c>
      <c r="D37" s="14">
        <v>10</v>
      </c>
      <c r="E37" s="14">
        <v>2</v>
      </c>
      <c r="F37" s="11"/>
      <c r="G37" s="11"/>
      <c r="H37" s="11"/>
      <c r="I37" s="11"/>
      <c r="J37" s="14">
        <v>8750</v>
      </c>
      <c r="K37" s="11"/>
      <c r="L37" s="11"/>
      <c r="M37" s="11"/>
      <c r="N37" s="29">
        <f t="shared" si="14"/>
        <v>8750</v>
      </c>
      <c r="O37" s="22">
        <f t="shared" si="15"/>
        <v>4375</v>
      </c>
      <c r="P37" s="14">
        <f t="shared" si="16"/>
        <v>437</v>
      </c>
      <c r="Q37" s="11"/>
      <c r="R37" s="11"/>
      <c r="S37" s="11"/>
      <c r="T37" s="11"/>
    </row>
    <row r="38" spans="1:20" ht="15.75" customHeight="1">
      <c r="A38" s="12">
        <v>43410</v>
      </c>
      <c r="B38" s="11" t="s">
        <v>92</v>
      </c>
      <c r="C38" s="11" t="s">
        <v>42</v>
      </c>
      <c r="D38" s="14">
        <v>8</v>
      </c>
      <c r="E38" s="14">
        <v>2</v>
      </c>
      <c r="F38" s="11"/>
      <c r="G38" s="11"/>
      <c r="H38" s="11"/>
      <c r="I38" s="11"/>
      <c r="J38" s="11"/>
      <c r="K38" s="14">
        <v>3025</v>
      </c>
      <c r="L38" s="11"/>
      <c r="M38" s="11"/>
      <c r="N38" s="29">
        <f t="shared" si="14"/>
        <v>3025</v>
      </c>
      <c r="O38" s="14">
        <f t="shared" si="15"/>
        <v>1512</v>
      </c>
      <c r="P38" s="14">
        <f t="shared" si="16"/>
        <v>189</v>
      </c>
      <c r="Q38" s="11"/>
      <c r="R38" s="11"/>
      <c r="S38" s="11"/>
      <c r="T38" s="11"/>
    </row>
    <row r="39" spans="1:20" ht="15.75" customHeight="1">
      <c r="A39" s="12">
        <v>43410</v>
      </c>
      <c r="B39" s="11" t="s">
        <v>93</v>
      </c>
      <c r="C39" s="11" t="s">
        <v>42</v>
      </c>
      <c r="D39" s="14">
        <v>8</v>
      </c>
      <c r="E39" s="14">
        <v>2</v>
      </c>
      <c r="F39" s="11"/>
      <c r="G39" s="11"/>
      <c r="H39" s="11"/>
      <c r="I39" s="11"/>
      <c r="J39" s="11"/>
      <c r="K39" s="11"/>
      <c r="L39" s="11"/>
      <c r="M39" s="11"/>
      <c r="N39" s="33">
        <f t="shared" si="14"/>
        <v>0</v>
      </c>
      <c r="O39" s="14">
        <f t="shared" si="15"/>
        <v>0</v>
      </c>
      <c r="P39" s="14">
        <f t="shared" si="16"/>
        <v>0</v>
      </c>
      <c r="Q39" s="11"/>
      <c r="R39" s="11"/>
      <c r="S39" s="11"/>
      <c r="T39" s="11"/>
    </row>
    <row r="40" spans="1:20" ht="15.75" customHeight="1">
      <c r="A40" s="12">
        <v>43416</v>
      </c>
      <c r="B40" s="11" t="s">
        <v>94</v>
      </c>
      <c r="C40" s="11" t="s">
        <v>42</v>
      </c>
      <c r="D40" s="14">
        <v>6</v>
      </c>
      <c r="E40" s="14">
        <v>2</v>
      </c>
      <c r="F40" s="11"/>
      <c r="G40" s="11"/>
      <c r="H40" s="24">
        <v>5375</v>
      </c>
      <c r="I40" s="11"/>
      <c r="J40" s="11"/>
      <c r="K40" s="11"/>
      <c r="L40" s="11"/>
      <c r="M40" s="11"/>
      <c r="N40" s="33">
        <f t="shared" si="14"/>
        <v>5375</v>
      </c>
      <c r="O40" s="14">
        <f t="shared" si="15"/>
        <v>2687</v>
      </c>
      <c r="P40" s="14">
        <f t="shared" si="16"/>
        <v>447</v>
      </c>
      <c r="Q40" s="11"/>
      <c r="R40" s="11"/>
      <c r="S40" s="11"/>
      <c r="T40" s="11"/>
    </row>
    <row r="41" spans="1:20" ht="15.75" customHeight="1">
      <c r="A41" s="12">
        <v>43417</v>
      </c>
      <c r="B41" s="11" t="s">
        <v>62</v>
      </c>
      <c r="C41" s="11" t="s">
        <v>42</v>
      </c>
      <c r="D41" s="14">
        <v>2</v>
      </c>
      <c r="E41" s="14">
        <v>2</v>
      </c>
      <c r="F41" s="11"/>
      <c r="G41" s="11"/>
      <c r="H41" s="11"/>
      <c r="I41" s="11"/>
      <c r="J41" s="11"/>
      <c r="K41" s="11"/>
      <c r="L41" s="11"/>
      <c r="M41" s="11"/>
      <c r="N41" s="33">
        <f t="shared" si="14"/>
        <v>0</v>
      </c>
      <c r="O41" s="14">
        <f t="shared" si="15"/>
        <v>0</v>
      </c>
      <c r="P41" s="14">
        <f t="shared" si="16"/>
        <v>0</v>
      </c>
      <c r="Q41" s="11"/>
      <c r="R41" s="11"/>
      <c r="S41" s="11"/>
      <c r="T41" s="11"/>
    </row>
    <row r="42" spans="1:20" ht="15.75" customHeight="1">
      <c r="A42" s="12">
        <v>43418</v>
      </c>
      <c r="B42" s="11" t="s">
        <v>95</v>
      </c>
      <c r="C42" s="11" t="s">
        <v>42</v>
      </c>
      <c r="D42" s="14">
        <v>12</v>
      </c>
      <c r="E42" s="14">
        <v>2</v>
      </c>
      <c r="F42" s="11"/>
      <c r="G42" s="14">
        <v>4975</v>
      </c>
      <c r="H42" s="11"/>
      <c r="I42" s="11"/>
      <c r="J42" s="14">
        <v>150</v>
      </c>
      <c r="K42" s="14">
        <v>1700</v>
      </c>
      <c r="L42" s="11"/>
      <c r="M42" s="14">
        <v>575</v>
      </c>
      <c r="N42" s="33">
        <f t="shared" si="14"/>
        <v>7400</v>
      </c>
      <c r="O42" s="14">
        <f t="shared" si="15"/>
        <v>3700</v>
      </c>
      <c r="P42" s="14">
        <f t="shared" si="16"/>
        <v>308</v>
      </c>
      <c r="Q42" s="11"/>
      <c r="R42" s="11"/>
      <c r="S42" s="11"/>
      <c r="T42" s="11"/>
    </row>
    <row r="43" spans="1:20" ht="15.75" customHeight="1">
      <c r="A43" s="12">
        <v>43419</v>
      </c>
      <c r="B43" s="11" t="s">
        <v>62</v>
      </c>
      <c r="C43" s="11" t="s">
        <v>42</v>
      </c>
      <c r="D43" s="14">
        <v>1</v>
      </c>
      <c r="E43" s="14">
        <v>2</v>
      </c>
      <c r="F43" s="11"/>
      <c r="G43" s="14">
        <v>200</v>
      </c>
      <c r="H43" s="14">
        <v>325</v>
      </c>
      <c r="I43" s="11"/>
      <c r="J43" s="11"/>
      <c r="K43" s="14">
        <v>200</v>
      </c>
      <c r="L43" s="11"/>
      <c r="M43" s="11"/>
      <c r="N43" s="33">
        <f t="shared" si="14"/>
        <v>725</v>
      </c>
      <c r="O43" s="14">
        <f t="shared" si="15"/>
        <v>362</v>
      </c>
      <c r="P43" s="14">
        <f t="shared" si="16"/>
        <v>362</v>
      </c>
      <c r="Q43" s="11"/>
      <c r="R43" s="11"/>
      <c r="S43" s="11"/>
      <c r="T43" s="11"/>
    </row>
    <row r="44" spans="1:20" ht="15.75" customHeight="1">
      <c r="A44" s="12">
        <v>43421</v>
      </c>
      <c r="B44" s="11" t="s">
        <v>96</v>
      </c>
      <c r="C44" s="11" t="s">
        <v>97</v>
      </c>
      <c r="D44" s="14">
        <v>6</v>
      </c>
      <c r="E44" s="14">
        <v>2</v>
      </c>
      <c r="F44" s="14">
        <v>2250</v>
      </c>
      <c r="G44" s="11"/>
      <c r="H44" s="11"/>
      <c r="I44" s="11"/>
      <c r="J44" s="11"/>
      <c r="K44" s="11"/>
      <c r="L44" s="11"/>
      <c r="M44" s="11"/>
      <c r="N44" s="29">
        <f t="shared" si="14"/>
        <v>2250</v>
      </c>
      <c r="O44" s="14">
        <f t="shared" si="15"/>
        <v>1125</v>
      </c>
      <c r="P44" s="14">
        <f t="shared" si="16"/>
        <v>187</v>
      </c>
      <c r="Q44" s="11"/>
      <c r="R44" s="11"/>
      <c r="S44" s="11"/>
      <c r="T44" s="11"/>
    </row>
    <row r="45" spans="1:20" ht="15.75" customHeight="1">
      <c r="A45" s="12">
        <v>43421</v>
      </c>
      <c r="B45" s="11" t="s">
        <v>98</v>
      </c>
      <c r="C45" s="11" t="s">
        <v>42</v>
      </c>
      <c r="D45" s="14">
        <v>4</v>
      </c>
      <c r="E45" s="14">
        <v>2</v>
      </c>
      <c r="F45" s="14">
        <v>2475</v>
      </c>
      <c r="G45" s="11"/>
      <c r="H45" s="11"/>
      <c r="I45" s="11"/>
      <c r="J45" s="11"/>
      <c r="K45" s="11"/>
      <c r="L45" s="11"/>
      <c r="M45" s="11"/>
      <c r="N45" s="33">
        <f t="shared" si="14"/>
        <v>2475</v>
      </c>
      <c r="O45" s="14">
        <f t="shared" si="15"/>
        <v>1237</v>
      </c>
      <c r="P45" s="14">
        <f t="shared" si="16"/>
        <v>309</v>
      </c>
      <c r="Q45" s="11"/>
      <c r="R45" s="11"/>
      <c r="S45" s="11"/>
      <c r="T45" s="11"/>
    </row>
    <row r="46" spans="1:20" ht="15.75" customHeight="1">
      <c r="A46" s="12">
        <v>43424</v>
      </c>
      <c r="B46" s="11" t="s">
        <v>62</v>
      </c>
      <c r="C46" s="11" t="s">
        <v>42</v>
      </c>
      <c r="D46" s="14">
        <v>2</v>
      </c>
      <c r="E46" s="14">
        <v>2</v>
      </c>
      <c r="F46" s="11"/>
      <c r="G46" s="11"/>
      <c r="H46" s="11"/>
      <c r="I46" s="14">
        <v>1950</v>
      </c>
      <c r="J46" s="11"/>
      <c r="K46" s="11"/>
      <c r="L46" s="11"/>
      <c r="M46" s="11"/>
      <c r="N46" s="29">
        <f t="shared" si="14"/>
        <v>1950</v>
      </c>
      <c r="O46" s="14">
        <f t="shared" si="15"/>
        <v>975</v>
      </c>
      <c r="P46" s="14">
        <f t="shared" si="16"/>
        <v>487</v>
      </c>
      <c r="Q46" s="11"/>
      <c r="R46" s="11"/>
      <c r="S46" s="11"/>
      <c r="T46" s="11"/>
    </row>
    <row r="47" spans="1:20" ht="15.75" customHeight="1">
      <c r="A47" s="12">
        <v>43426</v>
      </c>
      <c r="B47" s="11" t="s">
        <v>62</v>
      </c>
      <c r="C47" s="11" t="s">
        <v>42</v>
      </c>
      <c r="D47" s="14">
        <v>11</v>
      </c>
      <c r="E47" s="14">
        <v>2</v>
      </c>
      <c r="F47" s="11"/>
      <c r="G47" s="11"/>
      <c r="H47" s="11"/>
      <c r="I47" s="11"/>
      <c r="J47" s="11"/>
      <c r="K47" s="14">
        <v>5900</v>
      </c>
      <c r="L47" s="14">
        <v>2100</v>
      </c>
      <c r="M47" s="11"/>
      <c r="N47" s="29">
        <f t="shared" si="14"/>
        <v>8000</v>
      </c>
      <c r="O47" s="14">
        <f t="shared" si="15"/>
        <v>4000</v>
      </c>
      <c r="P47" s="14">
        <f t="shared" si="16"/>
        <v>363</v>
      </c>
      <c r="Q47" s="11"/>
      <c r="R47" s="11"/>
      <c r="S47" s="11"/>
      <c r="T47" s="11"/>
    </row>
    <row r="48" spans="1:20" ht="15.75" customHeight="1">
      <c r="A48" s="12">
        <v>43431</v>
      </c>
      <c r="B48" s="11" t="s">
        <v>62</v>
      </c>
      <c r="C48" s="11" t="s">
        <v>42</v>
      </c>
      <c r="D48" s="14">
        <v>1</v>
      </c>
      <c r="E48" s="14">
        <v>2</v>
      </c>
      <c r="F48" s="11"/>
      <c r="G48" s="11"/>
      <c r="H48" s="11"/>
      <c r="I48" s="11"/>
      <c r="J48" s="11"/>
      <c r="K48" s="14">
        <v>950</v>
      </c>
      <c r="L48" s="11"/>
      <c r="M48" s="11"/>
      <c r="N48" s="29">
        <f t="shared" si="14"/>
        <v>950</v>
      </c>
      <c r="O48" s="14">
        <f t="shared" si="15"/>
        <v>475</v>
      </c>
      <c r="P48" s="14">
        <f t="shared" si="16"/>
        <v>475</v>
      </c>
      <c r="Q48" s="11"/>
      <c r="R48" s="11"/>
      <c r="S48" s="11"/>
      <c r="T48" s="11"/>
    </row>
    <row r="49" spans="1:20" ht="15.75" customHeight="1">
      <c r="A49" s="12">
        <v>43433</v>
      </c>
      <c r="B49" s="11" t="s">
        <v>62</v>
      </c>
      <c r="C49" s="11" t="s">
        <v>42</v>
      </c>
      <c r="D49" s="14">
        <v>1</v>
      </c>
      <c r="E49" s="14">
        <v>2</v>
      </c>
      <c r="F49" s="11"/>
      <c r="G49" s="11"/>
      <c r="H49" s="11"/>
      <c r="I49" s="11"/>
      <c r="J49" s="11"/>
      <c r="K49" s="14">
        <v>2100</v>
      </c>
      <c r="L49" s="11"/>
      <c r="M49" s="11"/>
      <c r="N49" s="29">
        <v>2100</v>
      </c>
      <c r="O49" s="14">
        <f t="shared" si="15"/>
        <v>1050</v>
      </c>
      <c r="P49" s="14">
        <f t="shared" si="16"/>
        <v>1050</v>
      </c>
      <c r="Q49" s="11"/>
      <c r="R49" s="11"/>
      <c r="S49" s="11"/>
      <c r="T49" s="11"/>
    </row>
    <row r="50" spans="1:20" ht="15.75" customHeight="1">
      <c r="A50" s="25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>
      <c r="A51" s="25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9">
        <f>SUM(N36:N49)</f>
        <v>51160</v>
      </c>
      <c r="O51" s="11"/>
      <c r="P51" s="14">
        <f>AVERAGE(P36:P50)</f>
        <v>356</v>
      </c>
      <c r="Q51" s="11"/>
      <c r="R51" s="11"/>
      <c r="S51" s="11"/>
      <c r="T51" s="11"/>
    </row>
    <row r="52" spans="1:20" ht="15.75" customHeight="1">
      <c r="A52" s="2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>
      <c r="A53" s="12">
        <v>43436</v>
      </c>
      <c r="B53" s="11" t="s">
        <v>99</v>
      </c>
      <c r="C53" s="11" t="s">
        <v>42</v>
      </c>
      <c r="D53" s="14">
        <v>14</v>
      </c>
      <c r="E53" s="14">
        <v>2</v>
      </c>
      <c r="F53" s="11"/>
      <c r="G53" s="11"/>
      <c r="H53" s="11"/>
      <c r="I53" s="11"/>
      <c r="J53" s="11"/>
      <c r="K53" s="14">
        <v>4950</v>
      </c>
      <c r="L53" s="14">
        <v>2300</v>
      </c>
      <c r="M53" s="11"/>
      <c r="N53" s="29">
        <f t="shared" ref="N53:N59" si="17">SUM(F53:M53)</f>
        <v>7250</v>
      </c>
      <c r="O53" s="14">
        <f t="shared" ref="O53:O59" si="18">QUOTIENT(N53,E53)</f>
        <v>3625</v>
      </c>
      <c r="P53" s="14">
        <f t="shared" ref="P53:P59" si="19">QUOTIENT(O53,D53)</f>
        <v>258</v>
      </c>
      <c r="Q53" s="11"/>
      <c r="R53" s="11"/>
      <c r="S53" s="11"/>
      <c r="T53" s="11"/>
    </row>
    <row r="54" spans="1:20" ht="15.75" customHeight="1">
      <c r="A54" s="12">
        <v>43438</v>
      </c>
      <c r="B54" s="11" t="s">
        <v>101</v>
      </c>
      <c r="C54" s="11" t="s">
        <v>102</v>
      </c>
      <c r="D54" s="14">
        <v>25</v>
      </c>
      <c r="E54" s="14">
        <v>4.5</v>
      </c>
      <c r="F54" s="11"/>
      <c r="G54" s="11"/>
      <c r="H54" s="11"/>
      <c r="I54" s="11"/>
      <c r="J54" s="11"/>
      <c r="K54" s="14">
        <v>5350</v>
      </c>
      <c r="L54" s="14">
        <v>5350</v>
      </c>
      <c r="M54" s="11"/>
      <c r="N54" s="29">
        <f t="shared" si="17"/>
        <v>10700</v>
      </c>
      <c r="O54" s="14">
        <f t="shared" si="18"/>
        <v>2377</v>
      </c>
      <c r="P54" s="14">
        <f t="shared" si="19"/>
        <v>95</v>
      </c>
      <c r="Q54" s="11"/>
      <c r="R54" s="11"/>
      <c r="S54" s="11"/>
      <c r="T54" s="11"/>
    </row>
    <row r="55" spans="1:20" ht="15.75" customHeight="1">
      <c r="A55" s="12">
        <v>43440</v>
      </c>
      <c r="B55" s="11" t="s">
        <v>62</v>
      </c>
      <c r="C55" s="11" t="s">
        <v>42</v>
      </c>
      <c r="D55" s="14">
        <v>8</v>
      </c>
      <c r="E55" s="14">
        <v>2</v>
      </c>
      <c r="F55" s="11"/>
      <c r="G55" s="11"/>
      <c r="H55" s="11"/>
      <c r="I55" s="11"/>
      <c r="J55" s="14">
        <v>8275</v>
      </c>
      <c r="K55" s="11"/>
      <c r="L55" s="11"/>
      <c r="M55" s="11"/>
      <c r="N55" s="29">
        <f t="shared" si="17"/>
        <v>8275</v>
      </c>
      <c r="O55" s="14">
        <f t="shared" si="18"/>
        <v>4137</v>
      </c>
      <c r="P55" s="14">
        <f t="shared" si="19"/>
        <v>517</v>
      </c>
      <c r="Q55" s="11"/>
      <c r="R55" s="11"/>
      <c r="S55" s="11"/>
      <c r="T55" s="11"/>
    </row>
    <row r="56" spans="1:20" ht="15.75" customHeight="1">
      <c r="A56" s="12">
        <v>43444</v>
      </c>
      <c r="B56" s="11" t="s">
        <v>62</v>
      </c>
      <c r="C56" s="11" t="s">
        <v>42</v>
      </c>
      <c r="D56" s="14">
        <v>1</v>
      </c>
      <c r="E56" s="14">
        <v>2</v>
      </c>
      <c r="F56" s="11"/>
      <c r="G56" s="11"/>
      <c r="H56" s="11"/>
      <c r="I56" s="14">
        <v>800</v>
      </c>
      <c r="J56" s="11"/>
      <c r="K56" s="11"/>
      <c r="L56" s="11"/>
      <c r="M56" s="11"/>
      <c r="N56" s="29">
        <f t="shared" si="17"/>
        <v>800</v>
      </c>
      <c r="O56" s="14">
        <f t="shared" si="18"/>
        <v>400</v>
      </c>
      <c r="P56" s="14">
        <f t="shared" si="19"/>
        <v>400</v>
      </c>
      <c r="Q56" s="11"/>
      <c r="R56" s="11"/>
      <c r="S56" s="11"/>
      <c r="T56" s="11"/>
    </row>
    <row r="57" spans="1:20" ht="15.75" customHeight="1">
      <c r="A57" s="12">
        <v>43445</v>
      </c>
      <c r="B57" s="11" t="s">
        <v>62</v>
      </c>
      <c r="C57" s="11" t="s">
        <v>42</v>
      </c>
      <c r="D57" s="14">
        <v>10</v>
      </c>
      <c r="E57" s="14">
        <v>2</v>
      </c>
      <c r="F57" s="11"/>
      <c r="G57" s="14">
        <v>8050</v>
      </c>
      <c r="H57" s="11"/>
      <c r="I57" s="14">
        <v>600</v>
      </c>
      <c r="J57" s="14">
        <v>1250</v>
      </c>
      <c r="K57" s="14">
        <v>400</v>
      </c>
      <c r="L57" s="11"/>
      <c r="M57" s="11"/>
      <c r="N57" s="29">
        <f t="shared" si="17"/>
        <v>10300</v>
      </c>
      <c r="O57" s="14">
        <f t="shared" si="18"/>
        <v>5150</v>
      </c>
      <c r="P57" s="14">
        <f t="shared" si="19"/>
        <v>515</v>
      </c>
      <c r="Q57" s="11"/>
      <c r="R57" s="11"/>
      <c r="S57" s="11"/>
      <c r="T57" s="11"/>
    </row>
    <row r="58" spans="1:20" ht="15.75" customHeight="1">
      <c r="A58" s="12">
        <v>43445</v>
      </c>
      <c r="B58" s="11" t="s">
        <v>103</v>
      </c>
      <c r="C58" s="11" t="s">
        <v>42</v>
      </c>
      <c r="D58" s="14">
        <v>10</v>
      </c>
      <c r="E58" s="14">
        <v>2</v>
      </c>
      <c r="F58" s="11"/>
      <c r="G58" s="14">
        <v>850</v>
      </c>
      <c r="H58" s="11"/>
      <c r="I58" s="11"/>
      <c r="J58" s="14">
        <v>1050</v>
      </c>
      <c r="K58" s="14">
        <v>2850</v>
      </c>
      <c r="L58" s="14">
        <v>2450</v>
      </c>
      <c r="M58" s="11"/>
      <c r="N58" s="29">
        <f t="shared" si="17"/>
        <v>7200</v>
      </c>
      <c r="O58" s="14">
        <f t="shared" si="18"/>
        <v>3600</v>
      </c>
      <c r="P58" s="14">
        <f t="shared" si="19"/>
        <v>360</v>
      </c>
      <c r="Q58" s="11"/>
      <c r="R58" s="11"/>
      <c r="S58" s="11"/>
      <c r="T58" s="11"/>
    </row>
    <row r="59" spans="1:20" ht="15.75" customHeight="1">
      <c r="A59" s="12">
        <v>43446</v>
      </c>
      <c r="B59" s="11" t="s">
        <v>104</v>
      </c>
      <c r="C59" s="11" t="s">
        <v>42</v>
      </c>
      <c r="D59" s="14">
        <v>6</v>
      </c>
      <c r="E59" s="14">
        <v>5</v>
      </c>
      <c r="F59" s="11"/>
      <c r="G59" s="11"/>
      <c r="H59" s="11"/>
      <c r="I59" s="11"/>
      <c r="J59" s="11"/>
      <c r="K59" s="11"/>
      <c r="L59" s="11"/>
      <c r="M59" s="11"/>
      <c r="N59" s="29">
        <f t="shared" si="17"/>
        <v>0</v>
      </c>
      <c r="O59" s="14">
        <f t="shared" si="18"/>
        <v>0</v>
      </c>
      <c r="P59" s="14">
        <f t="shared" si="19"/>
        <v>0</v>
      </c>
      <c r="Q59" s="11"/>
      <c r="R59" s="11"/>
      <c r="S59" s="11"/>
      <c r="T59" s="11"/>
    </row>
    <row r="60" spans="1:20" ht="15.75" customHeight="1">
      <c r="A60" s="12">
        <v>43447</v>
      </c>
      <c r="B60" s="11" t="s">
        <v>105</v>
      </c>
      <c r="C60" s="11" t="s">
        <v>42</v>
      </c>
      <c r="D60" s="14">
        <v>6</v>
      </c>
      <c r="E60" s="14">
        <v>2</v>
      </c>
      <c r="F60" s="11"/>
      <c r="G60" s="11"/>
      <c r="H60" s="11"/>
      <c r="I60" s="11"/>
      <c r="J60" s="14">
        <v>5025</v>
      </c>
      <c r="K60" s="11"/>
      <c r="L60" s="11"/>
      <c r="M60" s="11"/>
      <c r="N60" s="17">
        <v>5025</v>
      </c>
      <c r="O60" s="11"/>
      <c r="P60" s="11"/>
      <c r="Q60" s="11"/>
      <c r="R60" s="11"/>
      <c r="S60" s="11"/>
      <c r="T60" s="11"/>
    </row>
    <row r="61" spans="1:20" ht="15.75" customHeight="1">
      <c r="A61" s="12">
        <v>43451</v>
      </c>
      <c r="B61" s="11" t="s">
        <v>62</v>
      </c>
      <c r="C61" s="11" t="s">
        <v>42</v>
      </c>
      <c r="D61" s="14">
        <v>9</v>
      </c>
      <c r="E61" s="14">
        <v>2</v>
      </c>
      <c r="F61" s="11"/>
      <c r="G61" s="11"/>
      <c r="H61" s="11"/>
      <c r="I61" s="14">
        <v>5700</v>
      </c>
      <c r="J61" s="11"/>
      <c r="K61" s="11"/>
      <c r="L61" s="11"/>
      <c r="M61" s="11"/>
      <c r="N61" s="29">
        <f>SUM(F61:M61)</f>
        <v>5700</v>
      </c>
      <c r="O61" s="14">
        <f>QUOTIENT(N61,E61)</f>
        <v>2850</v>
      </c>
      <c r="P61" s="14">
        <f>QUOTIENT(O61,D61)</f>
        <v>316</v>
      </c>
      <c r="Q61" s="11"/>
      <c r="R61" s="11"/>
      <c r="S61" s="11"/>
      <c r="T61" s="11"/>
    </row>
    <row r="62" spans="1:20" ht="15.75" customHeight="1">
      <c r="A62" s="12">
        <v>43452</v>
      </c>
      <c r="B62" s="11" t="s">
        <v>62</v>
      </c>
      <c r="C62" s="11" t="s">
        <v>42</v>
      </c>
      <c r="D62" s="14">
        <v>1</v>
      </c>
      <c r="E62" s="14">
        <v>2</v>
      </c>
      <c r="F62" s="11"/>
      <c r="G62" s="11"/>
      <c r="H62" s="11"/>
      <c r="I62" s="14">
        <v>1150</v>
      </c>
      <c r="J62" s="11"/>
      <c r="K62" s="11"/>
      <c r="L62" s="11"/>
      <c r="M62" s="11"/>
      <c r="N62" s="17">
        <v>1150</v>
      </c>
      <c r="O62" s="11"/>
      <c r="P62" s="11"/>
      <c r="Q62" s="11"/>
      <c r="R62" s="11"/>
      <c r="S62" s="11"/>
      <c r="T62" s="11"/>
    </row>
    <row r="63" spans="1:20" ht="15.75" customHeight="1">
      <c r="A63" s="12">
        <v>43452</v>
      </c>
      <c r="B63" s="11" t="s">
        <v>106</v>
      </c>
      <c r="C63" s="11" t="s">
        <v>42</v>
      </c>
      <c r="D63" s="14">
        <v>5</v>
      </c>
      <c r="E63" s="14">
        <v>2</v>
      </c>
      <c r="F63" s="11"/>
      <c r="G63" s="11"/>
      <c r="H63" s="11"/>
      <c r="I63" s="14">
        <v>2950</v>
      </c>
      <c r="J63" s="11"/>
      <c r="K63" s="11"/>
      <c r="L63" s="11"/>
      <c r="M63" s="11"/>
      <c r="N63" s="29">
        <f t="shared" ref="N63:N64" si="20">SUM(F63:M63)</f>
        <v>2950</v>
      </c>
      <c r="O63" s="14">
        <f t="shared" ref="O63:O64" si="21">QUOTIENT(N63,E63)</f>
        <v>1475</v>
      </c>
      <c r="P63" s="14">
        <f t="shared" ref="P63:P64" si="22">QUOTIENT(O63,D63)</f>
        <v>295</v>
      </c>
      <c r="Q63" s="11"/>
      <c r="R63" s="11"/>
      <c r="S63" s="11"/>
      <c r="T63" s="11"/>
    </row>
    <row r="64" spans="1:20" ht="15.75" customHeight="1">
      <c r="A64" s="12">
        <v>43454</v>
      </c>
      <c r="B64" s="11" t="s">
        <v>62</v>
      </c>
      <c r="C64" s="11" t="s">
        <v>42</v>
      </c>
      <c r="D64" s="34">
        <v>6</v>
      </c>
      <c r="E64" s="35">
        <v>2</v>
      </c>
      <c r="F64" s="11"/>
      <c r="G64" s="11"/>
      <c r="H64" s="11"/>
      <c r="I64" s="11"/>
      <c r="J64" s="17">
        <v>3925</v>
      </c>
      <c r="K64" s="11"/>
      <c r="L64" s="11"/>
      <c r="M64" s="11"/>
      <c r="N64" s="14">
        <f t="shared" si="20"/>
        <v>3925</v>
      </c>
      <c r="O64" s="14">
        <f t="shared" si="21"/>
        <v>1962</v>
      </c>
      <c r="P64" s="14">
        <f t="shared" si="22"/>
        <v>327</v>
      </c>
      <c r="Q64" s="11"/>
      <c r="R64" s="11"/>
      <c r="S64" s="11"/>
      <c r="T64" s="11"/>
    </row>
    <row r="65" spans="1:20" ht="15.75" customHeight="1">
      <c r="A65" s="12">
        <v>43461</v>
      </c>
      <c r="B65" s="11" t="s">
        <v>62</v>
      </c>
      <c r="C65" s="11" t="s">
        <v>42</v>
      </c>
      <c r="D65" s="34">
        <v>10</v>
      </c>
      <c r="E65" s="35">
        <v>2</v>
      </c>
      <c r="F65" s="11"/>
      <c r="G65" s="11"/>
      <c r="H65" s="11"/>
      <c r="I65" s="11"/>
      <c r="J65" s="11"/>
      <c r="K65" s="11"/>
      <c r="L65" s="17">
        <v>4925</v>
      </c>
      <c r="M65" s="11"/>
      <c r="N65" s="11"/>
      <c r="O65" s="11"/>
      <c r="P65" s="11"/>
      <c r="Q65" s="11"/>
      <c r="R65" s="11"/>
      <c r="S65" s="11"/>
      <c r="T65" s="11"/>
    </row>
    <row r="66" spans="1:20" ht="15.75" customHeight="1">
      <c r="A66" s="11"/>
      <c r="B66" s="11"/>
      <c r="C66" s="11"/>
      <c r="D66" s="11"/>
      <c r="E66" s="36"/>
      <c r="F66" s="11"/>
      <c r="G66" s="11"/>
      <c r="H66" s="11"/>
      <c r="I66" s="11"/>
      <c r="J66" s="11"/>
      <c r="K66" s="11"/>
      <c r="L66" s="11"/>
      <c r="M66" s="11"/>
      <c r="N66" s="14">
        <f>SUM(N53:N65)</f>
        <v>63275</v>
      </c>
      <c r="O66" s="11"/>
      <c r="P66" s="14">
        <f>AVERAGE(P53:P65)</f>
        <v>308.3</v>
      </c>
      <c r="Q66" s="11"/>
      <c r="R66" s="11"/>
      <c r="S66" s="11"/>
      <c r="T66" s="11"/>
    </row>
    <row r="67" spans="1:20" ht="15.75" customHeight="1">
      <c r="A67" s="11"/>
      <c r="B67" s="11"/>
      <c r="C67" s="11"/>
      <c r="D67" s="11"/>
      <c r="E67" s="3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>
      <c r="A68" s="11"/>
      <c r="B68" s="11"/>
      <c r="C68" s="11"/>
      <c r="D68" s="11"/>
      <c r="E68" s="3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>
      <c r="A69" s="11"/>
      <c r="B69" s="11"/>
      <c r="C69" s="11"/>
      <c r="D69" s="11"/>
      <c r="E69" s="3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>
      <c r="A70" s="11"/>
      <c r="B70" s="11"/>
      <c r="C70" s="11"/>
      <c r="D70" s="11"/>
      <c r="E70" s="3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>
      <c r="A71" s="12">
        <v>43101</v>
      </c>
      <c r="B71" s="11" t="s">
        <v>62</v>
      </c>
      <c r="C71" s="11" t="s">
        <v>42</v>
      </c>
      <c r="D71" s="14">
        <v>1</v>
      </c>
      <c r="E71" s="35">
        <v>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>
      <c r="A72" s="27">
        <v>43471</v>
      </c>
      <c r="B72" s="4" t="s">
        <v>107</v>
      </c>
      <c r="C72" s="4" t="s">
        <v>42</v>
      </c>
      <c r="E72" s="4">
        <v>2</v>
      </c>
    </row>
    <row r="73" spans="1:20" ht="15.75" customHeight="1">
      <c r="A73" s="27">
        <v>43474</v>
      </c>
      <c r="B73" s="4" t="s">
        <v>108</v>
      </c>
      <c r="C73" s="4" t="s">
        <v>42</v>
      </c>
      <c r="D73" s="4">
        <v>8</v>
      </c>
      <c r="E73" s="4">
        <v>2</v>
      </c>
    </row>
    <row r="74" spans="1:20" ht="15.75" customHeight="1">
      <c r="A74" s="27">
        <v>43486</v>
      </c>
      <c r="B74" s="4" t="s">
        <v>88</v>
      </c>
      <c r="C74" s="4" t="s">
        <v>109</v>
      </c>
      <c r="D74" s="4">
        <v>120</v>
      </c>
      <c r="E74" s="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7"/>
  <sheetViews>
    <sheetView workbookViewId="0"/>
  </sheetViews>
  <sheetFormatPr defaultColWidth="14.44140625" defaultRowHeight="15.75" customHeight="1"/>
  <sheetData>
    <row r="1" spans="1:19" ht="17.399999999999999">
      <c r="A1" s="11"/>
      <c r="B1" s="11"/>
      <c r="C1" s="59" t="s">
        <v>30</v>
      </c>
      <c r="D1" s="60"/>
      <c r="E1" s="59" t="s">
        <v>31</v>
      </c>
      <c r="F1" s="60"/>
      <c r="G1" s="59" t="s">
        <v>32</v>
      </c>
      <c r="H1" s="60"/>
      <c r="I1" s="59" t="s">
        <v>33</v>
      </c>
      <c r="J1" s="60"/>
      <c r="K1" s="59" t="s">
        <v>34</v>
      </c>
      <c r="L1" s="60"/>
      <c r="M1" s="59" t="s">
        <v>35</v>
      </c>
      <c r="N1" s="60"/>
      <c r="O1" s="59" t="s">
        <v>36</v>
      </c>
      <c r="P1" s="60"/>
      <c r="Q1" s="59" t="s">
        <v>37</v>
      </c>
      <c r="R1" s="60"/>
    </row>
    <row r="2" spans="1:19" ht="13.8">
      <c r="A2" s="17" t="s">
        <v>47</v>
      </c>
      <c r="B2" s="19">
        <v>43252</v>
      </c>
      <c r="C2" s="21" t="s">
        <v>48</v>
      </c>
      <c r="D2" s="21" t="s">
        <v>51</v>
      </c>
      <c r="E2" s="21" t="s">
        <v>48</v>
      </c>
      <c r="F2" s="21" t="s">
        <v>51</v>
      </c>
      <c r="G2" s="21" t="s">
        <v>48</v>
      </c>
      <c r="H2" s="21" t="s">
        <v>51</v>
      </c>
      <c r="I2" s="21" t="s">
        <v>48</v>
      </c>
      <c r="J2" s="21" t="s">
        <v>51</v>
      </c>
      <c r="K2" s="21" t="s">
        <v>48</v>
      </c>
      <c r="L2" s="21" t="s">
        <v>51</v>
      </c>
      <c r="M2" s="21" t="s">
        <v>48</v>
      </c>
      <c r="N2" s="21" t="s">
        <v>51</v>
      </c>
      <c r="O2" s="21" t="s">
        <v>48</v>
      </c>
      <c r="P2" s="21" t="s">
        <v>51</v>
      </c>
      <c r="Q2" s="21" t="s">
        <v>48</v>
      </c>
      <c r="R2" s="21" t="s">
        <v>51</v>
      </c>
    </row>
    <row r="3" spans="1:19" ht="15.75" customHeight="1">
      <c r="A3" s="11" t="s">
        <v>53</v>
      </c>
      <c r="B3" s="23">
        <v>43182</v>
      </c>
      <c r="C3" s="24">
        <v>9850</v>
      </c>
      <c r="D3" s="24">
        <v>7740</v>
      </c>
      <c r="E3" s="24">
        <v>19245</v>
      </c>
      <c r="F3" s="24">
        <v>7686</v>
      </c>
      <c r="G3" s="24">
        <v>6025</v>
      </c>
      <c r="H3" s="24">
        <v>2115</v>
      </c>
      <c r="I3" s="24">
        <v>22649</v>
      </c>
      <c r="J3" s="24">
        <v>27908</v>
      </c>
      <c r="K3" s="24">
        <v>33750</v>
      </c>
      <c r="L3" s="24">
        <v>27856</v>
      </c>
      <c r="M3" s="24">
        <v>11954</v>
      </c>
      <c r="N3" s="24">
        <v>20928</v>
      </c>
      <c r="O3" s="24">
        <v>6300</v>
      </c>
      <c r="P3" s="24">
        <v>35402</v>
      </c>
    </row>
    <row r="4" spans="1:19" ht="15.75" customHeight="1">
      <c r="A4" s="11" t="s">
        <v>57</v>
      </c>
      <c r="B4" s="19">
        <v>43245</v>
      </c>
      <c r="C4" s="24">
        <f>Deliveries!C149</f>
        <v>0</v>
      </c>
      <c r="D4" s="11"/>
      <c r="E4" s="14">
        <v>5800</v>
      </c>
      <c r="F4" s="11"/>
      <c r="G4" s="14">
        <v>6850</v>
      </c>
      <c r="H4" s="11"/>
      <c r="I4" s="14">
        <v>12200</v>
      </c>
      <c r="J4" s="11"/>
      <c r="K4" s="14">
        <v>18225</v>
      </c>
      <c r="L4" s="11"/>
      <c r="M4" s="14">
        <v>19100</v>
      </c>
      <c r="N4" s="11"/>
      <c r="O4" s="14">
        <v>18550</v>
      </c>
      <c r="P4" s="11"/>
    </row>
    <row r="5" spans="1:19" ht="15.75" customHeight="1">
      <c r="A5" s="11" t="s">
        <v>58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9" ht="15.75" customHeight="1">
      <c r="A6" s="11" t="s">
        <v>59</v>
      </c>
      <c r="B6" s="11"/>
      <c r="C6" s="24">
        <f>(C3-C4)+C5</f>
        <v>9850</v>
      </c>
      <c r="D6" s="11"/>
      <c r="E6" s="24">
        <f>(E3-E4)+E5</f>
        <v>13445</v>
      </c>
      <c r="F6" s="11"/>
      <c r="G6" s="24">
        <f>(G3-G4)+G5</f>
        <v>-825</v>
      </c>
      <c r="H6" s="15">
        <f>H3+G6</f>
        <v>1290</v>
      </c>
      <c r="I6" s="24">
        <f>(I3-I4)+I5</f>
        <v>10449</v>
      </c>
      <c r="J6" s="15">
        <f>J3+I6</f>
        <v>38357</v>
      </c>
      <c r="K6" s="24">
        <f>(K3-K4)+K5</f>
        <v>15525</v>
      </c>
      <c r="L6" s="15">
        <f>L3+K6</f>
        <v>43381</v>
      </c>
      <c r="M6" s="24">
        <f>(M3-M4)+M5</f>
        <v>-7146</v>
      </c>
      <c r="N6" s="15">
        <f>N3+M6</f>
        <v>13782</v>
      </c>
      <c r="O6" s="24">
        <f>(O3-O4)+O5</f>
        <v>-12250</v>
      </c>
      <c r="P6" s="15">
        <f>P3+O6</f>
        <v>23152</v>
      </c>
    </row>
    <row r="7" spans="1:19" ht="15.75" customHeight="1">
      <c r="A7" s="11"/>
      <c r="B7" s="11"/>
      <c r="C7" s="11"/>
      <c r="D7" s="11"/>
      <c r="E7" s="11"/>
      <c r="F7" s="11"/>
      <c r="G7" s="11"/>
      <c r="H7" s="17">
        <v>10080</v>
      </c>
      <c r="I7" s="11"/>
      <c r="J7" s="17">
        <v>200</v>
      </c>
      <c r="K7" s="11"/>
      <c r="L7" s="11"/>
      <c r="M7" s="11"/>
      <c r="N7" s="17">
        <v>22512</v>
      </c>
      <c r="O7" s="11"/>
      <c r="P7" s="11"/>
    </row>
    <row r="8" spans="1:19" ht="15.75" customHeight="1">
      <c r="A8" s="4" t="s">
        <v>63</v>
      </c>
      <c r="B8" s="5">
        <v>43292</v>
      </c>
      <c r="D8" s="4">
        <v>86976</v>
      </c>
      <c r="F8" s="4">
        <v>3400</v>
      </c>
      <c r="H8" s="4">
        <v>24024</v>
      </c>
      <c r="N8" s="4">
        <v>37800</v>
      </c>
    </row>
    <row r="9" spans="1:19" ht="15.75" customHeight="1">
      <c r="A9" s="4" t="s">
        <v>64</v>
      </c>
      <c r="B9" s="5">
        <v>43293</v>
      </c>
      <c r="D9" s="4">
        <v>30</v>
      </c>
      <c r="F9" s="4">
        <v>237</v>
      </c>
      <c r="H9" s="4">
        <v>151</v>
      </c>
      <c r="J9" s="4">
        <v>62</v>
      </c>
      <c r="N9" s="4">
        <v>192</v>
      </c>
      <c r="P9" s="4">
        <v>78</v>
      </c>
      <c r="R9" s="4">
        <v>23</v>
      </c>
    </row>
    <row r="10" spans="1:19" ht="15.75" customHeight="1">
      <c r="A10" s="4" t="s">
        <v>65</v>
      </c>
      <c r="B10" s="5">
        <v>43301</v>
      </c>
      <c r="D10" s="4">
        <v>32</v>
      </c>
      <c r="F10" s="4">
        <v>615</v>
      </c>
      <c r="H10" s="4">
        <v>882</v>
      </c>
      <c r="J10" s="4">
        <v>2349</v>
      </c>
      <c r="L10" s="4">
        <v>886</v>
      </c>
      <c r="N10" s="4">
        <v>421</v>
      </c>
      <c r="P10" s="4">
        <v>187</v>
      </c>
      <c r="R10" s="4">
        <v>59</v>
      </c>
      <c r="S10">
        <f>SUM(D10:R10)</f>
        <v>5431</v>
      </c>
    </row>
    <row r="11" spans="1:19" ht="15.75" customHeight="1">
      <c r="A11" s="4" t="s">
        <v>68</v>
      </c>
      <c r="C11" s="4">
        <v>200</v>
      </c>
      <c r="E11" s="4">
        <v>1425</v>
      </c>
      <c r="G11" s="4">
        <v>1750</v>
      </c>
    </row>
    <row r="17" spans="1:19" ht="15.75" customHeight="1">
      <c r="A17" s="4" t="s">
        <v>69</v>
      </c>
      <c r="B17" s="27">
        <v>43437</v>
      </c>
      <c r="C17" s="4">
        <v>3425</v>
      </c>
      <c r="D17" s="4">
        <v>56</v>
      </c>
      <c r="E17" s="4">
        <v>19775</v>
      </c>
      <c r="F17" s="4">
        <v>10007</v>
      </c>
      <c r="G17" s="4">
        <v>7450</v>
      </c>
      <c r="H17" s="4">
        <v>10871</v>
      </c>
      <c r="I17" s="4">
        <v>5300</v>
      </c>
      <c r="J17" s="4">
        <v>24284</v>
      </c>
      <c r="K17" s="4">
        <v>5125</v>
      </c>
      <c r="L17" s="4">
        <v>14026</v>
      </c>
      <c r="M17" s="4">
        <v>1700</v>
      </c>
      <c r="N17" s="4">
        <v>4396</v>
      </c>
      <c r="O17" s="4">
        <v>3700</v>
      </c>
      <c r="P17" s="4">
        <v>1676</v>
      </c>
      <c r="R17" s="4">
        <v>4220</v>
      </c>
      <c r="S17">
        <f>SUM(C17:R17)</f>
        <v>116011</v>
      </c>
    </row>
  </sheetData>
  <mergeCells count="8">
    <mergeCell ref="M1:N1"/>
    <mergeCell ref="O1:P1"/>
    <mergeCell ref="Q1:R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"/>
  <sheetViews>
    <sheetView workbookViewId="0"/>
  </sheetViews>
  <sheetFormatPr defaultColWidth="14.44140625" defaultRowHeight="15.75" customHeight="1"/>
  <sheetData>
    <row r="1" spans="1:18" ht="15.75" customHeight="1">
      <c r="A1" s="39" t="s">
        <v>117</v>
      </c>
      <c r="B1" s="39" t="s">
        <v>118</v>
      </c>
      <c r="C1" s="39" t="s">
        <v>119</v>
      </c>
      <c r="D1" s="39" t="s">
        <v>120</v>
      </c>
      <c r="E1" s="39" t="s">
        <v>121</v>
      </c>
      <c r="F1" s="39" t="s">
        <v>122</v>
      </c>
      <c r="G1" s="39" t="s">
        <v>123</v>
      </c>
      <c r="H1" s="39" t="s">
        <v>124</v>
      </c>
      <c r="I1" s="39" t="s">
        <v>125</v>
      </c>
      <c r="J1" s="39" t="s">
        <v>126</v>
      </c>
      <c r="K1" s="39" t="s">
        <v>127</v>
      </c>
      <c r="L1" s="39" t="s">
        <v>128</v>
      </c>
      <c r="M1" s="39" t="s">
        <v>129</v>
      </c>
    </row>
    <row r="2" spans="1:18" ht="15.75" customHeight="1">
      <c r="A2" s="39" t="s">
        <v>130</v>
      </c>
      <c r="B2" s="31" t="e">
        <f>Deliveries!#REF!</f>
        <v>#REF!</v>
      </c>
      <c r="C2" s="31" t="e">
        <f>Deliveries!#REF!</f>
        <v>#REF!</v>
      </c>
      <c r="D2" s="31" t="e">
        <f>Deliveries!#REF!</f>
        <v>#REF!</v>
      </c>
      <c r="E2" s="31" t="e">
        <f>Deliveries!#REF!</f>
        <v>#REF!</v>
      </c>
      <c r="F2" s="31" t="e">
        <f>Deliveries!#REF!</f>
        <v>#REF!</v>
      </c>
      <c r="G2" s="31" t="e">
        <f>Deliveries!#REF!</f>
        <v>#REF!</v>
      </c>
      <c r="H2" s="31" t="e">
        <f>Deliveries!#REF!</f>
        <v>#REF!</v>
      </c>
      <c r="I2" s="4">
        <v>3300</v>
      </c>
      <c r="J2" s="40">
        <v>4450</v>
      </c>
      <c r="K2" s="40">
        <v>3600</v>
      </c>
      <c r="L2" s="4">
        <v>3650</v>
      </c>
      <c r="P2" s="32" t="e">
        <f t="shared" ref="P2:P8" si="0">AVERAGE(E2:O2)</f>
        <v>#REF!</v>
      </c>
      <c r="Q2" s="24" t="e">
        <f t="shared" ref="Q2:Q8" si="1">AVERAGE(K2:P2)</f>
        <v>#REF!</v>
      </c>
      <c r="R2" s="24" t="e">
        <f t="shared" ref="R2:R8" si="2">Q2*2</f>
        <v>#REF!</v>
      </c>
    </row>
    <row r="3" spans="1:18" ht="15.75" customHeight="1">
      <c r="A3" s="39" t="s">
        <v>31</v>
      </c>
      <c r="B3" s="31" t="e">
        <f>Deliveries!#REF!</f>
        <v>#REF!</v>
      </c>
      <c r="C3" s="31" t="e">
        <f>Deliveries!#REF!</f>
        <v>#REF!</v>
      </c>
      <c r="D3" s="31" t="e">
        <f>Deliveries!#REF!</f>
        <v>#REF!</v>
      </c>
      <c r="E3" s="31" t="e">
        <f>Deliveries!#REF!</f>
        <v>#REF!</v>
      </c>
      <c r="F3" s="31" t="e">
        <f>Deliveries!#REF!</f>
        <v>#REF!</v>
      </c>
      <c r="G3" s="31" t="e">
        <f>Deliveries!#REF!</f>
        <v>#REF!</v>
      </c>
      <c r="H3" s="31" t="e">
        <f>Deliveries!#REF!</f>
        <v>#REF!</v>
      </c>
      <c r="I3" s="40">
        <v>2575</v>
      </c>
      <c r="J3" s="40">
        <v>4200</v>
      </c>
      <c r="K3" s="40">
        <v>4575</v>
      </c>
      <c r="L3" s="4">
        <v>3175</v>
      </c>
      <c r="P3" s="32" t="e">
        <f t="shared" si="0"/>
        <v>#REF!</v>
      </c>
      <c r="Q3" s="24" t="e">
        <f t="shared" si="1"/>
        <v>#REF!</v>
      </c>
      <c r="R3" s="24" t="e">
        <f t="shared" si="2"/>
        <v>#REF!</v>
      </c>
    </row>
    <row r="4" spans="1:18" ht="15.75" customHeight="1">
      <c r="A4" s="39" t="s">
        <v>32</v>
      </c>
      <c r="B4" s="31" t="e">
        <f>Deliveries!#REF!</f>
        <v>#REF!</v>
      </c>
      <c r="C4" s="31" t="e">
        <f>Deliveries!#REF!</f>
        <v>#REF!</v>
      </c>
      <c r="D4" s="31" t="e">
        <f>Deliveries!#REF!</f>
        <v>#REF!</v>
      </c>
      <c r="E4" s="31" t="e">
        <f>Deliveries!#REF!</f>
        <v>#REF!</v>
      </c>
      <c r="F4" s="31" t="e">
        <f>Deliveries!#REF!</f>
        <v>#REF!</v>
      </c>
      <c r="G4" s="31" t="e">
        <f>Deliveries!#REF!</f>
        <v>#REF!</v>
      </c>
      <c r="H4" s="31" t="e">
        <f>Deliveries!#REF!</f>
        <v>#REF!</v>
      </c>
      <c r="I4" s="40">
        <v>3175</v>
      </c>
      <c r="J4" s="40">
        <v>6950</v>
      </c>
      <c r="K4" s="40">
        <v>6850</v>
      </c>
      <c r="L4" s="4">
        <v>5625</v>
      </c>
      <c r="P4" s="32" t="e">
        <f t="shared" si="0"/>
        <v>#REF!</v>
      </c>
      <c r="Q4" s="24" t="e">
        <f t="shared" si="1"/>
        <v>#REF!</v>
      </c>
      <c r="R4" s="24" t="e">
        <f t="shared" si="2"/>
        <v>#REF!</v>
      </c>
    </row>
    <row r="5" spans="1:18" ht="15.75" customHeight="1">
      <c r="A5" s="39" t="s">
        <v>33</v>
      </c>
      <c r="B5" s="31" t="e">
        <f>Deliveries!#REF!</f>
        <v>#REF!</v>
      </c>
      <c r="C5" s="31" t="e">
        <f>Deliveries!#REF!</f>
        <v>#REF!</v>
      </c>
      <c r="D5" s="31" t="e">
        <f>Deliveries!#REF!</f>
        <v>#REF!</v>
      </c>
      <c r="E5" s="31" t="e">
        <f>Deliveries!#REF!</f>
        <v>#REF!</v>
      </c>
      <c r="F5" s="31" t="e">
        <f>Deliveries!#REF!</f>
        <v>#REF!</v>
      </c>
      <c r="G5" s="31" t="e">
        <f>Deliveries!#REF!</f>
        <v>#REF!</v>
      </c>
      <c r="H5" s="31" t="e">
        <f>Deliveries!#REF!</f>
        <v>#REF!</v>
      </c>
      <c r="I5" s="40">
        <v>5050</v>
      </c>
      <c r="J5" s="40">
        <v>11275</v>
      </c>
      <c r="K5" s="40">
        <v>8975</v>
      </c>
      <c r="L5" s="4">
        <v>9850</v>
      </c>
      <c r="P5" s="32" t="e">
        <f t="shared" si="0"/>
        <v>#REF!</v>
      </c>
      <c r="Q5" s="24" t="e">
        <f t="shared" si="1"/>
        <v>#REF!</v>
      </c>
      <c r="R5" s="24" t="e">
        <f t="shared" si="2"/>
        <v>#REF!</v>
      </c>
    </row>
    <row r="6" spans="1:18" ht="15.75" customHeight="1">
      <c r="A6" s="39" t="s">
        <v>34</v>
      </c>
      <c r="B6" s="31" t="e">
        <f>Deliveries!#REF!</f>
        <v>#REF!</v>
      </c>
      <c r="C6" s="31" t="e">
        <f>Deliveries!#REF!</f>
        <v>#REF!</v>
      </c>
      <c r="D6" s="31" t="e">
        <f>Deliveries!#REF!</f>
        <v>#REF!</v>
      </c>
      <c r="E6" s="31" t="e">
        <f>Deliveries!#REF!</f>
        <v>#REF!</v>
      </c>
      <c r="F6" s="31" t="e">
        <f>Deliveries!#REF!</f>
        <v>#REF!</v>
      </c>
      <c r="G6" s="31" t="e">
        <f>Deliveries!#REF!</f>
        <v>#REF!</v>
      </c>
      <c r="H6" s="31" t="e">
        <f>Deliveries!#REF!</f>
        <v>#REF!</v>
      </c>
      <c r="I6" s="40">
        <v>13075</v>
      </c>
      <c r="J6" s="40">
        <v>17550</v>
      </c>
      <c r="K6" s="40">
        <v>13875</v>
      </c>
      <c r="L6" s="4">
        <v>16675</v>
      </c>
      <c r="P6" s="32" t="e">
        <f t="shared" si="0"/>
        <v>#REF!</v>
      </c>
      <c r="Q6" s="24" t="e">
        <f t="shared" si="1"/>
        <v>#REF!</v>
      </c>
      <c r="R6" s="24" t="e">
        <f t="shared" si="2"/>
        <v>#REF!</v>
      </c>
    </row>
    <row r="7" spans="1:18" ht="15.75" customHeight="1">
      <c r="A7" s="39" t="s">
        <v>35</v>
      </c>
      <c r="B7" s="31" t="e">
        <f>Deliveries!#REF!</f>
        <v>#REF!</v>
      </c>
      <c r="C7" s="31" t="e">
        <f>Deliveries!#REF!</f>
        <v>#REF!</v>
      </c>
      <c r="D7" s="31" t="e">
        <f>Deliveries!#REF!</f>
        <v>#REF!</v>
      </c>
      <c r="E7" s="31" t="e">
        <f>Deliveries!#REF!</f>
        <v>#REF!</v>
      </c>
      <c r="F7" s="31" t="e">
        <f>Deliveries!#REF!</f>
        <v>#REF!</v>
      </c>
      <c r="G7" s="31" t="e">
        <f>Deliveries!#REF!</f>
        <v>#REF!</v>
      </c>
      <c r="H7" s="31" t="e">
        <f>Deliveries!#REF!</f>
        <v>#REF!</v>
      </c>
      <c r="I7" s="40">
        <v>13675</v>
      </c>
      <c r="J7" s="40">
        <v>16950</v>
      </c>
      <c r="K7" s="40">
        <v>17225</v>
      </c>
      <c r="L7" s="4">
        <v>16025</v>
      </c>
      <c r="P7" s="32" t="e">
        <f t="shared" si="0"/>
        <v>#REF!</v>
      </c>
      <c r="Q7" s="24" t="e">
        <f t="shared" si="1"/>
        <v>#REF!</v>
      </c>
      <c r="R7" s="24" t="e">
        <f t="shared" si="2"/>
        <v>#REF!</v>
      </c>
    </row>
    <row r="8" spans="1:18" ht="15.75" customHeight="1">
      <c r="A8" s="39" t="s">
        <v>36</v>
      </c>
      <c r="B8" s="31" t="e">
        <f>Deliveries!#REF!</f>
        <v>#REF!</v>
      </c>
      <c r="C8" s="31" t="e">
        <f>Deliveries!#REF!</f>
        <v>#REF!</v>
      </c>
      <c r="D8" s="31" t="e">
        <f>Deliveries!#REF!</f>
        <v>#REF!</v>
      </c>
      <c r="E8" s="31" t="e">
        <f>Deliveries!#REF!</f>
        <v>#REF!</v>
      </c>
      <c r="F8" s="31" t="e">
        <f>Deliveries!#REF!</f>
        <v>#REF!</v>
      </c>
      <c r="G8" s="31" t="e">
        <f>Deliveries!#REF!</f>
        <v>#REF!</v>
      </c>
      <c r="H8" s="31" t="e">
        <f>Deliveries!#REF!</f>
        <v>#REF!</v>
      </c>
      <c r="I8" s="40">
        <v>12450</v>
      </c>
      <c r="J8" s="40">
        <v>16050</v>
      </c>
      <c r="K8" s="40">
        <v>16675</v>
      </c>
      <c r="L8" s="4">
        <v>17475</v>
      </c>
      <c r="P8" s="32" t="e">
        <f t="shared" si="0"/>
        <v>#REF!</v>
      </c>
      <c r="Q8" s="24" t="e">
        <f t="shared" si="1"/>
        <v>#REF!</v>
      </c>
      <c r="R8" s="24" t="e">
        <f t="shared" si="2"/>
        <v>#REF!</v>
      </c>
    </row>
    <row r="9" spans="1:18" ht="15.75" customHeight="1">
      <c r="I9" s="41"/>
      <c r="J9" s="41"/>
      <c r="K9" s="41"/>
      <c r="P9" s="32" t="e">
        <f t="shared" ref="P9:Q9" si="3">SUM(P2:P8)</f>
        <v>#REF!</v>
      </c>
      <c r="Q9" s="32" t="e">
        <f t="shared" si="3"/>
        <v>#REF!</v>
      </c>
    </row>
    <row r="10" spans="1:18" ht="15.75" customHeight="1">
      <c r="A10" s="39" t="s">
        <v>38</v>
      </c>
      <c r="B10" s="32" t="e">
        <f t="shared" ref="B10:K10" si="4">SUM(B2:B9)</f>
        <v>#REF!</v>
      </c>
      <c r="C10" s="32" t="e">
        <f t="shared" si="4"/>
        <v>#REF!</v>
      </c>
      <c r="D10" s="32" t="e">
        <f t="shared" si="4"/>
        <v>#REF!</v>
      </c>
      <c r="E10" s="32" t="e">
        <f t="shared" si="4"/>
        <v>#REF!</v>
      </c>
      <c r="F10" s="32" t="e">
        <f t="shared" si="4"/>
        <v>#REF!</v>
      </c>
      <c r="G10" s="32" t="e">
        <f t="shared" si="4"/>
        <v>#REF!</v>
      </c>
      <c r="H10" s="32" t="e">
        <f t="shared" si="4"/>
        <v>#REF!</v>
      </c>
      <c r="I10" s="41">
        <f t="shared" si="4"/>
        <v>53300</v>
      </c>
      <c r="J10" s="41">
        <f t="shared" si="4"/>
        <v>77425</v>
      </c>
      <c r="K10" s="41">
        <f t="shared" si="4"/>
        <v>71775</v>
      </c>
      <c r="L10">
        <f>SUM(L2:L8)</f>
        <v>72475</v>
      </c>
      <c r="P10" t="e">
        <f t="shared" ref="P10:Q10" si="5">P9*12</f>
        <v>#REF!</v>
      </c>
      <c r="Q10" t="e">
        <f t="shared" si="5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B53" sqref="B53:H53"/>
    </sheetView>
  </sheetViews>
  <sheetFormatPr defaultRowHeight="13.2"/>
  <cols>
    <col min="1" max="1" width="30.109375" customWidth="1"/>
    <col min="2" max="2" width="10.5546875" customWidth="1"/>
    <col min="3" max="8" width="9" customWidth="1"/>
    <col min="9" max="9" width="14.88671875" customWidth="1"/>
    <col min="10" max="10" width="13.5546875" customWidth="1"/>
    <col min="11" max="14" width="10.109375" customWidth="1"/>
    <col min="15" max="15" width="16" customWidth="1"/>
    <col min="16" max="16" width="11.6640625" customWidth="1"/>
    <col min="17" max="21" width="10.109375" customWidth="1"/>
    <col min="22" max="22" width="16" customWidth="1"/>
    <col min="23" max="23" width="11.6640625" customWidth="1"/>
    <col min="24" max="28" width="10.109375" customWidth="1"/>
    <col min="29" max="29" width="16" customWidth="1"/>
    <col min="30" max="30" width="11.6640625" customWidth="1"/>
    <col min="31" max="35" width="10.109375" customWidth="1"/>
    <col min="36" max="36" width="16" customWidth="1"/>
    <col min="37" max="37" width="11.6640625" customWidth="1"/>
    <col min="38" max="42" width="10.109375" customWidth="1"/>
    <col min="43" max="43" width="16" customWidth="1"/>
    <col min="44" max="44" width="11.6640625" customWidth="1"/>
    <col min="45" max="49" width="10.109375" customWidth="1"/>
    <col min="50" max="50" width="16" customWidth="1"/>
    <col min="51" max="51" width="11.6640625" customWidth="1"/>
    <col min="52" max="56" width="10.109375" customWidth="1"/>
    <col min="57" max="57" width="16" customWidth="1"/>
    <col min="58" max="58" width="11.6640625" customWidth="1"/>
    <col min="59" max="63" width="10.109375" customWidth="1"/>
    <col min="64" max="64" width="16" customWidth="1"/>
    <col min="65" max="65" width="11.6640625" customWidth="1"/>
    <col min="66" max="70" width="10.109375" customWidth="1"/>
    <col min="71" max="71" width="16" customWidth="1"/>
    <col min="72" max="72" width="11.6640625" customWidth="1"/>
    <col min="73" max="77" width="10.109375" customWidth="1"/>
    <col min="78" max="78" width="16" customWidth="1"/>
    <col min="79" max="79" width="11.6640625" customWidth="1"/>
    <col min="80" max="84" width="10.109375" customWidth="1"/>
    <col min="85" max="85" width="16" customWidth="1"/>
    <col min="86" max="86" width="11.6640625" customWidth="1"/>
    <col min="87" max="91" width="10.109375" customWidth="1"/>
    <col min="92" max="92" width="16" customWidth="1"/>
    <col min="93" max="93" width="11.6640625" customWidth="1"/>
    <col min="94" max="98" width="10.109375" customWidth="1"/>
    <col min="99" max="99" width="16" customWidth="1"/>
    <col min="100" max="100" width="11.6640625" customWidth="1"/>
    <col min="101" max="105" width="10.109375" customWidth="1"/>
    <col min="106" max="106" width="16" customWidth="1"/>
    <col min="107" max="107" width="11.6640625" customWidth="1"/>
    <col min="108" max="112" width="10.109375" customWidth="1"/>
    <col min="113" max="113" width="16" customWidth="1"/>
    <col min="114" max="114" width="11.6640625" customWidth="1"/>
    <col min="115" max="119" width="10.109375" customWidth="1"/>
    <col min="120" max="120" width="16" customWidth="1"/>
    <col min="121" max="121" width="11.6640625" customWidth="1"/>
    <col min="122" max="126" width="10.109375" customWidth="1"/>
    <col min="127" max="127" width="16" customWidth="1"/>
    <col min="128" max="128" width="11.6640625" customWidth="1"/>
    <col min="129" max="133" width="10.109375" customWidth="1"/>
    <col min="134" max="134" width="16" customWidth="1"/>
    <col min="135" max="135" width="11.6640625" customWidth="1"/>
    <col min="136" max="140" width="10.109375" customWidth="1"/>
    <col min="141" max="141" width="16" customWidth="1"/>
    <col min="142" max="142" width="11.6640625" customWidth="1"/>
    <col min="143" max="147" width="10.109375" customWidth="1"/>
    <col min="148" max="148" width="16" customWidth="1"/>
    <col min="149" max="149" width="11.6640625" customWidth="1"/>
    <col min="150" max="154" width="10.109375" customWidth="1"/>
    <col min="155" max="155" width="16" customWidth="1"/>
    <col min="156" max="156" width="11.6640625" customWidth="1"/>
    <col min="157" max="161" width="10.109375" customWidth="1"/>
    <col min="162" max="162" width="16" customWidth="1"/>
    <col min="163" max="163" width="11.6640625" customWidth="1"/>
    <col min="164" max="168" width="10.109375" customWidth="1"/>
    <col min="169" max="169" width="16" customWidth="1"/>
    <col min="170" max="170" width="11.6640625" customWidth="1"/>
    <col min="171" max="175" width="10.109375" customWidth="1"/>
    <col min="176" max="176" width="16" customWidth="1"/>
    <col min="177" max="177" width="11.6640625" customWidth="1"/>
    <col min="178" max="182" width="10.109375" customWidth="1"/>
    <col min="183" max="183" width="16" customWidth="1"/>
    <col min="184" max="184" width="11.6640625" customWidth="1"/>
    <col min="185" max="189" width="10.109375" customWidth="1"/>
    <col min="190" max="190" width="16" customWidth="1"/>
    <col min="191" max="191" width="11.6640625" customWidth="1"/>
    <col min="192" max="196" width="10.109375" customWidth="1"/>
    <col min="197" max="197" width="16" customWidth="1"/>
    <col min="198" max="198" width="11.6640625" customWidth="1"/>
    <col min="199" max="203" width="10.109375" customWidth="1"/>
    <col min="204" max="204" width="16" customWidth="1"/>
    <col min="205" max="205" width="11.6640625" customWidth="1"/>
    <col min="206" max="210" width="10.109375" customWidth="1"/>
    <col min="211" max="211" width="16" customWidth="1"/>
    <col min="212" max="212" width="11.6640625" customWidth="1"/>
    <col min="213" max="217" width="10.109375" customWidth="1"/>
    <col min="218" max="218" width="16" customWidth="1"/>
    <col min="219" max="219" width="11.6640625" customWidth="1"/>
    <col min="220" max="224" width="10.109375" customWidth="1"/>
    <col min="225" max="225" width="16" customWidth="1"/>
    <col min="226" max="226" width="11.6640625" customWidth="1"/>
    <col min="227" max="231" width="10.109375" customWidth="1"/>
    <col min="232" max="232" width="16" customWidth="1"/>
    <col min="233" max="233" width="11.6640625" customWidth="1"/>
    <col min="234" max="238" width="10.109375" customWidth="1"/>
    <col min="239" max="239" width="16" customWidth="1"/>
    <col min="240" max="240" width="11.6640625" customWidth="1"/>
    <col min="241" max="245" width="10.109375" customWidth="1"/>
    <col min="246" max="246" width="16" customWidth="1"/>
    <col min="247" max="247" width="11.6640625" customWidth="1"/>
    <col min="248" max="252" width="10.109375" customWidth="1"/>
    <col min="253" max="253" width="16" customWidth="1"/>
    <col min="254" max="254" width="11.6640625" customWidth="1"/>
    <col min="255" max="259" width="10.109375" customWidth="1"/>
    <col min="260" max="260" width="16" customWidth="1"/>
    <col min="261" max="261" width="11.6640625" customWidth="1"/>
    <col min="262" max="266" width="10.109375" customWidth="1"/>
    <col min="267" max="267" width="16" customWidth="1"/>
    <col min="268" max="268" width="17" customWidth="1"/>
    <col min="269" max="273" width="15.44140625" customWidth="1"/>
    <col min="274" max="274" width="21.44140625" customWidth="1"/>
    <col min="275" max="277" width="10.109375" customWidth="1"/>
    <col min="278" max="278" width="14.33203125" customWidth="1"/>
    <col min="279" max="283" width="12.5546875" customWidth="1"/>
    <col min="284" max="284" width="11.6640625" customWidth="1"/>
    <col min="285" max="289" width="10.109375" customWidth="1"/>
    <col min="290" max="290" width="11.6640625" customWidth="1"/>
    <col min="291" max="295" width="10.109375" customWidth="1"/>
    <col min="296" max="296" width="14.33203125" customWidth="1"/>
    <col min="297" max="301" width="12.5546875" customWidth="1"/>
    <col min="302" max="302" width="11.6640625" customWidth="1"/>
    <col min="303" max="307" width="10.109375" customWidth="1"/>
    <col min="308" max="308" width="14.33203125" customWidth="1"/>
    <col min="309" max="313" width="12.5546875" customWidth="1"/>
    <col min="314" max="314" width="11.6640625" customWidth="1"/>
    <col min="315" max="319" width="10.109375" customWidth="1"/>
    <col min="320" max="320" width="14.33203125" customWidth="1"/>
    <col min="321" max="325" width="12.5546875" customWidth="1"/>
    <col min="326" max="326" width="11.6640625" customWidth="1"/>
    <col min="327" max="331" width="10.109375" customWidth="1"/>
    <col min="332" max="332" width="14.33203125" customWidth="1"/>
    <col min="333" max="337" width="12.5546875" customWidth="1"/>
    <col min="338" max="338" width="11.6640625" customWidth="1"/>
    <col min="339" max="343" width="10.109375" customWidth="1"/>
    <col min="344" max="344" width="14.33203125" customWidth="1"/>
    <col min="345" max="349" width="12.5546875" customWidth="1"/>
    <col min="350" max="350" width="11.6640625" customWidth="1"/>
    <col min="351" max="355" width="10.109375" customWidth="1"/>
    <col min="356" max="356" width="14.33203125" customWidth="1"/>
    <col min="357" max="361" width="12.5546875" customWidth="1"/>
    <col min="362" max="362" width="11.6640625" customWidth="1"/>
    <col min="363" max="367" width="10.109375" customWidth="1"/>
    <col min="368" max="368" width="14.33203125" customWidth="1"/>
    <col min="369" max="373" width="12.5546875" customWidth="1"/>
    <col min="374" max="374" width="11.6640625" customWidth="1"/>
    <col min="375" max="379" width="10.109375" customWidth="1"/>
    <col min="380" max="380" width="14.33203125" customWidth="1"/>
    <col min="381" max="385" width="12.5546875" customWidth="1"/>
    <col min="386" max="386" width="11.6640625" customWidth="1"/>
    <col min="387" max="391" width="10.109375" customWidth="1"/>
    <col min="392" max="392" width="14.33203125" customWidth="1"/>
    <col min="393" max="397" width="12.5546875" customWidth="1"/>
    <col min="398" max="398" width="11.6640625" customWidth="1"/>
    <col min="399" max="403" width="10.109375" customWidth="1"/>
    <col min="404" max="404" width="14.33203125" customWidth="1"/>
    <col min="405" max="409" width="12.5546875" customWidth="1"/>
    <col min="410" max="410" width="11.6640625" customWidth="1"/>
    <col min="411" max="415" width="10.109375" customWidth="1"/>
    <col min="416" max="416" width="15.33203125" customWidth="1"/>
    <col min="417" max="421" width="13.6640625" customWidth="1"/>
    <col min="422" max="422" width="11.6640625" customWidth="1"/>
    <col min="423" max="427" width="10.109375" customWidth="1"/>
    <col min="428" max="428" width="15.33203125" customWidth="1"/>
    <col min="429" max="433" width="13.6640625" customWidth="1"/>
    <col min="434" max="434" width="11.6640625" customWidth="1"/>
    <col min="435" max="439" width="10.109375" customWidth="1"/>
    <col min="440" max="440" width="15.33203125" customWidth="1"/>
    <col min="441" max="445" width="13.6640625" customWidth="1"/>
    <col min="446" max="446" width="11.6640625" customWidth="1"/>
    <col min="447" max="451" width="10.109375" customWidth="1"/>
    <col min="452" max="452" width="15.33203125" customWidth="1"/>
    <col min="453" max="457" width="13.6640625" customWidth="1"/>
    <col min="458" max="458" width="11.6640625" customWidth="1"/>
    <col min="459" max="463" width="10.109375" customWidth="1"/>
    <col min="464" max="464" width="15.33203125" customWidth="1"/>
    <col min="465" max="469" width="13.6640625" customWidth="1"/>
    <col min="470" max="470" width="11.6640625" customWidth="1"/>
    <col min="471" max="475" width="10.109375" customWidth="1"/>
    <col min="476" max="476" width="15.33203125" customWidth="1"/>
    <col min="477" max="481" width="13.6640625" customWidth="1"/>
    <col min="482" max="482" width="11.6640625" customWidth="1"/>
    <col min="483" max="487" width="10.109375" customWidth="1"/>
    <col min="488" max="488" width="15.33203125" customWidth="1"/>
    <col min="489" max="493" width="13.6640625" customWidth="1"/>
    <col min="494" max="494" width="11.6640625" customWidth="1"/>
    <col min="495" max="499" width="10.109375" customWidth="1"/>
    <col min="500" max="500" width="15.33203125" customWidth="1"/>
    <col min="501" max="505" width="13.6640625" customWidth="1"/>
    <col min="506" max="506" width="11.6640625" customWidth="1"/>
    <col min="507" max="511" width="10.109375" customWidth="1"/>
    <col min="512" max="512" width="15.33203125" customWidth="1"/>
    <col min="513" max="517" width="13.6640625" customWidth="1"/>
    <col min="518" max="518" width="11.6640625" customWidth="1"/>
    <col min="519" max="523" width="10.109375" customWidth="1"/>
    <col min="524" max="524" width="15.33203125" customWidth="1"/>
    <col min="525" max="529" width="13.6640625" customWidth="1"/>
    <col min="530" max="530" width="11.6640625" customWidth="1"/>
    <col min="531" max="535" width="10.109375" customWidth="1"/>
    <col min="536" max="536" width="15.33203125" customWidth="1"/>
    <col min="537" max="541" width="13.6640625" customWidth="1"/>
    <col min="542" max="542" width="11.6640625" customWidth="1"/>
    <col min="543" max="547" width="10.109375" customWidth="1"/>
    <col min="548" max="548" width="15.33203125" customWidth="1"/>
    <col min="549" max="553" width="13.6640625" customWidth="1"/>
    <col min="554" max="554" width="11.6640625" customWidth="1"/>
    <col min="555" max="559" width="10.109375" customWidth="1"/>
    <col min="560" max="560" width="15.33203125" customWidth="1"/>
    <col min="561" max="565" width="13.6640625" customWidth="1"/>
    <col min="566" max="566" width="11.6640625" customWidth="1"/>
    <col min="567" max="571" width="10.109375" customWidth="1"/>
    <col min="572" max="572" width="11.6640625" customWidth="1"/>
    <col min="573" max="577" width="10.109375" customWidth="1"/>
    <col min="578" max="578" width="11.6640625" customWidth="1"/>
    <col min="579" max="583" width="10.109375" customWidth="1"/>
    <col min="584" max="584" width="11.6640625" customWidth="1"/>
    <col min="585" max="589" width="10.109375" customWidth="1"/>
    <col min="590" max="590" width="11.6640625" customWidth="1"/>
    <col min="591" max="595" width="10.109375" customWidth="1"/>
    <col min="596" max="596" width="11.6640625" customWidth="1"/>
    <col min="597" max="601" width="10.109375" customWidth="1"/>
    <col min="602" max="602" width="11.6640625" customWidth="1"/>
    <col min="603" max="607" width="10.109375" customWidth="1"/>
    <col min="608" max="608" width="11.6640625" customWidth="1"/>
    <col min="609" max="613" width="10.109375" customWidth="1"/>
    <col min="614" max="614" width="11.6640625" customWidth="1"/>
    <col min="615" max="619" width="10.109375" customWidth="1"/>
    <col min="620" max="620" width="11.6640625" customWidth="1"/>
    <col min="621" max="625" width="10.109375" customWidth="1"/>
    <col min="626" max="626" width="11.6640625" customWidth="1"/>
    <col min="627" max="631" width="10.109375" customWidth="1"/>
    <col min="632" max="632" width="17.5546875" customWidth="1"/>
    <col min="633" max="637" width="15.88671875" customWidth="1"/>
    <col min="638" max="638" width="17" customWidth="1"/>
    <col min="639" max="643" width="15.44140625" customWidth="1"/>
    <col min="644" max="646" width="12.5546875" customWidth="1"/>
    <col min="647" max="647" width="11.6640625" customWidth="1"/>
    <col min="648" max="651" width="10.109375" customWidth="1"/>
    <col min="652" max="652" width="14.33203125" customWidth="1"/>
    <col min="653" max="656" width="12.5546875" customWidth="1"/>
    <col min="657" max="657" width="11.6640625" customWidth="1"/>
    <col min="658" max="661" width="10.109375" customWidth="1"/>
    <col min="662" max="662" width="14.33203125" customWidth="1"/>
    <col min="663" max="666" width="12.5546875" customWidth="1"/>
    <col min="667" max="667" width="11.6640625" customWidth="1"/>
    <col min="668" max="671" width="10.109375" customWidth="1"/>
    <col min="672" max="672" width="11.6640625" customWidth="1"/>
    <col min="673" max="676" width="10.109375" customWidth="1"/>
    <col min="677" max="677" width="17.5546875" customWidth="1"/>
    <col min="678" max="681" width="15.88671875" customWidth="1"/>
    <col min="682" max="682" width="14.33203125" customWidth="1"/>
    <col min="683" max="686" width="12.5546875" customWidth="1"/>
    <col min="687" max="687" width="11.6640625" customWidth="1"/>
    <col min="688" max="691" width="10.109375" customWidth="1"/>
    <col min="692" max="692" width="14.33203125" customWidth="1"/>
    <col min="693" max="696" width="12.5546875" customWidth="1"/>
    <col min="697" max="697" width="11.6640625" customWidth="1"/>
    <col min="698" max="701" width="10.109375" customWidth="1"/>
    <col min="702" max="702" width="14.33203125" customWidth="1"/>
    <col min="703" max="706" width="12.5546875" customWidth="1"/>
    <col min="707" max="707" width="14.33203125" customWidth="1"/>
    <col min="708" max="711" width="12.5546875" customWidth="1"/>
    <col min="712" max="712" width="11.6640625" customWidth="1"/>
    <col min="713" max="716" width="10.109375" customWidth="1"/>
    <col min="717" max="717" width="14.33203125" customWidth="1"/>
    <col min="718" max="721" width="12.5546875" customWidth="1"/>
    <col min="722" max="722" width="11.6640625" customWidth="1"/>
    <col min="723" max="726" width="10.109375" customWidth="1"/>
    <col min="727" max="727" width="14.33203125" customWidth="1"/>
    <col min="728" max="728" width="12.5546875" customWidth="1"/>
    <col min="729" max="729" width="12.5546875" bestFit="1" customWidth="1"/>
    <col min="730" max="731" width="12.5546875" customWidth="1"/>
    <col min="732" max="732" width="11.6640625" customWidth="1"/>
    <col min="733" max="736" width="10.109375" customWidth="1"/>
    <col min="737" max="737" width="14.33203125" customWidth="1"/>
    <col min="738" max="741" width="12.5546875" customWidth="1"/>
    <col min="742" max="742" width="11.6640625" customWidth="1"/>
    <col min="743" max="746" width="10.109375" customWidth="1"/>
    <col min="747" max="747" width="14.33203125" customWidth="1"/>
    <col min="748" max="751" width="12.5546875" customWidth="1"/>
    <col min="752" max="752" width="11.6640625" customWidth="1"/>
    <col min="753" max="756" width="10.109375" customWidth="1"/>
    <col min="757" max="757" width="17.5546875" customWidth="1"/>
    <col min="758" max="761" width="15.88671875" customWidth="1"/>
    <col min="762" max="762" width="14.33203125" customWidth="1"/>
    <col min="763" max="766" width="12.5546875" customWidth="1"/>
    <col min="767" max="767" width="11.6640625" customWidth="1"/>
    <col min="768" max="771" width="10.109375" customWidth="1"/>
    <col min="772" max="772" width="14.33203125" customWidth="1"/>
    <col min="773" max="776" width="12.5546875" customWidth="1"/>
    <col min="777" max="777" width="11.6640625" customWidth="1"/>
    <col min="778" max="781" width="10.109375" customWidth="1"/>
    <col min="782" max="782" width="14.33203125" customWidth="1"/>
    <col min="783" max="786" width="12.5546875" customWidth="1"/>
    <col min="787" max="787" width="14.33203125" customWidth="1"/>
    <col min="788" max="791" width="12.5546875" customWidth="1"/>
    <col min="792" max="792" width="11.6640625" customWidth="1"/>
    <col min="793" max="796" width="10.109375" customWidth="1"/>
    <col min="797" max="797" width="14.33203125" customWidth="1"/>
    <col min="798" max="801" width="12.5546875" customWidth="1"/>
    <col min="802" max="802" width="11.6640625" customWidth="1"/>
    <col min="803" max="806" width="10.109375" customWidth="1"/>
    <col min="807" max="807" width="14.33203125" customWidth="1"/>
    <col min="808" max="811" width="12.5546875" customWidth="1"/>
    <col min="812" max="812" width="11.6640625" customWidth="1"/>
    <col min="813" max="816" width="10.109375" customWidth="1"/>
    <col min="817" max="817" width="17.5546875" customWidth="1"/>
    <col min="818" max="821" width="15.88671875" customWidth="1"/>
    <col min="822" max="822" width="14.33203125" customWidth="1"/>
    <col min="823" max="826" width="12.5546875" customWidth="1"/>
    <col min="827" max="827" width="11.6640625" customWidth="1"/>
    <col min="828" max="831" width="10.109375" customWidth="1"/>
    <col min="832" max="832" width="14.33203125" customWidth="1"/>
    <col min="833" max="836" width="12.5546875" customWidth="1"/>
    <col min="837" max="837" width="11.6640625" customWidth="1"/>
    <col min="838" max="841" width="10.109375" customWidth="1"/>
    <col min="842" max="842" width="15.33203125" customWidth="1"/>
    <col min="843" max="846" width="13.6640625" customWidth="1"/>
    <col min="847" max="847" width="14.33203125" customWidth="1"/>
    <col min="848" max="851" width="12.5546875" customWidth="1"/>
    <col min="852" max="852" width="11.6640625" customWidth="1"/>
    <col min="853" max="856" width="10.109375" customWidth="1"/>
    <col min="857" max="857" width="14.33203125" customWidth="1"/>
    <col min="858" max="861" width="12.5546875" customWidth="1"/>
    <col min="862" max="862" width="14.33203125" customWidth="1"/>
    <col min="863" max="866" width="12.5546875" customWidth="1"/>
    <col min="867" max="867" width="11.6640625" customWidth="1"/>
    <col min="868" max="871" width="10.109375" customWidth="1"/>
    <col min="872" max="872" width="14.33203125" customWidth="1"/>
    <col min="873" max="876" width="12.5546875" customWidth="1"/>
    <col min="877" max="877" width="11.6640625" customWidth="1"/>
    <col min="878" max="881" width="10.109375" customWidth="1"/>
    <col min="882" max="882" width="14.33203125" customWidth="1"/>
    <col min="883" max="886" width="12.5546875" customWidth="1"/>
    <col min="887" max="887" width="11.6640625" customWidth="1"/>
    <col min="888" max="891" width="10.109375" customWidth="1"/>
    <col min="892" max="892" width="15.33203125" customWidth="1"/>
    <col min="893" max="896" width="13.6640625" customWidth="1"/>
    <col min="897" max="897" width="14.33203125" customWidth="1"/>
    <col min="898" max="901" width="12.5546875" customWidth="1"/>
    <col min="902" max="902" width="11.6640625" customWidth="1"/>
    <col min="903" max="906" width="10.109375" customWidth="1"/>
    <col min="907" max="907" width="14.33203125" customWidth="1"/>
    <col min="908" max="911" width="12.5546875" customWidth="1"/>
    <col min="912" max="912" width="11.6640625" customWidth="1"/>
    <col min="913" max="916" width="10.109375" customWidth="1"/>
    <col min="917" max="917" width="15.33203125" customWidth="1"/>
    <col min="918" max="921" width="13.6640625" customWidth="1"/>
    <col min="922" max="922" width="14.33203125" customWidth="1"/>
    <col min="923" max="926" width="12.5546875" customWidth="1"/>
    <col min="927" max="927" width="11.6640625" customWidth="1"/>
    <col min="928" max="931" width="10.109375" customWidth="1"/>
    <col min="932" max="932" width="14.33203125" customWidth="1"/>
    <col min="933" max="936" width="12.5546875" customWidth="1"/>
    <col min="937" max="937" width="14.33203125" customWidth="1"/>
    <col min="938" max="941" width="12.5546875" customWidth="1"/>
    <col min="942" max="942" width="11.6640625" customWidth="1"/>
    <col min="943" max="946" width="10.109375" customWidth="1"/>
    <col min="947" max="947" width="15.33203125" customWidth="1"/>
    <col min="948" max="951" width="13.6640625" customWidth="1"/>
    <col min="952" max="952" width="14.33203125" customWidth="1"/>
    <col min="953" max="956" width="12.5546875" customWidth="1"/>
    <col min="957" max="957" width="11.6640625" customWidth="1"/>
    <col min="958" max="961" width="10.109375" customWidth="1"/>
    <col min="962" max="962" width="14.33203125" customWidth="1"/>
    <col min="963" max="966" width="12.5546875" customWidth="1"/>
    <col min="967" max="967" width="11.6640625" customWidth="1"/>
    <col min="968" max="971" width="10.109375" customWidth="1"/>
    <col min="972" max="972" width="17.5546875" customWidth="1"/>
    <col min="973" max="976" width="15.88671875" customWidth="1"/>
    <col min="977" max="977" width="14.33203125" customWidth="1"/>
    <col min="978" max="981" width="12.5546875" customWidth="1"/>
    <col min="982" max="982" width="11.6640625" customWidth="1"/>
    <col min="983" max="986" width="10.109375" customWidth="1"/>
    <col min="987" max="987" width="14.33203125" customWidth="1"/>
    <col min="988" max="991" width="12.5546875" customWidth="1"/>
    <col min="992" max="992" width="11.6640625" customWidth="1"/>
    <col min="993" max="996" width="10.109375" customWidth="1"/>
    <col min="997" max="997" width="15.33203125" customWidth="1"/>
    <col min="998" max="1001" width="13.6640625" customWidth="1"/>
    <col min="1002" max="1002" width="15.33203125" customWidth="1"/>
    <col min="1003" max="1006" width="13.6640625" customWidth="1"/>
    <col min="1007" max="1007" width="11.6640625" customWidth="1"/>
    <col min="1008" max="1011" width="10.109375" customWidth="1"/>
    <col min="1012" max="1012" width="15.33203125" customWidth="1"/>
    <col min="1013" max="1016" width="13.6640625" customWidth="1"/>
    <col min="1017" max="1017" width="15.33203125" customWidth="1"/>
    <col min="1018" max="1021" width="13.6640625" customWidth="1"/>
    <col min="1022" max="1022" width="11.6640625" customWidth="1"/>
    <col min="1023" max="1026" width="10.109375" customWidth="1"/>
    <col min="1027" max="1027" width="15.33203125" customWidth="1"/>
    <col min="1028" max="1031" width="13.6640625" customWidth="1"/>
    <col min="1032" max="1032" width="15.33203125" customWidth="1"/>
    <col min="1033" max="1036" width="13.6640625" customWidth="1"/>
    <col min="1037" max="1037" width="11.6640625" customWidth="1"/>
    <col min="1038" max="1041" width="10.109375" customWidth="1"/>
    <col min="1042" max="1042" width="15.33203125" customWidth="1"/>
    <col min="1043" max="1046" width="13.6640625" customWidth="1"/>
    <col min="1047" max="1047" width="15.33203125" customWidth="1"/>
    <col min="1048" max="1051" width="13.6640625" customWidth="1"/>
    <col min="1052" max="1052" width="11.6640625" customWidth="1"/>
    <col min="1053" max="1056" width="10.109375" customWidth="1"/>
    <col min="1057" max="1057" width="15.33203125" customWidth="1"/>
    <col min="1058" max="1061" width="13.6640625" customWidth="1"/>
    <col min="1062" max="1062" width="15.33203125" customWidth="1"/>
    <col min="1063" max="1066" width="13.6640625" customWidth="1"/>
    <col min="1067" max="1067" width="11.6640625" customWidth="1"/>
    <col min="1068" max="1071" width="10.109375" customWidth="1"/>
    <col min="1072" max="1072" width="15.33203125" customWidth="1"/>
    <col min="1073" max="1076" width="13.6640625" customWidth="1"/>
    <col min="1077" max="1077" width="15.33203125" customWidth="1"/>
    <col min="1078" max="1081" width="13.6640625" customWidth="1"/>
    <col min="1082" max="1082" width="11.6640625" customWidth="1"/>
    <col min="1083" max="1086" width="10.109375" customWidth="1"/>
    <col min="1087" max="1087" width="15.33203125" customWidth="1"/>
    <col min="1088" max="1091" width="13.6640625" customWidth="1"/>
    <col min="1092" max="1092" width="15.33203125" customWidth="1"/>
    <col min="1093" max="1096" width="13.6640625" customWidth="1"/>
    <col min="1097" max="1097" width="11.6640625" customWidth="1"/>
    <col min="1098" max="1101" width="10.109375" customWidth="1"/>
    <col min="1102" max="1102" width="15.33203125" customWidth="1"/>
    <col min="1103" max="1106" width="13.6640625" customWidth="1"/>
    <col min="1107" max="1107" width="15.33203125" customWidth="1"/>
    <col min="1108" max="1111" width="13.6640625" customWidth="1"/>
    <col min="1112" max="1112" width="11.6640625" customWidth="1"/>
    <col min="1113" max="1116" width="10.109375" customWidth="1"/>
    <col min="1117" max="1117" width="15.33203125" customWidth="1"/>
    <col min="1118" max="1121" width="13.6640625" customWidth="1"/>
    <col min="1122" max="1122" width="11.6640625" customWidth="1"/>
    <col min="1123" max="1126" width="10.109375" customWidth="1"/>
    <col min="1127" max="1127" width="15.33203125" customWidth="1"/>
    <col min="1128" max="1131" width="13.6640625" customWidth="1"/>
    <col min="1132" max="1132" width="15.33203125" customWidth="1"/>
    <col min="1133" max="1136" width="13.6640625" customWidth="1"/>
    <col min="1137" max="1137" width="11.6640625" customWidth="1"/>
    <col min="1138" max="1141" width="10.109375" customWidth="1"/>
    <col min="1142" max="1142" width="15.33203125" customWidth="1"/>
    <col min="1143" max="1146" width="13.6640625" customWidth="1"/>
    <col min="1147" max="1147" width="11.6640625" customWidth="1"/>
    <col min="1148" max="1151" width="10.109375" customWidth="1"/>
    <col min="1152" max="1152" width="15.33203125" customWidth="1"/>
    <col min="1153" max="1156" width="13.6640625" customWidth="1"/>
    <col min="1157" max="1157" width="15.33203125" customWidth="1"/>
    <col min="1158" max="1161" width="13.6640625" customWidth="1"/>
    <col min="1162" max="1162" width="11.6640625" customWidth="1"/>
    <col min="1163" max="1166" width="10.109375" customWidth="1"/>
    <col min="1167" max="1167" width="15.33203125" customWidth="1"/>
    <col min="1168" max="1171" width="13.6640625" customWidth="1"/>
    <col min="1172" max="1172" width="15.33203125" customWidth="1"/>
    <col min="1173" max="1176" width="13.6640625" customWidth="1"/>
    <col min="1177" max="1177" width="11.6640625" customWidth="1"/>
    <col min="1178" max="1181" width="10.109375" customWidth="1"/>
    <col min="1182" max="1182" width="15.33203125" customWidth="1"/>
    <col min="1183" max="1186" width="13.6640625" customWidth="1"/>
    <col min="1187" max="1187" width="15.33203125" customWidth="1"/>
    <col min="1188" max="1191" width="13.6640625" customWidth="1"/>
    <col min="1192" max="1192" width="11.6640625" customWidth="1"/>
    <col min="1193" max="1196" width="10.109375" customWidth="1"/>
    <col min="1197" max="1197" width="15.33203125" customWidth="1"/>
    <col min="1198" max="1200" width="13.6640625" customWidth="1"/>
    <col min="1201" max="1201" width="13.6640625" bestFit="1" customWidth="1"/>
    <col min="1202" max="1202" width="15.33203125" customWidth="1"/>
    <col min="1203" max="1206" width="13.6640625" customWidth="1"/>
    <col min="1207" max="1207" width="11.6640625" customWidth="1"/>
    <col min="1208" max="1211" width="10.109375" customWidth="1"/>
    <col min="1212" max="1212" width="14.33203125" customWidth="1"/>
    <col min="1213" max="1216" width="12.5546875" customWidth="1"/>
    <col min="1217" max="1217" width="11.6640625" customWidth="1"/>
    <col min="1218" max="1221" width="10.109375" customWidth="1"/>
    <col min="1222" max="1222" width="14.33203125" customWidth="1"/>
    <col min="1223" max="1226" width="12.5546875" customWidth="1"/>
    <col min="1227" max="1227" width="11.6640625" customWidth="1"/>
    <col min="1228" max="1231" width="10.109375" customWidth="1"/>
    <col min="1232" max="1232" width="14.33203125" customWidth="1"/>
    <col min="1233" max="1236" width="12.5546875" customWidth="1"/>
    <col min="1237" max="1237" width="11.6640625" customWidth="1"/>
    <col min="1238" max="1241" width="10.109375" customWidth="1"/>
    <col min="1242" max="1242" width="11.6640625" customWidth="1"/>
    <col min="1243" max="1246" width="10.109375" customWidth="1"/>
    <col min="1247" max="1247" width="14.33203125" customWidth="1"/>
    <col min="1248" max="1251" width="12.5546875" customWidth="1"/>
    <col min="1252" max="1252" width="11.6640625" customWidth="1"/>
    <col min="1253" max="1256" width="10.109375" customWidth="1"/>
    <col min="1257" max="1257" width="14.33203125" customWidth="1"/>
    <col min="1258" max="1261" width="12.5546875" customWidth="1"/>
    <col min="1262" max="1262" width="11.6640625" customWidth="1"/>
    <col min="1263" max="1266" width="10.109375" customWidth="1"/>
    <col min="1267" max="1267" width="11.6640625" customWidth="1"/>
    <col min="1268" max="1271" width="10.109375" customWidth="1"/>
    <col min="1272" max="1272" width="14.33203125" customWidth="1"/>
    <col min="1273" max="1276" width="12.5546875" customWidth="1"/>
    <col min="1277" max="1277" width="11.6640625" customWidth="1"/>
    <col min="1278" max="1281" width="10.109375" customWidth="1"/>
    <col min="1282" max="1282" width="14.33203125" customWidth="1"/>
    <col min="1283" max="1286" width="12.5546875" customWidth="1"/>
    <col min="1287" max="1287" width="11.6640625" customWidth="1"/>
    <col min="1288" max="1291" width="10.109375" customWidth="1"/>
    <col min="1292" max="1292" width="14.33203125" customWidth="1"/>
    <col min="1293" max="1296" width="12.5546875" customWidth="1"/>
    <col min="1297" max="1297" width="11.6640625" customWidth="1"/>
    <col min="1298" max="1301" width="10.109375" customWidth="1"/>
    <col min="1302" max="1302" width="14.33203125" customWidth="1"/>
    <col min="1303" max="1306" width="12.5546875" customWidth="1"/>
    <col min="1307" max="1307" width="11.6640625" customWidth="1"/>
    <col min="1308" max="1311" width="10.109375" customWidth="1"/>
    <col min="1312" max="1312" width="15.33203125" customWidth="1"/>
    <col min="1313" max="1316" width="13.6640625" customWidth="1"/>
    <col min="1317" max="1317" width="11.6640625" customWidth="1"/>
    <col min="1318" max="1321" width="10.109375" customWidth="1"/>
    <col min="1322" max="1322" width="15.33203125" customWidth="1"/>
    <col min="1323" max="1326" width="13.6640625" customWidth="1"/>
    <col min="1327" max="1327" width="11.6640625" customWidth="1"/>
    <col min="1328" max="1331" width="10.109375" customWidth="1"/>
    <col min="1332" max="1332" width="11.6640625" customWidth="1"/>
    <col min="1333" max="1336" width="10.109375" customWidth="1"/>
    <col min="1337" max="1337" width="11.6640625" customWidth="1"/>
    <col min="1338" max="1341" width="10.109375" customWidth="1"/>
    <col min="1342" max="1342" width="11.6640625" customWidth="1"/>
    <col min="1343" max="1346" width="10.109375" customWidth="1"/>
    <col min="1347" max="1347" width="11.6640625" customWidth="1"/>
    <col min="1348" max="1351" width="10.109375" customWidth="1"/>
    <col min="1352" max="1352" width="11.6640625" customWidth="1"/>
    <col min="1353" max="1356" width="10.109375" customWidth="1"/>
    <col min="1357" max="1357" width="11.6640625" customWidth="1"/>
    <col min="1358" max="1361" width="10.109375" customWidth="1"/>
    <col min="1362" max="1362" width="11.6640625" customWidth="1"/>
    <col min="1363" max="1366" width="10.109375" customWidth="1"/>
    <col min="1367" max="1367" width="11.6640625" customWidth="1"/>
    <col min="1368" max="1371" width="10.109375" customWidth="1"/>
    <col min="1372" max="1372" width="17.5546875" customWidth="1"/>
    <col min="1373" max="1376" width="15.88671875" customWidth="1"/>
    <col min="1377" max="1377" width="17.5546875" customWidth="1"/>
    <col min="1378" max="1381" width="15.88671875" customWidth="1"/>
    <col min="1382" max="1382" width="17" customWidth="1"/>
    <col min="1383" max="1386" width="15.44140625" customWidth="1"/>
    <col min="1387" max="1389" width="12.5546875" customWidth="1"/>
    <col min="1390" max="1390" width="11.6640625" customWidth="1"/>
    <col min="1391" max="1393" width="10.109375" customWidth="1"/>
    <col min="1394" max="1394" width="15.33203125" customWidth="1"/>
    <col min="1395" max="1397" width="13.6640625" customWidth="1"/>
    <col min="1398" max="1398" width="15.33203125" customWidth="1"/>
    <col min="1399" max="1401" width="13.6640625" customWidth="1"/>
    <col min="1402" max="1402" width="14.33203125" customWidth="1"/>
    <col min="1403" max="1405" width="12.5546875" customWidth="1"/>
    <col min="1406" max="1406" width="11.6640625" customWidth="1"/>
    <col min="1407" max="1409" width="10.109375" customWidth="1"/>
    <col min="1410" max="1410" width="14.33203125" customWidth="1"/>
    <col min="1411" max="1413" width="12.5546875" customWidth="1"/>
    <col min="1414" max="1414" width="14.33203125" customWidth="1"/>
    <col min="1415" max="1417" width="12.5546875" customWidth="1"/>
    <col min="1418" max="1418" width="11.6640625" customWidth="1"/>
    <col min="1419" max="1421" width="10.109375" customWidth="1"/>
    <col min="1422" max="1422" width="15.33203125" customWidth="1"/>
    <col min="1423" max="1425" width="13.6640625" customWidth="1"/>
    <col min="1426" max="1426" width="15.33203125" customWidth="1"/>
    <col min="1427" max="1429" width="13.6640625" customWidth="1"/>
    <col min="1430" max="1430" width="14.33203125" customWidth="1"/>
    <col min="1431" max="1433" width="12.5546875" customWidth="1"/>
    <col min="1434" max="1434" width="11.6640625" customWidth="1"/>
    <col min="1435" max="1437" width="10.109375" customWidth="1"/>
    <col min="1438" max="1438" width="14.33203125" customWidth="1"/>
    <col min="1439" max="1439" width="12.5546875" customWidth="1"/>
    <col min="1440" max="1441" width="12.5546875" bestFit="1" customWidth="1"/>
    <col min="1442" max="1442" width="14.33203125" customWidth="1"/>
    <col min="1443" max="1445" width="12.5546875" customWidth="1"/>
    <col min="1446" max="1446" width="14.33203125" customWidth="1"/>
    <col min="1447" max="1447" width="12.5546875" bestFit="1" customWidth="1"/>
    <col min="1448" max="1449" width="12.5546875" customWidth="1"/>
    <col min="1450" max="1450" width="11.6640625" customWidth="1"/>
    <col min="1451" max="1453" width="10.109375" customWidth="1"/>
    <col min="1454" max="1454" width="15.33203125" bestFit="1" customWidth="1"/>
    <col min="1455" max="1455" width="13.6640625" bestFit="1" customWidth="1"/>
    <col min="1456" max="1457" width="13.6640625" customWidth="1"/>
    <col min="1458" max="1458" width="15.33203125" customWidth="1"/>
    <col min="1459" max="1459" width="13.6640625" bestFit="1" customWidth="1"/>
    <col min="1460" max="1460" width="13.6640625" customWidth="1"/>
    <col min="1461" max="1461" width="13.6640625" bestFit="1" customWidth="1"/>
    <col min="1462" max="1462" width="14.33203125" bestFit="1" customWidth="1"/>
    <col min="1463" max="1463" width="12.5546875" bestFit="1" customWidth="1"/>
    <col min="1464" max="1465" width="12.5546875" customWidth="1"/>
    <col min="1466" max="1466" width="11.6640625" customWidth="1"/>
    <col min="1467" max="1469" width="10.109375" customWidth="1"/>
    <col min="1470" max="1470" width="17.5546875" customWidth="1"/>
    <col min="1471" max="1473" width="15.88671875" customWidth="1"/>
    <col min="1474" max="1474" width="14.33203125" customWidth="1"/>
    <col min="1475" max="1476" width="12.5546875" customWidth="1"/>
    <col min="1477" max="1477" width="12.5546875" bestFit="1" customWidth="1"/>
    <col min="1478" max="1478" width="11.6640625" customWidth="1"/>
    <col min="1479" max="1481" width="10.109375" customWidth="1"/>
    <col min="1482" max="1482" width="14.33203125" customWidth="1"/>
    <col min="1483" max="1484" width="12.5546875" customWidth="1"/>
    <col min="1485" max="1485" width="12.5546875" bestFit="1" customWidth="1"/>
    <col min="1486" max="1486" width="14.33203125" customWidth="1"/>
    <col min="1487" max="1489" width="12.5546875" customWidth="1"/>
    <col min="1490" max="1490" width="14.33203125" bestFit="1" customWidth="1"/>
    <col min="1491" max="1491" width="12.5546875" bestFit="1" customWidth="1"/>
    <col min="1492" max="1493" width="12.5546875" customWidth="1"/>
    <col min="1494" max="1494" width="11.6640625" customWidth="1"/>
    <col min="1495" max="1497" width="10.109375" customWidth="1"/>
    <col min="1498" max="1498" width="14.33203125" customWidth="1"/>
    <col min="1499" max="1499" width="12.5546875" customWidth="1"/>
    <col min="1500" max="1501" width="12.5546875" bestFit="1" customWidth="1"/>
    <col min="1502" max="1502" width="14.33203125" bestFit="1" customWidth="1"/>
    <col min="1503" max="1503" width="12.5546875" bestFit="1" customWidth="1"/>
    <col min="1504" max="1505" width="12.5546875" customWidth="1"/>
    <col min="1506" max="1506" width="11.6640625" customWidth="1"/>
    <col min="1507" max="1509" width="10.109375" customWidth="1"/>
    <col min="1510" max="1510" width="15.33203125" customWidth="1"/>
    <col min="1511" max="1512" width="13.6640625" customWidth="1"/>
    <col min="1513" max="1513" width="13.6640625" bestFit="1" customWidth="1"/>
    <col min="1514" max="1514" width="15.33203125" bestFit="1" customWidth="1"/>
    <col min="1515" max="1515" width="13.6640625" bestFit="1" customWidth="1"/>
    <col min="1516" max="1517" width="13.6640625" customWidth="1"/>
    <col min="1518" max="1518" width="15.33203125" customWidth="1"/>
    <col min="1519" max="1519" width="13.6640625" bestFit="1" customWidth="1"/>
    <col min="1520" max="1520" width="13.6640625" customWidth="1"/>
    <col min="1521" max="1521" width="13.6640625" bestFit="1" customWidth="1"/>
    <col min="1522" max="1522" width="11.6640625" customWidth="1"/>
    <col min="1523" max="1525" width="10.109375" customWidth="1"/>
    <col min="1526" max="1526" width="15.33203125" customWidth="1"/>
    <col min="1527" max="1529" width="13.6640625" customWidth="1"/>
    <col min="1530" max="1530" width="15.33203125" customWidth="1"/>
    <col min="1531" max="1532" width="13.6640625" customWidth="1"/>
    <col min="1533" max="1533" width="13.6640625" bestFit="1" customWidth="1"/>
    <col min="1534" max="1534" width="15.33203125" customWidth="1"/>
    <col min="1535" max="1536" width="13.6640625" customWidth="1"/>
    <col min="1537" max="1537" width="13.6640625" bestFit="1" customWidth="1"/>
    <col min="1538" max="1538" width="11.6640625" customWidth="1"/>
    <col min="1539" max="1541" width="10.109375" customWidth="1"/>
    <col min="1542" max="1542" width="15.33203125" customWidth="1"/>
    <col min="1543" max="1543" width="13.6640625" bestFit="1" customWidth="1"/>
    <col min="1544" max="1544" width="13.6640625" customWidth="1"/>
    <col min="1545" max="1545" width="13.6640625" bestFit="1" customWidth="1"/>
    <col min="1546" max="1546" width="15.33203125" bestFit="1" customWidth="1"/>
    <col min="1547" max="1547" width="13.6640625" bestFit="1" customWidth="1"/>
    <col min="1548" max="1549" width="13.6640625" customWidth="1"/>
    <col min="1550" max="1550" width="15.33203125" bestFit="1" customWidth="1"/>
    <col min="1551" max="1551" width="13.6640625" bestFit="1" customWidth="1"/>
    <col min="1552" max="1553" width="13.6640625" customWidth="1"/>
    <col min="1554" max="1554" width="11.6640625" customWidth="1"/>
    <col min="1555" max="1557" width="10.109375" customWidth="1"/>
    <col min="1558" max="1558" width="15.33203125" customWidth="1"/>
    <col min="1559" max="1560" width="13.6640625" customWidth="1"/>
    <col min="1561" max="1561" width="13.6640625" bestFit="1" customWidth="1"/>
    <col min="1562" max="1562" width="15.33203125" customWidth="1"/>
    <col min="1563" max="1565" width="13.6640625" customWidth="1"/>
    <col min="1566" max="1566" width="15.33203125" bestFit="1" customWidth="1"/>
    <col min="1567" max="1567" width="13.6640625" bestFit="1" customWidth="1"/>
    <col min="1568" max="1569" width="13.6640625" customWidth="1"/>
    <col min="1570" max="1570" width="11.6640625" customWidth="1"/>
    <col min="1571" max="1573" width="10.109375" customWidth="1"/>
    <col min="1574" max="1574" width="15.33203125" bestFit="1" customWidth="1"/>
    <col min="1575" max="1575" width="13.6640625" bestFit="1" customWidth="1"/>
    <col min="1576" max="1577" width="13.6640625" customWidth="1"/>
    <col min="1578" max="1578" width="15.33203125" customWidth="1"/>
    <col min="1579" max="1581" width="13.6640625" customWidth="1"/>
    <col min="1582" max="1582" width="15.33203125" customWidth="1"/>
    <col min="1583" max="1584" width="13.6640625" customWidth="1"/>
    <col min="1585" max="1585" width="13.6640625" bestFit="1" customWidth="1"/>
    <col min="1586" max="1586" width="11.6640625" customWidth="1"/>
    <col min="1587" max="1589" width="10.109375" customWidth="1"/>
    <col min="1590" max="1590" width="15.33203125" customWidth="1"/>
    <col min="1591" max="1591" width="13.6640625" bestFit="1" customWidth="1"/>
    <col min="1592" max="1593" width="13.6640625" customWidth="1"/>
    <col min="1594" max="1594" width="15.33203125" customWidth="1"/>
    <col min="1595" max="1595" width="13.6640625" customWidth="1"/>
    <col min="1596" max="1597" width="13.6640625" bestFit="1" customWidth="1"/>
    <col min="1598" max="1598" width="15.33203125" customWidth="1"/>
    <col min="1599" max="1601" width="13.6640625" customWidth="1"/>
    <col min="1602" max="1602" width="11.6640625" customWidth="1"/>
    <col min="1603" max="1605" width="10.109375" customWidth="1"/>
    <col min="1606" max="1606" width="15.33203125" customWidth="1"/>
    <col min="1607" max="1609" width="13.6640625" customWidth="1"/>
    <col min="1610" max="1610" width="15.33203125" customWidth="1"/>
    <col min="1611" max="1613" width="13.6640625" customWidth="1"/>
    <col min="1614" max="1614" width="15.33203125" customWidth="1"/>
    <col min="1615" max="1616" width="13.6640625" customWidth="1"/>
    <col min="1617" max="1617" width="13.6640625" bestFit="1" customWidth="1"/>
    <col min="1618" max="1618" width="11.6640625" customWidth="1"/>
    <col min="1619" max="1620" width="10.109375" customWidth="1"/>
    <col min="1621" max="1621" width="10.109375" bestFit="1" customWidth="1"/>
    <col min="1622" max="1622" width="15.33203125" bestFit="1" customWidth="1"/>
    <col min="1623" max="1623" width="13.6640625" bestFit="1" customWidth="1"/>
    <col min="1624" max="1625" width="13.6640625" customWidth="1"/>
    <col min="1626" max="1626" width="15.33203125" customWidth="1"/>
    <col min="1627" max="1627" width="13.6640625" bestFit="1" customWidth="1"/>
    <col min="1628" max="1628" width="13.6640625" customWidth="1"/>
    <col min="1629" max="1629" width="13.6640625" bestFit="1" customWidth="1"/>
    <col min="1630" max="1630" width="15.33203125" customWidth="1"/>
    <col min="1631" max="1632" width="13.6640625" customWidth="1"/>
    <col min="1633" max="1633" width="13.6640625" bestFit="1" customWidth="1"/>
    <col min="1634" max="1634" width="11.6640625" customWidth="1"/>
    <col min="1635" max="1637" width="10.109375" customWidth="1"/>
    <col min="1638" max="1638" width="15.33203125" customWidth="1"/>
    <col min="1639" max="1641" width="13.6640625" bestFit="1" customWidth="1"/>
    <col min="1642" max="1642" width="15.33203125" customWidth="1"/>
    <col min="1643" max="1644" width="13.6640625" customWidth="1"/>
    <col min="1645" max="1645" width="13.6640625" bestFit="1" customWidth="1"/>
    <col min="1646" max="1646" width="11.6640625" customWidth="1"/>
    <col min="1647" max="1649" width="10.109375" customWidth="1"/>
    <col min="1650" max="1650" width="15.33203125" customWidth="1"/>
    <col min="1651" max="1651" width="13.6640625" bestFit="1" customWidth="1"/>
    <col min="1652" max="1652" width="13.6640625" customWidth="1"/>
    <col min="1653" max="1653" width="13.6640625" bestFit="1" customWidth="1"/>
    <col min="1654" max="1654" width="15.33203125" bestFit="1" customWidth="1"/>
    <col min="1655" max="1655" width="13.6640625" bestFit="1" customWidth="1"/>
    <col min="1656" max="1657" width="13.6640625" customWidth="1"/>
    <col min="1658" max="1658" width="15.33203125" bestFit="1" customWidth="1"/>
    <col min="1659" max="1661" width="13.6640625" bestFit="1" customWidth="1"/>
    <col min="1662" max="1662" width="11.6640625" customWidth="1"/>
    <col min="1663" max="1665" width="10.109375" customWidth="1"/>
    <col min="1666" max="1666" width="15.33203125" bestFit="1" customWidth="1"/>
    <col min="1667" max="1667" width="13.6640625" bestFit="1" customWidth="1"/>
    <col min="1668" max="1669" width="13.6640625" customWidth="1"/>
    <col min="1670" max="1670" width="15.33203125" bestFit="1" customWidth="1"/>
    <col min="1671" max="1673" width="13.6640625" bestFit="1" customWidth="1"/>
    <col min="1674" max="1674" width="11.6640625" customWidth="1"/>
    <col min="1675" max="1675" width="10.109375" bestFit="1" customWidth="1"/>
    <col min="1676" max="1677" width="10.109375" customWidth="1"/>
    <col min="1678" max="1678" width="15.33203125" bestFit="1" customWidth="1"/>
    <col min="1679" max="1679" width="13.6640625" bestFit="1" customWidth="1"/>
    <col min="1680" max="1681" width="13.6640625" customWidth="1"/>
    <col min="1682" max="1682" width="15.33203125" customWidth="1"/>
    <col min="1683" max="1685" width="13.6640625" customWidth="1"/>
    <col min="1686" max="1686" width="15.33203125" customWidth="1"/>
    <col min="1687" max="1689" width="13.6640625" bestFit="1" customWidth="1"/>
    <col min="1690" max="1690" width="11.6640625" customWidth="1"/>
    <col min="1691" max="1693" width="10.109375" customWidth="1"/>
    <col min="1694" max="1694" width="15.33203125" bestFit="1" customWidth="1"/>
    <col min="1695" max="1697" width="13.6640625" bestFit="1" customWidth="1"/>
    <col min="1698" max="1698" width="15.33203125" customWidth="1"/>
    <col min="1699" max="1701" width="13.6640625" customWidth="1"/>
    <col min="1702" max="1702" width="15.33203125" customWidth="1"/>
    <col min="1703" max="1704" width="13.6640625" customWidth="1"/>
    <col min="1705" max="1705" width="13.6640625" bestFit="1" customWidth="1"/>
    <col min="1706" max="1706" width="11.6640625" customWidth="1"/>
    <col min="1707" max="1709" width="10.109375" customWidth="1"/>
    <col min="1710" max="1710" width="15.33203125" customWidth="1"/>
    <col min="1711" max="1713" width="13.6640625" customWidth="1"/>
    <col min="1714" max="1714" width="15.33203125" customWidth="1"/>
    <col min="1715" max="1717" width="13.6640625" customWidth="1"/>
    <col min="1718" max="1718" width="15.33203125" customWidth="1"/>
    <col min="1719" max="1721" width="13.6640625" customWidth="1"/>
    <col min="1722" max="1722" width="11.6640625" customWidth="1"/>
    <col min="1723" max="1725" width="10.109375" customWidth="1"/>
    <col min="1726" max="1726" width="15.33203125" bestFit="1" customWidth="1"/>
    <col min="1727" max="1727" width="13.6640625" bestFit="1" customWidth="1"/>
    <col min="1728" max="1729" width="13.6640625" customWidth="1"/>
    <col min="1730" max="1730" width="15.33203125" bestFit="1" customWidth="1"/>
    <col min="1731" max="1732" width="13.6640625" bestFit="1" customWidth="1"/>
    <col min="1733" max="1733" width="13.6640625" customWidth="1"/>
    <col min="1734" max="1734" width="15.33203125" customWidth="1"/>
    <col min="1735" max="1736" width="13.6640625" customWidth="1"/>
    <col min="1737" max="1737" width="13.6640625" bestFit="1" customWidth="1"/>
    <col min="1738" max="1738" width="11.6640625" customWidth="1"/>
    <col min="1739" max="1741" width="10.109375" customWidth="1"/>
    <col min="1742" max="1742" width="14.33203125" bestFit="1" customWidth="1"/>
    <col min="1743" max="1743" width="12.5546875" bestFit="1" customWidth="1"/>
    <col min="1744" max="1745" width="12.5546875" customWidth="1"/>
    <col min="1746" max="1746" width="11.6640625" customWidth="1"/>
    <col min="1747" max="1749" width="10.109375" customWidth="1"/>
    <col min="1750" max="1750" width="15.33203125" customWidth="1"/>
    <col min="1751" max="1753" width="13.6640625" customWidth="1"/>
    <col min="1754" max="1754" width="11.6640625" customWidth="1"/>
    <col min="1755" max="1757" width="10.109375" customWidth="1"/>
    <col min="1758" max="1758" width="17.5546875" customWidth="1"/>
    <col min="1759" max="1759" width="15.88671875" bestFit="1" customWidth="1"/>
    <col min="1760" max="1761" width="15.88671875" customWidth="1"/>
    <col min="1762" max="1762" width="14.33203125" customWidth="1"/>
    <col min="1763" max="1765" width="12.5546875" customWidth="1"/>
    <col min="1766" max="1766" width="11.6640625" customWidth="1"/>
    <col min="1767" max="1769" width="10.109375" customWidth="1"/>
    <col min="1770" max="1770" width="11.6640625" customWidth="1"/>
    <col min="1771" max="1771" width="10.109375" bestFit="1" customWidth="1"/>
    <col min="1772" max="1773" width="10.109375" customWidth="1"/>
    <col min="1774" max="1774" width="14.33203125" bestFit="1" customWidth="1"/>
    <col min="1775" max="1776" width="12.5546875" customWidth="1"/>
    <col min="1777" max="1777" width="12.5546875" bestFit="1" customWidth="1"/>
    <col min="1778" max="1778" width="11.6640625" bestFit="1" customWidth="1"/>
    <col min="1779" max="1779" width="10.109375" bestFit="1" customWidth="1"/>
    <col min="1780" max="1781" width="10.109375" customWidth="1"/>
    <col min="1782" max="1782" width="14.33203125" customWidth="1"/>
    <col min="1783" max="1783" width="12.5546875" bestFit="1" customWidth="1"/>
    <col min="1784" max="1784" width="12.5546875" customWidth="1"/>
    <col min="1785" max="1785" width="12.5546875" bestFit="1" customWidth="1"/>
    <col min="1786" max="1786" width="14.33203125" customWidth="1"/>
    <col min="1787" max="1789" width="12.5546875" customWidth="1"/>
    <col min="1790" max="1790" width="11.6640625" customWidth="1"/>
    <col min="1791" max="1793" width="10.109375" customWidth="1"/>
    <col min="1794" max="1794" width="14.33203125" customWidth="1"/>
    <col min="1795" max="1797" width="12.5546875" customWidth="1"/>
    <col min="1798" max="1798" width="11.6640625" customWidth="1"/>
    <col min="1799" max="1801" width="10.109375" customWidth="1"/>
    <col min="1802" max="1802" width="14.33203125" bestFit="1" customWidth="1"/>
    <col min="1803" max="1803" width="12.5546875" bestFit="1" customWidth="1"/>
    <col min="1804" max="1805" width="12.5546875" customWidth="1"/>
    <col min="1806" max="1806" width="11.6640625" customWidth="1"/>
    <col min="1807" max="1809" width="10.109375" customWidth="1"/>
    <col min="1810" max="1810" width="14.33203125" customWidth="1"/>
    <col min="1811" max="1812" width="12.5546875" customWidth="1"/>
    <col min="1813" max="1813" width="12.5546875" bestFit="1" customWidth="1"/>
    <col min="1814" max="1814" width="11.6640625" customWidth="1"/>
    <col min="1815" max="1817" width="10.109375" customWidth="1"/>
    <col min="1818" max="1818" width="17.5546875" customWidth="1"/>
    <col min="1819" max="1819" width="15.88671875" customWidth="1"/>
    <col min="1820" max="1821" width="15.88671875" bestFit="1" customWidth="1"/>
    <col min="1822" max="1822" width="14.33203125" bestFit="1" customWidth="1"/>
    <col min="1823" max="1825" width="12.5546875" customWidth="1"/>
    <col min="1826" max="1826" width="11.6640625" customWidth="1"/>
    <col min="1827" max="1829" width="10.109375" customWidth="1"/>
    <col min="1830" max="1830" width="14.33203125" customWidth="1"/>
    <col min="1831" max="1832" width="12.5546875" customWidth="1"/>
    <col min="1833" max="1833" width="12.5546875" bestFit="1" customWidth="1"/>
    <col min="1834" max="1834" width="11.6640625" customWidth="1"/>
    <col min="1835" max="1837" width="10.109375" customWidth="1"/>
    <col min="1838" max="1838" width="14.33203125" customWidth="1"/>
    <col min="1839" max="1841" width="12.5546875" customWidth="1"/>
    <col min="1842" max="1842" width="11.6640625" customWidth="1"/>
    <col min="1843" max="1843" width="10.109375" bestFit="1" customWidth="1"/>
    <col min="1844" max="1845" width="10.109375" customWidth="1"/>
    <col min="1846" max="1846" width="17.5546875" bestFit="1" customWidth="1"/>
    <col min="1847" max="1847" width="15.88671875" bestFit="1" customWidth="1"/>
    <col min="1848" max="1848" width="15.88671875" customWidth="1"/>
    <col min="1849" max="1849" width="15.88671875" bestFit="1" customWidth="1"/>
    <col min="1850" max="1850" width="14.33203125" bestFit="1" customWidth="1"/>
    <col min="1851" max="1851" width="12.5546875" bestFit="1" customWidth="1"/>
    <col min="1852" max="1853" width="12.5546875" customWidth="1"/>
    <col min="1854" max="1854" width="11.6640625" customWidth="1"/>
    <col min="1855" max="1857" width="10.109375" customWidth="1"/>
    <col min="1858" max="1858" width="14.33203125" bestFit="1" customWidth="1"/>
    <col min="1859" max="1860" width="12.5546875" customWidth="1"/>
    <col min="1861" max="1861" width="12.5546875" bestFit="1" customWidth="1"/>
    <col min="1862" max="1862" width="11.6640625" customWidth="1"/>
    <col min="1863" max="1865" width="10.109375" customWidth="1"/>
    <col min="1866" max="1866" width="17.5546875" bestFit="1" customWidth="1"/>
    <col min="1867" max="1869" width="15.88671875" bestFit="1" customWidth="1"/>
    <col min="1870" max="1870" width="14.33203125" customWidth="1"/>
    <col min="1871" max="1873" width="12.5546875" customWidth="1"/>
    <col min="1874" max="1874" width="11.6640625" bestFit="1" customWidth="1"/>
    <col min="1875" max="1875" width="10.109375" bestFit="1" customWidth="1"/>
    <col min="1876" max="1877" width="10.109375" customWidth="1"/>
    <col min="1878" max="1878" width="14.33203125" customWidth="1"/>
    <col min="1879" max="1881" width="12.5546875" customWidth="1"/>
    <col min="1882" max="1882" width="11.6640625" customWidth="1"/>
    <col min="1883" max="1885" width="10.109375" customWidth="1"/>
    <col min="1886" max="1886" width="14.33203125" customWidth="1"/>
    <col min="1887" max="1889" width="12.5546875" customWidth="1"/>
    <col min="1890" max="1890" width="11.6640625" customWidth="1"/>
    <col min="1891" max="1893" width="10.109375" customWidth="1"/>
    <col min="1894" max="1894" width="14.33203125" customWidth="1"/>
    <col min="1895" max="1897" width="12.5546875" customWidth="1"/>
    <col min="1898" max="1898" width="11.6640625" bestFit="1" customWidth="1"/>
    <col min="1899" max="1899" width="10.109375" bestFit="1" customWidth="1"/>
    <col min="1900" max="1901" width="10.109375" customWidth="1"/>
    <col min="1902" max="1902" width="17.5546875" customWidth="1"/>
    <col min="1903" max="1905" width="15.88671875" bestFit="1" customWidth="1"/>
    <col min="1906" max="1906" width="14.33203125" bestFit="1" customWidth="1"/>
    <col min="1907" max="1909" width="12.5546875" customWidth="1"/>
    <col min="1910" max="1910" width="11.6640625" customWidth="1"/>
    <col min="1911" max="1913" width="10.109375" customWidth="1"/>
    <col min="1914" max="1914" width="14.33203125" bestFit="1" customWidth="1"/>
    <col min="1915" max="1917" width="12.5546875" customWidth="1"/>
    <col min="1918" max="1918" width="11.6640625" customWidth="1"/>
    <col min="1919" max="1921" width="10.109375" customWidth="1"/>
    <col min="1922" max="1922" width="14.33203125" bestFit="1" customWidth="1"/>
    <col min="1923" max="1923" width="12.5546875" bestFit="1" customWidth="1"/>
    <col min="1924" max="1925" width="12.5546875" customWidth="1"/>
    <col min="1926" max="1926" width="11.6640625" customWidth="1"/>
    <col min="1927" max="1929" width="10.109375" customWidth="1"/>
    <col min="1930" max="1930" width="14.33203125" customWidth="1"/>
    <col min="1931" max="1933" width="12.5546875" customWidth="1"/>
    <col min="1934" max="1934" width="11.6640625" bestFit="1" customWidth="1"/>
    <col min="1935" max="1935" width="10.109375" bestFit="1" customWidth="1"/>
    <col min="1936" max="1937" width="10.109375" customWidth="1"/>
    <col min="1938" max="1938" width="15.33203125" customWidth="1"/>
    <col min="1939" max="1939" width="13.6640625" bestFit="1" customWidth="1"/>
    <col min="1940" max="1940" width="13.6640625" customWidth="1"/>
    <col min="1941" max="1941" width="13.6640625" bestFit="1" customWidth="1"/>
    <col min="1942" max="1942" width="11.6640625" customWidth="1"/>
    <col min="1943" max="1945" width="10.109375" customWidth="1"/>
    <col min="1946" max="1946" width="11.6640625" customWidth="1"/>
    <col min="1947" max="1949" width="10.109375" customWidth="1"/>
    <col min="1950" max="1950" width="11.6640625" customWidth="1"/>
    <col min="1951" max="1953" width="10.109375" customWidth="1"/>
    <col min="1954" max="1954" width="11.6640625" customWidth="1"/>
    <col min="1955" max="1957" width="10.109375" customWidth="1"/>
    <col min="1958" max="1958" width="11.6640625" customWidth="1"/>
    <col min="1959" max="1961" width="10.109375" customWidth="1"/>
    <col min="1962" max="1962" width="11.6640625" customWidth="1"/>
    <col min="1963" max="1965" width="10.109375" customWidth="1"/>
    <col min="1966" max="1966" width="11.6640625" customWidth="1"/>
    <col min="1967" max="1969" width="10.109375" customWidth="1"/>
    <col min="1970" max="1970" width="17.5546875" bestFit="1" customWidth="1"/>
    <col min="1971" max="1971" width="15.88671875" bestFit="1" customWidth="1"/>
    <col min="1972" max="1972" width="15.88671875" customWidth="1"/>
    <col min="1973" max="1973" width="15.88671875" bestFit="1" customWidth="1"/>
    <col min="1974" max="1974" width="17.5546875" bestFit="1" customWidth="1"/>
    <col min="1975" max="1975" width="15.88671875" bestFit="1" customWidth="1"/>
    <col min="1976" max="1977" width="15.88671875" customWidth="1"/>
    <col min="1978" max="1978" width="17.5546875" customWidth="1"/>
    <col min="1979" max="1979" width="15.88671875" customWidth="1"/>
    <col min="1980" max="1981" width="15.88671875" bestFit="1" customWidth="1"/>
    <col min="1982" max="1982" width="17" bestFit="1" customWidth="1"/>
    <col min="1983" max="1983" width="15.44140625" bestFit="1" customWidth="1"/>
    <col min="1984" max="1985" width="15.44140625" customWidth="1"/>
    <col min="1986" max="1987" width="10.109375" customWidth="1"/>
    <col min="1988" max="1988" width="11.6640625" bestFit="1" customWidth="1"/>
    <col min="1989" max="1989" width="10.109375" bestFit="1" customWidth="1"/>
    <col min="1990" max="1990" width="10.109375" customWidth="1"/>
    <col min="1991" max="1991" width="14.33203125" bestFit="1" customWidth="1"/>
    <col min="1992" max="1993" width="12.5546875" bestFit="1" customWidth="1"/>
    <col min="1994" max="1994" width="11.6640625" customWidth="1"/>
    <col min="1995" max="1996" width="10.109375" customWidth="1"/>
    <col min="1997" max="1997" width="14.33203125" bestFit="1" customWidth="1"/>
    <col min="1998" max="1999" width="12.5546875" customWidth="1"/>
    <col min="2000" max="2000" width="14.33203125" bestFit="1" customWidth="1"/>
    <col min="2001" max="2002" width="12.5546875" bestFit="1" customWidth="1"/>
    <col min="2003" max="2003" width="11.6640625" bestFit="1" customWidth="1"/>
    <col min="2004" max="2004" width="10.109375" customWidth="1"/>
    <col min="2005" max="2005" width="10.109375" bestFit="1" customWidth="1"/>
    <col min="2006" max="2006" width="14.33203125" bestFit="1" customWidth="1"/>
    <col min="2007" max="2008" width="12.5546875" bestFit="1" customWidth="1"/>
    <col min="2009" max="2009" width="11.6640625" bestFit="1" customWidth="1"/>
    <col min="2010" max="2011" width="10.109375" customWidth="1"/>
    <col min="2012" max="2012" width="14.33203125" customWidth="1"/>
    <col min="2013" max="2014" width="12.5546875" customWidth="1"/>
    <col min="2015" max="2015" width="11.6640625" customWidth="1"/>
    <col min="2016" max="2017" width="10.109375" customWidth="1"/>
    <col min="2018" max="2018" width="17.5546875" bestFit="1" customWidth="1"/>
    <col min="2019" max="2019" width="15.88671875" bestFit="1" customWidth="1"/>
    <col min="2020" max="2020" width="15.88671875" customWidth="1"/>
    <col min="2021" max="2021" width="14.33203125" customWidth="1"/>
    <col min="2022" max="2023" width="12.5546875" bestFit="1" customWidth="1"/>
    <col min="2024" max="2024" width="11.6640625" bestFit="1" customWidth="1"/>
    <col min="2025" max="2026" width="10.109375" bestFit="1" customWidth="1"/>
    <col min="2027" max="2027" width="14.33203125" bestFit="1" customWidth="1"/>
    <col min="2028" max="2029" width="12.5546875" bestFit="1" customWidth="1"/>
    <col min="2030" max="2030" width="11.6640625" bestFit="1" customWidth="1"/>
    <col min="2031" max="2032" width="10.109375" bestFit="1" customWidth="1"/>
    <col min="2033" max="2033" width="14.33203125" bestFit="1" customWidth="1"/>
    <col min="2034" max="2035" width="12.5546875" bestFit="1" customWidth="1"/>
    <col min="2036" max="2036" width="11.6640625" bestFit="1" customWidth="1"/>
    <col min="2037" max="2038" width="10.109375" bestFit="1" customWidth="1"/>
    <col min="2039" max="2039" width="17.5546875" bestFit="1" customWidth="1"/>
    <col min="2040" max="2041" width="15.88671875" bestFit="1" customWidth="1"/>
    <col min="2042" max="2042" width="14.33203125" bestFit="1" customWidth="1"/>
    <col min="2043" max="2044" width="12.5546875" bestFit="1" customWidth="1"/>
    <col min="2045" max="2045" width="11.6640625" bestFit="1" customWidth="1"/>
    <col min="2046" max="2047" width="10.109375" bestFit="1" customWidth="1"/>
    <col min="2048" max="2048" width="14.33203125" bestFit="1" customWidth="1"/>
    <col min="2049" max="2050" width="12.5546875" bestFit="1" customWidth="1"/>
    <col min="2051" max="2051" width="11.6640625" bestFit="1" customWidth="1"/>
    <col min="2052" max="2053" width="10.109375" bestFit="1" customWidth="1"/>
    <col min="2054" max="2054" width="17.5546875" bestFit="1" customWidth="1"/>
    <col min="2055" max="2056" width="15.88671875" bestFit="1" customWidth="1"/>
    <col min="2057" max="2057" width="14.33203125" bestFit="1" customWidth="1"/>
    <col min="2058" max="2059" width="12.5546875" bestFit="1" customWidth="1"/>
    <col min="2060" max="2060" width="11.6640625" bestFit="1" customWidth="1"/>
    <col min="2061" max="2062" width="10.109375" bestFit="1" customWidth="1"/>
    <col min="2063" max="2063" width="14.33203125" bestFit="1" customWidth="1"/>
    <col min="2064" max="2065" width="12.5546875" bestFit="1" customWidth="1"/>
    <col min="2066" max="2066" width="11.6640625" bestFit="1" customWidth="1"/>
    <col min="2067" max="2068" width="10.109375" bestFit="1" customWidth="1"/>
    <col min="2069" max="2069" width="14.33203125" bestFit="1" customWidth="1"/>
    <col min="2070" max="2071" width="12.5546875" bestFit="1" customWidth="1"/>
    <col min="2072" max="2072" width="11.6640625" bestFit="1" customWidth="1"/>
    <col min="2073" max="2074" width="10.109375" bestFit="1" customWidth="1"/>
    <col min="2075" max="2075" width="14.33203125" bestFit="1" customWidth="1"/>
    <col min="2076" max="2077" width="12.5546875" bestFit="1" customWidth="1"/>
    <col min="2078" max="2078" width="11.6640625" bestFit="1" customWidth="1"/>
    <col min="2079" max="2080" width="10.109375" bestFit="1" customWidth="1"/>
    <col min="2081" max="2081" width="17.5546875" bestFit="1" customWidth="1"/>
    <col min="2082" max="2083" width="15.88671875" bestFit="1" customWidth="1"/>
    <col min="2084" max="2084" width="14.33203125" bestFit="1" customWidth="1"/>
    <col min="2085" max="2086" width="12.5546875" bestFit="1" customWidth="1"/>
    <col min="2087" max="2087" width="11.6640625" bestFit="1" customWidth="1"/>
    <col min="2088" max="2089" width="10.109375" bestFit="1" customWidth="1"/>
    <col min="2090" max="2090" width="14.33203125" bestFit="1" customWidth="1"/>
    <col min="2091" max="2092" width="12.5546875" bestFit="1" customWidth="1"/>
    <col min="2093" max="2093" width="11.6640625" bestFit="1" customWidth="1"/>
    <col min="2094" max="2095" width="10.109375" bestFit="1" customWidth="1"/>
    <col min="2096" max="2096" width="14.33203125" bestFit="1" customWidth="1"/>
    <col min="2097" max="2098" width="12.5546875" bestFit="1" customWidth="1"/>
    <col min="2099" max="2099" width="11.6640625" bestFit="1" customWidth="1"/>
    <col min="2100" max="2101" width="10.109375" bestFit="1" customWidth="1"/>
    <col min="2102" max="2102" width="15.33203125" bestFit="1" customWidth="1"/>
    <col min="2103" max="2104" width="13.6640625" bestFit="1" customWidth="1"/>
    <col min="2105" max="2105" width="11.6640625" bestFit="1" customWidth="1"/>
    <col min="2106" max="2107" width="10.109375" bestFit="1" customWidth="1"/>
    <col min="2108" max="2108" width="11.6640625" bestFit="1" customWidth="1"/>
    <col min="2109" max="2110" width="10.109375" bestFit="1" customWidth="1"/>
    <col min="2111" max="2111" width="11.6640625" bestFit="1" customWidth="1"/>
    <col min="2112" max="2113" width="10.109375" bestFit="1" customWidth="1"/>
    <col min="2114" max="2114" width="11.6640625" bestFit="1" customWidth="1"/>
    <col min="2115" max="2116" width="10.109375" bestFit="1" customWidth="1"/>
    <col min="2117" max="2117" width="11.6640625" bestFit="1" customWidth="1"/>
    <col min="2118" max="2119" width="10.109375" bestFit="1" customWidth="1"/>
    <col min="2120" max="2120" width="11.6640625" bestFit="1" customWidth="1"/>
    <col min="2121" max="2122" width="10.109375" bestFit="1" customWidth="1"/>
    <col min="2123" max="2123" width="17.5546875" bestFit="1" customWidth="1"/>
    <col min="2124" max="2125" width="15.88671875" bestFit="1" customWidth="1"/>
    <col min="2126" max="2126" width="17.5546875" bestFit="1" customWidth="1"/>
    <col min="2127" max="2128" width="15.88671875" bestFit="1" customWidth="1"/>
    <col min="2129" max="2129" width="17.5546875" bestFit="1" customWidth="1"/>
    <col min="2130" max="2131" width="15.88671875" bestFit="1" customWidth="1"/>
    <col min="2132" max="2132" width="17.5546875" bestFit="1" customWidth="1"/>
    <col min="2133" max="2134" width="15.88671875" bestFit="1" customWidth="1"/>
    <col min="2135" max="2135" width="17" bestFit="1" customWidth="1"/>
    <col min="2136" max="2137" width="15.44140625" bestFit="1" customWidth="1"/>
  </cols>
  <sheetData>
    <row r="1" spans="1:14">
      <c r="B1" s="50" t="s">
        <v>133</v>
      </c>
    </row>
    <row r="2" spans="1:14">
      <c r="A2" s="50" t="s">
        <v>131</v>
      </c>
      <c r="B2" s="55" t="s">
        <v>134</v>
      </c>
      <c r="C2" s="55" t="s">
        <v>139</v>
      </c>
      <c r="D2" s="55" t="s">
        <v>135</v>
      </c>
      <c r="E2" s="55" t="s">
        <v>136</v>
      </c>
      <c r="F2" s="55" t="s">
        <v>137</v>
      </c>
      <c r="G2" s="55" t="s">
        <v>138</v>
      </c>
      <c r="H2" s="55" t="s">
        <v>140</v>
      </c>
      <c r="I2" s="55" t="s">
        <v>141</v>
      </c>
      <c r="J2" s="55" t="s">
        <v>142</v>
      </c>
      <c r="K2" s="56"/>
      <c r="L2" s="55"/>
      <c r="M2" s="55"/>
    </row>
    <row r="3" spans="1:14">
      <c r="A3" s="51" t="s">
        <v>25</v>
      </c>
      <c r="B3" s="52"/>
      <c r="C3" s="52"/>
      <c r="D3" s="52"/>
      <c r="E3" s="52">
        <v>300</v>
      </c>
      <c r="F3" s="52"/>
      <c r="G3" s="52"/>
      <c r="H3" s="52"/>
      <c r="I3" s="52"/>
      <c r="J3" s="52">
        <v>300</v>
      </c>
      <c r="K3" s="52"/>
      <c r="M3" s="57"/>
    </row>
    <row r="4" spans="1:14">
      <c r="A4" s="51" t="s">
        <v>50</v>
      </c>
      <c r="B4" s="52"/>
      <c r="C4" s="52"/>
      <c r="D4" s="52"/>
      <c r="E4" s="52"/>
      <c r="F4" s="52"/>
      <c r="G4" s="52"/>
      <c r="H4" s="52">
        <v>600</v>
      </c>
      <c r="I4" s="52"/>
      <c r="J4" s="52">
        <v>600</v>
      </c>
      <c r="K4" s="52"/>
      <c r="M4" s="57"/>
    </row>
    <row r="5" spans="1:14">
      <c r="A5" s="51" t="s">
        <v>100</v>
      </c>
      <c r="B5" s="52">
        <v>250</v>
      </c>
      <c r="C5" s="52">
        <v>250</v>
      </c>
      <c r="D5" s="52">
        <v>250</v>
      </c>
      <c r="E5" s="52">
        <v>0</v>
      </c>
      <c r="F5" s="52"/>
      <c r="G5" s="52"/>
      <c r="H5" s="52"/>
      <c r="I5" s="52"/>
      <c r="J5" s="52">
        <v>750</v>
      </c>
      <c r="M5" s="57"/>
    </row>
    <row r="6" spans="1:14">
      <c r="A6" s="51" t="s">
        <v>89</v>
      </c>
      <c r="B6" s="52"/>
      <c r="C6" s="52"/>
      <c r="D6" s="52"/>
      <c r="E6" s="52">
        <v>450</v>
      </c>
      <c r="F6" s="52">
        <v>450</v>
      </c>
      <c r="G6" s="52"/>
      <c r="H6" s="52"/>
      <c r="I6" s="52"/>
      <c r="J6" s="52">
        <v>900</v>
      </c>
      <c r="K6" s="52"/>
      <c r="M6" s="57"/>
      <c r="N6" s="52"/>
    </row>
    <row r="7" spans="1:14">
      <c r="A7" s="51" t="s">
        <v>20</v>
      </c>
      <c r="B7" s="52"/>
      <c r="C7" s="52">
        <v>150</v>
      </c>
      <c r="D7" s="52">
        <v>150</v>
      </c>
      <c r="E7" s="52">
        <v>150</v>
      </c>
      <c r="F7" s="52">
        <v>150</v>
      </c>
      <c r="G7" s="52">
        <v>150</v>
      </c>
      <c r="H7" s="52">
        <v>150</v>
      </c>
      <c r="I7" s="52"/>
      <c r="J7" s="52">
        <v>900</v>
      </c>
      <c r="M7" s="57"/>
    </row>
    <row r="8" spans="1:14">
      <c r="A8" s="51" t="s">
        <v>111</v>
      </c>
      <c r="B8" s="52"/>
      <c r="C8" s="52"/>
      <c r="D8" s="52"/>
      <c r="E8" s="52"/>
      <c r="F8" s="52">
        <v>550</v>
      </c>
      <c r="G8" s="52">
        <v>300</v>
      </c>
      <c r="H8" s="52">
        <v>300</v>
      </c>
      <c r="I8" s="52"/>
      <c r="J8" s="52">
        <v>1150</v>
      </c>
      <c r="K8" s="52"/>
      <c r="M8" s="57"/>
    </row>
    <row r="9" spans="1:14">
      <c r="A9" s="51" t="s">
        <v>54</v>
      </c>
      <c r="B9" s="52"/>
      <c r="C9" s="52"/>
      <c r="D9" s="52"/>
      <c r="E9" s="52">
        <v>500</v>
      </c>
      <c r="F9" s="52">
        <v>500</v>
      </c>
      <c r="G9" s="52">
        <v>500</v>
      </c>
      <c r="H9" s="52"/>
      <c r="I9" s="52"/>
      <c r="J9" s="52">
        <v>1500</v>
      </c>
      <c r="K9" s="52">
        <v>1500</v>
      </c>
      <c r="M9" s="57"/>
      <c r="N9" s="52"/>
    </row>
    <row r="10" spans="1:14">
      <c r="A10" s="51" t="s">
        <v>91</v>
      </c>
      <c r="B10" s="52">
        <v>200</v>
      </c>
      <c r="C10" s="52">
        <v>150</v>
      </c>
      <c r="D10" s="52">
        <v>200</v>
      </c>
      <c r="E10" s="52">
        <v>300</v>
      </c>
      <c r="F10" s="52">
        <v>300</v>
      </c>
      <c r="G10" s="52">
        <v>300</v>
      </c>
      <c r="H10" s="52">
        <v>300</v>
      </c>
      <c r="I10" s="52"/>
      <c r="J10" s="52">
        <v>1750</v>
      </c>
      <c r="K10" s="52">
        <v>1750</v>
      </c>
      <c r="L10" s="52"/>
      <c r="M10" s="57"/>
    </row>
    <row r="11" spans="1:14">
      <c r="A11" s="51" t="s">
        <v>81</v>
      </c>
      <c r="B11" s="52">
        <v>200</v>
      </c>
      <c r="C11" s="52">
        <v>200</v>
      </c>
      <c r="D11" s="52">
        <v>200</v>
      </c>
      <c r="E11" s="52">
        <v>300</v>
      </c>
      <c r="F11" s="52">
        <v>300</v>
      </c>
      <c r="G11" s="52">
        <v>300</v>
      </c>
      <c r="H11" s="52">
        <v>300</v>
      </c>
      <c r="I11" s="52"/>
      <c r="J11" s="52">
        <v>1800</v>
      </c>
      <c r="K11" s="52"/>
      <c r="M11" s="57"/>
    </row>
    <row r="12" spans="1:14">
      <c r="A12" s="51" t="s">
        <v>79</v>
      </c>
      <c r="B12" s="52">
        <v>200</v>
      </c>
      <c r="C12" s="52">
        <v>200</v>
      </c>
      <c r="D12" s="52">
        <v>200</v>
      </c>
      <c r="E12" s="52">
        <v>300</v>
      </c>
      <c r="F12" s="52">
        <v>300</v>
      </c>
      <c r="G12" s="52">
        <v>300</v>
      </c>
      <c r="H12" s="52">
        <v>300</v>
      </c>
      <c r="I12" s="52"/>
      <c r="J12" s="52">
        <v>1800</v>
      </c>
      <c r="K12" s="52"/>
      <c r="M12" s="57"/>
    </row>
    <row r="13" spans="1:14">
      <c r="A13" s="51" t="s">
        <v>83</v>
      </c>
      <c r="B13" s="52">
        <v>200</v>
      </c>
      <c r="C13" s="52">
        <v>250</v>
      </c>
      <c r="D13" s="52">
        <v>200</v>
      </c>
      <c r="E13" s="52">
        <v>300</v>
      </c>
      <c r="F13" s="52">
        <v>300</v>
      </c>
      <c r="G13" s="52">
        <v>300</v>
      </c>
      <c r="H13" s="52">
        <v>300</v>
      </c>
      <c r="I13" s="52"/>
      <c r="J13" s="52">
        <v>1850</v>
      </c>
      <c r="K13" s="52"/>
      <c r="M13" s="57"/>
      <c r="N13" s="52"/>
    </row>
    <row r="14" spans="1:14">
      <c r="A14" s="51" t="s">
        <v>87</v>
      </c>
      <c r="B14" s="52">
        <v>400</v>
      </c>
      <c r="C14" s="52"/>
      <c r="D14" s="52"/>
      <c r="E14" s="52"/>
      <c r="F14" s="52"/>
      <c r="G14" s="52">
        <v>400</v>
      </c>
      <c r="H14" s="52">
        <v>1000</v>
      </c>
      <c r="I14" s="52">
        <v>113</v>
      </c>
      <c r="J14" s="52">
        <v>1913</v>
      </c>
      <c r="K14" s="52">
        <v>1913</v>
      </c>
      <c r="M14" s="57"/>
    </row>
    <row r="15" spans="1:14">
      <c r="A15" s="51" t="s">
        <v>116</v>
      </c>
      <c r="B15" s="52">
        <v>300</v>
      </c>
      <c r="C15" s="52">
        <v>300</v>
      </c>
      <c r="D15" s="52">
        <v>300</v>
      </c>
      <c r="E15" s="52">
        <v>300</v>
      </c>
      <c r="F15" s="52">
        <v>300</v>
      </c>
      <c r="G15" s="52">
        <v>300</v>
      </c>
      <c r="H15" s="52">
        <v>300</v>
      </c>
      <c r="I15" s="52"/>
      <c r="J15" s="52">
        <v>2100</v>
      </c>
      <c r="K15" s="52"/>
      <c r="L15" s="52"/>
      <c r="M15" s="57"/>
      <c r="N15" s="52"/>
    </row>
    <row r="16" spans="1:14">
      <c r="A16" s="51" t="s">
        <v>23</v>
      </c>
      <c r="B16" s="52"/>
      <c r="C16" s="52"/>
      <c r="D16" s="52"/>
      <c r="E16" s="52"/>
      <c r="F16" s="52">
        <v>750</v>
      </c>
      <c r="G16" s="52">
        <v>750</v>
      </c>
      <c r="H16" s="52">
        <v>750</v>
      </c>
      <c r="I16" s="52"/>
      <c r="J16" s="52">
        <v>2250</v>
      </c>
      <c r="K16" s="52">
        <v>2250</v>
      </c>
      <c r="M16" s="57"/>
    </row>
    <row r="17" spans="1:14">
      <c r="A17" s="51" t="s">
        <v>73</v>
      </c>
      <c r="B17" s="52">
        <v>200</v>
      </c>
      <c r="C17" s="52">
        <v>200</v>
      </c>
      <c r="D17" s="52">
        <v>200</v>
      </c>
      <c r="E17" s="52">
        <v>200</v>
      </c>
      <c r="F17" s="52">
        <v>650</v>
      </c>
      <c r="G17" s="52">
        <v>200</v>
      </c>
      <c r="H17" s="52">
        <v>650</v>
      </c>
      <c r="I17" s="52"/>
      <c r="J17" s="52">
        <v>2300</v>
      </c>
      <c r="M17" s="57"/>
    </row>
    <row r="18" spans="1:14">
      <c r="A18" s="51" t="s">
        <v>75</v>
      </c>
      <c r="B18" s="52">
        <v>200</v>
      </c>
      <c r="C18" s="52">
        <v>200</v>
      </c>
      <c r="D18" s="52">
        <v>200</v>
      </c>
      <c r="E18" s="52">
        <v>450</v>
      </c>
      <c r="F18" s="52">
        <v>450</v>
      </c>
      <c r="G18" s="52">
        <v>450</v>
      </c>
      <c r="H18" s="52">
        <v>450</v>
      </c>
      <c r="I18" s="52"/>
      <c r="J18" s="52">
        <v>2400</v>
      </c>
      <c r="K18" s="52"/>
      <c r="L18" s="52"/>
      <c r="M18" s="57"/>
      <c r="N18" s="52"/>
    </row>
    <row r="19" spans="1:14">
      <c r="A19" s="51" t="s">
        <v>115</v>
      </c>
      <c r="B19" s="52">
        <v>500</v>
      </c>
      <c r="C19" s="52">
        <v>500</v>
      </c>
      <c r="D19" s="52">
        <v>500</v>
      </c>
      <c r="E19" s="52">
        <v>300</v>
      </c>
      <c r="F19" s="52">
        <v>300</v>
      </c>
      <c r="G19" s="52">
        <v>300</v>
      </c>
      <c r="H19" s="52">
        <v>300</v>
      </c>
      <c r="I19" s="52"/>
      <c r="J19" s="52">
        <v>2700</v>
      </c>
      <c r="K19" s="52"/>
      <c r="L19" s="52"/>
      <c r="M19" s="57"/>
      <c r="N19" s="52"/>
    </row>
    <row r="20" spans="1:14">
      <c r="A20" s="51" t="s">
        <v>17</v>
      </c>
      <c r="B20" s="52"/>
      <c r="C20" s="52"/>
      <c r="D20" s="52">
        <v>350</v>
      </c>
      <c r="E20" s="52">
        <v>200</v>
      </c>
      <c r="F20" s="52">
        <v>450</v>
      </c>
      <c r="G20" s="52">
        <v>400</v>
      </c>
      <c r="H20" s="52">
        <v>725</v>
      </c>
      <c r="I20" s="52">
        <v>579</v>
      </c>
      <c r="J20" s="52">
        <v>2704</v>
      </c>
      <c r="K20" s="52">
        <v>2704</v>
      </c>
      <c r="L20" s="52"/>
      <c r="M20" s="57"/>
      <c r="N20" s="52"/>
    </row>
    <row r="21" spans="1:14">
      <c r="A21" s="51" t="s">
        <v>112</v>
      </c>
      <c r="B21" s="52">
        <v>300</v>
      </c>
      <c r="C21" s="52">
        <v>550</v>
      </c>
      <c r="D21" s="52">
        <v>175</v>
      </c>
      <c r="E21" s="52">
        <v>900</v>
      </c>
      <c r="F21" s="52">
        <v>400</v>
      </c>
      <c r="G21" s="52">
        <v>450</v>
      </c>
      <c r="H21" s="52">
        <v>400</v>
      </c>
      <c r="I21" s="52"/>
      <c r="J21" s="52">
        <v>3175</v>
      </c>
      <c r="K21" s="52">
        <v>3175</v>
      </c>
      <c r="M21" s="57"/>
    </row>
    <row r="22" spans="1:14">
      <c r="A22" s="51" t="s">
        <v>21</v>
      </c>
      <c r="B22" s="52"/>
      <c r="C22" s="52"/>
      <c r="D22" s="52">
        <v>450</v>
      </c>
      <c r="E22" s="52">
        <v>900</v>
      </c>
      <c r="F22" s="52">
        <v>900</v>
      </c>
      <c r="G22" s="52">
        <v>950</v>
      </c>
      <c r="H22" s="52">
        <v>450</v>
      </c>
      <c r="I22" s="52"/>
      <c r="J22" s="52">
        <v>3650</v>
      </c>
      <c r="K22" s="52">
        <v>3650</v>
      </c>
      <c r="L22" s="52"/>
      <c r="M22" s="57"/>
      <c r="N22" s="52"/>
    </row>
    <row r="23" spans="1:14">
      <c r="A23" s="51" t="s">
        <v>15</v>
      </c>
      <c r="B23" s="52"/>
      <c r="C23" s="52">
        <v>500</v>
      </c>
      <c r="D23" s="52">
        <v>450</v>
      </c>
      <c r="E23" s="52">
        <v>850</v>
      </c>
      <c r="F23" s="52">
        <v>1150</v>
      </c>
      <c r="G23" s="52">
        <v>400</v>
      </c>
      <c r="H23" s="52">
        <v>400</v>
      </c>
      <c r="I23" s="52"/>
      <c r="J23" s="52">
        <v>3750</v>
      </c>
      <c r="M23" s="57"/>
    </row>
    <row r="24" spans="1:14">
      <c r="A24" s="51" t="s">
        <v>110</v>
      </c>
      <c r="B24" s="52">
        <v>600</v>
      </c>
      <c r="C24" s="52">
        <v>600</v>
      </c>
      <c r="D24" s="52">
        <v>575</v>
      </c>
      <c r="E24" s="52">
        <v>500</v>
      </c>
      <c r="F24" s="52">
        <v>600</v>
      </c>
      <c r="G24" s="52">
        <v>450</v>
      </c>
      <c r="H24" s="52">
        <v>500</v>
      </c>
      <c r="I24" s="52"/>
      <c r="J24" s="52">
        <v>3825</v>
      </c>
      <c r="K24" s="52"/>
      <c r="L24" s="52"/>
      <c r="M24" s="57"/>
      <c r="N24" s="52"/>
    </row>
    <row r="25" spans="1:14">
      <c r="A25" s="51" t="s">
        <v>52</v>
      </c>
      <c r="B25" s="52">
        <v>225</v>
      </c>
      <c r="C25" s="52"/>
      <c r="D25" s="52">
        <v>550</v>
      </c>
      <c r="E25" s="52">
        <v>550</v>
      </c>
      <c r="F25" s="52">
        <v>1250</v>
      </c>
      <c r="G25" s="52">
        <v>800</v>
      </c>
      <c r="H25" s="52">
        <v>650</v>
      </c>
      <c r="I25" s="52">
        <v>96</v>
      </c>
      <c r="J25" s="52">
        <v>4121</v>
      </c>
      <c r="K25" s="52">
        <v>4121</v>
      </c>
      <c r="N25" s="52"/>
    </row>
    <row r="26" spans="1:14">
      <c r="A26" s="51" t="s">
        <v>55</v>
      </c>
      <c r="B26" s="52">
        <v>400</v>
      </c>
      <c r="C26" s="52">
        <v>400</v>
      </c>
      <c r="D26" s="52">
        <v>400</v>
      </c>
      <c r="E26" s="52">
        <v>900</v>
      </c>
      <c r="F26" s="52">
        <v>900</v>
      </c>
      <c r="G26" s="52">
        <v>900</v>
      </c>
      <c r="H26" s="52">
        <v>400</v>
      </c>
      <c r="I26" s="52"/>
      <c r="J26" s="52">
        <v>4300</v>
      </c>
      <c r="N26" s="52"/>
    </row>
    <row r="27" spans="1:14">
      <c r="A27" s="51" t="s">
        <v>74</v>
      </c>
      <c r="B27" s="52">
        <v>500</v>
      </c>
      <c r="C27" s="52">
        <v>600</v>
      </c>
      <c r="D27" s="52">
        <v>500</v>
      </c>
      <c r="E27" s="52">
        <v>600</v>
      </c>
      <c r="F27" s="52">
        <v>1350</v>
      </c>
      <c r="G27" s="52">
        <v>2000</v>
      </c>
      <c r="H27" s="52">
        <v>1350</v>
      </c>
      <c r="I27" s="52"/>
      <c r="J27" s="52">
        <v>6900</v>
      </c>
      <c r="K27" s="52">
        <v>6900</v>
      </c>
    </row>
    <row r="28" spans="1:14">
      <c r="A28" s="51" t="s">
        <v>14</v>
      </c>
      <c r="B28" s="52">
        <v>250</v>
      </c>
      <c r="C28" s="52"/>
      <c r="D28" s="52">
        <v>275</v>
      </c>
      <c r="E28" s="52">
        <v>1100</v>
      </c>
      <c r="F28" s="52">
        <v>2000</v>
      </c>
      <c r="G28" s="52">
        <v>2375</v>
      </c>
      <c r="H28" s="52">
        <v>1450</v>
      </c>
      <c r="I28" s="52"/>
      <c r="J28" s="52">
        <v>7450</v>
      </c>
    </row>
    <row r="29" spans="1:14">
      <c r="A29" s="51" t="s">
        <v>45</v>
      </c>
      <c r="B29" s="52">
        <v>550</v>
      </c>
      <c r="C29" s="52">
        <v>1475</v>
      </c>
      <c r="D29" s="52">
        <v>1900</v>
      </c>
      <c r="E29" s="52">
        <v>1050</v>
      </c>
      <c r="F29" s="52">
        <v>1650</v>
      </c>
      <c r="G29" s="52">
        <v>950</v>
      </c>
      <c r="H29" s="52">
        <v>350</v>
      </c>
      <c r="I29" s="52"/>
      <c r="J29" s="52">
        <v>7925</v>
      </c>
      <c r="K29" s="52"/>
    </row>
    <row r="30" spans="1:14">
      <c r="A30" s="51" t="s">
        <v>18</v>
      </c>
      <c r="B30" s="52"/>
      <c r="C30" s="52">
        <v>200</v>
      </c>
      <c r="D30" s="52">
        <v>400</v>
      </c>
      <c r="E30" s="52">
        <v>1350</v>
      </c>
      <c r="F30" s="52">
        <v>2200</v>
      </c>
      <c r="G30" s="52">
        <v>2275</v>
      </c>
      <c r="H30" s="52">
        <v>1700</v>
      </c>
      <c r="I30" s="52"/>
      <c r="J30" s="52">
        <v>8125</v>
      </c>
      <c r="K30" s="52">
        <v>8125</v>
      </c>
    </row>
    <row r="31" spans="1:14">
      <c r="A31" s="51" t="s">
        <v>72</v>
      </c>
      <c r="B31" s="52">
        <v>200</v>
      </c>
      <c r="C31" s="52">
        <v>400</v>
      </c>
      <c r="D31" s="52">
        <v>950</v>
      </c>
      <c r="E31" s="52">
        <v>750</v>
      </c>
      <c r="F31" s="52">
        <v>2475</v>
      </c>
      <c r="G31" s="52">
        <v>1575</v>
      </c>
      <c r="H31" s="52">
        <v>950</v>
      </c>
      <c r="I31" s="52">
        <v>1385</v>
      </c>
      <c r="J31" s="52">
        <v>8685</v>
      </c>
      <c r="K31" s="52">
        <v>8685</v>
      </c>
    </row>
    <row r="32" spans="1:14">
      <c r="A32" s="51" t="s">
        <v>56</v>
      </c>
      <c r="B32" s="52">
        <v>750</v>
      </c>
      <c r="C32" s="52">
        <v>950</v>
      </c>
      <c r="D32" s="52">
        <v>1075</v>
      </c>
      <c r="E32" s="52">
        <v>1375</v>
      </c>
      <c r="F32" s="52">
        <v>2025</v>
      </c>
      <c r="G32" s="52">
        <v>2550</v>
      </c>
      <c r="H32" s="52">
        <v>2300</v>
      </c>
      <c r="I32" s="52"/>
      <c r="J32" s="52">
        <v>11025</v>
      </c>
      <c r="K32" s="52">
        <v>11025</v>
      </c>
      <c r="L32" s="55"/>
    </row>
    <row r="33" spans="1:11">
      <c r="A33" s="51" t="s">
        <v>113</v>
      </c>
      <c r="B33" s="52"/>
      <c r="C33" s="52">
        <v>600</v>
      </c>
      <c r="D33" s="52">
        <v>1050</v>
      </c>
      <c r="E33" s="52">
        <v>2000</v>
      </c>
      <c r="F33" s="52">
        <v>2950</v>
      </c>
      <c r="G33" s="52">
        <v>3050</v>
      </c>
      <c r="H33" s="52">
        <v>2350</v>
      </c>
      <c r="I33" s="52">
        <v>150</v>
      </c>
      <c r="J33" s="52">
        <v>12150</v>
      </c>
    </row>
    <row r="34" spans="1:11">
      <c r="A34" s="51" t="s">
        <v>49</v>
      </c>
      <c r="B34" s="52">
        <v>1100</v>
      </c>
      <c r="C34" s="52">
        <v>1000</v>
      </c>
      <c r="D34" s="52">
        <v>900</v>
      </c>
      <c r="E34" s="52">
        <v>1700</v>
      </c>
      <c r="F34" s="52">
        <v>2600</v>
      </c>
      <c r="G34" s="52">
        <v>2250</v>
      </c>
      <c r="H34" s="52">
        <v>2250</v>
      </c>
      <c r="I34" s="52">
        <v>450</v>
      </c>
      <c r="J34" s="52">
        <v>12250</v>
      </c>
      <c r="K34" s="52">
        <v>12250</v>
      </c>
    </row>
    <row r="35" spans="1:11">
      <c r="A35" s="51" t="s">
        <v>60</v>
      </c>
      <c r="B35" s="52">
        <v>200</v>
      </c>
      <c r="C35" s="52">
        <v>200</v>
      </c>
      <c r="D35" s="52">
        <v>300</v>
      </c>
      <c r="E35" s="52">
        <v>2200</v>
      </c>
      <c r="F35" s="52">
        <v>3450</v>
      </c>
      <c r="G35" s="52">
        <v>3450</v>
      </c>
      <c r="H35" s="52">
        <v>2900</v>
      </c>
      <c r="I35" s="52"/>
      <c r="J35" s="52">
        <v>12700</v>
      </c>
      <c r="K35" s="52">
        <v>12700</v>
      </c>
    </row>
    <row r="36" spans="1:11">
      <c r="A36" s="51" t="s">
        <v>22</v>
      </c>
      <c r="B36" s="52">
        <v>500</v>
      </c>
      <c r="C36" s="52">
        <v>1000</v>
      </c>
      <c r="D36" s="52">
        <v>950</v>
      </c>
      <c r="E36" s="52">
        <v>2200</v>
      </c>
      <c r="F36" s="52">
        <v>3050</v>
      </c>
      <c r="G36" s="52">
        <v>3150</v>
      </c>
      <c r="H36" s="52">
        <v>2750</v>
      </c>
      <c r="I36" s="52"/>
      <c r="J36" s="52">
        <v>13600</v>
      </c>
    </row>
    <row r="37" spans="1:11">
      <c r="A37" s="51" t="s">
        <v>77</v>
      </c>
      <c r="B37" s="52">
        <v>800</v>
      </c>
      <c r="C37" s="52">
        <v>2350</v>
      </c>
      <c r="D37" s="52">
        <v>2200</v>
      </c>
      <c r="E37" s="52">
        <v>1625</v>
      </c>
      <c r="F37" s="52">
        <v>2000</v>
      </c>
      <c r="G37" s="52">
        <v>2500</v>
      </c>
      <c r="H37" s="52">
        <v>2750</v>
      </c>
      <c r="I37" s="52">
        <v>252</v>
      </c>
      <c r="J37" s="52">
        <v>14477</v>
      </c>
    </row>
    <row r="38" spans="1:11">
      <c r="A38" s="51" t="s">
        <v>24</v>
      </c>
      <c r="B38" s="52">
        <v>2950</v>
      </c>
      <c r="C38" s="52">
        <v>2900</v>
      </c>
      <c r="D38" s="52">
        <v>2875</v>
      </c>
      <c r="E38" s="52">
        <v>1200</v>
      </c>
      <c r="F38" s="52">
        <v>1575</v>
      </c>
      <c r="G38" s="52">
        <v>1700</v>
      </c>
      <c r="H38" s="52">
        <v>1350</v>
      </c>
      <c r="I38" s="52"/>
      <c r="J38" s="52">
        <v>14550</v>
      </c>
    </row>
    <row r="39" spans="1:11">
      <c r="A39" s="51" t="s">
        <v>11</v>
      </c>
      <c r="B39" s="52">
        <v>1675</v>
      </c>
      <c r="C39" s="52">
        <v>2375</v>
      </c>
      <c r="D39" s="52">
        <v>1875</v>
      </c>
      <c r="E39" s="52">
        <v>2600</v>
      </c>
      <c r="F39" s="52">
        <v>2600</v>
      </c>
      <c r="G39" s="52">
        <v>2425</v>
      </c>
      <c r="H39" s="52">
        <v>2325</v>
      </c>
      <c r="I39" s="52"/>
      <c r="J39" s="52">
        <v>15875</v>
      </c>
      <c r="K39" s="52"/>
    </row>
    <row r="40" spans="1:11">
      <c r="A40" s="51" t="s">
        <v>43</v>
      </c>
      <c r="B40" s="52">
        <v>600</v>
      </c>
      <c r="C40" s="52">
        <v>1275</v>
      </c>
      <c r="D40" s="52">
        <v>1450</v>
      </c>
      <c r="E40" s="52">
        <v>2250</v>
      </c>
      <c r="F40" s="52">
        <v>2750</v>
      </c>
      <c r="G40" s="52">
        <v>4625</v>
      </c>
      <c r="H40" s="52">
        <v>4050</v>
      </c>
      <c r="I40" s="52"/>
      <c r="J40" s="52">
        <v>17000</v>
      </c>
    </row>
    <row r="41" spans="1:11">
      <c r="A41" s="51" t="s">
        <v>19</v>
      </c>
      <c r="B41" s="52">
        <v>2225</v>
      </c>
      <c r="C41" s="52">
        <v>850</v>
      </c>
      <c r="D41" s="52">
        <v>500</v>
      </c>
      <c r="E41" s="52">
        <v>2150</v>
      </c>
      <c r="F41" s="52">
        <v>3550</v>
      </c>
      <c r="G41" s="52">
        <v>4050</v>
      </c>
      <c r="H41" s="52">
        <v>2450</v>
      </c>
      <c r="I41" s="52">
        <v>1730</v>
      </c>
      <c r="J41" s="52">
        <v>17505</v>
      </c>
      <c r="K41" s="52">
        <v>17505</v>
      </c>
    </row>
    <row r="42" spans="1:11">
      <c r="A42" s="51" t="s">
        <v>9</v>
      </c>
      <c r="B42" s="52">
        <v>600</v>
      </c>
      <c r="C42" s="52">
        <v>900</v>
      </c>
      <c r="D42" s="52">
        <v>2575</v>
      </c>
      <c r="E42" s="52">
        <v>2975</v>
      </c>
      <c r="F42" s="52">
        <v>4450</v>
      </c>
      <c r="G42" s="52">
        <v>4504</v>
      </c>
      <c r="H42" s="52">
        <v>4300</v>
      </c>
      <c r="I42" s="52">
        <v>165</v>
      </c>
      <c r="J42" s="52">
        <v>20469</v>
      </c>
    </row>
    <row r="43" spans="1:11">
      <c r="A43" s="51" t="s">
        <v>16</v>
      </c>
      <c r="B43" s="52"/>
      <c r="C43" s="52"/>
      <c r="D43" s="52">
        <v>400</v>
      </c>
      <c r="E43" s="52">
        <v>2075</v>
      </c>
      <c r="F43" s="52">
        <v>6150</v>
      </c>
      <c r="G43" s="52">
        <v>6250</v>
      </c>
      <c r="H43" s="52">
        <v>6500</v>
      </c>
      <c r="I43" s="52"/>
      <c r="J43" s="52">
        <v>21375</v>
      </c>
      <c r="K43" s="52">
        <v>21375</v>
      </c>
    </row>
    <row r="44" spans="1:11">
      <c r="A44" s="51" t="s">
        <v>10</v>
      </c>
      <c r="B44" s="52">
        <v>2925</v>
      </c>
      <c r="C44" s="52">
        <v>600</v>
      </c>
      <c r="D44" s="52">
        <v>1925</v>
      </c>
      <c r="E44" s="52">
        <v>2675</v>
      </c>
      <c r="F44" s="52">
        <v>6150</v>
      </c>
      <c r="G44" s="52">
        <v>6375</v>
      </c>
      <c r="H44" s="52">
        <v>6450</v>
      </c>
      <c r="I44" s="52">
        <v>225</v>
      </c>
      <c r="J44" s="52">
        <v>27325</v>
      </c>
      <c r="K44" s="52">
        <v>27325</v>
      </c>
    </row>
    <row r="45" spans="1:11">
      <c r="A45" s="51" t="s">
        <v>8</v>
      </c>
      <c r="B45" s="52">
        <v>825</v>
      </c>
      <c r="C45" s="52">
        <v>2075</v>
      </c>
      <c r="D45" s="52">
        <v>2125</v>
      </c>
      <c r="E45" s="52">
        <v>4850</v>
      </c>
      <c r="F45" s="52">
        <v>6700</v>
      </c>
      <c r="G45" s="52">
        <v>6625</v>
      </c>
      <c r="H45" s="52">
        <v>6525</v>
      </c>
      <c r="I45" s="52"/>
      <c r="J45" s="52">
        <v>29725</v>
      </c>
      <c r="K45" s="52">
        <v>29725</v>
      </c>
    </row>
    <row r="46" spans="1:11">
      <c r="A46" s="51" t="s">
        <v>114</v>
      </c>
      <c r="B46" s="52">
        <v>4100</v>
      </c>
      <c r="C46" s="52">
        <v>3300</v>
      </c>
      <c r="D46" s="52">
        <v>4050</v>
      </c>
      <c r="E46" s="52">
        <v>5350</v>
      </c>
      <c r="F46" s="52">
        <v>6375</v>
      </c>
      <c r="G46" s="52">
        <v>6150</v>
      </c>
      <c r="H46" s="52">
        <v>6700</v>
      </c>
      <c r="I46" s="52"/>
      <c r="J46" s="52">
        <v>36025</v>
      </c>
      <c r="K46" s="52">
        <v>36025</v>
      </c>
    </row>
    <row r="47" spans="1:11">
      <c r="A47" s="51" t="s">
        <v>12</v>
      </c>
      <c r="B47" s="52">
        <v>950</v>
      </c>
      <c r="C47" s="52">
        <v>1125</v>
      </c>
      <c r="D47" s="52">
        <v>3775</v>
      </c>
      <c r="E47" s="52">
        <v>11850</v>
      </c>
      <c r="F47" s="52">
        <v>14675</v>
      </c>
      <c r="G47" s="52">
        <v>14575</v>
      </c>
      <c r="H47" s="52">
        <v>14525</v>
      </c>
      <c r="I47" s="52"/>
      <c r="J47" s="52">
        <v>61475</v>
      </c>
      <c r="K47" s="52">
        <v>61475</v>
      </c>
    </row>
    <row r="48" spans="1:11">
      <c r="A48" s="51" t="s">
        <v>13</v>
      </c>
      <c r="B48" s="52">
        <v>6225</v>
      </c>
      <c r="C48" s="52">
        <v>6450</v>
      </c>
      <c r="D48" s="52">
        <v>7575</v>
      </c>
      <c r="E48" s="52">
        <v>11225</v>
      </c>
      <c r="F48" s="52">
        <v>19800</v>
      </c>
      <c r="G48" s="52">
        <v>20700</v>
      </c>
      <c r="H48" s="52">
        <v>23950</v>
      </c>
      <c r="I48" s="52"/>
      <c r="J48" s="52">
        <v>95925</v>
      </c>
      <c r="K48" s="52">
        <v>95925</v>
      </c>
    </row>
    <row r="49" spans="1:13">
      <c r="A49" s="51" t="s">
        <v>7</v>
      </c>
      <c r="B49" s="52">
        <v>5600</v>
      </c>
      <c r="C49" s="52">
        <v>7350</v>
      </c>
      <c r="D49" s="52">
        <v>10275</v>
      </c>
      <c r="E49" s="52">
        <v>19400</v>
      </c>
      <c r="F49" s="52">
        <v>39525</v>
      </c>
      <c r="G49" s="52">
        <v>41700</v>
      </c>
      <c r="H49" s="52">
        <v>42825</v>
      </c>
      <c r="I49" s="52"/>
      <c r="J49" s="52">
        <v>166675</v>
      </c>
      <c r="K49" s="52">
        <v>166675</v>
      </c>
    </row>
    <row r="50" spans="1:13">
      <c r="A50" s="51" t="s">
        <v>132</v>
      </c>
      <c r="B50" s="52">
        <v>37700</v>
      </c>
      <c r="C50" s="52">
        <v>42425</v>
      </c>
      <c r="D50" s="52">
        <v>55250</v>
      </c>
      <c r="E50" s="52">
        <v>93200</v>
      </c>
      <c r="F50" s="52">
        <v>151000</v>
      </c>
      <c r="G50" s="52">
        <v>154704</v>
      </c>
      <c r="H50" s="52">
        <v>152275</v>
      </c>
      <c r="I50" s="52">
        <v>5145</v>
      </c>
      <c r="J50" s="52">
        <v>691699</v>
      </c>
      <c r="K50" s="52">
        <f>SUM(K3:K49)</f>
        <v>536778</v>
      </c>
    </row>
    <row r="51" spans="1:13">
      <c r="K51">
        <f>K50/GETPIVOTDATA("Sum of Totals",$A$1)</f>
        <v>0.77602830132760059</v>
      </c>
      <c r="L51">
        <f>GETPIVOTDATA("Sum of Totals",$A$1,"Partner","First Steps")+GETPIVOTDATA("Sum of Totals",$A$1,"Partner","ENCM")+GETPIVOTDATA("Sum of Totals",$A$1,"Partner","McNeilly Center for Children")+GETPIVOTDATA("Sum of Totals",$A$1,"Partner","Nurses for Newborns")+GETPIVOTDATA("Sum of Totals",$A$1,"Partner","Fannie Battle")</f>
        <v>64994</v>
      </c>
      <c r="M51">
        <f>1-(K51+L52)</f>
        <v>0.13000886223631958</v>
      </c>
    </row>
    <row r="52" spans="1:13">
      <c r="B52" s="58">
        <f>GETPIVOTDATA("Sum of NB",$A$1)/GETPIVOTDATA("Sum of Totals",$A$1)</f>
        <v>5.4503476223039214E-2</v>
      </c>
      <c r="C52" s="58">
        <f>GETPIVOTDATA("Sum of 1",$A$1)/GETPIVOTDATA("Sum of Totals",$A$1)</f>
        <v>6.1334482195290148E-2</v>
      </c>
      <c r="D52" s="58">
        <f>GETPIVOTDATA("Sum of 2",$A$1)/GETPIVOTDATA("Sum of Totals",$A$1)</f>
        <v>7.987578411997126E-2</v>
      </c>
      <c r="E52" s="58">
        <f>GETPIVOTDATA("Sum of 3",$A$1)/GETPIVOTDATA("Sum of Totals",$A$1)</f>
        <v>0.13474068923043114</v>
      </c>
      <c r="F52" s="58">
        <f>GETPIVOTDATA("Sum of 4",$A$1)/GETPIVOTDATA("Sum of Totals",$A$1)</f>
        <v>0.21830304800209341</v>
      </c>
      <c r="G52" s="58">
        <f>GETPIVOTDATA("Sum of 5",$A$1)/GETPIVOTDATA("Sum of Totals",$A$1)</f>
        <v>0.22365797839811827</v>
      </c>
      <c r="H52" s="58">
        <f>GETPIVOTDATA("Sum of 6",$A$1)/$J50</f>
        <v>0.2201463353279389</v>
      </c>
      <c r="L52">
        <f>L51/GETPIVOTDATA("Sum of Totals",$A$1)</f>
        <v>9.3962836436079861E-2</v>
      </c>
    </row>
    <row r="53" spans="1:13">
      <c r="A53" s="51" t="s">
        <v>143</v>
      </c>
      <c r="B53" s="58">
        <f>GETPIVOTDATA("Sum of NB",$A$1,"Partner","St. Luke's")/GETPIVOTDATA("Sum of Totals",$A$1,"Partner","St. Luke's")</f>
        <v>1.5453436356242375E-2</v>
      </c>
      <c r="C53" s="58">
        <f>GETPIVOTDATA("Sum of 1",$A$1,"Partner","St. Luke's")/GETPIVOTDATA("Sum of Totals",$A$1,"Partner","St. Luke's")</f>
        <v>1.8300122000813338E-2</v>
      </c>
      <c r="D53" s="58">
        <f>GETPIVOTDATA("Sum of 2",$A$1,"Partner","St. Luke's")/GETPIVOTDATA("Sum of Totals",$A$1,"Partner","St. Luke's")</f>
        <v>6.1407076047173645E-2</v>
      </c>
      <c r="E53" s="58">
        <f>GETPIVOTDATA("Sum of 3",$A$1,"Partner","St. Luke's")/GETPIVOTDATA("Sum of Totals",$A$1,"Partner","St. Luke's")</f>
        <v>0.19276128507523382</v>
      </c>
      <c r="F53" s="58">
        <f>GETPIVOTDATA("Sum of 4",$A$1,"Partner","St. Luke's")/GETPIVOTDATA("Sum of Totals",$A$1,"Partner","St. Luke's")</f>
        <v>0.2387149247661651</v>
      </c>
      <c r="G53" s="58">
        <f>GETPIVOTDATA("Sum of 5",$A$1,"Partner","St. Luke's")/GETPIVOTDATA("Sum of Totals",$A$1,"Partner","St. Luke's")</f>
        <v>0.2370882472549817</v>
      </c>
      <c r="H53" s="58">
        <f>GETPIVOTDATA("Sum of 6",$A$1,"Partner","St. Luke's")/GETPIVOTDATA("Sum of Totals",$A$1,"Partner","St. Luke's")</f>
        <v>0.23627490849939001</v>
      </c>
    </row>
    <row r="59" spans="1:13">
      <c r="E59" s="54"/>
      <c r="I59" s="54"/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Deliveries</vt:lpstr>
      <vt:lpstr>Diaper Wraps</vt:lpstr>
      <vt:lpstr>Approximate Inventory</vt:lpstr>
      <vt:lpstr>YTD Totals &amp; Trends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Adair</dc:creator>
  <cp:lastModifiedBy>Doug Adair</cp:lastModifiedBy>
  <cp:lastPrinted>2019-01-14T03:25:33Z</cp:lastPrinted>
  <dcterms:created xsi:type="dcterms:W3CDTF">2019-01-03T02:52:46Z</dcterms:created>
  <dcterms:modified xsi:type="dcterms:W3CDTF">2020-09-06T22:17:59Z</dcterms:modified>
</cp:coreProperties>
</file>