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bilaga\hinder_akermark\"/>
    </mc:Choice>
  </mc:AlternateContent>
  <xr:revisionPtr revIDLastSave="0" documentId="13_ncr:1_{C2601527-1FDE-426E-8709-76F3F5FE44FD}"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5820" yWindow="2760" windowWidth="18015"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<sst xmlns="http://schemas.openxmlformats.org/spreadsheetml/2006/main" count="244" uniqueCount="148">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</sst>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1" fillId="0" borderId="0" xfId="2" applyFont="1" applyFill="1" applyBorder="1" applyAlignment="1" applyProtection="1">
      <alignment horizont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0" fontId="11" fillId="0" borderId="61" xfId="0" applyFont="1" applyBorder="1" applyAlignment="1" applyProtection="1">
      <alignment horizontal="left"/>
    </xf>
    <xf numFmtId="0" fontId="11" fillId="0" borderId="62" xfId="0" applyFont="1" applyBorder="1" applyAlignment="1" applyProtection="1">
      <alignment horizontal="left"/>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26" fillId="0" borderId="0"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26" fillId="0" borderId="12" xfId="2"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26" fillId="0" borderId="1" xfId="2" applyFont="1" applyFill="1" applyBorder="1" applyAlignment="1" applyProtection="1">
      <alignment horizontal="right" vertical="center"/>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5" xfId="2" applyFont="1" applyFill="1" applyBorder="1" applyAlignment="1" applyProtection="1">
      <alignment horizontal="left" vertical="center" indent="1"/>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25" fillId="0" borderId="71"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28" fillId="0" borderId="26" xfId="0" applyFont="1" applyBorder="1" applyAlignment="1" applyProtection="1">
      <alignment horizontal="left" vertical="center"/>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37" zoomScaleNormal="100" zoomScaleSheetLayoutView="100" workbookViewId="0">
      <selection activeCell="I45" sqref="I45"/>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10" t="str">
        <f>L3</f>
        <v>VÄRDERINGSPROTOKOLL</v>
      </c>
      <c r="C2" s="211"/>
      <c r="D2" s="211"/>
      <c r="E2" s="211"/>
      <c r="F2" s="211"/>
      <c r="G2" s="11"/>
      <c r="H2" s="15"/>
      <c r="I2" s="11"/>
      <c r="J2" s="30"/>
      <c r="K2" s="3"/>
      <c r="L2" s="145" t="s">
        <v>133</v>
      </c>
    </row>
    <row r="3" spans="1:230" s="2" customFormat="1" ht="15" customHeight="1" x14ac:dyDescent="0.2">
      <c r="A3" s="4"/>
      <c r="B3" s="217" t="s">
        <v>0</v>
      </c>
      <c r="C3" s="218"/>
      <c r="D3" s="218"/>
      <c r="E3" s="218"/>
      <c r="F3" s="218"/>
      <c r="G3" s="218"/>
      <c r="H3" s="218"/>
      <c r="I3" s="219" t="s">
        <v>144</v>
      </c>
      <c r="J3" s="220"/>
      <c r="K3" s="4"/>
      <c r="L3" s="167" t="str">
        <f>IF(L11=TRUE,"VÄRDERINGSPROTOKOLL LÅGSPÄNNING","VÄRDERINGSPROTOKOLL")</f>
        <v>VÄRDERINGSPROTOKOLL</v>
      </c>
      <c r="M3" s="308" t="s">
        <v>46</v>
      </c>
      <c r="N3" s="309"/>
    </row>
    <row r="4" spans="1:230" ht="12" customHeight="1" x14ac:dyDescent="0.2">
      <c r="B4" s="221" t="s">
        <v>52</v>
      </c>
      <c r="C4" s="222"/>
      <c r="D4" s="224"/>
      <c r="E4" s="225"/>
      <c r="F4" s="226"/>
      <c r="G4" s="216" t="s">
        <v>68</v>
      </c>
      <c r="H4" s="216"/>
      <c r="I4" s="212"/>
      <c r="J4" s="213"/>
      <c r="K4" s="5"/>
      <c r="L4" s="146" t="s">
        <v>132</v>
      </c>
      <c r="M4" s="318" t="s">
        <v>113</v>
      </c>
      <c r="N4" s="319"/>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23" t="s">
        <v>1</v>
      </c>
      <c r="C5" s="216"/>
      <c r="D5" s="227"/>
      <c r="E5" s="228"/>
      <c r="F5" s="229"/>
      <c r="G5" s="216" t="s">
        <v>2</v>
      </c>
      <c r="H5" s="216"/>
      <c r="I5" s="214"/>
      <c r="J5" s="215"/>
      <c r="K5" s="6"/>
      <c r="L5" s="166" t="str">
        <f>IF(L17=FALSE,"Grundersättning vid överenskommelse:","Tillägg för minimiersättning:")</f>
        <v>Grundersättning vid överenskommelse:</v>
      </c>
      <c r="M5" s="312" t="s">
        <v>114</v>
      </c>
      <c r="N5" s="313"/>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23" t="s">
        <v>72</v>
      </c>
      <c r="C6" s="216"/>
      <c r="D6" s="227"/>
      <c r="E6" s="228"/>
      <c r="F6" s="229"/>
      <c r="G6" s="234" t="s">
        <v>42</v>
      </c>
      <c r="H6" s="235"/>
      <c r="I6" s="214"/>
      <c r="J6" s="215"/>
      <c r="K6" s="13"/>
      <c r="L6" s="147" t="s">
        <v>130</v>
      </c>
      <c r="M6" s="310" t="s">
        <v>115</v>
      </c>
      <c r="N6" s="311"/>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23" t="s">
        <v>54</v>
      </c>
      <c r="C7" s="216"/>
      <c r="D7" s="241"/>
      <c r="E7" s="242"/>
      <c r="F7" s="243"/>
      <c r="G7" s="216" t="s">
        <v>61</v>
      </c>
      <c r="H7" s="216"/>
      <c r="I7" s="236"/>
      <c r="J7" s="237"/>
      <c r="K7" s="13"/>
      <c r="L7" s="166" t="s">
        <v>73</v>
      </c>
      <c r="M7" s="312" t="s">
        <v>116</v>
      </c>
      <c r="N7" s="313"/>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40"/>
      <c r="C8" s="230"/>
      <c r="D8" s="244"/>
      <c r="E8" s="245"/>
      <c r="F8" s="246"/>
      <c r="G8" s="230" t="s">
        <v>55</v>
      </c>
      <c r="H8" s="230"/>
      <c r="I8" s="238"/>
      <c r="J8" s="239"/>
      <c r="K8" s="13"/>
      <c r="L8" s="146" t="s">
        <v>131</v>
      </c>
      <c r="M8" s="310" t="s">
        <v>117</v>
      </c>
      <c r="N8" s="311"/>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17" t="s">
        <v>74</v>
      </c>
      <c r="C9" s="218"/>
      <c r="D9" s="218"/>
      <c r="E9" s="218"/>
      <c r="F9" s="218"/>
      <c r="G9" s="218"/>
      <c r="H9" s="218"/>
      <c r="I9" s="218"/>
      <c r="J9" s="233"/>
      <c r="K9" s="7"/>
      <c r="L9" s="166" t="s">
        <v>59</v>
      </c>
      <c r="M9" s="320" t="s">
        <v>146</v>
      </c>
      <c r="N9" s="321"/>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47" t="s">
        <v>34</v>
      </c>
      <c r="C10" s="248"/>
      <c r="D10" s="248"/>
      <c r="E10" s="248"/>
      <c r="F10" s="248"/>
      <c r="G10" s="249"/>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50"/>
      <c r="C11" s="251"/>
      <c r="D11" s="251"/>
      <c r="E11" s="251"/>
      <c r="F11" s="251"/>
      <c r="G11" s="252"/>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05"/>
      <c r="C12" s="206"/>
      <c r="D12" s="206"/>
      <c r="E12" s="206"/>
      <c r="F12" s="206"/>
      <c r="G12" s="207"/>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05"/>
      <c r="C13" s="206"/>
      <c r="D13" s="206"/>
      <c r="E13" s="206"/>
      <c r="F13" s="206"/>
      <c r="G13" s="207"/>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53"/>
      <c r="C14" s="254"/>
      <c r="D14" s="254"/>
      <c r="E14" s="254"/>
      <c r="F14" s="254"/>
      <c r="G14" s="255"/>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1" t="s">
        <v>4</v>
      </c>
      <c r="C15" s="232"/>
      <c r="D15" s="232"/>
      <c r="E15" s="232"/>
      <c r="F15" s="232"/>
      <c r="G15" s="232"/>
      <c r="H15" s="232"/>
      <c r="I15" s="232"/>
      <c r="J15" s="99">
        <f>SUM(J11:J14)</f>
        <v>0</v>
      </c>
      <c r="K15" s="9"/>
      <c r="L15" s="150" t="b">
        <v>0</v>
      </c>
      <c r="O15" s="44"/>
      <c r="P15" s="131"/>
      <c r="Q15" s="316"/>
      <c r="R15" s="316"/>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17" t="s">
        <v>75</v>
      </c>
      <c r="C16" s="218"/>
      <c r="D16" s="218"/>
      <c r="E16" s="218"/>
      <c r="F16" s="218"/>
      <c r="G16" s="218"/>
      <c r="H16" s="218"/>
      <c r="I16" s="218"/>
      <c r="J16" s="233"/>
      <c r="K16" s="10"/>
      <c r="L16" s="148" t="s">
        <v>122</v>
      </c>
      <c r="M16" s="317" t="s">
        <v>79</v>
      </c>
      <c r="N16" s="317"/>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47" t="s">
        <v>56</v>
      </c>
      <c r="C17" s="248"/>
      <c r="D17" s="248"/>
      <c r="E17" s="248"/>
      <c r="F17" s="299" t="s">
        <v>37</v>
      </c>
      <c r="G17" s="300"/>
      <c r="H17" s="301"/>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05"/>
      <c r="C18" s="206"/>
      <c r="D18" s="206"/>
      <c r="E18" s="206"/>
      <c r="F18" s="298"/>
      <c r="G18" s="298"/>
      <c r="H18" s="298"/>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05"/>
      <c r="C19" s="206"/>
      <c r="D19" s="206"/>
      <c r="E19" s="206"/>
      <c r="F19" s="279"/>
      <c r="G19" s="279"/>
      <c r="H19" s="279"/>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05"/>
      <c r="C20" s="206"/>
      <c r="D20" s="206"/>
      <c r="E20" s="206"/>
      <c r="F20" s="279"/>
      <c r="G20" s="279"/>
      <c r="H20" s="279"/>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53"/>
      <c r="C21" s="254"/>
      <c r="D21" s="254"/>
      <c r="E21" s="255"/>
      <c r="F21" s="280"/>
      <c r="G21" s="280"/>
      <c r="H21" s="280"/>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56" t="s">
        <v>4</v>
      </c>
      <c r="C22" s="257"/>
      <c r="D22" s="257"/>
      <c r="E22" s="257"/>
      <c r="F22" s="257"/>
      <c r="G22" s="257"/>
      <c r="H22" s="257"/>
      <c r="I22" s="257"/>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17" t="s">
        <v>62</v>
      </c>
      <c r="C23" s="218"/>
      <c r="D23" s="218"/>
      <c r="E23" s="218"/>
      <c r="F23" s="218"/>
      <c r="G23" s="218"/>
      <c r="H23" s="218"/>
      <c r="I23" s="218"/>
      <c r="J23" s="233"/>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72" t="s">
        <v>34</v>
      </c>
      <c r="C24" s="273"/>
      <c r="D24" s="273"/>
      <c r="E24" s="273"/>
      <c r="F24" s="273"/>
      <c r="G24" s="273"/>
      <c r="H24" s="273"/>
      <c r="I24" s="274"/>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75"/>
      <c r="C25" s="276"/>
      <c r="D25" s="276"/>
      <c r="E25" s="276"/>
      <c r="F25" s="276"/>
      <c r="G25" s="276"/>
      <c r="H25" s="276"/>
      <c r="I25" s="276"/>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198"/>
      <c r="C26" s="199"/>
      <c r="D26" s="199"/>
      <c r="E26" s="199"/>
      <c r="F26" s="199"/>
      <c r="G26" s="199"/>
      <c r="H26" s="199"/>
      <c r="I26" s="199"/>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56" t="s">
        <v>4</v>
      </c>
      <c r="C27" s="257"/>
      <c r="D27" s="257"/>
      <c r="E27" s="257"/>
      <c r="F27" s="257"/>
      <c r="G27" s="257"/>
      <c r="H27" s="257"/>
      <c r="I27" s="257"/>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17" t="s">
        <v>63</v>
      </c>
      <c r="C28" s="218"/>
      <c r="D28" s="218"/>
      <c r="E28" s="218"/>
      <c r="F28" s="218"/>
      <c r="G28" s="218"/>
      <c r="H28" s="218"/>
      <c r="I28" s="218"/>
      <c r="J28" s="233"/>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72" t="s">
        <v>34</v>
      </c>
      <c r="C29" s="273"/>
      <c r="D29" s="273"/>
      <c r="E29" s="273"/>
      <c r="F29" s="273"/>
      <c r="G29" s="273"/>
      <c r="H29" s="273"/>
      <c r="I29" s="274"/>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92"/>
      <c r="C30" s="293"/>
      <c r="D30" s="293"/>
      <c r="E30" s="293"/>
      <c r="F30" s="293"/>
      <c r="G30" s="293"/>
      <c r="H30" s="293"/>
      <c r="I30" s="294"/>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95"/>
      <c r="C31" s="296"/>
      <c r="D31" s="296"/>
      <c r="E31" s="296"/>
      <c r="F31" s="296"/>
      <c r="G31" s="296"/>
      <c r="H31" s="296"/>
      <c r="I31" s="297"/>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1" t="s">
        <v>4</v>
      </c>
      <c r="C32" s="232"/>
      <c r="D32" s="232"/>
      <c r="E32" s="232"/>
      <c r="F32" s="232"/>
      <c r="G32" s="232"/>
      <c r="H32" s="232"/>
      <c r="I32" s="232"/>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17" t="s">
        <v>70</v>
      </c>
      <c r="C33" s="218"/>
      <c r="D33" s="218"/>
      <c r="E33" s="218"/>
      <c r="F33" s="218"/>
      <c r="G33" s="218"/>
      <c r="H33" s="218"/>
      <c r="I33" s="218"/>
      <c r="J33" s="233"/>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177" t="s">
        <v>69</v>
      </c>
      <c r="C34" s="178"/>
      <c r="D34" s="178"/>
      <c r="E34" s="178"/>
      <c r="F34" s="178"/>
      <c r="G34" s="178"/>
      <c r="H34" s="179"/>
      <c r="I34" s="179"/>
      <c r="J34" s="180"/>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66" t="s">
        <v>38</v>
      </c>
      <c r="C35" s="267"/>
      <c r="D35" s="267"/>
      <c r="E35" s="268"/>
      <c r="F35" s="304"/>
      <c r="G35" s="305"/>
      <c r="H35" s="269" t="s">
        <v>71</v>
      </c>
      <c r="I35" s="270"/>
      <c r="J35" s="271"/>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17" t="s">
        <v>64</v>
      </c>
      <c r="C36" s="218"/>
      <c r="D36" s="218"/>
      <c r="E36" s="218"/>
      <c r="F36" s="218"/>
      <c r="G36" s="218"/>
      <c r="H36" s="218"/>
      <c r="I36" s="218"/>
      <c r="J36" s="233"/>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202" t="s">
        <v>34</v>
      </c>
      <c r="C37" s="203"/>
      <c r="D37" s="203"/>
      <c r="E37" s="203"/>
      <c r="F37" s="203"/>
      <c r="G37" s="203"/>
      <c r="H37" s="203"/>
      <c r="I37" s="204"/>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184"/>
      <c r="C38" s="185"/>
      <c r="D38" s="185"/>
      <c r="E38" s="185"/>
      <c r="F38" s="185"/>
      <c r="G38" s="185"/>
      <c r="H38" s="185"/>
      <c r="I38" s="185"/>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186"/>
      <c r="C39" s="187"/>
      <c r="D39" s="187"/>
      <c r="E39" s="187"/>
      <c r="F39" s="187"/>
      <c r="G39" s="187"/>
      <c r="H39" s="187"/>
      <c r="I39" s="187"/>
      <c r="J39" s="119"/>
      <c r="K39" s="12"/>
      <c r="L39" s="152">
        <f>J15+J22+J27+J32+J40+J47+J52+J55+J56</f>
        <v>0</v>
      </c>
      <c r="M39" s="32"/>
      <c r="N39" s="32"/>
      <c r="HJ39" s="44"/>
      <c r="HK39" s="44"/>
      <c r="HL39" s="44"/>
      <c r="HM39" s="44"/>
      <c r="HN39" s="44"/>
      <c r="HO39" s="44"/>
      <c r="HP39" s="44"/>
      <c r="HQ39" s="44"/>
      <c r="HR39" s="44"/>
      <c r="HS39" s="44"/>
      <c r="HT39" s="44"/>
      <c r="HU39" s="44"/>
      <c r="HV39" s="44"/>
    </row>
    <row r="40" spans="1:230" ht="12" customHeight="1" x14ac:dyDescent="0.2">
      <c r="A40" s="44"/>
      <c r="B40" s="302" t="s">
        <v>4</v>
      </c>
      <c r="C40" s="303"/>
      <c r="D40" s="303"/>
      <c r="E40" s="303"/>
      <c r="F40" s="303"/>
      <c r="G40" s="303"/>
      <c r="H40" s="303"/>
      <c r="I40" s="303"/>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17" t="s">
        <v>65</v>
      </c>
      <c r="C41" s="218"/>
      <c r="D41" s="218"/>
      <c r="E41" s="218"/>
      <c r="F41" s="218"/>
      <c r="G41" s="218"/>
      <c r="H41" s="218"/>
      <c r="I41" s="218"/>
      <c r="J41" s="233"/>
      <c r="K41" s="12"/>
      <c r="L41" s="152">
        <f>IF(L29*0.2&gt;L37*0.2,L37*0.2,L29*0.2)</f>
        <v>0</v>
      </c>
      <c r="M41" s="314" t="s">
        <v>23</v>
      </c>
      <c r="N41" s="315"/>
      <c r="HJ41" s="44"/>
      <c r="HK41" s="44"/>
      <c r="HL41" s="44"/>
      <c r="HM41" s="44"/>
      <c r="HN41" s="44"/>
      <c r="HO41" s="44"/>
      <c r="HP41" s="44"/>
      <c r="HQ41" s="44"/>
      <c r="HR41" s="44"/>
      <c r="HS41" s="44"/>
      <c r="HT41" s="44"/>
      <c r="HU41" s="44"/>
      <c r="HV41" s="44"/>
    </row>
    <row r="42" spans="1:230" ht="12" customHeight="1" x14ac:dyDescent="0.2">
      <c r="A42" s="44"/>
      <c r="B42" s="208" t="s">
        <v>34</v>
      </c>
      <c r="C42" s="209"/>
      <c r="D42" s="209"/>
      <c r="E42" s="47" t="s">
        <v>39</v>
      </c>
      <c r="F42" s="200"/>
      <c r="G42" s="201"/>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05"/>
      <c r="C43" s="206"/>
      <c r="D43" s="206"/>
      <c r="E43" s="206"/>
      <c r="F43" s="206"/>
      <c r="G43" s="207"/>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05"/>
      <c r="C44" s="206"/>
      <c r="D44" s="206"/>
      <c r="E44" s="206"/>
      <c r="F44" s="206"/>
      <c r="G44" s="207"/>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05"/>
      <c r="C45" s="206"/>
      <c r="D45" s="206"/>
      <c r="E45" s="206"/>
      <c r="F45" s="206"/>
      <c r="G45" s="207"/>
      <c r="H45" s="120"/>
      <c r="I45" s="120">
        <v>1300</v>
      </c>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53"/>
      <c r="C46" s="254"/>
      <c r="D46" s="254"/>
      <c r="E46" s="254"/>
      <c r="F46" s="254"/>
      <c r="G46" s="255"/>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56" t="s">
        <v>4</v>
      </c>
      <c r="C47" s="257"/>
      <c r="D47" s="257"/>
      <c r="E47" s="257"/>
      <c r="F47" s="257"/>
      <c r="G47" s="257"/>
      <c r="H47" s="257"/>
      <c r="I47" s="257"/>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17" t="s">
        <v>66</v>
      </c>
      <c r="C48" s="218"/>
      <c r="D48" s="218"/>
      <c r="E48" s="218"/>
      <c r="F48" s="218"/>
      <c r="G48" s="218"/>
      <c r="H48" s="218"/>
      <c r="I48" s="218"/>
      <c r="J48" s="233"/>
      <c r="M48" s="44"/>
      <c r="HK48" s="44"/>
      <c r="HL48" s="44"/>
      <c r="HM48" s="44"/>
      <c r="HN48" s="44"/>
      <c r="HO48" s="44"/>
      <c r="HP48" s="44"/>
      <c r="HQ48" s="44"/>
      <c r="HR48" s="44"/>
      <c r="HS48" s="44"/>
      <c r="HT48" s="44"/>
      <c r="HU48" s="44"/>
      <c r="HV48" s="44"/>
    </row>
    <row r="49" spans="1:230" ht="12" customHeight="1" x14ac:dyDescent="0.2">
      <c r="A49" s="44"/>
      <c r="B49" s="194" t="s">
        <v>34</v>
      </c>
      <c r="C49" s="195"/>
      <c r="D49" s="195"/>
      <c r="E49" s="195"/>
      <c r="F49" s="195"/>
      <c r="G49" s="195"/>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196"/>
      <c r="C50" s="197"/>
      <c r="D50" s="197"/>
      <c r="E50" s="197"/>
      <c r="F50" s="197"/>
      <c r="G50" s="197"/>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198"/>
      <c r="C51" s="199"/>
      <c r="D51" s="199"/>
      <c r="E51" s="199"/>
      <c r="F51" s="199"/>
      <c r="G51" s="199"/>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64" t="s">
        <v>4</v>
      </c>
      <c r="C52" s="265"/>
      <c r="D52" s="265"/>
      <c r="E52" s="265"/>
      <c r="F52" s="265"/>
      <c r="G52" s="265"/>
      <c r="H52" s="265"/>
      <c r="I52" s="265"/>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17" t="s">
        <v>67</v>
      </c>
      <c r="C53" s="218"/>
      <c r="D53" s="218"/>
      <c r="E53" s="218"/>
      <c r="F53" s="218"/>
      <c r="G53" s="218"/>
      <c r="H53" s="218"/>
      <c r="I53" s="218"/>
      <c r="J53" s="233"/>
      <c r="K53" s="44"/>
      <c r="L53" s="152">
        <f>J15+J22+(J27*0.66)+J32+(F35*0.25)+J40+J47+J52</f>
        <v>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77" t="s">
        <v>100</v>
      </c>
      <c r="C54" s="278"/>
      <c r="D54" s="278"/>
      <c r="E54" s="278"/>
      <c r="F54" s="278"/>
      <c r="G54" s="278"/>
      <c r="H54" s="278"/>
      <c r="I54" s="278"/>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182" t="s">
        <v>53</v>
      </c>
      <c r="C55" s="183"/>
      <c r="D55" s="183"/>
      <c r="E55" s="183"/>
      <c r="F55" s="183"/>
      <c r="G55" s="183"/>
      <c r="H55" s="183"/>
      <c r="I55" s="183"/>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62" t="s">
        <v>118</v>
      </c>
      <c r="C56" s="263"/>
      <c r="D56" s="263"/>
      <c r="E56" s="263"/>
      <c r="F56" s="263"/>
      <c r="G56" s="263"/>
      <c r="H56" s="263"/>
      <c r="I56" s="263"/>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60" t="str">
        <f>L5</f>
        <v>Grundersättning vid överenskommelse:</v>
      </c>
      <c r="C57" s="261"/>
      <c r="D57" s="261"/>
      <c r="E57" s="261"/>
      <c r="F57" s="261"/>
      <c r="G57" s="261"/>
      <c r="H57" s="261"/>
      <c r="I57" s="261"/>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191" t="s">
        <v>9</v>
      </c>
      <c r="C58" s="192"/>
      <c r="D58" s="192"/>
      <c r="E58" s="192"/>
      <c r="F58" s="192"/>
      <c r="G58" s="192"/>
      <c r="H58" s="192"/>
      <c r="I58" s="192"/>
      <c r="J58" s="60">
        <f>ROUND((J52+J54+J55+J56+J57),0)</f>
        <v>2415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190"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190"/>
      <c r="D59" s="190"/>
      <c r="E59" s="190"/>
      <c r="F59" s="190"/>
      <c r="G59" s="190"/>
      <c r="H59" s="190"/>
      <c r="I59" s="190"/>
      <c r="J59" s="190"/>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193">
        <f>IF(L11=TRUE,L9,0)</f>
        <v>0</v>
      </c>
      <c r="C60" s="193"/>
      <c r="D60" s="193"/>
      <c r="E60" s="193"/>
      <c r="F60" s="193"/>
      <c r="G60" s="193"/>
      <c r="H60" s="193"/>
      <c r="I60" s="193"/>
      <c r="J60" s="193"/>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181" t="s">
        <v>57</v>
      </c>
      <c r="C61" s="181"/>
      <c r="D61" s="181"/>
      <c r="E61" s="181"/>
      <c r="F61" s="181"/>
      <c r="G61" s="181"/>
      <c r="H61" s="181"/>
      <c r="I61" s="181"/>
      <c r="J61" s="181"/>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258" t="s">
        <v>145</v>
      </c>
      <c r="C62" s="259"/>
      <c r="D62" s="259"/>
      <c r="E62" s="27" t="s">
        <v>33</v>
      </c>
      <c r="F62" s="27" t="s">
        <v>3</v>
      </c>
      <c r="G62" s="188" t="s">
        <v>58</v>
      </c>
      <c r="H62" s="188"/>
      <c r="I62" s="188"/>
      <c r="J62" s="189"/>
      <c r="L62" s="163" t="s">
        <v>48</v>
      </c>
      <c r="HV62" s="44"/>
    </row>
    <row r="63" spans="1:230" s="49" customFormat="1" ht="30" customHeight="1" thickBot="1" x14ac:dyDescent="0.25">
      <c r="A63" s="26"/>
      <c r="B63" s="325"/>
      <c r="C63" s="326"/>
      <c r="D63" s="327"/>
      <c r="E63" s="61"/>
      <c r="F63" s="62">
        <f>IF(L63&gt;$J$58,"Fel andel",L63)</f>
        <v>0</v>
      </c>
      <c r="G63" s="287" t="s">
        <v>60</v>
      </c>
      <c r="H63" s="288"/>
      <c r="I63" s="288"/>
      <c r="J63" s="289"/>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290" t="s">
        <v>24</v>
      </c>
      <c r="C64" s="291"/>
      <c r="D64" s="291"/>
      <c r="E64" s="291" t="s">
        <v>25</v>
      </c>
      <c r="F64" s="291"/>
      <c r="G64" s="281" t="s">
        <v>51</v>
      </c>
      <c r="H64" s="282"/>
      <c r="I64" s="282"/>
      <c r="J64" s="283"/>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306" t="s">
        <v>49</v>
      </c>
      <c r="C65" s="175"/>
      <c r="D65" s="174" t="s">
        <v>35</v>
      </c>
      <c r="E65" s="175"/>
      <c r="F65" s="307"/>
      <c r="G65" s="174" t="s">
        <v>50</v>
      </c>
      <c r="H65" s="175"/>
      <c r="I65" s="175"/>
      <c r="J65" s="176"/>
      <c r="L65" s="16"/>
      <c r="HV65" s="44"/>
    </row>
    <row r="66" spans="1:230" ht="15" customHeight="1" x14ac:dyDescent="0.2">
      <c r="B66" s="328" t="s">
        <v>41</v>
      </c>
      <c r="C66" s="328"/>
      <c r="D66" s="328"/>
      <c r="E66" s="328"/>
      <c r="F66" s="328"/>
      <c r="G66" s="328"/>
      <c r="H66" s="328"/>
      <c r="I66" s="328"/>
      <c r="J66" s="328"/>
      <c r="M66" s="29"/>
      <c r="N66" s="29"/>
    </row>
    <row r="67" spans="1:230" ht="24" customHeight="1" x14ac:dyDescent="0.2">
      <c r="A67" s="173"/>
      <c r="B67" s="173"/>
      <c r="C67" s="173"/>
      <c r="D67" s="173"/>
      <c r="E67" s="173"/>
      <c r="F67" s="173"/>
      <c r="G67" s="173"/>
      <c r="H67" s="173"/>
      <c r="I67" s="173"/>
      <c r="J67" s="173"/>
      <c r="K67" s="173"/>
      <c r="M67" s="29"/>
      <c r="N67" s="29"/>
    </row>
    <row r="68" spans="1:230" s="49" customFormat="1" ht="37.5" customHeight="1" x14ac:dyDescent="0.2">
      <c r="A68" s="26"/>
      <c r="B68" s="329"/>
      <c r="C68" s="329"/>
      <c r="D68" s="329"/>
      <c r="E68" s="329"/>
      <c r="F68" s="329"/>
      <c r="G68" s="329"/>
      <c r="H68" s="329"/>
      <c r="I68" s="329"/>
      <c r="J68" s="329"/>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258" t="str">
        <f>B62</f>
        <v>Fastighetsägares namn och födelsedatum / org.nr</v>
      </c>
      <c r="C69" s="259"/>
      <c r="D69" s="259"/>
      <c r="E69" s="27" t="s">
        <v>33</v>
      </c>
      <c r="F69" s="27" t="s">
        <v>3</v>
      </c>
      <c r="G69" s="188" t="s">
        <v>58</v>
      </c>
      <c r="H69" s="188"/>
      <c r="I69" s="188"/>
      <c r="J69" s="189"/>
      <c r="L69" s="163" t="s">
        <v>47</v>
      </c>
      <c r="M69" s="29"/>
      <c r="N69" s="29"/>
    </row>
    <row r="70" spans="1:230" s="49" customFormat="1" ht="30" customHeight="1" thickBot="1" x14ac:dyDescent="0.25">
      <c r="A70" s="26"/>
      <c r="B70" s="325"/>
      <c r="C70" s="326"/>
      <c r="D70" s="327"/>
      <c r="E70" s="61"/>
      <c r="F70" s="62">
        <f>IF(L70&gt;$J$58,"Fel andel",L70)</f>
        <v>0</v>
      </c>
      <c r="G70" s="287" t="s">
        <v>60</v>
      </c>
      <c r="H70" s="288"/>
      <c r="I70" s="288"/>
      <c r="J70" s="289"/>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290" t="s">
        <v>24</v>
      </c>
      <c r="C71" s="291"/>
      <c r="D71" s="291"/>
      <c r="E71" s="291" t="s">
        <v>25</v>
      </c>
      <c r="F71" s="291"/>
      <c r="G71" s="281" t="s">
        <v>51</v>
      </c>
      <c r="H71" s="282"/>
      <c r="I71" s="282"/>
      <c r="J71" s="283"/>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306" t="s">
        <v>49</v>
      </c>
      <c r="C72" s="175"/>
      <c r="D72" s="174" t="s">
        <v>35</v>
      </c>
      <c r="E72" s="175"/>
      <c r="F72" s="307"/>
      <c r="G72" s="174" t="s">
        <v>50</v>
      </c>
      <c r="H72" s="175"/>
      <c r="I72" s="175"/>
      <c r="J72" s="176"/>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258" t="str">
        <f>B62</f>
        <v>Fastighetsägares namn och födelsedatum / org.nr</v>
      </c>
      <c r="C74" s="259"/>
      <c r="D74" s="259"/>
      <c r="E74" s="27" t="s">
        <v>33</v>
      </c>
      <c r="F74" s="27" t="s">
        <v>3</v>
      </c>
      <c r="G74" s="188" t="s">
        <v>58</v>
      </c>
      <c r="H74" s="188"/>
      <c r="I74" s="188"/>
      <c r="J74" s="189"/>
      <c r="L74" s="163" t="s">
        <v>47</v>
      </c>
      <c r="M74" s="29"/>
      <c r="N74" s="29"/>
    </row>
    <row r="75" spans="1:230" s="49" customFormat="1" ht="30" customHeight="1" thickBot="1" x14ac:dyDescent="0.25">
      <c r="A75" s="26"/>
      <c r="B75" s="284"/>
      <c r="C75" s="285"/>
      <c r="D75" s="286"/>
      <c r="E75" s="61"/>
      <c r="F75" s="62">
        <f>IF(L75&gt;$J$58,"Fel andel",L75)</f>
        <v>0</v>
      </c>
      <c r="G75" s="287" t="str">
        <f>G70</f>
        <v>Underskrift/Datum:</v>
      </c>
      <c r="H75" s="288"/>
      <c r="I75" s="288"/>
      <c r="J75" s="289"/>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290" t="s">
        <v>24</v>
      </c>
      <c r="C76" s="291"/>
      <c r="D76" s="291"/>
      <c r="E76" s="291" t="s">
        <v>25</v>
      </c>
      <c r="F76" s="291"/>
      <c r="G76" s="281" t="s">
        <v>51</v>
      </c>
      <c r="H76" s="282"/>
      <c r="I76" s="282"/>
      <c r="J76" s="283"/>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306" t="s">
        <v>49</v>
      </c>
      <c r="C77" s="175"/>
      <c r="D77" s="174" t="s">
        <v>35</v>
      </c>
      <c r="E77" s="175"/>
      <c r="F77" s="307"/>
      <c r="G77" s="174" t="s">
        <v>50</v>
      </c>
      <c r="H77" s="175"/>
      <c r="I77" s="175"/>
      <c r="J77" s="176"/>
      <c r="L77" s="165"/>
    </row>
    <row r="78" spans="1:230" ht="22.5" customHeight="1" x14ac:dyDescent="0.2">
      <c r="B78" s="324"/>
      <c r="C78" s="324"/>
      <c r="D78" s="324"/>
      <c r="E78" s="324"/>
      <c r="F78" s="324"/>
      <c r="G78" s="324"/>
      <c r="H78" s="324"/>
      <c r="I78" s="324"/>
      <c r="J78" s="324"/>
    </row>
    <row r="79" spans="1:230" ht="11.25" customHeight="1" thickBot="1" x14ac:dyDescent="0.25">
      <c r="B79" s="258" t="str">
        <f>B62</f>
        <v>Fastighetsägares namn och födelsedatum / org.nr</v>
      </c>
      <c r="C79" s="259"/>
      <c r="D79" s="259"/>
      <c r="E79" s="27" t="s">
        <v>33</v>
      </c>
      <c r="F79" s="27" t="s">
        <v>3</v>
      </c>
      <c r="G79" s="188" t="s">
        <v>58</v>
      </c>
      <c r="H79" s="188"/>
      <c r="I79" s="188"/>
      <c r="J79" s="189"/>
      <c r="L79" s="163" t="s">
        <v>47</v>
      </c>
    </row>
    <row r="80" spans="1:230" ht="30" customHeight="1" thickBot="1" x14ac:dyDescent="0.25">
      <c r="B80" s="284"/>
      <c r="C80" s="285"/>
      <c r="D80" s="286"/>
      <c r="E80" s="61"/>
      <c r="F80" s="62">
        <f>IF(L80&gt;$J$58,"Fel andel",L80)</f>
        <v>0</v>
      </c>
      <c r="G80" s="287" t="str">
        <f>G75</f>
        <v>Underskrift/Datum:</v>
      </c>
      <c r="H80" s="288"/>
      <c r="I80" s="288"/>
      <c r="J80" s="289"/>
      <c r="L80" s="164">
        <f>$J$58*E80</f>
        <v>0</v>
      </c>
    </row>
    <row r="81" spans="2:12" ht="30" customHeight="1" x14ac:dyDescent="0.2">
      <c r="B81" s="290" t="s">
        <v>24</v>
      </c>
      <c r="C81" s="291"/>
      <c r="D81" s="291"/>
      <c r="E81" s="291" t="s">
        <v>25</v>
      </c>
      <c r="F81" s="291"/>
      <c r="G81" s="281" t="s">
        <v>51</v>
      </c>
      <c r="H81" s="282"/>
      <c r="I81" s="282"/>
      <c r="J81" s="283"/>
    </row>
    <row r="82" spans="2:12" ht="30" customHeight="1" x14ac:dyDescent="0.2">
      <c r="B82" s="306" t="s">
        <v>49</v>
      </c>
      <c r="C82" s="175"/>
      <c r="D82" s="174" t="s">
        <v>35</v>
      </c>
      <c r="E82" s="175"/>
      <c r="F82" s="307"/>
      <c r="G82" s="174" t="s">
        <v>50</v>
      </c>
      <c r="H82" s="175"/>
      <c r="I82" s="175"/>
      <c r="J82" s="176"/>
    </row>
    <row r="83" spans="2:12" ht="22.5" customHeight="1" x14ac:dyDescent="0.2"/>
    <row r="84" spans="2:12" ht="11.25" customHeight="1" thickBot="1" x14ac:dyDescent="0.25">
      <c r="B84" s="258" t="str">
        <f>B62</f>
        <v>Fastighetsägares namn och födelsedatum / org.nr</v>
      </c>
      <c r="C84" s="259"/>
      <c r="D84" s="259"/>
      <c r="E84" s="27" t="s">
        <v>33</v>
      </c>
      <c r="F84" s="27" t="s">
        <v>3</v>
      </c>
      <c r="G84" s="188" t="s">
        <v>58</v>
      </c>
      <c r="H84" s="188"/>
      <c r="I84" s="188"/>
      <c r="J84" s="189"/>
      <c r="L84" s="163" t="s">
        <v>47</v>
      </c>
    </row>
    <row r="85" spans="2:12" ht="30" customHeight="1" thickBot="1" x14ac:dyDescent="0.25">
      <c r="B85" s="284"/>
      <c r="C85" s="285"/>
      <c r="D85" s="286"/>
      <c r="E85" s="61"/>
      <c r="F85" s="62">
        <f>IF(L85&gt;$J$58,"Fel andel",L85)</f>
        <v>0</v>
      </c>
      <c r="G85" s="287" t="str">
        <f>G80</f>
        <v>Underskrift/Datum:</v>
      </c>
      <c r="H85" s="288"/>
      <c r="I85" s="288"/>
      <c r="J85" s="289"/>
      <c r="L85" s="164">
        <f>$J$58*E85</f>
        <v>0</v>
      </c>
    </row>
    <row r="86" spans="2:12" ht="30" customHeight="1" x14ac:dyDescent="0.2">
      <c r="B86" s="290" t="s">
        <v>24</v>
      </c>
      <c r="C86" s="291"/>
      <c r="D86" s="291"/>
      <c r="E86" s="291" t="s">
        <v>25</v>
      </c>
      <c r="F86" s="291"/>
      <c r="G86" s="281" t="s">
        <v>51</v>
      </c>
      <c r="H86" s="282"/>
      <c r="I86" s="282"/>
      <c r="J86" s="283"/>
    </row>
    <row r="87" spans="2:12" ht="30" customHeight="1" x14ac:dyDescent="0.2">
      <c r="B87" s="306" t="s">
        <v>49</v>
      </c>
      <c r="C87" s="175"/>
      <c r="D87" s="174" t="s">
        <v>35</v>
      </c>
      <c r="E87" s="175"/>
      <c r="F87" s="307"/>
      <c r="G87" s="174" t="s">
        <v>50</v>
      </c>
      <c r="H87" s="175"/>
      <c r="I87" s="175"/>
      <c r="J87" s="176"/>
    </row>
    <row r="88" spans="2:12" ht="22.5" customHeight="1" x14ac:dyDescent="0.2"/>
    <row r="89" spans="2:12" ht="11.25" customHeight="1" thickBot="1" x14ac:dyDescent="0.25">
      <c r="B89" s="258" t="str">
        <f>B62</f>
        <v>Fastighetsägares namn och födelsedatum / org.nr</v>
      </c>
      <c r="C89" s="259"/>
      <c r="D89" s="259"/>
      <c r="E89" s="27" t="s">
        <v>33</v>
      </c>
      <c r="F89" s="27" t="s">
        <v>3</v>
      </c>
      <c r="G89" s="188" t="s">
        <v>58</v>
      </c>
      <c r="H89" s="188"/>
      <c r="I89" s="188"/>
      <c r="J89" s="189"/>
      <c r="L89" s="163" t="s">
        <v>47</v>
      </c>
    </row>
    <row r="90" spans="2:12" ht="30" customHeight="1" thickBot="1" x14ac:dyDescent="0.25">
      <c r="B90" s="284"/>
      <c r="C90" s="285"/>
      <c r="D90" s="286"/>
      <c r="E90" s="61"/>
      <c r="F90" s="62">
        <f>IF(L90&gt;$J$58,"Fel andel",L90)</f>
        <v>0</v>
      </c>
      <c r="G90" s="287" t="str">
        <f>G85</f>
        <v>Underskrift/Datum:</v>
      </c>
      <c r="H90" s="288"/>
      <c r="I90" s="288"/>
      <c r="J90" s="289"/>
      <c r="L90" s="164">
        <f>$J$58*E90</f>
        <v>0</v>
      </c>
    </row>
    <row r="91" spans="2:12" ht="30" customHeight="1" x14ac:dyDescent="0.2">
      <c r="B91" s="290" t="s">
        <v>24</v>
      </c>
      <c r="C91" s="291"/>
      <c r="D91" s="291"/>
      <c r="E91" s="291" t="s">
        <v>25</v>
      </c>
      <c r="F91" s="291"/>
      <c r="G91" s="281" t="s">
        <v>51</v>
      </c>
      <c r="H91" s="282"/>
      <c r="I91" s="282"/>
      <c r="J91" s="283"/>
    </row>
    <row r="92" spans="2:12" ht="30" customHeight="1" x14ac:dyDescent="0.2">
      <c r="B92" s="306" t="s">
        <v>49</v>
      </c>
      <c r="C92" s="175"/>
      <c r="D92" s="174" t="s">
        <v>35</v>
      </c>
      <c r="E92" s="175"/>
      <c r="F92" s="307"/>
      <c r="G92" s="174" t="s">
        <v>50</v>
      </c>
      <c r="H92" s="175"/>
      <c r="I92" s="175"/>
      <c r="J92" s="176"/>
    </row>
    <row r="93" spans="2:12" ht="22.5" customHeight="1" x14ac:dyDescent="0.2"/>
    <row r="94" spans="2:12" ht="11.25" customHeight="1" thickBot="1" x14ac:dyDescent="0.25">
      <c r="B94" s="258" t="str">
        <f>B62</f>
        <v>Fastighetsägares namn och födelsedatum / org.nr</v>
      </c>
      <c r="C94" s="259"/>
      <c r="D94" s="259"/>
      <c r="E94" s="27" t="s">
        <v>33</v>
      </c>
      <c r="F94" s="27" t="s">
        <v>3</v>
      </c>
      <c r="G94" s="188" t="s">
        <v>58</v>
      </c>
      <c r="H94" s="188"/>
      <c r="I94" s="188"/>
      <c r="J94" s="189"/>
      <c r="L94" s="163" t="s">
        <v>47</v>
      </c>
    </row>
    <row r="95" spans="2:12" ht="30" customHeight="1" thickBot="1" x14ac:dyDescent="0.25">
      <c r="B95" s="284"/>
      <c r="C95" s="285"/>
      <c r="D95" s="286"/>
      <c r="E95" s="61"/>
      <c r="F95" s="62">
        <f>IF(L95&gt;$J$58,"Fel andel",L95)</f>
        <v>0</v>
      </c>
      <c r="G95" s="287" t="str">
        <f>G85</f>
        <v>Underskrift/Datum:</v>
      </c>
      <c r="H95" s="288"/>
      <c r="I95" s="288"/>
      <c r="J95" s="289"/>
      <c r="L95" s="164">
        <f>$J$58*E95</f>
        <v>0</v>
      </c>
    </row>
    <row r="96" spans="2:12" ht="30" customHeight="1" x14ac:dyDescent="0.2">
      <c r="B96" s="290" t="s">
        <v>24</v>
      </c>
      <c r="C96" s="291"/>
      <c r="D96" s="291"/>
      <c r="E96" s="291" t="s">
        <v>25</v>
      </c>
      <c r="F96" s="291"/>
      <c r="G96" s="281" t="s">
        <v>51</v>
      </c>
      <c r="H96" s="282"/>
      <c r="I96" s="282"/>
      <c r="J96" s="283"/>
    </row>
    <row r="97" spans="2:12" ht="30" customHeight="1" x14ac:dyDescent="0.2">
      <c r="B97" s="306" t="s">
        <v>49</v>
      </c>
      <c r="C97" s="175"/>
      <c r="D97" s="174" t="s">
        <v>35</v>
      </c>
      <c r="E97" s="175"/>
      <c r="F97" s="307"/>
      <c r="G97" s="174" t="s">
        <v>50</v>
      </c>
      <c r="H97" s="175"/>
      <c r="I97" s="175"/>
      <c r="J97" s="176"/>
    </row>
    <row r="98" spans="2:12" ht="22.5" customHeight="1" x14ac:dyDescent="0.2"/>
    <row r="99" spans="2:12" ht="11.25" customHeight="1" thickBot="1" x14ac:dyDescent="0.25">
      <c r="B99" s="258" t="str">
        <f>B62</f>
        <v>Fastighetsägares namn och födelsedatum / org.nr</v>
      </c>
      <c r="C99" s="259"/>
      <c r="D99" s="259"/>
      <c r="E99" s="27" t="s">
        <v>33</v>
      </c>
      <c r="F99" s="27" t="s">
        <v>3</v>
      </c>
      <c r="G99" s="188" t="s">
        <v>58</v>
      </c>
      <c r="H99" s="188"/>
      <c r="I99" s="188"/>
      <c r="J99" s="189"/>
      <c r="L99" s="163" t="s">
        <v>47</v>
      </c>
    </row>
    <row r="100" spans="2:12" ht="30" customHeight="1" thickBot="1" x14ac:dyDescent="0.25">
      <c r="B100" s="284"/>
      <c r="C100" s="285"/>
      <c r="D100" s="286"/>
      <c r="E100" s="61"/>
      <c r="F100" s="62">
        <f>IF(L100&gt;$J$58,"Fel andel",L100)</f>
        <v>0</v>
      </c>
      <c r="G100" s="287" t="str">
        <f>G90</f>
        <v>Underskrift/Datum:</v>
      </c>
      <c r="H100" s="288"/>
      <c r="I100" s="288"/>
      <c r="J100" s="289"/>
      <c r="L100" s="164">
        <f>$J$58*E100</f>
        <v>0</v>
      </c>
    </row>
    <row r="101" spans="2:12" ht="30" customHeight="1" x14ac:dyDescent="0.2">
      <c r="B101" s="290" t="s">
        <v>24</v>
      </c>
      <c r="C101" s="291"/>
      <c r="D101" s="291"/>
      <c r="E101" s="291" t="s">
        <v>25</v>
      </c>
      <c r="F101" s="291"/>
      <c r="G101" s="281" t="s">
        <v>51</v>
      </c>
      <c r="H101" s="282"/>
      <c r="I101" s="282"/>
      <c r="J101" s="283"/>
    </row>
    <row r="102" spans="2:12" ht="30" customHeight="1" x14ac:dyDescent="0.2">
      <c r="B102" s="306" t="s">
        <v>49</v>
      </c>
      <c r="C102" s="175"/>
      <c r="D102" s="174" t="s">
        <v>35</v>
      </c>
      <c r="E102" s="175"/>
      <c r="F102" s="307"/>
      <c r="G102" s="174" t="s">
        <v>50</v>
      </c>
      <c r="H102" s="175"/>
      <c r="I102" s="175"/>
      <c r="J102" s="176"/>
    </row>
    <row r="103" spans="2:12" ht="12.75" customHeight="1" x14ac:dyDescent="0.2">
      <c r="B103" s="323" t="s">
        <v>40</v>
      </c>
      <c r="C103" s="323"/>
      <c r="D103" s="323"/>
      <c r="E103" s="323"/>
      <c r="F103" s="323"/>
      <c r="G103" s="323"/>
      <c r="H103" s="323"/>
      <c r="I103" s="323"/>
      <c r="J103" s="323"/>
    </row>
    <row r="104" spans="2:12" ht="12.75" customHeight="1" x14ac:dyDescent="0.2">
      <c r="B104" s="322" t="str">
        <f>IF((E63+E70+E75+E80+E85+E90+E95+E100)=1,0,"SUMMAN AV DE LAGFARNA ÄGARNAS ANDELAR ÄR INTE = 1")</f>
        <v>SUMMAN AV DE LAGFARNA ÄGARNAS ANDELAR ÄR INTE = 1</v>
      </c>
      <c r="C104" s="322"/>
      <c r="D104" s="322"/>
      <c r="E104" s="322"/>
      <c r="F104" s="322"/>
      <c r="G104" s="322"/>
      <c r="H104" s="322"/>
      <c r="I104" s="322"/>
      <c r="J104" s="322"/>
    </row>
  </sheetData>
  <sheetProtection algorithmName="SHA-512" hashValue="oOuZzTEryqeGoa5lazhVYy3O9u5NKLyamOIvW4ohMTFkeW0Zw782FAnUWzwaFSFr6+lv96vLgNrVfYSFL7o71A==" saltValue="QBvYadKOaCxanA+TdaE75A==" spinCount="100000" sheet="1" selectLockedCells="1"/>
  <mergeCells count="179">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 ref="G81:J81"/>
    <mergeCell ref="G82:J82"/>
    <mergeCell ref="B79:D79"/>
    <mergeCell ref="D97:F97"/>
    <mergeCell ref="G97:J97"/>
    <mergeCell ref="G80:J80"/>
    <mergeCell ref="B82:C82"/>
    <mergeCell ref="B84:D84"/>
    <mergeCell ref="G79:J79"/>
    <mergeCell ref="D82:F82"/>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M3:N3"/>
    <mergeCell ref="M6:N6"/>
    <mergeCell ref="M7:N7"/>
    <mergeCell ref="M41:N41"/>
    <mergeCell ref="Q15:R15"/>
    <mergeCell ref="M8:N8"/>
    <mergeCell ref="M16:N16"/>
    <mergeCell ref="M4:N4"/>
    <mergeCell ref="M9:N9"/>
    <mergeCell ref="M5:N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F2"/>
    <mergeCell ref="I4:J4"/>
    <mergeCell ref="I5:J5"/>
    <mergeCell ref="G5:H5"/>
    <mergeCell ref="I6:J6"/>
    <mergeCell ref="G4:H4"/>
    <mergeCell ref="B3:H3"/>
    <mergeCell ref="I3:J3"/>
    <mergeCell ref="B4:C4"/>
    <mergeCell ref="B5:C5"/>
    <mergeCell ref="D4:F4"/>
    <mergeCell ref="D5:F5"/>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58" t="s">
        <v>31</v>
      </c>
      <c r="B1" s="358"/>
      <c r="C1" s="357" t="s">
        <v>45</v>
      </c>
      <c r="D1" s="357"/>
      <c r="E1" s="357"/>
    </row>
    <row r="2" spans="1:10" ht="18.75" customHeight="1" x14ac:dyDescent="0.2">
      <c r="A2" s="84"/>
      <c r="B2" s="84"/>
      <c r="C2" s="80"/>
      <c r="D2" s="80"/>
      <c r="E2" s="80"/>
    </row>
    <row r="3" spans="1:10" ht="18.75" customHeight="1" x14ac:dyDescent="0.2">
      <c r="A3" s="90" t="s">
        <v>95</v>
      </c>
      <c r="B3" s="82">
        <v>48300</v>
      </c>
      <c r="C3" s="339" t="s">
        <v>93</v>
      </c>
      <c r="D3" s="339"/>
      <c r="E3" s="71">
        <f>B3*0.05</f>
        <v>2415</v>
      </c>
      <c r="G3" s="332" t="s">
        <v>81</v>
      </c>
      <c r="H3" s="332"/>
      <c r="I3" s="332"/>
    </row>
    <row r="4" spans="1:10" ht="18.75" customHeight="1" x14ac:dyDescent="0.2">
      <c r="A4" s="90" t="s">
        <v>32</v>
      </c>
      <c r="B4" s="83">
        <v>346.44</v>
      </c>
      <c r="C4" s="339" t="s">
        <v>97</v>
      </c>
      <c r="D4" s="339"/>
      <c r="E4" s="105">
        <v>330.72</v>
      </c>
      <c r="G4" s="354" t="s">
        <v>82</v>
      </c>
      <c r="H4" s="355" t="s">
        <v>103</v>
      </c>
      <c r="I4" s="356" t="s">
        <v>83</v>
      </c>
    </row>
    <row r="5" spans="1:10" ht="18.75" customHeight="1" x14ac:dyDescent="0.2">
      <c r="A5" s="90" t="s">
        <v>94</v>
      </c>
      <c r="B5" s="83">
        <v>127.2</v>
      </c>
      <c r="C5" s="339" t="s">
        <v>98</v>
      </c>
      <c r="D5" s="339"/>
      <c r="E5" s="106">
        <v>314.39999999999998</v>
      </c>
      <c r="G5" s="354"/>
      <c r="H5" s="355"/>
      <c r="I5" s="356"/>
    </row>
    <row r="6" spans="1:10" ht="18.75" customHeight="1" x14ac:dyDescent="0.2">
      <c r="A6" s="90" t="s">
        <v>10</v>
      </c>
      <c r="B6" s="82">
        <v>5000</v>
      </c>
      <c r="C6" s="339" t="s">
        <v>99</v>
      </c>
      <c r="D6" s="339"/>
      <c r="E6" s="107">
        <v>105.3</v>
      </c>
      <c r="G6" s="354"/>
      <c r="H6" s="355"/>
      <c r="I6" s="356"/>
    </row>
    <row r="7" spans="1:10" ht="18.75" customHeight="1" x14ac:dyDescent="0.2">
      <c r="A7" s="91"/>
      <c r="B7" s="78"/>
      <c r="C7" s="78"/>
      <c r="D7" s="86"/>
      <c r="E7" s="87"/>
      <c r="G7" s="354"/>
      <c r="H7" s="355"/>
      <c r="I7" s="356"/>
    </row>
    <row r="8" spans="1:10" ht="48" x14ac:dyDescent="0.2">
      <c r="A8" s="93" t="s">
        <v>80</v>
      </c>
      <c r="B8" s="79" t="s">
        <v>22</v>
      </c>
      <c r="C8" s="79" t="s">
        <v>19</v>
      </c>
      <c r="D8" s="79" t="s">
        <v>101</v>
      </c>
      <c r="E8" s="79" t="s">
        <v>102</v>
      </c>
    </row>
    <row r="9" spans="1:10" s="66" customFormat="1" ht="18.75" customHeight="1" x14ac:dyDescent="0.2">
      <c r="A9" s="340" t="s">
        <v>18</v>
      </c>
      <c r="B9" s="341"/>
      <c r="C9" s="341"/>
      <c r="D9" s="341"/>
      <c r="E9" s="342"/>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3" t="s">
        <v>20</v>
      </c>
      <c r="B11" s="344"/>
      <c r="C11" s="344"/>
      <c r="D11" s="344"/>
      <c r="E11" s="345"/>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6" t="s">
        <v>21</v>
      </c>
      <c r="B15" s="347"/>
      <c r="C15" s="347"/>
      <c r="D15" s="347"/>
      <c r="E15" s="348"/>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49" t="s">
        <v>76</v>
      </c>
      <c r="B25" s="350"/>
      <c r="C25" s="350"/>
      <c r="D25" s="350"/>
      <c r="E25" s="351"/>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3" t="s">
        <v>26</v>
      </c>
      <c r="B35" s="334"/>
      <c r="C35" s="334"/>
      <c r="D35" s="334"/>
      <c r="E35" s="335"/>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2" t="s">
        <v>30</v>
      </c>
      <c r="E41" s="353"/>
    </row>
    <row r="42" spans="1:7" s="81" customFormat="1" ht="18.75" customHeight="1" x14ac:dyDescent="0.2">
      <c r="A42" s="336" t="s">
        <v>29</v>
      </c>
      <c r="B42" s="337"/>
      <c r="C42" s="337"/>
      <c r="D42" s="337"/>
      <c r="E42" s="338"/>
      <c r="G42" s="97"/>
    </row>
    <row r="43" spans="1:7" ht="18.75" customHeight="1" x14ac:dyDescent="0.2">
      <c r="A43" s="90" t="s">
        <v>16</v>
      </c>
      <c r="B43" s="76">
        <v>9.65</v>
      </c>
      <c r="C43" s="74">
        <f>B43*($B$5/$E$6)</f>
        <v>11.656980056980057</v>
      </c>
      <c r="D43" s="330" t="s">
        <v>30</v>
      </c>
      <c r="E43" s="331"/>
    </row>
    <row r="44" spans="1:7" ht="18.75" customHeight="1" x14ac:dyDescent="0.2">
      <c r="A44" s="90" t="s">
        <v>17</v>
      </c>
      <c r="B44" s="76">
        <v>3.75</v>
      </c>
      <c r="C44" s="74">
        <f>B44*($B$5/$E$6)</f>
        <v>4.5299145299145298</v>
      </c>
      <c r="D44" s="330" t="s">
        <v>30</v>
      </c>
      <c r="E44" s="331"/>
    </row>
  </sheetData>
  <sheetProtection password="D793" sheet="1" objects="1" scenarios="1" selectLockedCells="1"/>
  <mergeCells count="19">
    <mergeCell ref="C1:E1"/>
    <mergeCell ref="A1:B1"/>
    <mergeCell ref="C3:D3"/>
    <mergeCell ref="C4:D4"/>
    <mergeCell ref="C5:D5"/>
    <mergeCell ref="D43:E43"/>
    <mergeCell ref="D44:E44"/>
    <mergeCell ref="G3:I3"/>
    <mergeCell ref="A35:E35"/>
    <mergeCell ref="A42:E42"/>
    <mergeCell ref="C6:D6"/>
    <mergeCell ref="A9:E9"/>
    <mergeCell ref="A11:E11"/>
    <mergeCell ref="A15:E15"/>
    <mergeCell ref="A25:E25"/>
    <mergeCell ref="D41:E41"/>
    <mergeCell ref="G4:G7"/>
    <mergeCell ref="H4:H7"/>
    <mergeCell ref="I4:I7"/>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2022-06-16T13:46:04Z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