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ms-excel.controlproperties+xml" PartName="/xl/ctrlProps/ctrlProp1.xml"/>
  <Override ContentType="application/vnd.ms-excel.controlproperties+xml" PartName="/xl/ctrlProps/ctrlProp2.xml"/>
  <Override ContentType="application/vnd.ms-excel.controlproperties+xml" PartName="/xl/ctrlProps/ctrlProp3.xml"/>
  <Override ContentType="application/vnd.ms-excel.controlproperties+xml" PartName="/xl/ctrlProps/ctrlProp4.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showInkAnnotation="0" codeName="ThisWorkbook"/>
  <mc:AlternateContent>
    <mc:Choice Requires="x15">
      <x15ac:absPath xmlns:x15ac="http://schemas.microsoft.com/office/spreadsheetml/2010/11/ac" url="C:\Users\fehe\Desktop\Inför 2022\Värdering\Mallar\"/>
    </mc:Choice>
  </mc:AlternateContent>
  <xr:revisionPtr revIDLastSave="0" documentId="13_ncr:1_{A82938BC-F12E-49BC-83B6-5CA8C6C134EE}" xr6:coauthVersionLast="46" xr6:coauthVersionMax="46" xr10:uidLastSave="{00000000-0000-0000-0000-000000000000}"/>
  <workbookProtection workbookAlgorithmName="SHA-512" workbookHashValue="lvANL3NpLlPYmgovgaTQnWkPHHAxSMzdpDer/UAKTa5IkUNISlnK+65uuNCnXLoVH4mYGoOkAftu0PNNf3RTiQ==" workbookSaltValue="ifqdqnOQ/zQ51yx1SNR6vw==" workbookSpinCount="100000" lockStructure="1"/>
  <bookViews>
    <workbookView xWindow="-120" yWindow="-16320" windowWidth="29040" windowHeight="16440" tabRatio="779" xr2:uid="{00000000-000D-0000-FFFF-FFFF00000000}"/>
  </bookViews>
  <sheets>
    <sheet name="Värderingsprotokoll" sheetId="1" r:id="rId1"/>
    <sheet name="Förklaringar" sheetId="5" r:id="rId2"/>
    <sheet name="DÖLJS - Ersättningstabeller" sheetId="4" state="hidden" r:id="rId3"/>
  </sheets>
  <definedNames>
    <definedName name="GMB">#REF!</definedName>
    <definedName name="GNS">#REF!</definedName>
    <definedName name="GSK">#REF!</definedName>
    <definedName name="GSS">#REF!</definedName>
    <definedName name="Kolumner">"Åker!($n$7)!$b$1:$u$1"</definedName>
    <definedName name="NN">#REF!</definedName>
    <definedName name="NÖ">#REF!</definedName>
    <definedName name="Rader">"Åker!($n$7)!$a$2:$a$8"</definedName>
    <definedName name="SS">#REF!</definedName>
    <definedName name="SSK">#REF!</definedName>
    <definedName name="Storskogsbruk">#REF!</definedName>
    <definedName name="_xlnm.Print_Area" localSheetId="1">Förklaringar!$A$1:$M$69</definedName>
    <definedName name="_xlnm.Print_Area" localSheetId="0">Värderingsprotokoll!$A$1:$K$103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1" l="1"/>
  <c r="L5" i="1" l="1"/>
  <c r="J51" i="1" l="1"/>
  <c r="J50" i="1"/>
  <c r="J44" i="1"/>
  <c r="J45" i="1"/>
  <c r="J46" i="1"/>
  <c r="J43" i="1"/>
  <c r="B99" i="1" l="1"/>
  <c r="L3" i="1"/>
  <c r="B2" i="1" s="1"/>
  <c r="B79" i="1" l="1"/>
  <c r="B84" i="1"/>
  <c r="B69" i="1"/>
  <c r="B89" i="1"/>
  <c r="B74" i="1"/>
  <c r="B94" i="1"/>
  <c r="J19" i="1"/>
  <c r="J20" i="1"/>
  <c r="J21" i="1"/>
  <c r="J18" i="1"/>
  <c r="M30" i="1"/>
  <c r="M31" i="1"/>
  <c r="M32" i="1"/>
  <c r="M33" i="1"/>
  <c r="M34" i="1"/>
  <c r="M35" i="1"/>
  <c r="M36" i="1"/>
  <c r="M37" i="1"/>
  <c r="M29" i="1"/>
  <c r="C31" i="4"/>
  <c r="C30" i="4"/>
  <c r="C29" i="4"/>
  <c r="C28" i="4"/>
  <c r="C27" i="4"/>
  <c r="C26" i="4"/>
  <c r="D27" i="4" l="1"/>
  <c r="E27" i="4" s="1"/>
  <c r="N30" i="1"/>
  <c r="D29" i="4"/>
  <c r="E29" i="4" s="1"/>
  <c r="N32" i="1"/>
  <c r="D28" i="4"/>
  <c r="E28" i="4" s="1"/>
  <c r="N31" i="1"/>
  <c r="D31" i="4"/>
  <c r="E31" i="4" s="1"/>
  <c r="N34" i="1"/>
  <c r="D30" i="4"/>
  <c r="E30" i="4" s="1"/>
  <c r="N33" i="1"/>
  <c r="D26" i="4"/>
  <c r="E26" i="4" s="1"/>
  <c r="N29" i="1"/>
  <c r="J12" i="1"/>
  <c r="J13" i="1"/>
  <c r="J14" i="1"/>
  <c r="J11" i="1"/>
  <c r="B57" i="1" l="1"/>
  <c r="L31" i="1"/>
  <c r="C44" i="4" l="1"/>
  <c r="C43" i="4"/>
  <c r="C41" i="4"/>
  <c r="C37" i="4"/>
  <c r="C38" i="4"/>
  <c r="C39" i="4"/>
  <c r="C40" i="4"/>
  <c r="C36" i="4"/>
  <c r="C33" i="4"/>
  <c r="N36" i="1" s="1"/>
  <c r="C34" i="4"/>
  <c r="N37" i="1" s="1"/>
  <c r="C32" i="4"/>
  <c r="N35" i="1" s="1"/>
  <c r="C17" i="4"/>
  <c r="N21" i="1" s="1"/>
  <c r="C18" i="4"/>
  <c r="N22" i="1" s="1"/>
  <c r="C19" i="4"/>
  <c r="N23" i="1" s="1"/>
  <c r="C20" i="4"/>
  <c r="N24" i="1" s="1"/>
  <c r="C21" i="4"/>
  <c r="N25" i="1" s="1"/>
  <c r="C22" i="4"/>
  <c r="N26" i="1" s="1"/>
  <c r="C23" i="4"/>
  <c r="N27" i="1" s="1"/>
  <c r="C24" i="4"/>
  <c r="N28" i="1" s="1"/>
  <c r="C16" i="4"/>
  <c r="N20" i="1" s="1"/>
  <c r="C13" i="4"/>
  <c r="N18" i="1" s="1"/>
  <c r="C14" i="4"/>
  <c r="N19" i="1" s="1"/>
  <c r="C12" i="4"/>
  <c r="N17" i="1" s="1"/>
  <c r="C10" i="4"/>
  <c r="E3" i="4"/>
  <c r="L27" i="1" s="1"/>
  <c r="M24" i="1" l="1"/>
  <c r="M25" i="1"/>
  <c r="M26" i="1"/>
  <c r="M27" i="1"/>
  <c r="M28" i="1"/>
  <c r="M21" i="1"/>
  <c r="M22" i="1"/>
  <c r="M23" i="1"/>
  <c r="M20" i="1"/>
  <c r="M18" i="1"/>
  <c r="M19" i="1"/>
  <c r="M17" i="1"/>
  <c r="D14" i="4"/>
  <c r="E14" i="4" s="1"/>
  <c r="D18" i="4"/>
  <c r="E18" i="4" s="1"/>
  <c r="D17" i="4"/>
  <c r="E17" i="4" s="1"/>
  <c r="D19" i="4"/>
  <c r="E19" i="4" s="1"/>
  <c r="D20" i="4"/>
  <c r="E20" i="4" s="1"/>
  <c r="D21" i="4"/>
  <c r="E21" i="4" s="1"/>
  <c r="D22" i="4"/>
  <c r="E22" i="4" s="1"/>
  <c r="D24" i="4"/>
  <c r="E24" i="4" s="1"/>
  <c r="B60" i="1" l="1"/>
  <c r="B104" i="1" l="1"/>
  <c r="L29" i="1" l="1"/>
  <c r="J32" i="1"/>
  <c r="J52" i="1" l="1"/>
  <c r="G75" i="1"/>
  <c r="G80" i="1" s="1"/>
  <c r="G85" i="1" s="1"/>
  <c r="G90" i="1" l="1"/>
  <c r="G100" i="1" s="1"/>
  <c r="G95" i="1"/>
  <c r="B59" i="1" l="1"/>
  <c r="D36" i="4" l="1"/>
  <c r="E36" i="4" s="1"/>
  <c r="L23" i="1"/>
  <c r="L21" i="1"/>
  <c r="D37" i="4"/>
  <c r="E37" i="4" s="1"/>
  <c r="D33" i="4" l="1"/>
  <c r="E33" i="4" s="1"/>
  <c r="D34" i="4"/>
  <c r="E34" i="4" s="1"/>
  <c r="D32" i="4"/>
  <c r="E32" i="4" s="1"/>
  <c r="D39" i="4"/>
  <c r="E39" i="4" s="1"/>
  <c r="D40" i="4"/>
  <c r="E40" i="4" s="1"/>
  <c r="L25" i="1"/>
  <c r="D38" i="4"/>
  <c r="E38" i="4" s="1"/>
  <c r="N42" i="1"/>
  <c r="N43" i="1"/>
  <c r="J47" i="1"/>
  <c r="N45" i="1" l="1"/>
  <c r="N46" i="1"/>
  <c r="N44" i="1"/>
  <c r="J27" i="1" l="1"/>
  <c r="J22" i="1" l="1"/>
  <c r="L19" i="1" l="1"/>
  <c r="D10" i="4" l="1"/>
  <c r="E10" i="4" s="1"/>
  <c r="D13" i="4"/>
  <c r="E13" i="4" s="1"/>
  <c r="D23" i="4"/>
  <c r="E23" i="4" s="1"/>
  <c r="D12" i="4"/>
  <c r="E12" i="4" s="1"/>
  <c r="D16" i="4"/>
  <c r="E16" i="4" s="1"/>
  <c r="J15" i="1" l="1"/>
  <c r="J40" i="1"/>
  <c r="J54" i="1" l="1"/>
  <c r="L53" i="1"/>
  <c r="L35" i="1"/>
  <c r="J55" i="1" s="1"/>
  <c r="L37" i="1" l="1"/>
  <c r="L41" i="1" s="1"/>
  <c r="L43" i="1" l="1"/>
  <c r="J56" i="1" s="1"/>
  <c r="L45" i="1" l="1"/>
  <c r="L47" i="1" s="1"/>
  <c r="J57" i="1" s="1"/>
  <c r="L39" i="1"/>
  <c r="J58" i="1" l="1"/>
  <c r="L70" i="1" s="1"/>
  <c r="F70" i="1" s="1"/>
  <c r="L75" i="1" l="1"/>
  <c r="F75" i="1" s="1"/>
  <c r="L95" i="1"/>
  <c r="F95" i="1" s="1"/>
  <c r="L90" i="1"/>
  <c r="F90" i="1" s="1"/>
  <c r="L85" i="1"/>
  <c r="F85" i="1" s="1"/>
  <c r="L63" i="1"/>
  <c r="F63" i="1" s="1"/>
  <c r="L80" i="1"/>
  <c r="F80" i="1" s="1"/>
  <c r="L100" i="1"/>
  <c r="F100" i="1" s="1"/>
</calcChain>
</file>

<file path=xl/sharedStrings.xml><?xml version="1.0" encoding="utf-8"?>
<sst xmlns="http://schemas.openxmlformats.org/spreadsheetml/2006/main" count="248" uniqueCount="148">
  <si>
    <t>FASTIGHET / SAMFÄLLIGHET samt PROJEKTINFORMATION</t>
  </si>
  <si>
    <t>Kommun:</t>
  </si>
  <si>
    <t>Ledning:</t>
  </si>
  <si>
    <t>Ersättning</t>
  </si>
  <si>
    <t>Summa:</t>
  </si>
  <si>
    <t>Antal</t>
  </si>
  <si>
    <t>Längd</t>
  </si>
  <si>
    <t>Bredd</t>
  </si>
  <si>
    <t>Zon</t>
  </si>
  <si>
    <t>TOTAL ERSÄTTNING</t>
  </si>
  <si>
    <t>Förhöjd minimiersättning</t>
  </si>
  <si>
    <t>Norrlands inland</t>
  </si>
  <si>
    <t>Norrlands kustland</t>
  </si>
  <si>
    <t>Tillväxtområde 3</t>
  </si>
  <si>
    <t>Tillväxtområde 4A</t>
  </si>
  <si>
    <t>Tillväxtområde 4B</t>
  </si>
  <si>
    <t>Zon 1</t>
  </si>
  <si>
    <t>Zon 2</t>
  </si>
  <si>
    <t>Löpmeterersättning</t>
  </si>
  <si>
    <t>KPI anpassad ersättning</t>
  </si>
  <si>
    <t>Kabelskåp</t>
  </si>
  <si>
    <t>Nätstationer</t>
  </si>
  <si>
    <t>Grundersättning</t>
  </si>
  <si>
    <t>STORSKOGSBRUKSAVTALET</t>
  </si>
  <si>
    <t>Banknamn:</t>
  </si>
  <si>
    <t>Clearingnr:</t>
  </si>
  <si>
    <t>Storskogsbruksavtalet</t>
  </si>
  <si>
    <t>Norrlands Inland</t>
  </si>
  <si>
    <t>Norrlands Kustland</t>
  </si>
  <si>
    <t>REV</t>
  </si>
  <si>
    <t>n/a</t>
  </si>
  <si>
    <t>Ersättningstabell</t>
  </si>
  <si>
    <t>KPI oktober månad föregående år</t>
  </si>
  <si>
    <t>Ägd andel</t>
  </si>
  <si>
    <t>Beskrivning (typ, placering, etc)</t>
  </si>
  <si>
    <t>Telefonnummer:</t>
  </si>
  <si>
    <t>Kabelskåp - Skog</t>
  </si>
  <si>
    <t>Typ och markslag</t>
  </si>
  <si>
    <t>Totalt rotnetto enligt bilaga:</t>
  </si>
  <si>
    <t>Område:</t>
  </si>
  <si>
    <t xml:space="preserve">* För att kunna göra en utbetalning till utländskt konto behövs IBAN-nummer och bankens SWIFT-kod. </t>
  </si>
  <si>
    <t>För övriga delägares andels-/ersättningsberäkning se sida 2</t>
  </si>
  <si>
    <t>Koncessionslöpnr:</t>
  </si>
  <si>
    <t>Fast ersättning</t>
  </si>
  <si>
    <t>DESSA FÄLT SKA VARA DOLDA FÖR ANVÄNDAREN</t>
  </si>
  <si>
    <t>HELA FLIKEN SKA VARA DOLD FÖR ANVÄNDAREN</t>
  </si>
  <si>
    <t>FÖLJANDE GÄLLER:</t>
  </si>
  <si>
    <t>Är angiven andel korrekt? Om inte anges värdet "Fel"</t>
  </si>
  <si>
    <t>Är angiven andel korrekt? Om inte anges värdet "Fel andel"</t>
  </si>
  <si>
    <t>Referens:</t>
  </si>
  <si>
    <t>E-post:</t>
  </si>
  <si>
    <t>Kontonummer, Pg/Bg, IBAN &amp; SWIFT *:</t>
  </si>
  <si>
    <t>Fastighetsbeteckning:</t>
  </si>
  <si>
    <t>Tillägg enligt expropriationslagen:</t>
  </si>
  <si>
    <t>Kontaktperson &amp; adress:</t>
  </si>
  <si>
    <t>Värderingsman &amp; företag:</t>
  </si>
  <si>
    <t>Beskrivning (typ, placering, yta, etc)</t>
  </si>
  <si>
    <r>
      <t>Ovanstående godkänns och ersättning sätts in på följande konto</t>
    </r>
    <r>
      <rPr>
        <i/>
        <sz val="9"/>
        <rFont val="Calibri"/>
        <family val="2"/>
        <scheme val="minor"/>
      </rPr>
      <t xml:space="preserve"> (övriga delägare redovisas på följande sida/sidor)</t>
    </r>
  </si>
  <si>
    <t>Fastighetsägarens godkännande</t>
  </si>
  <si>
    <t>Ovan angiven ersättning utgör full intrångsersättning för den aktuella ledningen med tillhörande anordningar. Ledningsägaren har rätt att anlägga och bibehålla ledningen enligt sträckning i bifogad karta samt att fälla träd och buskar som utgör fara eller hinder för ledningen. För övriga villkor hänvisas till branschens allmänna avtalsvillkor.</t>
  </si>
  <si>
    <t>Underskrift/Datum:</t>
  </si>
  <si>
    <t>Värderingstidpunkt:</t>
  </si>
  <si>
    <t>3.     ERSÄTTNING FÖR HINDER I ÅKERMARK - För ersättningsberäkning se bilaga</t>
  </si>
  <si>
    <t>4 a.   ERSÄTTNING FÖR LEDNING I SKOGSMARK - För ersättningsberäkning se bilaga</t>
  </si>
  <si>
    <t>5.     ERSÄTTNING FÖR ÖVRIGT INTRÅNG - För ersättningsberäkning se bilaga</t>
  </si>
  <si>
    <t>6 a.   ERSÄTTNING FÖR LEDNING I SKOGSMARK ENLIGT STORSKOGSBRUKSAVTALET</t>
  </si>
  <si>
    <t>6 b.   ERSÄTTNING FÖR INTRÅNG INOM VÄGANLÄGGNING ENLIGT STORSKOGSBRUKSAVTALET</t>
  </si>
  <si>
    <t>7.     SAMMANSTÄLLNING</t>
  </si>
  <si>
    <t>Projektnummer:</t>
  </si>
  <si>
    <t>Används för beräkning av påslag (25% enligt expropriationslagen samt 20% särskild ersättning för överenskommelse)</t>
  </si>
  <si>
    <t>4 b.   ROTNETTO (Ersätts separat) - För ersättningsberäkning se bilaga</t>
  </si>
  <si>
    <t>Ersättning för rotnetto regleras i bilaga</t>
  </si>
  <si>
    <t>Fastighetsnummer:</t>
  </si>
  <si>
    <t>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t>
  </si>
  <si>
    <t>1.     SCHABLONERSÄTTNING FÖR MARKLEDNING I ÅKER, BETE, JORDBRUKSIMPEDIMENT, samt ÖVRIG MARK UTANFÖR DETALJPLAN</t>
  </si>
  <si>
    <t>2.     SCHABLONERSÄTTNING FÖR NÄTSTATIONER, KABELSKÅP och SJÖKABELSKYLTAR (Ej inom detaljplan)</t>
  </si>
  <si>
    <t>Sjökabelskyltar</t>
  </si>
  <si>
    <t>Kabelskåp - Övrig mark</t>
  </si>
  <si>
    <t>Kabelskåp - Jordbruksimp.</t>
  </si>
  <si>
    <t>SCHABLONERSÄTTNINGAR</t>
  </si>
  <si>
    <t>Kategori</t>
  </si>
  <si>
    <t>Förklaring</t>
  </si>
  <si>
    <t>Belopp/värden som förändras över tid. Dessa behöver normalt justeras varje år.</t>
  </si>
  <si>
    <t>Belopp/värden som normalt inte förändras över tid. Dessa är statiska frams tills avtal eller policy förändras.</t>
  </si>
  <si>
    <r>
      <t xml:space="preserve">Nätstation - Övrig mark </t>
    </r>
    <r>
      <rPr>
        <b/>
        <sz val="9"/>
        <rFont val="Calibri"/>
        <family val="2"/>
        <scheme val="minor"/>
      </rPr>
      <t>(yta 6 x 6 meter)</t>
    </r>
  </si>
  <si>
    <r>
      <t xml:space="preserve">Nätstation - Jordbruksimp. </t>
    </r>
    <r>
      <rPr>
        <b/>
        <sz val="9"/>
        <rFont val="Calibri"/>
        <family val="2"/>
        <scheme val="minor"/>
      </rPr>
      <t>(yta 10 x 10 meter)</t>
    </r>
  </si>
  <si>
    <r>
      <t xml:space="preserve">Nätstation - Jordbruksimp. </t>
    </r>
    <r>
      <rPr>
        <b/>
        <sz val="9"/>
        <rFont val="Calibri"/>
        <family val="2"/>
        <scheme val="minor"/>
      </rPr>
      <t>(yta 8 x 8 meter)</t>
    </r>
  </si>
  <si>
    <r>
      <t>Nätstation - Jordbruksimp.</t>
    </r>
    <r>
      <rPr>
        <b/>
        <sz val="9"/>
        <rFont val="Calibri"/>
        <family val="2"/>
        <scheme val="minor"/>
      </rPr>
      <t xml:space="preserve"> (yta 6 x6 meter)</t>
    </r>
  </si>
  <si>
    <r>
      <t xml:space="preserve">Nätstation - Skog </t>
    </r>
    <r>
      <rPr>
        <b/>
        <sz val="9"/>
        <rFont val="Calibri"/>
        <family val="2"/>
        <scheme val="minor"/>
      </rPr>
      <t>(yta 10 x 10 meter)</t>
    </r>
  </si>
  <si>
    <r>
      <t>Nätstation - Skog</t>
    </r>
    <r>
      <rPr>
        <b/>
        <sz val="9"/>
        <rFont val="Calibri"/>
        <family val="2"/>
        <scheme val="minor"/>
      </rPr>
      <t xml:space="preserve"> (yta 8 x 8 meter)</t>
    </r>
  </si>
  <si>
    <r>
      <t xml:space="preserve">Nätstation - Skog </t>
    </r>
    <r>
      <rPr>
        <b/>
        <sz val="9"/>
        <rFont val="Calibri"/>
        <family val="2"/>
        <scheme val="minor"/>
      </rPr>
      <t>(yta 6 x 6 meter)</t>
    </r>
  </si>
  <si>
    <r>
      <t xml:space="preserve">Nätstation - Övrig mark </t>
    </r>
    <r>
      <rPr>
        <b/>
        <sz val="9"/>
        <rFont val="Calibri"/>
        <family val="2"/>
        <scheme val="minor"/>
      </rPr>
      <t>(yta 8 x 8 meter)</t>
    </r>
  </si>
  <si>
    <r>
      <t xml:space="preserve">Nätstation - Övrig mark </t>
    </r>
    <r>
      <rPr>
        <b/>
        <sz val="9"/>
        <rFont val="Calibri"/>
        <family val="2"/>
        <scheme val="minor"/>
      </rPr>
      <t>(yta 10 x 10 meter)</t>
    </r>
  </si>
  <si>
    <t>Fast ersättning - Policy</t>
  </si>
  <si>
    <t>E84 Litt 211 (REV samt Storskogsbruk)</t>
  </si>
  <si>
    <t>Aktuellt prisbasbelopp (Socialförsäkringsbalken)</t>
  </si>
  <si>
    <t>Ersättning per löpmeter schakt</t>
  </si>
  <si>
    <t>KPI - Policy (basår 2018)</t>
  </si>
  <si>
    <t>KPI - Storskogsbruk (basår 2013)</t>
  </si>
  <si>
    <t>E84 Litt 211 (basår 2013)</t>
  </si>
  <si>
    <t>Summa intrångsersättning:</t>
  </si>
  <si>
    <t>Inkl. Expropriationslagens påslag (25%)</t>
  </si>
  <si>
    <t>Inkl. Särskild ersättning för överenskommelse (20%)</t>
  </si>
  <si>
    <t>Belopp som genom beräkning i mallen har anpassats till aktuellt KPI, E84 litt 211 eller prisbasbeloppet i enlighet med avtal eller policy.</t>
  </si>
  <si>
    <r>
      <t xml:space="preserve">Sjökabelskylt - Skog </t>
    </r>
    <r>
      <rPr>
        <b/>
        <sz val="9"/>
        <rFont val="Calibri"/>
        <family val="2"/>
        <scheme val="minor"/>
      </rPr>
      <t>(yta 6 x 6 meter)</t>
    </r>
  </si>
  <si>
    <r>
      <t xml:space="preserve">Sjökabelskylt - Jordbruksimp. </t>
    </r>
    <r>
      <rPr>
        <b/>
        <sz val="9"/>
        <rFont val="Calibri"/>
        <family val="2"/>
        <scheme val="minor"/>
      </rPr>
      <t>(yta 6 x 6 meter)</t>
    </r>
  </si>
  <si>
    <r>
      <t xml:space="preserve">Sjökabelskylt - Övrig mark </t>
    </r>
    <r>
      <rPr>
        <b/>
        <sz val="9"/>
        <rFont val="Calibri"/>
        <family val="2"/>
        <scheme val="minor"/>
      </rPr>
      <t>(yta 6 x 6 meter)</t>
    </r>
  </si>
  <si>
    <r>
      <t xml:space="preserve">Sjökabelskylt - Övrig mark </t>
    </r>
    <r>
      <rPr>
        <b/>
        <sz val="9"/>
        <rFont val="Calibri"/>
        <family val="2"/>
        <scheme val="minor"/>
      </rPr>
      <t>(yta 10 x 10 meter)</t>
    </r>
  </si>
  <si>
    <r>
      <t xml:space="preserve">Sjökabelskylt - Övrig mark </t>
    </r>
    <r>
      <rPr>
        <b/>
        <sz val="9"/>
        <rFont val="Calibri"/>
        <family val="2"/>
        <scheme val="minor"/>
      </rPr>
      <t>(yta 8 x 8 meter)</t>
    </r>
  </si>
  <si>
    <r>
      <t xml:space="preserve">Sjökabelskylt - Jordbruksimp. </t>
    </r>
    <r>
      <rPr>
        <b/>
        <sz val="9"/>
        <rFont val="Calibri"/>
        <family val="2"/>
        <scheme val="minor"/>
      </rPr>
      <t>(yta 10 x 10 meter)</t>
    </r>
  </si>
  <si>
    <r>
      <t xml:space="preserve">Sjökabelskylt - Jordbruksimp. </t>
    </r>
    <r>
      <rPr>
        <b/>
        <sz val="9"/>
        <rFont val="Calibri"/>
        <family val="2"/>
        <scheme val="minor"/>
      </rPr>
      <t>(yta 8 x 8 meter)</t>
    </r>
  </si>
  <si>
    <r>
      <t xml:space="preserve">Sjökabelskylt - Skog </t>
    </r>
    <r>
      <rPr>
        <b/>
        <sz val="9"/>
        <rFont val="Calibri"/>
        <family val="2"/>
        <scheme val="minor"/>
      </rPr>
      <t>(yta 10 x 10 meter)</t>
    </r>
  </si>
  <si>
    <r>
      <t xml:space="preserve">Sjökabelskylt - Skog </t>
    </r>
    <r>
      <rPr>
        <b/>
        <sz val="9"/>
        <rFont val="Calibri"/>
        <family val="2"/>
        <scheme val="minor"/>
      </rPr>
      <t>(yta 8 x 8 meter)</t>
    </r>
  </si>
  <si>
    <t>* Ett värderingsprotokoll ska bifogas samtliga markupplåtelseavtal.</t>
  </si>
  <si>
    <t>* Värderingsbilagor ska bifogas.</t>
  </si>
  <si>
    <t>* Ersättningsnivåer enligt Energiföretagen Sveriges policy.</t>
  </si>
  <si>
    <r>
      <t xml:space="preserve">* All ersättning anges </t>
    </r>
    <r>
      <rPr>
        <u/>
        <sz val="9"/>
        <rFont val="Calibri"/>
        <family val="2"/>
        <scheme val="minor"/>
      </rPr>
      <t>exklusive</t>
    </r>
    <r>
      <rPr>
        <sz val="9"/>
        <rFont val="Calibri"/>
        <family val="2"/>
        <scheme val="minor"/>
      </rPr>
      <t xml:space="preserve"> expropriationslagen påslag med 25%.</t>
    </r>
  </si>
  <si>
    <t>* Vid egen servisledning utgår normalt ingen ersättning.</t>
  </si>
  <si>
    <t>Särskild ersättning vid överenskommelse:</t>
  </si>
  <si>
    <t>KRYSSRUTA - Lågspänning</t>
  </si>
  <si>
    <t>KRYSSRUTA - Storskogsbruk</t>
  </si>
  <si>
    <t>KRYSSRUTA - Egen servisledning</t>
  </si>
  <si>
    <t>KRYSSRUTA - Förhöjd minimiersättning</t>
  </si>
  <si>
    <t>HÄMTAT VÄRDE - Fast ersättning storskogsbruket</t>
  </si>
  <si>
    <t xml:space="preserve">HÄMTAT VÄRDE - Grundersättning Policy  </t>
  </si>
  <si>
    <t>HÄMTAT VÄRDE - Prisbasbelopp</t>
  </si>
  <si>
    <t>HÄMTAT VÄRDE - KPI okt föregående år</t>
  </si>
  <si>
    <t>HÄMTAT VÄRDE - Löpmeterersättning kr/m</t>
  </si>
  <si>
    <t>HÄMTAT VÄRDE - Rev ersättning - Zon 1</t>
  </si>
  <si>
    <t>HÄMTAT VÄRDE  - Rev ersättning - Zon 2</t>
  </si>
  <si>
    <t>TEXT - Närhet till ledning</t>
  </si>
  <si>
    <t>TEXT - Lågspänning</t>
  </si>
  <si>
    <t>TEXT - Fast ersättning eller minimiersättning</t>
  </si>
  <si>
    <t>TEXT - Rubrik</t>
  </si>
  <si>
    <t>SUMMA - Belopp för beräkning av påslag Expropriationslagen</t>
  </si>
  <si>
    <t>SUMMA  - Belopp för beräkning av ersättning vid överenskommelse</t>
  </si>
  <si>
    <t>BERÄKNING - Ersättning vid överenskommelse (normal)</t>
  </si>
  <si>
    <t>BERÄKNING - Ersättning vid överenskommelse (storskogsbruk)</t>
  </si>
  <si>
    <t>BERÄKNING - Grundersättning policy eller Fast ersättning storskogsbruk</t>
  </si>
  <si>
    <t>BERÄKNING - Grundersättning policy eller Förhöjd minimiersättning</t>
  </si>
  <si>
    <t>HÄMTAT VÄRDE - Förhöjd minimiersättning</t>
  </si>
  <si>
    <t>SUMMA - Belopp för beräkning av tillägg för minimiersättning</t>
  </si>
  <si>
    <t>BERÄKNING - Intrångsersättning</t>
  </si>
  <si>
    <t>Behövs denna beräkning?</t>
  </si>
  <si>
    <r>
      <rPr>
        <b/>
        <sz val="9"/>
        <rFont val="Calibri"/>
        <family val="2"/>
      </rPr>
      <t>Version 2022</t>
    </r>
    <r>
      <rPr>
        <b/>
        <i/>
        <sz val="9"/>
        <rFont val="Calibri"/>
        <family val="2"/>
      </rPr>
      <t xml:space="preserve"> </t>
    </r>
    <r>
      <rPr>
        <i/>
        <sz val="9"/>
        <rFont val="Calibri"/>
        <family val="2"/>
        <charset val="1"/>
      </rPr>
      <t>(2022.01.13)</t>
    </r>
  </si>
  <si>
    <t>Fastighetsägares namn och födelsedatum / org.nr</t>
  </si>
  <si>
    <t>* Se förklaringsfliken nedan för mer information om hur mallen fylls i</t>
  </si>
  <si>
    <t>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</si>
</sst>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 #,##0.00\ &quot;kr&quot;_-;\-* #,##0.00\ &quot;kr&quot;_-;_-* &quot;-&quot;??\ &quot;kr&quot;_-;_-@_-"/>
    <numFmt numFmtId="164" formatCode="_-* #,##0.00&quot; kr&quot;_-;\-* #,##0.00&quot; kr&quot;_-;_-* \-??&quot; kr&quot;_-;_-@_-"/>
    <numFmt numFmtId="165" formatCode="#.####"/>
    <numFmt numFmtId="166" formatCode="_-* #,##0&quot; kr&quot;_-;\-* #,##0&quot; kr&quot;_-;_-* \-??&quot; kr&quot;_-;_-@_-"/>
    <numFmt numFmtId="167" formatCode="yyyy/mm/dd;@"/>
    <numFmt numFmtId="168" formatCode="0;\-0;;@"/>
    <numFmt numFmtId="169" formatCode="#&quot; &quot;???/???"/>
    <numFmt numFmtId="170" formatCode="0&quot; m&quot;"/>
    <numFmt numFmtId="171" formatCode="0&quot; m&quot;;\-0;;@"/>
    <numFmt numFmtId="172" formatCode="0&quot; kr&quot;;\-0;;@"/>
    <numFmt numFmtId="173" formatCode="#,##0&quot; kr&quot;;\-0;;@"/>
  </numFmts>
  <fonts count="52" x14ac:knownFonts="1">
    <font>
      <sz val="10"/>
      <name val="Arial"/>
      <family val="2"/>
    </font>
    <font>
      <sz val="11"/>
      <color theme="1"/>
      <name val="Calibri"/>
      <family val="2"/>
      <scheme val="minor"/>
    </font>
    <font>
      <sz val="10"/>
      <name val="Arial"/>
      <family val="2"/>
      <charset val="1"/>
    </font>
    <font>
      <sz val="11"/>
      <color indexed="8"/>
      <name val="Calibri"/>
      <family val="2"/>
      <charset val="1"/>
    </font>
    <font>
      <sz val="9"/>
      <name val="Calibri"/>
      <family val="2"/>
      <charset val="1"/>
    </font>
    <font>
      <b/>
      <sz val="9"/>
      <name val="Calibri"/>
      <family val="2"/>
      <charset val="1"/>
    </font>
    <font>
      <i/>
      <sz val="9"/>
      <name val="Calibri"/>
      <family val="2"/>
      <charset val="1"/>
    </font>
    <font>
      <b/>
      <i/>
      <sz val="9"/>
      <name val="Calibri"/>
      <family val="2"/>
      <charset val="1"/>
    </font>
    <font>
      <sz val="9"/>
      <color indexed="8"/>
      <name val="Calibri"/>
      <family val="2"/>
      <charset val="1"/>
    </font>
    <font>
      <b/>
      <sz val="10"/>
      <name val="Calibri"/>
      <family val="2"/>
      <charset val="1"/>
    </font>
    <font>
      <sz val="10"/>
      <color rgb="FF000000"/>
      <name val="Arial"/>
      <family val="2"/>
    </font>
    <font>
      <i/>
      <sz val="9"/>
      <name val="Calibri"/>
      <family val="2"/>
    </font>
    <font>
      <sz val="10"/>
      <name val="Arial"/>
      <family val="2"/>
    </font>
    <font>
      <b/>
      <sz val="9"/>
      <color indexed="8"/>
      <name val="Calibri"/>
      <family val="2"/>
      <charset val="1"/>
    </font>
    <font>
      <sz val="9"/>
      <name val="Arial"/>
      <family val="2"/>
    </font>
    <font>
      <sz val="9"/>
      <name val="Calibri"/>
      <family val="2"/>
    </font>
    <font>
      <sz val="9"/>
      <color indexed="8"/>
      <name val="Calibri"/>
      <family val="2"/>
    </font>
    <font>
      <i/>
      <sz val="8"/>
      <name val="Arial"/>
      <family val="2"/>
    </font>
    <font>
      <b/>
      <i/>
      <sz val="9"/>
      <name val="Calibri"/>
      <family val="2"/>
      <scheme val="minor"/>
    </font>
    <font>
      <b/>
      <sz val="9"/>
      <color indexed="8"/>
      <name val="Calibri"/>
      <family val="2"/>
    </font>
    <font>
      <sz val="10"/>
      <name val="Calibri"/>
      <family val="2"/>
    </font>
    <font>
      <i/>
      <sz val="8"/>
      <name val="Calibri"/>
      <family val="2"/>
    </font>
    <font>
      <b/>
      <sz val="14"/>
      <name val="Calibri"/>
      <family val="2"/>
      <charset val="1"/>
    </font>
    <font>
      <b/>
      <i/>
      <sz val="8"/>
      <name val="Calibri"/>
      <family val="2"/>
      <charset val="1"/>
    </font>
    <font>
      <b/>
      <i/>
      <sz val="8"/>
      <name val="Calibri"/>
      <family val="2"/>
    </font>
    <font>
      <i/>
      <sz val="8"/>
      <name val="Calibri"/>
      <family val="2"/>
      <charset val="1"/>
    </font>
    <font>
      <b/>
      <sz val="9"/>
      <name val="Calibri"/>
      <family val="2"/>
    </font>
    <font>
      <b/>
      <i/>
      <sz val="9"/>
      <name val="Calibri"/>
      <family val="2"/>
    </font>
    <font>
      <sz val="9"/>
      <name val="Calibri"/>
      <family val="2"/>
      <scheme val="minor"/>
    </font>
    <font>
      <u/>
      <sz val="9"/>
      <name val="Calibri"/>
      <family val="2"/>
      <scheme val="minor"/>
    </font>
    <font>
      <sz val="9"/>
      <color indexed="8"/>
      <name val="Calibri"/>
      <family val="2"/>
      <scheme val="minor"/>
    </font>
    <font>
      <b/>
      <sz val="9"/>
      <name val="Calibri"/>
      <family val="2"/>
      <scheme val="minor"/>
    </font>
    <font>
      <b/>
      <i/>
      <sz val="9"/>
      <color rgb="FF00B0F0"/>
      <name val="Calibri"/>
      <family val="2"/>
    </font>
    <font>
      <i/>
      <sz val="9"/>
      <name val="Calibri"/>
      <family val="2"/>
      <scheme val="minor"/>
    </font>
    <font>
      <sz val="9"/>
      <color rgb="FFFF0000"/>
      <name val="Calibri"/>
      <family val="2"/>
      <charset val="1"/>
    </font>
    <font>
      <i/>
      <sz val="10"/>
      <name val="Calibri"/>
      <family val="2"/>
    </font>
    <font>
      <sz val="8"/>
      <color indexed="8"/>
      <name val="Calibri"/>
      <family val="2"/>
    </font>
    <font>
      <sz val="8"/>
      <name val="Calibri"/>
      <family val="2"/>
    </font>
    <font>
      <i/>
      <sz val="8"/>
      <color indexed="8"/>
      <name val="Calibri"/>
      <family val="2"/>
    </font>
    <font>
      <b/>
      <sz val="10"/>
      <color rgb="FFFF0000"/>
      <name val="Calibri"/>
      <family val="2"/>
    </font>
    <font>
      <b/>
      <sz val="9"/>
      <color theme="0" tint="-4.9989318521683403E-2"/>
      <name val="Calibri"/>
      <family val="2"/>
    </font>
    <font>
      <b/>
      <i/>
      <sz val="8"/>
      <name val="Calibri"/>
      <family val="2"/>
      <scheme val="minor"/>
    </font>
    <font>
      <b/>
      <sz val="11"/>
      <name val="Calibri"/>
      <family val="2"/>
      <charset val="1"/>
    </font>
    <font>
      <b/>
      <sz val="10"/>
      <color theme="0"/>
      <name val="Calibri"/>
      <family val="2"/>
      <scheme val="minor"/>
    </font>
    <font>
      <b/>
      <sz val="9"/>
      <color indexed="8"/>
      <name val="Calibri"/>
      <family val="2"/>
      <scheme val="minor"/>
    </font>
    <font>
      <i/>
      <sz val="9"/>
      <color theme="0" tint="-0.499984740745262"/>
      <name val="Calibri"/>
      <family val="2"/>
      <scheme val="minor"/>
    </font>
    <font>
      <b/>
      <sz val="12"/>
      <color theme="0"/>
      <name val="Calibri"/>
      <family val="2"/>
      <scheme val="minor"/>
    </font>
    <font>
      <b/>
      <sz val="10"/>
      <name val="Calibri"/>
      <family val="2"/>
      <scheme val="minor"/>
    </font>
    <font>
      <b/>
      <sz val="12"/>
      <color rgb="FFFFFF00"/>
      <name val="Calibri"/>
      <family val="2"/>
      <scheme val="minor"/>
    </font>
    <font>
      <sz val="9"/>
      <color rgb="FFFF0000"/>
      <name val="Calibri"/>
      <family val="2"/>
      <scheme val="minor"/>
    </font>
    <font>
      <i/>
      <sz val="9"/>
      <color indexed="8"/>
      <name val="Calibri"/>
      <family val="2"/>
    </font>
    <font>
      <sz val="8"/>
      <color rgb="FFFF0000"/>
      <name val="Calibri"/>
      <family val="2"/>
    </font>
  </fonts>
  <fills count="20">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0000"/>
        <bgColor indexed="64"/>
      </patternFill>
    </fill>
    <fill>
      <patternFill patternType="solid">
        <fgColor rgb="FFFFFF99"/>
        <bgColor indexed="64"/>
      </patternFill>
    </fill>
    <fill>
      <patternFill patternType="solid">
        <fgColor rgb="FF92D050"/>
        <bgColor indexed="64"/>
      </patternFill>
    </fill>
    <fill>
      <patternFill patternType="solid">
        <fgColor theme="8" tint="0.39997558519241921"/>
        <bgColor indexed="64"/>
      </patternFill>
    </fill>
    <fill>
      <patternFill patternType="solid">
        <fgColor rgb="FFFFFF99"/>
        <bgColor indexed="26"/>
      </patternFill>
    </fill>
    <fill>
      <patternFill patternType="solid">
        <fgColor rgb="FFFFC00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tint="-0.14999847407452621"/>
        <bgColor indexed="46"/>
      </patternFill>
    </fill>
    <fill>
      <patternFill patternType="solid">
        <fgColor rgb="FF21F4FF"/>
        <bgColor indexed="64"/>
      </patternFill>
    </fill>
    <fill>
      <patternFill patternType="solid">
        <fgColor rgb="FFFFFF00"/>
        <bgColor indexed="64"/>
      </patternFill>
    </fill>
  </fills>
  <borders count="108">
    <border>
      <left/>
      <right/>
      <top/>
      <bottom/>
      <diagonal/>
    </border>
    <border>
      <left/>
      <right/>
      <top/>
      <bottom style="thin">
        <color indexed="8"/>
      </bottom>
      <diagonal/>
    </border>
    <border>
      <left/>
      <right/>
      <top style="thin">
        <color indexed="8"/>
      </top>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8"/>
      </top>
      <bottom style="thin">
        <color indexed="23"/>
      </bottom>
      <diagonal/>
    </border>
    <border>
      <left/>
      <right style="thin">
        <color indexed="23"/>
      </right>
      <top style="thin">
        <color indexed="8"/>
      </top>
      <bottom style="thin">
        <color indexed="2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8"/>
      </top>
      <bottom style="thin">
        <color indexed="64"/>
      </bottom>
      <diagonal/>
    </border>
    <border>
      <left style="thin">
        <color indexed="8"/>
      </left>
      <right/>
      <top style="thin">
        <color indexed="8"/>
      </top>
      <bottom style="thin">
        <color indexed="64"/>
      </bottom>
      <diagonal/>
    </border>
    <border>
      <left/>
      <right style="thin">
        <color indexed="64"/>
      </right>
      <top style="thin">
        <color indexed="8"/>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8"/>
      </bottom>
      <diagonal/>
    </border>
    <border>
      <left style="thin">
        <color indexed="64"/>
      </left>
      <right/>
      <top style="thin">
        <color indexed="8"/>
      </top>
      <bottom/>
      <diagonal/>
    </border>
    <border>
      <left style="thin">
        <color indexed="64"/>
      </left>
      <right/>
      <top/>
      <bottom style="thin">
        <color indexed="8"/>
      </bottom>
      <diagonal/>
    </border>
    <border>
      <left style="thin">
        <color indexed="23"/>
      </left>
      <right style="thin">
        <color indexed="64"/>
      </right>
      <top style="thin">
        <color indexed="8"/>
      </top>
      <bottom style="thin">
        <color indexed="23"/>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style="thin">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thin">
        <color indexed="64"/>
      </left>
      <right/>
      <top style="thin">
        <color indexed="8"/>
      </top>
      <bottom style="thin">
        <color indexed="23"/>
      </bottom>
      <diagonal/>
    </border>
    <border>
      <left style="dotted">
        <color theme="0" tint="-0.499984740745262"/>
      </left>
      <right style="dotted">
        <color theme="0" tint="-0.499984740745262"/>
      </right>
      <top style="dotted">
        <color theme="0" tint="-0.499984740745262"/>
      </top>
      <bottom/>
      <diagonal/>
    </border>
    <border>
      <left/>
      <right/>
      <top style="thin">
        <color indexed="64"/>
      </top>
      <bottom style="dotted">
        <color theme="0" tint="-0.499984740745262"/>
      </bottom>
      <diagonal/>
    </border>
    <border>
      <left style="thin">
        <color theme="0" tint="-0.499984740745262"/>
      </left>
      <right style="thin">
        <color theme="0" tint="-0.499984740745262"/>
      </right>
      <top/>
      <bottom/>
      <diagonal/>
    </border>
    <border>
      <left style="thin">
        <color theme="0" tint="-0.499984740745262"/>
      </left>
      <right/>
      <top style="thin">
        <color indexed="8"/>
      </top>
      <bottom/>
      <diagonal/>
    </border>
    <border>
      <left/>
      <right style="thin">
        <color theme="0" tint="-0.499984740745262"/>
      </right>
      <top style="thin">
        <color indexed="8"/>
      </top>
      <bottom/>
      <diagonal/>
    </border>
    <border>
      <left style="thin">
        <color theme="0" tint="-0.499984740745262"/>
      </left>
      <right/>
      <top/>
      <bottom/>
      <diagonal/>
    </border>
    <border>
      <left/>
      <right style="thin">
        <color theme="0" tint="-0.499984740745262"/>
      </right>
      <top/>
      <bottom/>
      <diagonal/>
    </border>
    <border>
      <left/>
      <right style="thin">
        <color theme="0" tint="-0.499984740745262"/>
      </right>
      <top/>
      <bottom style="thin">
        <color indexed="8"/>
      </bottom>
      <diagonal/>
    </border>
    <border>
      <left style="thin">
        <color theme="0" tint="-0.499984740745262"/>
      </left>
      <right style="thin">
        <color indexed="8"/>
      </right>
      <top/>
      <bottom/>
      <diagonal/>
    </border>
    <border>
      <left style="thin">
        <color theme="0" tint="-0.499984740745262"/>
      </left>
      <right style="thin">
        <color indexed="8"/>
      </right>
      <top/>
      <bottom style="thin">
        <color indexed="8"/>
      </bottom>
      <diagonal/>
    </border>
    <border>
      <left style="thin">
        <color indexed="64"/>
      </left>
      <right style="thin">
        <color theme="0" tint="-0.499984740745262"/>
      </right>
      <top/>
      <bottom/>
      <diagonal/>
    </border>
    <border>
      <left style="thin">
        <color indexed="64"/>
      </left>
      <right style="thin">
        <color theme="0" tint="-0.499984740745262"/>
      </right>
      <top style="thin">
        <color indexed="23"/>
      </top>
      <bottom/>
      <diagonal/>
    </border>
    <border>
      <left style="thin">
        <color theme="0" tint="-0.499984740745262"/>
      </left>
      <right style="thin">
        <color theme="0" tint="-0.499984740745262"/>
      </right>
      <top style="thin">
        <color indexed="23"/>
      </top>
      <bottom/>
      <diagonal/>
    </border>
    <border>
      <left style="thin">
        <color theme="0" tint="-0.499984740745262"/>
      </left>
      <right style="thin">
        <color indexed="64"/>
      </right>
      <top style="thin">
        <color indexed="23"/>
      </top>
      <bottom/>
      <diagonal/>
    </border>
    <border>
      <left style="thin">
        <color theme="0" tint="-0.499984740745262"/>
      </left>
      <right style="thin">
        <color indexed="64"/>
      </right>
      <top/>
      <bottom/>
      <diagonal/>
    </border>
    <border>
      <left/>
      <right style="dotted">
        <color theme="0" tint="-0.499984740745262"/>
      </right>
      <top style="thin">
        <color indexed="64"/>
      </top>
      <bottom style="dotted">
        <color theme="0" tint="-0.499984740745262"/>
      </bottom>
      <diagonal/>
    </border>
    <border>
      <left style="dotted">
        <color theme="0" tint="-0.499984740745262"/>
      </left>
      <right/>
      <top style="thin">
        <color indexed="64"/>
      </top>
      <bottom style="dotted">
        <color theme="0" tint="-0.499984740745262"/>
      </bottom>
      <diagonal/>
    </border>
    <border>
      <left style="thin">
        <color theme="0" tint="-0.499984740745262"/>
      </left>
      <right style="thin">
        <color indexed="64"/>
      </right>
      <top style="thin">
        <color theme="0" tint="-0.499984740745262"/>
      </top>
      <bottom/>
      <diagonal/>
    </border>
    <border>
      <left style="thin">
        <color indexed="23"/>
      </left>
      <right style="thin">
        <color indexed="23"/>
      </right>
      <top style="thin">
        <color theme="0" tint="-0.499984740745262"/>
      </top>
      <bottom/>
      <diagonal/>
    </border>
    <border>
      <left style="thin">
        <color indexed="64"/>
      </left>
      <right/>
      <top style="thin">
        <color indexed="8"/>
      </top>
      <bottom style="thin">
        <color theme="0" tint="-0.499984740745262"/>
      </bottom>
      <diagonal/>
    </border>
    <border>
      <left/>
      <right/>
      <top style="thin">
        <color indexed="8"/>
      </top>
      <bottom style="thin">
        <color theme="0" tint="-0.499984740745262"/>
      </bottom>
      <diagonal/>
    </border>
    <border>
      <left/>
      <right style="thin">
        <color indexed="23"/>
      </right>
      <top style="thin">
        <color indexed="8"/>
      </top>
      <bottom style="thin">
        <color theme="0" tint="-0.499984740745262"/>
      </bottom>
      <diagonal/>
    </border>
    <border>
      <left style="thin">
        <color indexed="23"/>
      </left>
      <right style="thin">
        <color indexed="23"/>
      </right>
      <top style="thin">
        <color indexed="8"/>
      </top>
      <bottom style="thin">
        <color theme="0" tint="-0.499984740745262"/>
      </bottom>
      <diagonal/>
    </border>
    <border>
      <left style="thin">
        <color indexed="23"/>
      </left>
      <right style="thin">
        <color indexed="64"/>
      </right>
      <top style="thin">
        <color indexed="8"/>
      </top>
      <bottom style="thin">
        <color theme="0" tint="-0.499984740745262"/>
      </bottom>
      <diagonal/>
    </border>
    <border>
      <left style="thin">
        <color indexed="23"/>
      </left>
      <right style="thin">
        <color indexed="64"/>
      </right>
      <top style="thin">
        <color theme="0" tint="-0.499984740745262"/>
      </top>
      <bottom/>
      <diagonal/>
    </border>
    <border>
      <left style="thin">
        <color theme="0" tint="-0.499984740745262"/>
      </left>
      <right style="thin">
        <color indexed="64"/>
      </right>
      <top style="thin">
        <color indexed="8"/>
      </top>
      <bottom/>
      <diagonal/>
    </border>
    <border>
      <left style="thin">
        <color indexed="64"/>
      </left>
      <right style="thin">
        <color theme="0" tint="-0.499984740745262"/>
      </right>
      <top style="thin">
        <color indexed="8"/>
      </top>
      <bottom style="thin">
        <color theme="0" tint="-0.499984740745262"/>
      </bottom>
      <diagonal/>
    </border>
    <border>
      <left style="thin">
        <color theme="0" tint="-0.499984740745262"/>
      </left>
      <right style="thin">
        <color theme="0" tint="-0.499984740745262"/>
      </right>
      <top style="thin">
        <color indexed="8"/>
      </top>
      <bottom style="thin">
        <color theme="0" tint="-0.499984740745262"/>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style="thin">
        <color indexed="23"/>
      </left>
      <right/>
      <top style="thin">
        <color indexed="64"/>
      </top>
      <bottom style="thin">
        <color theme="0" tint="-0.499984740745262"/>
      </bottom>
      <diagonal/>
    </border>
    <border>
      <left style="thin">
        <color indexed="55"/>
      </left>
      <right/>
      <top style="thin">
        <color indexed="64"/>
      </top>
      <bottom style="thin">
        <color theme="0" tint="-0.499984740745262"/>
      </bottom>
      <diagonal/>
    </border>
    <border>
      <left style="thin">
        <color indexed="64"/>
      </left>
      <right/>
      <top style="thin">
        <color indexed="64"/>
      </top>
      <bottom style="dotted">
        <color theme="0" tint="-0.499984740745262"/>
      </bottom>
      <diagonal/>
    </border>
    <border>
      <left style="thin">
        <color theme="0" tint="-0.499984740745262"/>
      </left>
      <right/>
      <top style="thin">
        <color theme="0" tint="-0.499984740745262"/>
      </top>
      <bottom style="thin">
        <color indexed="8"/>
      </bottom>
      <diagonal/>
    </border>
    <border>
      <left/>
      <right style="thin">
        <color theme="0" tint="-0.499984740745262"/>
      </right>
      <top style="thin">
        <color theme="0" tint="-0.499984740745262"/>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8"/>
      </top>
      <bottom/>
      <diagonal/>
    </border>
    <border>
      <left style="thin">
        <color indexed="64"/>
      </left>
      <right style="dotted">
        <color theme="0" tint="-0.499984740745262"/>
      </right>
      <top style="dotted">
        <color theme="0" tint="-0.499984740745262"/>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style="dotted">
        <color theme="0" tint="-0.499984740745262"/>
      </left>
      <right/>
      <top style="dotted">
        <color indexed="64"/>
      </top>
      <bottom style="thin">
        <color indexed="64"/>
      </bottom>
      <diagonal/>
    </border>
    <border>
      <left/>
      <right style="dotted">
        <color theme="0" tint="-0.499984740745262"/>
      </right>
      <top style="dotted">
        <color indexed="64"/>
      </top>
      <bottom style="thin">
        <color indexed="64"/>
      </bottom>
      <diagonal/>
    </border>
    <border>
      <left/>
      <right style="thin">
        <color indexed="64"/>
      </right>
      <top style="dotted">
        <color indexed="64"/>
      </top>
      <bottom style="thin">
        <color indexed="64"/>
      </bottom>
      <diagonal/>
    </border>
    <border>
      <left style="thin">
        <color indexed="55"/>
      </left>
      <right style="thin">
        <color indexed="64"/>
      </right>
      <top style="thin">
        <color indexed="64"/>
      </top>
      <bottom style="thin">
        <color theme="0" tint="-0.499984740745262"/>
      </bottom>
      <diagonal/>
    </border>
    <border>
      <left style="dotted">
        <color theme="0" tint="-0.499984740745262"/>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tint="-0.499984740745262"/>
      </left>
      <right/>
      <top/>
      <bottom style="thin">
        <color indexed="8"/>
      </bottom>
      <diagonal/>
    </border>
    <border>
      <left style="thin">
        <color indexed="64"/>
      </left>
      <right/>
      <top style="thin">
        <color indexed="23"/>
      </top>
      <bottom/>
      <diagonal/>
    </border>
    <border>
      <left/>
      <right/>
      <top style="thin">
        <color indexed="23"/>
      </top>
      <bottom/>
      <diagonal/>
    </border>
    <border>
      <left/>
      <right style="thin">
        <color theme="0" tint="-0.499984740745262"/>
      </right>
      <top style="thin">
        <color indexed="23"/>
      </top>
      <bottom/>
      <diagonal/>
    </border>
    <border>
      <left style="thin">
        <color theme="0" tint="-0.499984740745262"/>
      </left>
      <right/>
      <top style="thin">
        <color indexed="8"/>
      </top>
      <bottom style="thin">
        <color theme="0" tint="-0.499984740745262"/>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theme="0" tint="-0.499984740745262"/>
      </top>
      <bottom/>
      <diagonal/>
    </border>
    <border>
      <left style="thin">
        <color theme="0" tint="-0.499984740745262"/>
      </left>
      <right style="thin">
        <color theme="0" tint="-0.499984740745262"/>
      </right>
      <top/>
      <bottom style="dashed">
        <color theme="0" tint="-0.499984740745262"/>
      </bottom>
      <diagonal/>
    </border>
    <border>
      <left style="thin">
        <color indexed="64"/>
      </left>
      <right/>
      <top/>
      <bottom style="dashed">
        <color theme="0" tint="-0.499984740745262"/>
      </bottom>
      <diagonal/>
    </border>
    <border>
      <left/>
      <right/>
      <top/>
      <bottom style="dashed">
        <color theme="0" tint="-0.499984740745262"/>
      </bottom>
      <diagonal/>
    </border>
    <border>
      <left/>
      <right style="thin">
        <color theme="0" tint="-0.499984740745262"/>
      </right>
      <top/>
      <bottom style="dashed">
        <color theme="0" tint="-0.499984740745262"/>
      </bottom>
      <diagonal/>
    </border>
    <border>
      <left style="thin">
        <color theme="0" tint="-0.499984740745262"/>
      </left>
      <right style="thin">
        <color indexed="64"/>
      </right>
      <top/>
      <bottom style="dashed">
        <color theme="0" tint="-0.499984740745262"/>
      </bottom>
      <diagonal/>
    </border>
    <border>
      <left style="thin">
        <color theme="0" tint="-0.499984740745262"/>
      </left>
      <right/>
      <top/>
      <bottom style="dashed">
        <color theme="0" tint="-0.499984740745262"/>
      </bottom>
      <diagonal/>
    </border>
    <border>
      <left style="thin">
        <color indexed="64"/>
      </left>
      <right style="thin">
        <color theme="0" tint="-0.499984740745262"/>
      </right>
      <top/>
      <bottom style="dashed">
        <color theme="0" tint="-0.499984740745262"/>
      </bottom>
      <diagonal/>
    </border>
    <border>
      <left/>
      <right/>
      <top style="thin">
        <color indexed="8"/>
      </top>
      <bottom style="dashed">
        <color theme="0" tint="-0.499984740745262"/>
      </bottom>
      <diagonal/>
    </border>
    <border>
      <left/>
      <right style="thin">
        <color indexed="64"/>
      </right>
      <top style="thin">
        <color indexed="8"/>
      </top>
      <bottom style="dashed">
        <color theme="0" tint="-0.499984740745262"/>
      </bottom>
      <diagonal/>
    </border>
    <border>
      <left style="thin">
        <color theme="0" tint="-0.499984740745262"/>
      </left>
      <right/>
      <top style="dashed">
        <color theme="0" tint="-0.499984740745262"/>
      </top>
      <bottom style="thin">
        <color indexed="8"/>
      </bottom>
      <diagonal/>
    </border>
    <border>
      <left/>
      <right/>
      <top style="dashed">
        <color theme="0" tint="-0.499984740745262"/>
      </top>
      <bottom style="thin">
        <color indexed="8"/>
      </bottom>
      <diagonal/>
    </border>
    <border>
      <left/>
      <right style="thin">
        <color indexed="64"/>
      </right>
      <top style="dashed">
        <color theme="0" tint="-0.499984740745262"/>
      </top>
      <bottom style="thin">
        <color indexed="8"/>
      </bottom>
      <diagonal/>
    </border>
    <border>
      <left style="thin">
        <color indexed="64"/>
      </left>
      <right/>
      <top style="dashed">
        <color theme="0" tint="-0.499984740745262"/>
      </top>
      <bottom style="thin">
        <color indexed="8"/>
      </bottom>
      <diagonal/>
    </border>
    <border>
      <left/>
      <right style="thin">
        <color theme="0" tint="-0.499984740745262"/>
      </right>
      <top style="dashed">
        <color theme="0" tint="-0.499984740745262"/>
      </top>
      <bottom style="thin">
        <color indexed="8"/>
      </bottom>
      <diagonal/>
    </border>
    <border>
      <left/>
      <right style="thin">
        <color indexed="64"/>
      </right>
      <top/>
      <bottom style="dashed">
        <color theme="0" tint="-0.499984740745262"/>
      </bottom>
      <diagonal/>
    </border>
    <border>
      <left style="thin">
        <color indexed="64"/>
      </left>
      <right/>
      <top style="dashed">
        <color theme="0" tint="-0.499984740745262"/>
      </top>
      <bottom/>
      <diagonal/>
    </border>
    <border>
      <left/>
      <right style="thin">
        <color indexed="64"/>
      </right>
      <top style="dashed">
        <color theme="0" tint="-0.499984740745262"/>
      </top>
      <bottom/>
      <diagonal/>
    </border>
  </borders>
  <cellStyleXfs count="12">
    <xf numFmtId="0" fontId="0" fillId="0" borderId="0"/>
    <xf numFmtId="164" fontId="3" fillId="0" borderId="0"/>
    <xf numFmtId="0" fontId="2" fillId="0" borderId="0"/>
    <xf numFmtId="0" fontId="2" fillId="0" borderId="0"/>
    <xf numFmtId="164" fontId="3" fillId="0" borderId="0"/>
    <xf numFmtId="0" fontId="3" fillId="0" borderId="0"/>
    <xf numFmtId="0" fontId="1" fillId="0" borderId="0"/>
    <xf numFmtId="44" fontId="1" fillId="0" borderId="0" applyFont="0" applyFill="0" applyBorder="0" applyAlignment="0" applyProtection="0"/>
    <xf numFmtId="0" fontId="12" fillId="0" borderId="0"/>
    <xf numFmtId="44" fontId="12" fillId="0" borderId="0" applyFont="0" applyFill="0" applyBorder="0" applyAlignment="0" applyProtection="0"/>
    <xf numFmtId="0" fontId="12" fillId="0" borderId="0"/>
    <xf numFmtId="9" fontId="1" fillId="0" borderId="0" applyFont="0" applyFill="0" applyBorder="0" applyAlignment="0" applyProtection="0"/>
  </cellStyleXfs>
  <cellXfs count="359">
    <xf numFmtId="0" fontId="0" fillId="0" borderId="0" xfId="0"/>
    <xf numFmtId="0" fontId="4" fillId="0" borderId="0" xfId="2" applyFont="1" applyFill="1" applyAlignment="1" applyProtection="1">
      <alignment vertical="center"/>
    </xf>
    <xf numFmtId="0" fontId="4" fillId="0" borderId="0" xfId="2" applyFont="1" applyFill="1" applyBorder="1" applyAlignment="1" applyProtection="1">
      <alignment vertical="center"/>
    </xf>
    <xf numFmtId="0" fontId="5" fillId="0" borderId="0" xfId="2" applyFont="1" applyFill="1" applyBorder="1" applyAlignment="1" applyProtection="1">
      <alignment vertical="center"/>
    </xf>
    <xf numFmtId="0" fontId="5"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horizontal="left" vertical="center"/>
    </xf>
    <xf numFmtId="2" fontId="4" fillId="0" borderId="0" xfId="2" applyNumberFormat="1" applyFont="1" applyFill="1" applyBorder="1" applyAlignment="1" applyProtection="1">
      <alignment horizontal="right" vertical="center"/>
    </xf>
    <xf numFmtId="0" fontId="4" fillId="0" borderId="0" xfId="2" applyFont="1" applyFill="1" applyBorder="1" applyAlignment="1" applyProtection="1">
      <alignment horizontal="left" vertical="center"/>
    </xf>
    <xf numFmtId="0" fontId="6"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vertical="center"/>
    </xf>
    <xf numFmtId="166" fontId="7" fillId="0" borderId="0" xfId="1" applyNumberFormat="1" applyFont="1" applyFill="1" applyBorder="1" applyAlignment="1" applyProtection="1">
      <alignment vertical="center"/>
    </xf>
    <xf numFmtId="0" fontId="5" fillId="0" borderId="1" xfId="2" applyFont="1" applyFill="1" applyBorder="1" applyAlignment="1" applyProtection="1"/>
    <xf numFmtId="0" fontId="5" fillId="0" borderId="0" xfId="2" applyFont="1" applyFill="1" applyAlignment="1" applyProtection="1">
      <alignment horizontal="center" vertical="center"/>
    </xf>
    <xf numFmtId="0" fontId="4" fillId="0" borderId="0" xfId="2" applyFont="1" applyFill="1" applyBorder="1" applyAlignment="1" applyProtection="1">
      <alignment horizontal="right" vertical="center"/>
    </xf>
    <xf numFmtId="0" fontId="9" fillId="0" borderId="0" xfId="2" applyFont="1" applyFill="1" applyBorder="1" applyAlignment="1" applyProtection="1">
      <alignment horizontal="left" vertical="center"/>
    </xf>
    <xf numFmtId="164" fontId="5" fillId="0" borderId="1" xfId="2" applyNumberFormat="1" applyFont="1" applyFill="1" applyBorder="1" applyAlignment="1" applyProtection="1"/>
    <xf numFmtId="164" fontId="4" fillId="0" borderId="0" xfId="2" applyNumberFormat="1" applyFont="1" applyFill="1" applyAlignment="1" applyProtection="1">
      <alignment vertical="center"/>
    </xf>
    <xf numFmtId="164" fontId="4" fillId="0" borderId="0" xfId="2" applyNumberFormat="1" applyFont="1" applyFill="1" applyAlignment="1" applyProtection="1">
      <alignment horizontal="right" vertical="center"/>
    </xf>
    <xf numFmtId="164" fontId="6" fillId="0" borderId="23" xfId="2" applyNumberFormat="1" applyFont="1" applyFill="1" applyBorder="1" applyAlignment="1" applyProtection="1">
      <alignment horizontal="center" vertical="center"/>
    </xf>
    <xf numFmtId="164" fontId="6" fillId="0" borderId="23" xfId="1" applyNumberFormat="1" applyFont="1" applyFill="1" applyBorder="1" applyAlignment="1" applyProtection="1">
      <alignment horizontal="center" vertical="center"/>
    </xf>
    <xf numFmtId="164" fontId="5" fillId="0" borderId="0" xfId="2" applyNumberFormat="1" applyFont="1" applyFill="1" applyBorder="1" applyAlignment="1" applyProtection="1">
      <alignment horizontal="right"/>
    </xf>
    <xf numFmtId="0" fontId="5" fillId="0" borderId="0" xfId="2" applyFont="1" applyFill="1" applyBorder="1" applyAlignment="1" applyProtection="1"/>
    <xf numFmtId="0" fontId="22" fillId="0" borderId="0" xfId="2" applyFont="1" applyFill="1" applyBorder="1" applyAlignment="1" applyProtection="1">
      <alignment horizontal="left"/>
    </xf>
    <xf numFmtId="0" fontId="0" fillId="0" borderId="0" xfId="0" applyAlignment="1">
      <alignment wrapText="1"/>
    </xf>
    <xf numFmtId="0" fontId="0" fillId="0" borderId="0" xfId="0" applyAlignment="1">
      <alignment vertical="top" wrapText="1"/>
    </xf>
    <xf numFmtId="0" fontId="0" fillId="0" borderId="0" xfId="0" applyAlignment="1">
      <alignment horizontal="left"/>
    </xf>
    <xf numFmtId="0" fontId="23" fillId="0" borderId="0" xfId="2" applyFont="1" applyFill="1" applyAlignment="1" applyProtection="1">
      <alignment horizontal="center" vertical="center"/>
    </xf>
    <xf numFmtId="0" fontId="24" fillId="2" borderId="6" xfId="2" applyFont="1" applyFill="1" applyBorder="1" applyAlignment="1" applyProtection="1">
      <alignment horizontal="center" vertical="center"/>
    </xf>
    <xf numFmtId="0" fontId="25" fillId="0" borderId="0" xfId="2" applyFont="1" applyFill="1" applyBorder="1" applyAlignment="1" applyProtection="1">
      <alignment vertical="center"/>
    </xf>
    <xf numFmtId="0" fontId="25" fillId="0" borderId="0" xfId="2" applyFont="1" applyFill="1" applyAlignment="1" applyProtection="1">
      <alignment vertical="center"/>
    </xf>
    <xf numFmtId="164" fontId="21" fillId="0" borderId="1" xfId="2" applyNumberFormat="1" applyFont="1" applyFill="1" applyBorder="1" applyAlignment="1" applyProtection="1">
      <alignment horizontal="right"/>
    </xf>
    <xf numFmtId="0" fontId="27" fillId="0" borderId="0" xfId="2" applyFont="1" applyFill="1" applyBorder="1" applyAlignment="1" applyProtection="1">
      <alignment horizontal="center" vertical="center"/>
    </xf>
    <xf numFmtId="0" fontId="28" fillId="0" borderId="0" xfId="2" applyFont="1" applyFill="1" applyAlignment="1" applyProtection="1">
      <alignment vertical="center"/>
    </xf>
    <xf numFmtId="0" fontId="0" fillId="0" borderId="0" xfId="0" applyBorder="1"/>
    <xf numFmtId="0" fontId="25" fillId="0" borderId="0" xfId="2" applyFont="1" applyFill="1" applyBorder="1" applyAlignment="1" applyProtection="1">
      <alignment horizontal="left" vertical="top"/>
    </xf>
    <xf numFmtId="164" fontId="6" fillId="0" borderId="51" xfId="2" applyNumberFormat="1" applyFont="1" applyFill="1" applyBorder="1" applyAlignment="1" applyProtection="1">
      <alignment horizontal="center" vertical="center"/>
    </xf>
    <xf numFmtId="0" fontId="6" fillId="0" borderId="55" xfId="2" applyFont="1" applyFill="1" applyBorder="1" applyAlignment="1" applyProtection="1">
      <alignment horizontal="center" vertical="center"/>
    </xf>
    <xf numFmtId="164" fontId="6" fillId="0" borderId="56" xfId="2" applyNumberFormat="1" applyFont="1" applyFill="1" applyBorder="1" applyAlignment="1" applyProtection="1">
      <alignment horizontal="center" vertical="center"/>
    </xf>
    <xf numFmtId="164" fontId="6" fillId="0" borderId="57" xfId="2" applyNumberFormat="1" applyFont="1" applyFill="1" applyBorder="1" applyAlignment="1" applyProtection="1">
      <alignment horizontal="center" vertical="center" wrapText="1"/>
    </xf>
    <xf numFmtId="166" fontId="6" fillId="0" borderId="58" xfId="2" applyNumberFormat="1" applyFont="1" applyFill="1" applyBorder="1" applyAlignment="1" applyProtection="1">
      <alignment horizontal="center" vertical="center"/>
    </xf>
    <xf numFmtId="0" fontId="11" fillId="0" borderId="60" xfId="2" applyFont="1" applyFill="1" applyBorder="1" applyAlignment="1" applyProtection="1">
      <alignment horizontal="center" vertical="center"/>
    </xf>
    <xf numFmtId="0" fontId="6" fillId="0" borderId="63" xfId="2" applyFont="1" applyFill="1" applyBorder="1" applyAlignment="1" applyProtection="1">
      <alignment horizontal="center" vertical="center"/>
    </xf>
    <xf numFmtId="0" fontId="6" fillId="0" borderId="64" xfId="2" applyFont="1" applyFill="1" applyBorder="1" applyAlignment="1" applyProtection="1">
      <alignment horizontal="center" vertical="center"/>
    </xf>
    <xf numFmtId="0" fontId="14" fillId="0" borderId="0" xfId="0" applyFont="1" applyBorder="1" applyProtection="1"/>
    <xf numFmtId="0" fontId="14" fillId="0" borderId="0" xfId="0" applyFont="1" applyProtection="1"/>
    <xf numFmtId="166" fontId="13" fillId="0" borderId="20" xfId="1" applyNumberFormat="1" applyFont="1" applyBorder="1" applyProtection="1"/>
    <xf numFmtId="166" fontId="13" fillId="0" borderId="13" xfId="1" applyNumberFormat="1" applyFont="1" applyBorder="1" applyProtection="1"/>
    <xf numFmtId="0" fontId="17" fillId="0" borderId="62" xfId="0" applyFont="1" applyBorder="1" applyAlignment="1" applyProtection="1">
      <alignment horizontal="right"/>
    </xf>
    <xf numFmtId="0" fontId="17" fillId="0" borderId="60" xfId="0" applyFont="1" applyBorder="1" applyAlignment="1" applyProtection="1">
      <alignment horizontal="center"/>
    </xf>
    <xf numFmtId="0" fontId="17" fillId="0" borderId="0" xfId="0" applyFont="1" applyProtection="1"/>
    <xf numFmtId="0" fontId="6" fillId="0" borderId="76" xfId="2" applyFont="1" applyFill="1" applyBorder="1" applyAlignment="1" applyProtection="1">
      <alignment horizontal="center" vertical="center"/>
    </xf>
    <xf numFmtId="0" fontId="28" fillId="0" borderId="10" xfId="2" applyFont="1" applyFill="1" applyBorder="1" applyAlignment="1" applyProtection="1">
      <alignment horizontal="left" vertical="center"/>
    </xf>
    <xf numFmtId="164" fontId="30" fillId="0" borderId="11" xfId="1" applyFont="1" applyFill="1" applyBorder="1" applyProtection="1"/>
    <xf numFmtId="0" fontId="28" fillId="0" borderId="12" xfId="2" applyFont="1" applyFill="1" applyBorder="1" applyAlignment="1" applyProtection="1">
      <alignment horizontal="left" vertical="center"/>
    </xf>
    <xf numFmtId="164" fontId="30" fillId="0" borderId="13" xfId="1" applyFont="1" applyFill="1" applyBorder="1" applyProtection="1"/>
    <xf numFmtId="0" fontId="28" fillId="0" borderId="18" xfId="2" applyFont="1" applyFill="1" applyBorder="1" applyAlignment="1" applyProtection="1">
      <alignment horizontal="left" vertical="center"/>
    </xf>
    <xf numFmtId="164" fontId="30" fillId="0" borderId="17" xfId="1" applyFont="1" applyFill="1" applyBorder="1" applyProtection="1"/>
    <xf numFmtId="173" fontId="8" fillId="0" borderId="47" xfId="1" applyNumberFormat="1" applyFont="1" applyFill="1" applyBorder="1" applyAlignment="1" applyProtection="1">
      <alignment vertical="center"/>
    </xf>
    <xf numFmtId="173" fontId="8" fillId="0" borderId="50" xfId="1" applyNumberFormat="1" applyFont="1" applyFill="1" applyBorder="1" applyAlignment="1" applyProtection="1">
      <alignment vertical="center"/>
    </xf>
    <xf numFmtId="172" fontId="8" fillId="0" borderId="50" xfId="1" applyNumberFormat="1" applyFont="1" applyFill="1" applyBorder="1" applyAlignment="1" applyProtection="1">
      <alignment vertical="center"/>
    </xf>
    <xf numFmtId="166" fontId="9" fillId="13" borderId="16" xfId="1" applyNumberFormat="1" applyFont="1" applyFill="1" applyBorder="1" applyAlignment="1" applyProtection="1">
      <alignment horizontal="right" vertical="center"/>
    </xf>
    <xf numFmtId="169" fontId="15" fillId="0" borderId="31" xfId="2" applyNumberFormat="1" applyFont="1" applyFill="1" applyBorder="1" applyAlignment="1" applyProtection="1">
      <alignment horizontal="center" vertical="center"/>
      <protection locked="0"/>
    </xf>
    <xf numFmtId="164" fontId="4" fillId="0" borderId="49" xfId="2" applyNumberFormat="1" applyFont="1" applyFill="1" applyBorder="1" applyAlignment="1" applyProtection="1">
      <alignment horizontal="center" vertical="center"/>
    </xf>
    <xf numFmtId="166" fontId="30" fillId="0" borderId="0" xfId="1" applyNumberFormat="1" applyFont="1" applyFill="1" applyBorder="1" applyProtection="1"/>
    <xf numFmtId="0" fontId="34" fillId="0" borderId="0" xfId="2" applyFont="1" applyFill="1" applyAlignment="1" applyProtection="1">
      <alignment vertical="center"/>
    </xf>
    <xf numFmtId="0" fontId="28" fillId="0" borderId="0" xfId="0" applyFont="1" applyAlignment="1" applyProtection="1">
      <alignment vertical="center"/>
    </xf>
    <xf numFmtId="0" fontId="28" fillId="0" borderId="0" xfId="0" applyFont="1" applyAlignment="1" applyProtection="1">
      <alignment vertical="center" wrapText="1"/>
    </xf>
    <xf numFmtId="164" fontId="30" fillId="0" borderId="26" xfId="1" applyNumberFormat="1" applyFont="1" applyBorder="1" applyAlignment="1" applyProtection="1">
      <alignment vertical="center"/>
    </xf>
    <xf numFmtId="164" fontId="44" fillId="11" borderId="26" xfId="1" applyNumberFormat="1" applyFont="1" applyFill="1" applyBorder="1" applyAlignment="1" applyProtection="1">
      <alignment vertical="center"/>
    </xf>
    <xf numFmtId="164" fontId="45" fillId="0" borderId="26" xfId="1" applyFont="1" applyBorder="1" applyAlignment="1" applyProtection="1">
      <alignment vertical="center"/>
    </xf>
    <xf numFmtId="166" fontId="30" fillId="0" borderId="26" xfId="1" applyNumberFormat="1" applyFont="1" applyBorder="1" applyAlignment="1" applyProtection="1">
      <alignment vertical="center"/>
    </xf>
    <xf numFmtId="166" fontId="44" fillId="11" borderId="26" xfId="1" applyNumberFormat="1" applyFont="1" applyFill="1" applyBorder="1" applyAlignment="1" applyProtection="1">
      <alignment vertical="center"/>
    </xf>
    <xf numFmtId="166" fontId="45" fillId="0" borderId="26" xfId="1" applyNumberFormat="1" applyFont="1" applyBorder="1" applyAlignment="1" applyProtection="1">
      <alignment vertical="center"/>
    </xf>
    <xf numFmtId="164" fontId="30" fillId="0" borderId="26" xfId="1" applyNumberFormat="1" applyFont="1" applyFill="1" applyBorder="1" applyAlignment="1" applyProtection="1">
      <alignment vertical="center"/>
    </xf>
    <xf numFmtId="164" fontId="44" fillId="11" borderId="26" xfId="1" applyFont="1" applyFill="1" applyBorder="1" applyAlignment="1" applyProtection="1">
      <alignment vertical="center"/>
    </xf>
    <xf numFmtId="166" fontId="30" fillId="0" borderId="26" xfId="1" applyNumberFormat="1" applyFont="1" applyFill="1" applyBorder="1" applyAlignment="1" applyProtection="1">
      <alignment vertical="center"/>
    </xf>
    <xf numFmtId="164" fontId="30" fillId="0" borderId="26" xfId="1" applyFont="1" applyBorder="1" applyAlignment="1" applyProtection="1">
      <alignment vertical="center"/>
    </xf>
    <xf numFmtId="0" fontId="31" fillId="0" borderId="0" xfId="0" applyFont="1" applyAlignment="1" applyProtection="1">
      <alignment vertical="center"/>
    </xf>
    <xf numFmtId="166" fontId="44" fillId="0" borderId="0" xfId="1" applyNumberFormat="1" applyFont="1" applyFill="1" applyBorder="1" applyAlignment="1" applyProtection="1">
      <alignment vertical="center"/>
      <protection locked="0"/>
    </xf>
    <xf numFmtId="0" fontId="31" fillId="14" borderId="26" xfId="0" applyFont="1" applyFill="1" applyBorder="1" applyAlignment="1" applyProtection="1">
      <alignment horizontal="center" vertical="center" wrapText="1"/>
    </xf>
    <xf numFmtId="0" fontId="43" fillId="0" borderId="0" xfId="0" applyFont="1" applyFill="1" applyBorder="1" applyAlignment="1" applyProtection="1">
      <alignment horizontal="center" vertical="center"/>
    </xf>
    <xf numFmtId="0" fontId="28" fillId="0" borderId="0" xfId="0" applyFont="1" applyAlignment="1" applyProtection="1">
      <alignment horizontal="center" vertical="center" wrapText="1"/>
    </xf>
    <xf numFmtId="166" fontId="44" fillId="10" borderId="26" xfId="1" applyNumberFormat="1" applyFont="1" applyFill="1" applyBorder="1" applyAlignment="1" applyProtection="1">
      <alignment horizontal="right" vertical="center"/>
      <protection locked="0"/>
    </xf>
    <xf numFmtId="2" fontId="31" fillId="10" borderId="26" xfId="0" applyNumberFormat="1" applyFont="1" applyFill="1" applyBorder="1" applyAlignment="1" applyProtection="1">
      <alignment horizontal="right" vertical="center"/>
      <protection locked="0"/>
    </xf>
    <xf numFmtId="0" fontId="46" fillId="0" borderId="0" xfId="0" applyFont="1" applyFill="1" applyBorder="1" applyAlignment="1" applyProtection="1">
      <alignment horizontal="left" vertical="center"/>
    </xf>
    <xf numFmtId="0" fontId="28" fillId="0" borderId="0" xfId="0" applyFont="1" applyFill="1" applyBorder="1" applyAlignment="1" applyProtection="1">
      <alignment vertical="center"/>
    </xf>
    <xf numFmtId="0" fontId="28" fillId="0" borderId="0" xfId="0" applyFont="1" applyFill="1" applyBorder="1" applyAlignment="1" applyProtection="1">
      <alignment horizontal="right" vertical="center"/>
    </xf>
    <xf numFmtId="166" fontId="44" fillId="0" borderId="0" xfId="1" applyNumberFormat="1" applyFont="1" applyFill="1" applyBorder="1" applyAlignment="1" applyProtection="1">
      <alignment vertical="center"/>
    </xf>
    <xf numFmtId="0" fontId="28" fillId="0" borderId="0" xfId="0" applyFont="1" applyFill="1" applyBorder="1" applyAlignment="1" applyProtection="1">
      <alignment vertical="center" wrapText="1"/>
    </xf>
    <xf numFmtId="0" fontId="28" fillId="0" borderId="0" xfId="0" applyFont="1" applyFill="1" applyBorder="1" applyAlignment="1" applyProtection="1">
      <alignment horizontal="center" vertical="center" wrapText="1"/>
    </xf>
    <xf numFmtId="0" fontId="28" fillId="0" borderId="26" xfId="0" applyFont="1" applyBorder="1" applyAlignment="1" applyProtection="1">
      <alignment horizontal="left" vertical="center"/>
    </xf>
    <xf numFmtId="0" fontId="28" fillId="0" borderId="0" xfId="0" applyFont="1" applyFill="1" applyBorder="1" applyAlignment="1" applyProtection="1">
      <alignment horizontal="left" vertical="center"/>
    </xf>
    <xf numFmtId="0" fontId="28" fillId="0" borderId="0" xfId="0" applyFont="1" applyAlignment="1" applyProtection="1">
      <alignment horizontal="left" vertical="center"/>
    </xf>
    <xf numFmtId="0" fontId="31" fillId="14" borderId="28" xfId="0" applyFont="1" applyFill="1" applyBorder="1" applyAlignment="1" applyProtection="1">
      <alignment horizontal="left" vertical="center" wrapText="1"/>
    </xf>
    <xf numFmtId="0" fontId="28" fillId="0" borderId="0" xfId="0" applyFont="1" applyAlignment="1" applyProtection="1">
      <alignment horizontal="left" vertical="top"/>
    </xf>
    <xf numFmtId="0" fontId="28" fillId="0" borderId="0" xfId="0" applyFont="1" applyFill="1" applyBorder="1" applyAlignment="1" applyProtection="1">
      <alignment horizontal="left" vertical="top" wrapText="1"/>
    </xf>
    <xf numFmtId="0" fontId="28" fillId="0" borderId="0" xfId="0" applyFont="1" applyFill="1" applyBorder="1" applyAlignment="1" applyProtection="1">
      <alignment horizontal="left" vertical="top"/>
    </xf>
    <xf numFmtId="0" fontId="28" fillId="0" borderId="0" xfId="0" applyFont="1" applyAlignment="1" applyProtection="1">
      <alignment horizontal="left" vertical="top" wrapText="1"/>
    </xf>
    <xf numFmtId="173" fontId="8" fillId="0" borderId="95" xfId="1" applyNumberFormat="1" applyFont="1" applyFill="1" applyBorder="1" applyAlignment="1" applyProtection="1">
      <alignment vertical="center"/>
    </xf>
    <xf numFmtId="166" fontId="19" fillId="0" borderId="17" xfId="1" applyNumberFormat="1" applyFont="1" applyBorder="1" applyProtection="1"/>
    <xf numFmtId="172" fontId="8" fillId="0" borderId="95" xfId="1" applyNumberFormat="1" applyFont="1" applyFill="1" applyBorder="1" applyAlignment="1" applyProtection="1">
      <alignment vertical="center"/>
    </xf>
    <xf numFmtId="0" fontId="14" fillId="0" borderId="0" xfId="0" applyFont="1" applyFill="1" applyBorder="1" applyProtection="1"/>
    <xf numFmtId="0" fontId="28" fillId="0" borderId="0" xfId="0" applyFont="1" applyFill="1" applyBorder="1" applyAlignment="1" applyProtection="1">
      <alignment horizontal="left"/>
    </xf>
    <xf numFmtId="0" fontId="4" fillId="0" borderId="12" xfId="2" applyFont="1" applyFill="1" applyBorder="1" applyAlignment="1" applyProtection="1">
      <alignment vertical="center"/>
    </xf>
    <xf numFmtId="0" fontId="4" fillId="0" borderId="18" xfId="2" applyFont="1" applyFill="1" applyBorder="1" applyAlignment="1" applyProtection="1">
      <alignment vertical="center"/>
    </xf>
    <xf numFmtId="0" fontId="31" fillId="2" borderId="26" xfId="0" applyFont="1" applyFill="1" applyBorder="1" applyAlignment="1" applyProtection="1">
      <alignment horizontal="right" vertical="center"/>
    </xf>
    <xf numFmtId="2" fontId="31" fillId="2" borderId="26" xfId="0" applyNumberFormat="1" applyFont="1" applyFill="1" applyBorder="1" applyAlignment="1" applyProtection="1">
      <alignment vertical="center"/>
    </xf>
    <xf numFmtId="2" fontId="31" fillId="2" borderId="26" xfId="0" applyNumberFormat="1" applyFont="1" applyFill="1" applyBorder="1" applyAlignment="1" applyProtection="1">
      <alignment horizontal="right" vertical="center"/>
    </xf>
    <xf numFmtId="0" fontId="14" fillId="0" borderId="0" xfId="0" applyFont="1" applyAlignment="1" applyProtection="1">
      <alignment vertical="center"/>
    </xf>
    <xf numFmtId="166" fontId="16" fillId="0" borderId="13" xfId="1" applyNumberFormat="1" applyFont="1" applyBorder="1" applyAlignment="1" applyProtection="1"/>
    <xf numFmtId="170" fontId="4" fillId="15" borderId="38" xfId="2" applyNumberFormat="1" applyFont="1" applyFill="1" applyBorder="1" applyAlignment="1" applyProtection="1">
      <alignment horizontal="center" vertical="center"/>
      <protection locked="0"/>
    </xf>
    <xf numFmtId="170" fontId="4" fillId="15" borderId="35" xfId="2" quotePrefix="1" applyNumberFormat="1" applyFont="1" applyFill="1" applyBorder="1" applyAlignment="1" applyProtection="1">
      <alignment horizontal="center" vertical="center"/>
      <protection locked="0"/>
    </xf>
    <xf numFmtId="171" fontId="4" fillId="15" borderId="38" xfId="2" applyNumberFormat="1" applyFont="1" applyFill="1" applyBorder="1" applyAlignment="1" applyProtection="1">
      <alignment horizontal="center" vertical="center"/>
      <protection locked="0"/>
    </xf>
    <xf numFmtId="171" fontId="4" fillId="15" borderId="96" xfId="2" applyNumberFormat="1" applyFont="1" applyFill="1" applyBorder="1" applyAlignment="1" applyProtection="1">
      <alignment horizontal="center" vertical="center"/>
      <protection locked="0"/>
    </xf>
    <xf numFmtId="170" fontId="4" fillId="15" borderId="91" xfId="2" quotePrefix="1" applyNumberFormat="1" applyFont="1" applyFill="1" applyBorder="1" applyAlignment="1" applyProtection="1">
      <alignment horizontal="center" vertical="center"/>
      <protection locked="0"/>
    </xf>
    <xf numFmtId="1" fontId="8" fillId="15" borderId="29" xfId="1" applyNumberFormat="1" applyFont="1" applyFill="1" applyBorder="1" applyAlignment="1" applyProtection="1">
      <alignment horizontal="center" vertical="center"/>
      <protection locked="0"/>
    </xf>
    <xf numFmtId="1" fontId="8" fillId="15" borderId="35" xfId="1" applyNumberFormat="1" applyFont="1" applyFill="1" applyBorder="1" applyAlignment="1" applyProtection="1">
      <alignment horizontal="center" vertical="center"/>
      <protection locked="0"/>
    </xf>
    <xf numFmtId="1" fontId="8" fillId="15" borderId="91" xfId="1" applyNumberFormat="1" applyFont="1" applyFill="1" applyBorder="1" applyAlignment="1" applyProtection="1">
      <alignment horizontal="center" vertical="center"/>
      <protection locked="0"/>
    </xf>
    <xf numFmtId="166" fontId="8" fillId="15" borderId="46" xfId="1" applyNumberFormat="1" applyFont="1" applyFill="1" applyBorder="1" applyAlignment="1" applyProtection="1">
      <alignment vertical="center"/>
      <protection locked="0"/>
    </xf>
    <xf numFmtId="166" fontId="8" fillId="15" borderId="95" xfId="1" applyNumberFormat="1" applyFont="1" applyFill="1" applyBorder="1" applyAlignment="1" applyProtection="1">
      <alignment vertical="center"/>
      <protection locked="0"/>
    </xf>
    <xf numFmtId="170" fontId="8" fillId="15" borderId="35" xfId="2" applyNumberFormat="1" applyFont="1" applyFill="1" applyBorder="1" applyAlignment="1" applyProtection="1">
      <alignment horizontal="center" vertical="center"/>
      <protection locked="0"/>
    </xf>
    <xf numFmtId="170" fontId="8" fillId="15" borderId="91" xfId="2" applyNumberFormat="1" applyFont="1" applyFill="1" applyBorder="1" applyAlignment="1" applyProtection="1">
      <alignment horizontal="center" vertical="center"/>
      <protection locked="0"/>
    </xf>
    <xf numFmtId="170" fontId="4" fillId="15" borderId="35" xfId="2" applyNumberFormat="1" applyFont="1" applyFill="1" applyBorder="1" applyAlignment="1" applyProtection="1">
      <alignment horizontal="center" vertical="center"/>
      <protection locked="0"/>
    </xf>
    <xf numFmtId="168" fontId="4" fillId="15" borderId="35" xfId="2" applyNumberFormat="1" applyFont="1" applyFill="1" applyBorder="1" applyAlignment="1" applyProtection="1">
      <alignment horizontal="center" vertical="center"/>
      <protection locked="0"/>
    </xf>
    <xf numFmtId="170" fontId="4" fillId="15" borderId="91" xfId="2" applyNumberFormat="1" applyFont="1" applyFill="1" applyBorder="1" applyAlignment="1" applyProtection="1">
      <alignment horizontal="center" vertical="center"/>
      <protection locked="0"/>
    </xf>
    <xf numFmtId="168" fontId="4" fillId="15" borderId="91" xfId="2" applyNumberFormat="1" applyFont="1" applyFill="1" applyBorder="1" applyAlignment="1" applyProtection="1">
      <alignment horizontal="center" vertical="center"/>
      <protection locked="0"/>
    </xf>
    <xf numFmtId="0" fontId="49" fillId="0" borderId="0" xfId="2" applyFont="1" applyFill="1" applyAlignment="1" applyProtection="1">
      <alignment vertical="center"/>
    </xf>
    <xf numFmtId="166" fontId="13" fillId="16" borderId="69" xfId="1" applyNumberFormat="1" applyFont="1" applyFill="1" applyBorder="1" applyAlignment="1" applyProtection="1">
      <alignment vertical="center"/>
    </xf>
    <xf numFmtId="166" fontId="50" fillId="16" borderId="105" xfId="1" applyNumberFormat="1" applyFont="1" applyFill="1" applyBorder="1" applyAlignment="1" applyProtection="1"/>
    <xf numFmtId="164" fontId="8" fillId="0" borderId="0" xfId="1" applyNumberFormat="1" applyFont="1"/>
    <xf numFmtId="0" fontId="14" fillId="0" borderId="0" xfId="0" applyFont="1" applyFill="1" applyProtection="1"/>
    <xf numFmtId="166" fontId="8" fillId="0" borderId="0" xfId="1" applyNumberFormat="1" applyFont="1" applyFill="1"/>
    <xf numFmtId="0" fontId="28" fillId="0" borderId="26" xfId="0" applyFont="1" applyBorder="1" applyAlignment="1" applyProtection="1">
      <alignment horizontal="left" vertical="center"/>
    </xf>
    <xf numFmtId="166" fontId="30" fillId="0" borderId="13" xfId="1" applyNumberFormat="1" applyFont="1" applyFill="1" applyBorder="1" applyAlignment="1" applyProtection="1">
      <alignment vertical="center"/>
    </xf>
    <xf numFmtId="166" fontId="30" fillId="0" borderId="17" xfId="1" applyNumberFormat="1" applyFont="1" applyFill="1" applyBorder="1" applyAlignment="1" applyProtection="1">
      <alignment vertical="center"/>
    </xf>
    <xf numFmtId="166" fontId="30" fillId="0" borderId="11" xfId="1" applyNumberFormat="1" applyFont="1" applyFill="1" applyBorder="1" applyAlignment="1" applyProtection="1">
      <alignment vertical="center"/>
    </xf>
    <xf numFmtId="0" fontId="4" fillId="0" borderId="92" xfId="2" applyFont="1" applyFill="1" applyBorder="1" applyAlignment="1" applyProtection="1">
      <alignment vertical="center"/>
    </xf>
    <xf numFmtId="0" fontId="4" fillId="0" borderId="106" xfId="2" applyFont="1" applyFill="1" applyBorder="1" applyAlignment="1" applyProtection="1">
      <alignment vertical="center"/>
    </xf>
    <xf numFmtId="0" fontId="4" fillId="15" borderId="12" xfId="2" applyFont="1" applyFill="1" applyBorder="1" applyAlignment="1" applyProtection="1">
      <alignment vertical="center"/>
    </xf>
    <xf numFmtId="166" fontId="30" fillId="15" borderId="13" xfId="1" applyNumberFormat="1" applyFont="1" applyFill="1" applyBorder="1" applyAlignment="1" applyProtection="1">
      <alignment vertical="center"/>
    </xf>
    <xf numFmtId="0" fontId="4" fillId="0" borderId="6" xfId="2" applyFont="1" applyFill="1" applyBorder="1" applyAlignment="1" applyProtection="1">
      <alignment vertical="center"/>
    </xf>
    <xf numFmtId="0" fontId="28" fillId="0" borderId="0" xfId="2" applyFont="1" applyFill="1" applyBorder="1" applyAlignment="1" applyProtection="1">
      <alignment vertical="top" wrapText="1"/>
    </xf>
    <xf numFmtId="0" fontId="28" fillId="15" borderId="12" xfId="2" applyFont="1" applyFill="1" applyBorder="1" applyAlignment="1" applyProtection="1">
      <alignment horizontal="left" vertical="center"/>
    </xf>
    <xf numFmtId="164" fontId="30" fillId="15" borderId="13" xfId="1" applyFont="1" applyFill="1" applyBorder="1" applyProtection="1"/>
    <xf numFmtId="164" fontId="40" fillId="9" borderId="68" xfId="1" applyNumberFormat="1" applyFont="1" applyFill="1" applyBorder="1" applyAlignment="1" applyProtection="1">
      <alignment horizontal="center" vertical="center"/>
      <protection locked="0"/>
    </xf>
    <xf numFmtId="164" fontId="37" fillId="6" borderId="68" xfId="1" applyNumberFormat="1" applyFont="1" applyFill="1" applyBorder="1" applyAlignment="1" applyProtection="1">
      <alignment horizontal="left" vertical="center"/>
      <protection locked="0"/>
    </xf>
    <xf numFmtId="164" fontId="36" fillId="6" borderId="68" xfId="1" applyNumberFormat="1" applyFont="1" applyFill="1" applyBorder="1" applyAlignment="1" applyProtection="1">
      <alignment horizontal="left" vertical="center"/>
      <protection locked="0"/>
    </xf>
    <xf numFmtId="164" fontId="37" fillId="6" borderId="68" xfId="0" applyNumberFormat="1" applyFont="1" applyFill="1" applyBorder="1" applyAlignment="1" applyProtection="1">
      <alignment horizontal="left" vertical="center"/>
      <protection locked="0"/>
    </xf>
    <xf numFmtId="164" fontId="36" fillId="18" borderId="68" xfId="1" applyNumberFormat="1" applyFont="1" applyFill="1" applyBorder="1" applyAlignment="1" applyProtection="1">
      <alignment horizontal="left" vertical="center"/>
      <protection locked="0"/>
    </xf>
    <xf numFmtId="164" fontId="37" fillId="0" borderId="68" xfId="0" applyNumberFormat="1" applyFont="1" applyBorder="1" applyAlignment="1" applyProtection="1">
      <alignment horizontal="right" vertical="center"/>
      <protection locked="0"/>
    </xf>
    <xf numFmtId="164" fontId="36" fillId="0" borderId="68" xfId="1" applyNumberFormat="1" applyFont="1" applyBorder="1" applyAlignment="1" applyProtection="1">
      <alignment horizontal="right" vertical="center"/>
      <protection locked="0"/>
    </xf>
    <xf numFmtId="164" fontId="36" fillId="3" borderId="68" xfId="1"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vertical="center"/>
      <protection locked="0"/>
    </xf>
    <xf numFmtId="164" fontId="37" fillId="3" borderId="68" xfId="0"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protection locked="0"/>
    </xf>
    <xf numFmtId="164" fontId="37" fillId="3" borderId="68" xfId="2" applyNumberFormat="1" applyFont="1" applyFill="1" applyBorder="1" applyAlignment="1" applyProtection="1">
      <alignment horizontal="left" vertical="center"/>
      <protection locked="0"/>
    </xf>
    <xf numFmtId="164" fontId="37" fillId="3" borderId="68" xfId="1" applyNumberFormat="1" applyFont="1" applyFill="1" applyBorder="1" applyAlignment="1" applyProtection="1">
      <alignment horizontal="left" vertical="center"/>
      <protection locked="0"/>
    </xf>
    <xf numFmtId="164" fontId="36" fillId="14" borderId="68" xfId="1" applyNumberFormat="1" applyFont="1" applyFill="1" applyBorder="1" applyAlignment="1" applyProtection="1">
      <alignment horizontal="left" vertical="center"/>
      <protection locked="0"/>
    </xf>
    <xf numFmtId="164" fontId="37" fillId="14" borderId="68" xfId="2" applyNumberFormat="1" applyFont="1" applyFill="1" applyBorder="1" applyAlignment="1" applyProtection="1">
      <alignment horizontal="left" vertical="center"/>
      <protection locked="0"/>
    </xf>
    <xf numFmtId="164" fontId="36" fillId="19" borderId="68" xfId="1" applyNumberFormat="1" applyFont="1" applyFill="1" applyBorder="1" applyAlignment="1" applyProtection="1">
      <alignment horizontal="left" vertical="center"/>
      <protection locked="0"/>
    </xf>
    <xf numFmtId="164" fontId="37" fillId="19" borderId="68" xfId="0" applyNumberFormat="1" applyFont="1" applyFill="1" applyBorder="1" applyAlignment="1" applyProtection="1">
      <alignment horizontal="left" vertical="center"/>
      <protection locked="0"/>
    </xf>
    <xf numFmtId="164" fontId="36" fillId="0" borderId="0" xfId="1" applyNumberFormat="1" applyFont="1" applyAlignment="1" applyProtection="1">
      <alignment horizontal="left" vertical="center"/>
      <protection locked="0"/>
    </xf>
    <xf numFmtId="164" fontId="25" fillId="0" borderId="0" xfId="2" applyNumberFormat="1" applyFont="1" applyFill="1" applyAlignment="1" applyProtection="1">
      <alignment vertical="center"/>
    </xf>
    <xf numFmtId="164" fontId="36" fillId="11" borderId="68" xfId="1" applyNumberFormat="1" applyFont="1" applyFill="1" applyBorder="1" applyAlignment="1" applyProtection="1">
      <alignment horizontal="left" vertical="center"/>
      <protection locked="0"/>
    </xf>
    <xf numFmtId="164" fontId="38" fillId="0" borderId="68" xfId="1" applyNumberFormat="1" applyFont="1" applyBorder="1" applyAlignment="1" applyProtection="1">
      <alignment horizontal="left" vertical="center"/>
      <protection locked="0"/>
    </xf>
    <xf numFmtId="164" fontId="38" fillId="0" borderId="0" xfId="1" applyNumberFormat="1" applyFont="1" applyAlignment="1" applyProtection="1">
      <alignment horizontal="left" vertical="center"/>
      <protection locked="0"/>
    </xf>
    <xf numFmtId="49" fontId="37" fillId="0" borderId="68" xfId="0" applyNumberFormat="1" applyFont="1" applyBorder="1" applyAlignment="1" applyProtection="1">
      <alignment horizontal="left" vertical="top" wrapText="1"/>
      <protection locked="0"/>
    </xf>
    <xf numFmtId="49" fontId="37" fillId="0" borderId="68" xfId="1" applyNumberFormat="1" applyFont="1" applyFill="1" applyBorder="1" applyAlignment="1" applyProtection="1">
      <alignment horizontal="left" vertical="center"/>
      <protection locked="0"/>
    </xf>
    <xf numFmtId="164" fontId="51" fillId="0" borderId="0" xfId="1" applyNumberFormat="1" applyFont="1" applyAlignment="1" applyProtection="1">
      <alignment horizontal="left" vertical="center"/>
      <protection locked="0"/>
    </xf>
    <xf numFmtId="2" fontId="36" fillId="0" borderId="68" xfId="1" applyNumberFormat="1" applyFont="1" applyBorder="1" applyAlignment="1" applyProtection="1">
      <alignment horizontal="right" vertical="center"/>
      <protection locked="0"/>
    </xf>
    <xf numFmtId="166" fontId="30" fillId="15" borderId="107" xfId="1" applyNumberFormat="1" applyFont="1" applyFill="1" applyBorder="1" applyAlignment="1" applyProtection="1">
      <alignment vertical="center"/>
    </xf>
    <xf numFmtId="166" fontId="30" fillId="15" borderId="105" xfId="1" applyNumberFormat="1" applyFont="1" applyFill="1" applyBorder="1" applyAlignment="1" applyProtection="1">
      <alignment vertical="center"/>
    </xf>
    <xf numFmtId="0" fontId="4" fillId="0" borderId="10" xfId="2" applyFont="1" applyFill="1" applyBorder="1" applyAlignment="1" applyProtection="1">
      <alignment vertical="center"/>
    </xf>
    <xf numFmtId="0" fontId="25" fillId="0" borderId="73" xfId="2" applyFont="1" applyFill="1" applyBorder="1" applyAlignment="1" applyProtection="1">
      <alignment horizontal="left" vertical="top"/>
    </xf>
    <xf numFmtId="0" fontId="25" fillId="0" borderId="72" xfId="2" applyFont="1" applyFill="1" applyBorder="1" applyAlignment="1" applyProtection="1">
      <alignment horizontal="left" vertical="top"/>
    </xf>
    <xf numFmtId="0" fontId="25" fillId="0" borderId="75" xfId="2" applyFont="1" applyFill="1" applyBorder="1" applyAlignment="1" applyProtection="1">
      <alignment horizontal="left" vertical="top"/>
    </xf>
    <xf numFmtId="164" fontId="24" fillId="2" borderId="6" xfId="2" applyNumberFormat="1" applyFont="1" applyFill="1" applyBorder="1" applyAlignment="1" applyProtection="1">
      <alignment horizontal="left" vertical="center"/>
    </xf>
    <xf numFmtId="164" fontId="24" fillId="2" borderId="11" xfId="2" applyNumberFormat="1" applyFont="1" applyFill="1" applyBorder="1" applyAlignment="1" applyProtection="1">
      <alignment horizontal="left" vertical="center"/>
    </xf>
    <xf numFmtId="0" fontId="20" fillId="0" borderId="65" xfId="2" applyFont="1" applyFill="1" applyBorder="1" applyAlignment="1" applyProtection="1">
      <alignment horizontal="left" vertical="center"/>
      <protection locked="0"/>
    </xf>
    <xf numFmtId="0" fontId="20" fillId="0" borderId="34" xfId="2" applyFont="1" applyFill="1" applyBorder="1" applyAlignment="1" applyProtection="1">
      <alignment horizontal="left" vertical="center"/>
      <protection locked="0"/>
    </xf>
    <xf numFmtId="0" fontId="20" fillId="0" borderId="48" xfId="2" applyFont="1" applyFill="1" applyBorder="1" applyAlignment="1" applyProtection="1">
      <alignment horizontal="left" vertical="center"/>
      <protection locked="0"/>
    </xf>
    <xf numFmtId="0" fontId="41" fillId="0" borderId="80" xfId="2" applyFont="1" applyFill="1" applyBorder="1" applyAlignment="1" applyProtection="1">
      <alignment horizontal="left" vertical="top"/>
    </xf>
    <xf numFmtId="0" fontId="41" fillId="0" borderId="81" xfId="2" applyFont="1" applyFill="1" applyBorder="1" applyAlignment="1" applyProtection="1">
      <alignment horizontal="left" vertical="top"/>
    </xf>
    <xf numFmtId="0" fontId="41" fillId="0" borderId="82" xfId="2" applyFont="1" applyFill="1" applyBorder="1" applyAlignment="1" applyProtection="1">
      <alignment horizontal="left" vertical="top"/>
    </xf>
    <xf numFmtId="0" fontId="25" fillId="0" borderId="70" xfId="2" applyFont="1" applyFill="1" applyBorder="1" applyAlignment="1" applyProtection="1">
      <alignment horizontal="left" vertical="top"/>
    </xf>
    <xf numFmtId="0" fontId="25" fillId="0" borderId="33" xfId="2" applyFont="1" applyFill="1" applyBorder="1" applyAlignment="1" applyProtection="1">
      <alignment horizontal="left" vertical="top"/>
    </xf>
    <xf numFmtId="0" fontId="25" fillId="0" borderId="71" xfId="2" applyFont="1" applyFill="1" applyBorder="1" applyAlignment="1" applyProtection="1">
      <alignment horizontal="left" vertical="top"/>
    </xf>
    <xf numFmtId="0" fontId="35" fillId="0" borderId="65" xfId="2" applyFont="1" applyFill="1" applyBorder="1" applyAlignment="1" applyProtection="1">
      <alignment horizontal="left" vertical="center"/>
      <protection locked="0"/>
    </xf>
    <xf numFmtId="0" fontId="35" fillId="0" borderId="34" xfId="2" applyFont="1" applyFill="1" applyBorder="1" applyAlignment="1" applyProtection="1">
      <alignment horizontal="left" vertical="center"/>
      <protection locked="0"/>
    </xf>
    <xf numFmtId="0" fontId="35" fillId="0" borderId="48" xfId="2" applyFont="1" applyFill="1" applyBorder="1" applyAlignment="1" applyProtection="1">
      <alignment horizontal="left" vertical="center"/>
      <protection locked="0"/>
    </xf>
    <xf numFmtId="0" fontId="25" fillId="0" borderId="77" xfId="2" applyFont="1" applyFill="1" applyBorder="1" applyAlignment="1" applyProtection="1">
      <alignment horizontal="left" vertical="top"/>
    </xf>
    <xf numFmtId="0" fontId="25" fillId="0" borderId="78" xfId="2" applyFont="1" applyFill="1" applyBorder="1" applyAlignment="1" applyProtection="1">
      <alignment horizontal="left" vertical="top"/>
    </xf>
    <xf numFmtId="0" fontId="25" fillId="0" borderId="79" xfId="2" applyFont="1" applyFill="1" applyBorder="1" applyAlignment="1" applyProtection="1">
      <alignment horizontal="left" vertical="top"/>
    </xf>
    <xf numFmtId="0" fontId="25" fillId="0" borderId="74" xfId="2" applyFont="1" applyFill="1" applyBorder="1" applyAlignment="1" applyProtection="1">
      <alignment horizontal="left" vertical="top"/>
    </xf>
    <xf numFmtId="164" fontId="24" fillId="2" borderId="10" xfId="2" applyNumberFormat="1" applyFont="1" applyFill="1" applyBorder="1" applyAlignment="1" applyProtection="1">
      <alignment horizontal="left" vertical="center"/>
    </xf>
    <xf numFmtId="0" fontId="24" fillId="2" borderId="6" xfId="2" applyFont="1" applyFill="1" applyBorder="1" applyAlignment="1" applyProtection="1">
      <alignment horizontal="left" vertical="center"/>
    </xf>
    <xf numFmtId="0" fontId="32" fillId="0" borderId="0" xfId="2" applyFont="1" applyFill="1" applyBorder="1" applyAlignment="1" applyProtection="1">
      <alignment horizontal="right"/>
    </xf>
    <xf numFmtId="0" fontId="4" fillId="0" borderId="19" xfId="2" applyFont="1" applyFill="1" applyBorder="1" applyAlignment="1" applyProtection="1">
      <alignment horizontal="center" vertical="center"/>
    </xf>
    <xf numFmtId="168" fontId="39" fillId="0" borderId="0" xfId="2" applyNumberFormat="1" applyFont="1" applyFill="1" applyAlignment="1" applyProtection="1">
      <alignment horizontal="center" vertical="center"/>
    </xf>
    <xf numFmtId="0" fontId="21" fillId="0" borderId="0" xfId="2" applyFont="1" applyFill="1" applyBorder="1" applyAlignment="1" applyProtection="1">
      <alignment horizontal="left" vertical="center"/>
    </xf>
    <xf numFmtId="0" fontId="25" fillId="0" borderId="19" xfId="2" applyFont="1" applyFill="1" applyBorder="1" applyAlignment="1" applyProtection="1">
      <alignment horizontal="center" vertical="top"/>
    </xf>
    <xf numFmtId="0" fontId="31" fillId="2" borderId="10" xfId="2" applyFont="1" applyFill="1" applyBorder="1" applyAlignment="1" applyProtection="1">
      <alignment horizontal="left" vertical="center"/>
    </xf>
    <xf numFmtId="0" fontId="31" fillId="2" borderId="11" xfId="2" applyFont="1" applyFill="1" applyBorder="1" applyAlignment="1" applyProtection="1">
      <alignment horizontal="left" vertical="center"/>
    </xf>
    <xf numFmtId="0" fontId="28" fillId="0" borderId="12" xfId="2" applyFont="1" applyFill="1" applyBorder="1" applyAlignment="1" applyProtection="1">
      <alignment horizontal="left" vertical="top" wrapText="1"/>
    </xf>
    <xf numFmtId="0" fontId="28" fillId="0" borderId="13" xfId="2" applyFont="1" applyFill="1" applyBorder="1" applyAlignment="1" applyProtection="1">
      <alignment horizontal="left" vertical="top" wrapText="1"/>
    </xf>
    <xf numFmtId="0" fontId="28" fillId="15" borderId="12" xfId="2" applyFont="1" applyFill="1" applyBorder="1" applyAlignment="1" applyProtection="1">
      <alignment horizontal="left" vertical="top" wrapText="1"/>
    </xf>
    <xf numFmtId="0" fontId="28" fillId="15" borderId="13" xfId="2" applyFont="1" applyFill="1" applyBorder="1" applyAlignment="1" applyProtection="1">
      <alignment horizontal="left" vertical="top" wrapText="1"/>
    </xf>
    <xf numFmtId="0" fontId="31" fillId="2" borderId="5" xfId="2" applyFont="1" applyFill="1" applyBorder="1" applyAlignment="1" applyProtection="1">
      <alignment horizontal="left" vertical="center"/>
    </xf>
    <xf numFmtId="0" fontId="31" fillId="2" borderId="4" xfId="2" applyFont="1" applyFill="1" applyBorder="1" applyAlignment="1" applyProtection="1">
      <alignment horizontal="left" vertical="center"/>
    </xf>
    <xf numFmtId="0" fontId="31" fillId="0" borderId="0" xfId="0" applyFont="1" applyFill="1" applyBorder="1" applyAlignment="1" applyProtection="1">
      <alignment horizontal="left" vertical="center"/>
    </xf>
    <xf numFmtId="0" fontId="31" fillId="2" borderId="68" xfId="2" applyFont="1" applyFill="1" applyBorder="1" applyAlignment="1" applyProtection="1">
      <alignment horizontal="left" vertical="center"/>
    </xf>
    <xf numFmtId="0" fontId="28" fillId="0" borderId="10" xfId="2" applyFont="1" applyFill="1" applyBorder="1" applyAlignment="1" applyProtection="1">
      <alignment horizontal="left" vertical="top" wrapText="1"/>
    </xf>
    <xf numFmtId="0" fontId="28" fillId="0" borderId="11" xfId="2" applyFont="1" applyFill="1" applyBorder="1" applyAlignment="1" applyProtection="1">
      <alignment horizontal="left" vertical="top" wrapText="1"/>
    </xf>
    <xf numFmtId="0" fontId="34" fillId="15" borderId="18" xfId="2" applyFont="1" applyFill="1" applyBorder="1" applyAlignment="1" applyProtection="1">
      <alignment horizontal="left" vertical="center"/>
    </xf>
    <xf numFmtId="0" fontId="34" fillId="15" borderId="17" xfId="2" applyFont="1" applyFill="1" applyBorder="1" applyAlignment="1" applyProtection="1">
      <alignment horizontal="left" vertical="center"/>
    </xf>
    <xf numFmtId="164" fontId="15" fillId="15" borderId="35" xfId="2" applyNumberFormat="1" applyFont="1" applyFill="1" applyBorder="1" applyAlignment="1" applyProtection="1">
      <alignment horizontal="left" vertical="center"/>
      <protection locked="0"/>
    </xf>
    <xf numFmtId="164" fontId="15" fillId="15" borderId="91" xfId="2" applyNumberFormat="1" applyFont="1" applyFill="1" applyBorder="1" applyAlignment="1" applyProtection="1">
      <alignment horizontal="left" vertical="center"/>
      <protection locked="0"/>
    </xf>
    <xf numFmtId="0" fontId="6" fillId="0" borderId="52" xfId="2" applyFont="1" applyFill="1" applyBorder="1" applyAlignment="1" applyProtection="1">
      <alignment horizontal="left" vertical="center"/>
    </xf>
    <xf numFmtId="0" fontId="6" fillId="0" borderId="53" xfId="2" applyFont="1" applyFill="1" applyBorder="1" applyAlignment="1" applyProtection="1">
      <alignment horizontal="left" vertical="center"/>
    </xf>
    <xf numFmtId="0" fontId="4" fillId="15" borderId="12" xfId="2" applyFont="1" applyFill="1" applyBorder="1" applyAlignment="1" applyProtection="1">
      <alignment horizontal="left" vertical="center" indent="1"/>
      <protection locked="0"/>
    </xf>
    <xf numFmtId="0" fontId="4" fillId="15" borderId="0" xfId="2" applyFont="1" applyFill="1" applyBorder="1" applyAlignment="1" applyProtection="1">
      <alignment horizontal="left" vertical="center" indent="1"/>
      <protection locked="0"/>
    </xf>
    <xf numFmtId="0" fontId="4" fillId="15" borderId="92" xfId="2" applyFont="1" applyFill="1" applyBorder="1" applyAlignment="1" applyProtection="1">
      <alignment horizontal="left" vertical="center" indent="1"/>
      <protection locked="0"/>
    </xf>
    <xf numFmtId="0" fontId="4" fillId="15" borderId="93" xfId="2" applyFont="1" applyFill="1" applyBorder="1" applyAlignment="1" applyProtection="1">
      <alignment horizontal="left" vertical="center" indent="1"/>
      <protection locked="0"/>
    </xf>
    <xf numFmtId="0" fontId="4" fillId="15" borderId="94" xfId="2" applyFont="1" applyFill="1" applyBorder="1" applyAlignment="1" applyProtection="1">
      <alignment horizontal="left" vertical="center" indent="1"/>
      <protection locked="0"/>
    </xf>
    <xf numFmtId="0" fontId="15" fillId="15" borderId="84" xfId="2" applyFont="1" applyFill="1" applyBorder="1" applyAlignment="1" applyProtection="1">
      <alignment horizontal="left" vertical="center" wrapText="1" indent="1"/>
      <protection locked="0"/>
    </xf>
    <xf numFmtId="0" fontId="15" fillId="15" borderId="85" xfId="2" applyFont="1" applyFill="1" applyBorder="1" applyAlignment="1" applyProtection="1">
      <alignment horizontal="left" vertical="center" wrapText="1" indent="1"/>
      <protection locked="0"/>
    </xf>
    <xf numFmtId="0" fontId="15" fillId="15" borderId="86" xfId="2" applyFont="1" applyFill="1" applyBorder="1" applyAlignment="1" applyProtection="1">
      <alignment horizontal="left" vertical="center" wrapText="1" indent="1"/>
      <protection locked="0"/>
    </xf>
    <xf numFmtId="0" fontId="4" fillId="15" borderId="92" xfId="2" applyFont="1" applyFill="1" applyBorder="1" applyAlignment="1" applyProtection="1">
      <alignment horizontal="left" vertical="center" wrapText="1" indent="1"/>
      <protection locked="0"/>
    </xf>
    <xf numFmtId="0" fontId="4" fillId="15" borderId="93" xfId="2" applyFont="1" applyFill="1" applyBorder="1" applyAlignment="1" applyProtection="1">
      <alignment horizontal="left" vertical="center" wrapText="1" indent="1"/>
      <protection locked="0"/>
    </xf>
    <xf numFmtId="0" fontId="4" fillId="15" borderId="94" xfId="2" applyFont="1" applyFill="1" applyBorder="1" applyAlignment="1" applyProtection="1">
      <alignment horizontal="left" vertical="center" wrapText="1" indent="1"/>
      <protection locked="0"/>
    </xf>
    <xf numFmtId="0" fontId="7" fillId="0" borderId="18" xfId="2" applyFont="1" applyFill="1" applyBorder="1" applyAlignment="1" applyProtection="1">
      <alignment horizontal="right" vertical="center"/>
    </xf>
    <xf numFmtId="0" fontId="7" fillId="0" borderId="19" xfId="2" applyFont="1" applyFill="1" applyBorder="1" applyAlignment="1" applyProtection="1">
      <alignment horizontal="right" vertical="center"/>
    </xf>
    <xf numFmtId="0" fontId="5" fillId="17" borderId="24" xfId="2" applyFont="1" applyFill="1" applyBorder="1" applyAlignment="1" applyProtection="1">
      <alignment horizontal="left" vertical="center" indent="1"/>
    </xf>
    <xf numFmtId="0" fontId="5" fillId="17" borderId="3" xfId="2" applyFont="1" applyFill="1" applyBorder="1" applyAlignment="1" applyProtection="1">
      <alignment horizontal="left" vertical="center" indent="1"/>
    </xf>
    <xf numFmtId="0" fontId="5" fillId="17" borderId="25" xfId="2" applyFont="1" applyFill="1" applyBorder="1" applyAlignment="1" applyProtection="1">
      <alignment horizontal="left" vertical="center" indent="1"/>
    </xf>
    <xf numFmtId="164" fontId="15" fillId="15" borderId="29" xfId="2" applyNumberFormat="1" applyFont="1" applyFill="1" applyBorder="1" applyAlignment="1" applyProtection="1">
      <alignment horizontal="left" vertical="center"/>
      <protection locked="0"/>
    </xf>
    <xf numFmtId="164" fontId="11" fillId="0" borderId="87" xfId="2" applyNumberFormat="1" applyFont="1" applyFill="1" applyBorder="1" applyAlignment="1" applyProtection="1">
      <alignment horizontal="left" vertical="center"/>
    </xf>
    <xf numFmtId="164" fontId="11" fillId="0" borderId="53" xfId="2" applyNumberFormat="1" applyFont="1" applyFill="1" applyBorder="1" applyAlignment="1" applyProtection="1">
      <alignment horizontal="left" vertical="center"/>
    </xf>
    <xf numFmtId="164" fontId="11" fillId="0" borderId="54" xfId="2" applyNumberFormat="1" applyFont="1" applyFill="1" applyBorder="1" applyAlignment="1" applyProtection="1">
      <alignment horizontal="left" vertical="center"/>
    </xf>
    <xf numFmtId="0" fontId="7" fillId="0" borderId="12" xfId="2" applyFont="1" applyFill="1" applyBorder="1" applyAlignment="1" applyProtection="1">
      <alignment horizontal="right" vertical="center"/>
    </xf>
    <xf numFmtId="0" fontId="7" fillId="0" borderId="0" xfId="2" applyFont="1" applyFill="1" applyBorder="1" applyAlignment="1" applyProtection="1">
      <alignment horizontal="right" vertical="center"/>
    </xf>
    <xf numFmtId="166" fontId="8" fillId="10" borderId="66" xfId="1" applyNumberFormat="1" applyFont="1" applyFill="1" applyBorder="1" applyAlignment="1" applyProtection="1">
      <alignment horizontal="center" vertical="center"/>
      <protection locked="0"/>
    </xf>
    <xf numFmtId="166" fontId="8" fillId="10" borderId="67" xfId="1" applyNumberFormat="1" applyFont="1" applyFill="1" applyBorder="1" applyAlignment="1" applyProtection="1">
      <alignment horizontal="center" vertical="center"/>
      <protection locked="0"/>
    </xf>
    <xf numFmtId="0" fontId="7" fillId="0" borderId="22" xfId="2" applyFont="1" applyFill="1" applyBorder="1" applyAlignment="1" applyProtection="1">
      <alignment horizontal="right" vertical="center"/>
    </xf>
    <xf numFmtId="0" fontId="7" fillId="0" borderId="1" xfId="2" applyFont="1" applyFill="1" applyBorder="1" applyAlignment="1" applyProtection="1">
      <alignment horizontal="right" vertical="center"/>
    </xf>
    <xf numFmtId="168" fontId="15" fillId="0" borderId="22" xfId="2" applyNumberFormat="1" applyFont="1" applyFill="1" applyBorder="1" applyAlignment="1" applyProtection="1">
      <alignment horizontal="right"/>
    </xf>
    <xf numFmtId="168" fontId="15" fillId="0" borderId="1" xfId="2" applyNumberFormat="1" applyFont="1" applyFill="1" applyBorder="1" applyAlignment="1" applyProtection="1">
      <alignment horizontal="right"/>
    </xf>
    <xf numFmtId="0" fontId="15" fillId="0" borderId="12" xfId="2" applyFont="1" applyFill="1" applyBorder="1" applyAlignment="1" applyProtection="1">
      <alignment horizontal="right"/>
    </xf>
    <xf numFmtId="0" fontId="15" fillId="0" borderId="0" xfId="2" applyFont="1" applyFill="1" applyBorder="1" applyAlignment="1" applyProtection="1">
      <alignment horizontal="right"/>
    </xf>
    <xf numFmtId="0" fontId="7" fillId="0" borderId="103" xfId="2" applyFont="1" applyFill="1" applyBorder="1" applyAlignment="1" applyProtection="1">
      <alignment horizontal="right" vertical="center"/>
    </xf>
    <xf numFmtId="0" fontId="7" fillId="0" borderId="101" xfId="2" applyFont="1" applyFill="1" applyBorder="1" applyAlignment="1" applyProtection="1">
      <alignment horizontal="right" vertical="center"/>
    </xf>
    <xf numFmtId="0" fontId="15" fillId="0" borderId="103" xfId="2" applyFont="1" applyFill="1" applyBorder="1" applyAlignment="1" applyProtection="1">
      <alignment horizontal="right" vertical="center"/>
    </xf>
    <xf numFmtId="0" fontId="15" fillId="0" borderId="101" xfId="2" applyFont="1" applyFill="1" applyBorder="1" applyAlignment="1" applyProtection="1">
      <alignment horizontal="right" vertical="center"/>
    </xf>
    <xf numFmtId="0" fontId="15" fillId="0" borderId="104" xfId="2" applyFont="1" applyFill="1" applyBorder="1" applyAlignment="1" applyProtection="1">
      <alignment horizontal="right" vertical="center"/>
    </xf>
    <xf numFmtId="0" fontId="32" fillId="0" borderId="100" xfId="2" applyFont="1" applyFill="1" applyBorder="1" applyAlignment="1" applyProtection="1">
      <alignment horizontal="right"/>
    </xf>
    <xf numFmtId="0" fontId="32" fillId="0" borderId="101" xfId="2" applyFont="1" applyFill="1" applyBorder="1" applyAlignment="1" applyProtection="1">
      <alignment horizontal="right"/>
    </xf>
    <xf numFmtId="0" fontId="32" fillId="0" borderId="102" xfId="2" applyFont="1" applyFill="1" applyBorder="1" applyAlignment="1" applyProtection="1">
      <alignment horizontal="right"/>
    </xf>
    <xf numFmtId="0" fontId="6" fillId="0" borderId="32" xfId="2" applyFont="1" applyFill="1" applyBorder="1" applyAlignment="1" applyProtection="1">
      <alignment horizontal="left" vertical="center"/>
    </xf>
    <xf numFmtId="0" fontId="6" fillId="0" borderId="8" xfId="2" applyFont="1" applyFill="1" applyBorder="1" applyAlignment="1" applyProtection="1">
      <alignment horizontal="left" vertical="center"/>
    </xf>
    <xf numFmtId="0" fontId="6" fillId="0" borderId="9" xfId="2" applyFont="1" applyFill="1" applyBorder="1" applyAlignment="1" applyProtection="1">
      <alignment horizontal="left" vertical="center"/>
    </xf>
    <xf numFmtId="0" fontId="4" fillId="15" borderId="44" xfId="2" applyFont="1" applyFill="1" applyBorder="1" applyAlignment="1" applyProtection="1">
      <alignment horizontal="left" vertical="center" indent="1"/>
      <protection locked="0"/>
    </xf>
    <xf numFmtId="0" fontId="4" fillId="15" borderId="45" xfId="2" applyFont="1" applyFill="1" applyBorder="1" applyAlignment="1" applyProtection="1">
      <alignment horizontal="left" vertical="center" indent="1"/>
      <protection locked="0"/>
    </xf>
    <xf numFmtId="0" fontId="4" fillId="15" borderId="97" xfId="2" applyFont="1" applyFill="1" applyBorder="1" applyAlignment="1" applyProtection="1">
      <alignment horizontal="left" vertical="center" indent="1"/>
      <protection locked="0"/>
    </xf>
    <xf numFmtId="0" fontId="4" fillId="15" borderId="91" xfId="2" applyFont="1" applyFill="1" applyBorder="1" applyAlignment="1" applyProtection="1">
      <alignment horizontal="left" vertical="center" indent="1"/>
      <protection locked="0"/>
    </xf>
    <xf numFmtId="0" fontId="26" fillId="16" borderId="21" xfId="2" applyFont="1" applyFill="1" applyBorder="1" applyAlignment="1" applyProtection="1">
      <alignment horizontal="right" vertical="center"/>
    </xf>
    <xf numFmtId="0" fontId="26" fillId="16" borderId="2" xfId="2" applyFont="1" applyFill="1" applyBorder="1" applyAlignment="1" applyProtection="1">
      <alignment horizontal="right" vertical="center"/>
    </xf>
    <xf numFmtId="0" fontId="26" fillId="0" borderId="0" xfId="2" applyFont="1" applyFill="1" applyBorder="1" applyAlignment="1" applyProtection="1">
      <alignment horizontal="right" vertical="center"/>
    </xf>
    <xf numFmtId="0" fontId="26" fillId="0" borderId="1" xfId="2" applyFont="1" applyFill="1" applyBorder="1" applyAlignment="1" applyProtection="1">
      <alignment horizontal="right" vertical="center"/>
    </xf>
    <xf numFmtId="0" fontId="26" fillId="0" borderId="38" xfId="2" applyFont="1" applyFill="1" applyBorder="1" applyAlignment="1" applyProtection="1">
      <alignment horizontal="right" vertical="center"/>
    </xf>
    <xf numFmtId="0" fontId="26" fillId="0" borderId="39" xfId="2" applyFont="1" applyFill="1" applyBorder="1" applyAlignment="1" applyProtection="1">
      <alignment horizontal="right" vertical="center"/>
    </xf>
    <xf numFmtId="167" fontId="4" fillId="15" borderId="41" xfId="2" applyNumberFormat="1" applyFont="1" applyFill="1" applyBorder="1" applyAlignment="1" applyProtection="1">
      <alignment horizontal="left" vertical="center" indent="1"/>
      <protection locked="0"/>
    </xf>
    <xf numFmtId="167" fontId="4" fillId="15" borderId="13" xfId="2" applyNumberFormat="1" applyFont="1" applyFill="1" applyBorder="1" applyAlignment="1" applyProtection="1">
      <alignment horizontal="left" vertical="center" indent="1"/>
      <protection locked="0"/>
    </xf>
    <xf numFmtId="0" fontId="4" fillId="15" borderId="42" xfId="2" applyFont="1" applyFill="1" applyBorder="1" applyAlignment="1" applyProtection="1">
      <alignment horizontal="left" vertical="center" indent="1"/>
      <protection locked="0"/>
    </xf>
    <xf numFmtId="0" fontId="4" fillId="15" borderId="20" xfId="2" applyFont="1" applyFill="1" applyBorder="1" applyAlignment="1" applyProtection="1">
      <alignment horizontal="left" vertical="center" indent="1"/>
      <protection locked="0"/>
    </xf>
    <xf numFmtId="0" fontId="26" fillId="0" borderId="12" xfId="2" applyFont="1" applyFill="1" applyBorder="1" applyAlignment="1" applyProtection="1">
      <alignment horizontal="right" vertical="center"/>
    </xf>
    <xf numFmtId="0" fontId="26" fillId="0" borderId="22" xfId="2" applyFont="1" applyFill="1" applyBorder="1" applyAlignment="1" applyProtection="1">
      <alignment horizontal="right" vertical="center"/>
    </xf>
    <xf numFmtId="0" fontId="15" fillId="15" borderId="38" xfId="2" applyFont="1" applyFill="1" applyBorder="1" applyAlignment="1" applyProtection="1">
      <alignment horizontal="left" vertical="center" indent="1"/>
      <protection locked="0"/>
    </xf>
    <xf numFmtId="0" fontId="15" fillId="15" borderId="0" xfId="2" applyFont="1" applyFill="1" applyBorder="1" applyAlignment="1" applyProtection="1">
      <alignment horizontal="left" vertical="center" indent="1"/>
      <protection locked="0"/>
    </xf>
    <xf numFmtId="0" fontId="15" fillId="15" borderId="39" xfId="2" applyFont="1" applyFill="1" applyBorder="1" applyAlignment="1" applyProtection="1">
      <alignment horizontal="left" vertical="center" indent="1"/>
      <protection locked="0"/>
    </xf>
    <xf numFmtId="0" fontId="15" fillId="15" borderId="38" xfId="2" applyFont="1" applyFill="1" applyBorder="1" applyAlignment="1" applyProtection="1">
      <alignment horizontal="left" vertical="top" wrapText="1" indent="1"/>
      <protection locked="0"/>
    </xf>
    <xf numFmtId="0" fontId="15" fillId="15" borderId="0" xfId="2" applyFont="1" applyFill="1" applyBorder="1" applyAlignment="1" applyProtection="1">
      <alignment horizontal="left" vertical="top" wrapText="1" indent="1"/>
      <protection locked="0"/>
    </xf>
    <xf numFmtId="0" fontId="15" fillId="15" borderId="39" xfId="2" applyFont="1" applyFill="1" applyBorder="1" applyAlignment="1" applyProtection="1">
      <alignment horizontal="left" vertical="top" wrapText="1" indent="1"/>
      <protection locked="0"/>
    </xf>
    <xf numFmtId="0" fontId="15" fillId="15" borderId="83" xfId="2" applyFont="1" applyFill="1" applyBorder="1" applyAlignment="1" applyProtection="1">
      <alignment horizontal="left" vertical="top" wrapText="1" indent="1"/>
      <protection locked="0"/>
    </xf>
    <xf numFmtId="0" fontId="15" fillId="15" borderId="1" xfId="2" applyFont="1" applyFill="1" applyBorder="1" applyAlignment="1" applyProtection="1">
      <alignment horizontal="left" vertical="top" wrapText="1" indent="1"/>
      <protection locked="0"/>
    </xf>
    <xf numFmtId="0" fontId="15" fillId="15" borderId="40" xfId="2" applyFont="1" applyFill="1" applyBorder="1" applyAlignment="1" applyProtection="1">
      <alignment horizontal="left" vertical="top" wrapText="1" indent="1"/>
      <protection locked="0"/>
    </xf>
    <xf numFmtId="0" fontId="6" fillId="0" borderId="54" xfId="2" applyFont="1" applyFill="1" applyBorder="1" applyAlignment="1" applyProtection="1">
      <alignment horizontal="left" vertical="center"/>
    </xf>
    <xf numFmtId="0" fontId="4" fillId="15" borderId="90" xfId="2" applyFont="1" applyFill="1" applyBorder="1" applyAlignment="1" applyProtection="1">
      <alignment horizontal="left" vertical="center" indent="1"/>
      <protection locked="0"/>
    </xf>
    <xf numFmtId="0" fontId="4" fillId="15" borderId="88" xfId="2" applyFont="1" applyFill="1" applyBorder="1" applyAlignment="1" applyProtection="1">
      <alignment horizontal="left" vertical="center" indent="1"/>
      <protection locked="0"/>
    </xf>
    <xf numFmtId="0" fontId="4" fillId="15" borderId="89" xfId="2" applyFont="1" applyFill="1" applyBorder="1" applyAlignment="1" applyProtection="1">
      <alignment horizontal="left" vertical="center" indent="1"/>
      <protection locked="0"/>
    </xf>
    <xf numFmtId="0" fontId="4" fillId="15" borderId="39" xfId="2" applyFont="1" applyFill="1" applyBorder="1" applyAlignment="1" applyProtection="1">
      <alignment horizontal="left" vertical="center" indent="1"/>
      <protection locked="0"/>
    </xf>
    <xf numFmtId="164" fontId="42" fillId="0" borderId="1" xfId="2" applyNumberFormat="1" applyFont="1" applyFill="1" applyBorder="1" applyAlignment="1" applyProtection="1">
      <alignment horizontal="left"/>
    </xf>
    <xf numFmtId="0" fontId="42" fillId="0" borderId="1" xfId="2" applyFont="1" applyFill="1" applyBorder="1" applyAlignment="1" applyProtection="1">
      <alignment horizontal="left"/>
    </xf>
    <xf numFmtId="0" fontId="4" fillId="15" borderId="36" xfId="1" applyNumberFormat="1" applyFont="1" applyFill="1" applyBorder="1" applyAlignment="1" applyProtection="1">
      <alignment horizontal="left" vertical="center" indent="1"/>
      <protection locked="0"/>
    </xf>
    <xf numFmtId="0" fontId="4" fillId="15" borderId="69" xfId="1" applyNumberFormat="1" applyFont="1" applyFill="1" applyBorder="1" applyAlignment="1" applyProtection="1">
      <alignment horizontal="left" vertical="center" indent="1"/>
      <protection locked="0"/>
    </xf>
    <xf numFmtId="0" fontId="4" fillId="15" borderId="41" xfId="2" applyFont="1" applyFill="1" applyBorder="1" applyAlignment="1" applyProtection="1">
      <alignment horizontal="left" vertical="center" indent="1"/>
      <protection locked="0"/>
    </xf>
    <xf numFmtId="0" fontId="4" fillId="15" borderId="13" xfId="2" applyFont="1" applyFill="1" applyBorder="1" applyAlignment="1" applyProtection="1">
      <alignment horizontal="left" vertical="center" indent="1"/>
      <protection locked="0"/>
    </xf>
    <xf numFmtId="0" fontId="11" fillId="17" borderId="3" xfId="2" applyFont="1" applyFill="1" applyBorder="1" applyAlignment="1" applyProtection="1">
      <alignment horizontal="right" vertical="center"/>
    </xf>
    <xf numFmtId="0" fontId="6" fillId="17" borderId="25" xfId="2" applyFont="1" applyFill="1" applyBorder="1" applyAlignment="1" applyProtection="1">
      <alignment horizontal="right" vertical="center"/>
    </xf>
    <xf numFmtId="165" fontId="5" fillId="0" borderId="21" xfId="2" applyNumberFormat="1" applyFont="1" applyFill="1" applyBorder="1" applyAlignment="1" applyProtection="1">
      <alignment horizontal="right" vertical="center"/>
    </xf>
    <xf numFmtId="165" fontId="5" fillId="0" borderId="2" xfId="2" applyNumberFormat="1" applyFont="1" applyFill="1" applyBorder="1" applyAlignment="1" applyProtection="1">
      <alignment horizontal="right" vertical="center"/>
    </xf>
    <xf numFmtId="0" fontId="15" fillId="15" borderId="36" xfId="2" applyFont="1" applyFill="1" applyBorder="1" applyAlignment="1" applyProtection="1">
      <alignment horizontal="left" vertical="center" indent="1"/>
      <protection locked="0"/>
    </xf>
    <xf numFmtId="0" fontId="15" fillId="15" borderId="2" xfId="2" applyFont="1" applyFill="1" applyBorder="1" applyAlignment="1" applyProtection="1">
      <alignment horizontal="left" vertical="center" indent="1"/>
      <protection locked="0"/>
    </xf>
    <xf numFmtId="0" fontId="15" fillId="15" borderId="37" xfId="2" applyFont="1" applyFill="1" applyBorder="1" applyAlignment="1" applyProtection="1">
      <alignment horizontal="left" vertical="center" indent="1"/>
      <protection locked="0"/>
    </xf>
    <xf numFmtId="0" fontId="21" fillId="0" borderId="0" xfId="2" applyFont="1" applyFill="1" applyBorder="1" applyAlignment="1" applyProtection="1">
      <alignment horizontal="center"/>
    </xf>
    <xf numFmtId="0" fontId="11" fillId="0" borderId="21" xfId="2" applyFont="1" applyFill="1" applyBorder="1" applyAlignment="1" applyProtection="1">
      <alignment horizontal="left" vertical="center"/>
    </xf>
    <xf numFmtId="0" fontId="11" fillId="0" borderId="2" xfId="2" applyFont="1" applyFill="1" applyBorder="1" applyAlignment="1" applyProtection="1">
      <alignment horizontal="left" vertical="center"/>
    </xf>
    <xf numFmtId="0" fontId="11" fillId="0" borderId="98" xfId="2" applyFont="1" applyFill="1" applyBorder="1" applyAlignment="1" applyProtection="1">
      <alignment horizontal="left" vertical="center"/>
    </xf>
    <xf numFmtId="0" fontId="11" fillId="0" borderId="99" xfId="2" applyFont="1" applyFill="1" applyBorder="1" applyAlignment="1" applyProtection="1">
      <alignment horizontal="left" vertical="center"/>
    </xf>
    <xf numFmtId="0" fontId="18" fillId="0" borderId="19" xfId="8" applyFont="1" applyFill="1" applyBorder="1" applyAlignment="1" applyProtection="1">
      <alignment horizontal="left"/>
    </xf>
    <xf numFmtId="0" fontId="11" fillId="16" borderId="92" xfId="2" applyFont="1" applyFill="1" applyBorder="1" applyAlignment="1" applyProtection="1">
      <alignment horizontal="right"/>
    </xf>
    <xf numFmtId="0" fontId="11" fillId="16" borderId="93" xfId="2" applyFont="1" applyFill="1" applyBorder="1" applyAlignment="1" applyProtection="1">
      <alignment horizontal="right"/>
    </xf>
    <xf numFmtId="0" fontId="15" fillId="15" borderId="44" xfId="2" applyFont="1" applyFill="1" applyBorder="1" applyAlignment="1" applyProtection="1">
      <alignment horizontal="left" vertical="center" indent="1"/>
      <protection locked="0"/>
    </xf>
    <xf numFmtId="0" fontId="15" fillId="15" borderId="45" xfId="2" applyFont="1" applyFill="1" applyBorder="1" applyAlignment="1" applyProtection="1">
      <alignment horizontal="left" vertical="center" indent="1"/>
      <protection locked="0"/>
    </xf>
    <xf numFmtId="0" fontId="15" fillId="15" borderId="97" xfId="2" applyFont="1" applyFill="1" applyBorder="1" applyAlignment="1" applyProtection="1">
      <alignment horizontal="left" vertical="center" indent="1"/>
      <protection locked="0"/>
    </xf>
    <xf numFmtId="0" fontId="15" fillId="15" borderId="91" xfId="2" applyFont="1" applyFill="1" applyBorder="1" applyAlignment="1" applyProtection="1">
      <alignment horizontal="left" vertical="center" indent="1"/>
      <protection locked="0"/>
    </xf>
    <xf numFmtId="0" fontId="6" fillId="0" borderId="7" xfId="2" applyFont="1" applyFill="1" applyBorder="1" applyAlignment="1" applyProtection="1">
      <alignment horizontal="left" vertical="center" wrapText="1"/>
    </xf>
    <xf numFmtId="0" fontId="9" fillId="13" borderId="14" xfId="2" applyFont="1" applyFill="1" applyBorder="1" applyAlignment="1" applyProtection="1">
      <alignment horizontal="right" vertical="center"/>
    </xf>
    <xf numFmtId="0" fontId="9" fillId="13" borderId="15" xfId="2" applyFont="1" applyFill="1" applyBorder="1" applyAlignment="1" applyProtection="1">
      <alignment horizontal="right" vertical="center"/>
    </xf>
    <xf numFmtId="168" fontId="6" fillId="0" borderId="6" xfId="2" applyNumberFormat="1" applyFont="1" applyFill="1" applyBorder="1" applyAlignment="1" applyProtection="1">
      <alignment horizontal="left" vertical="center" wrapText="1"/>
    </xf>
    <xf numFmtId="0" fontId="11" fillId="0" borderId="59" xfId="0" applyFont="1" applyFill="1" applyBorder="1" applyAlignment="1" applyProtection="1">
      <alignment horizontal="left"/>
    </xf>
    <xf numFmtId="0" fontId="11" fillId="0" borderId="60" xfId="0" applyFont="1" applyFill="1" applyBorder="1" applyAlignment="1" applyProtection="1">
      <alignment horizontal="left"/>
    </xf>
    <xf numFmtId="0" fontId="4" fillId="15" borderId="43" xfId="2" applyFont="1" applyFill="1" applyBorder="1" applyAlignment="1" applyProtection="1">
      <alignment horizontal="left" vertical="center" indent="1"/>
      <protection locked="0"/>
    </xf>
    <xf numFmtId="0" fontId="4" fillId="15" borderId="35" xfId="2" applyFont="1" applyFill="1" applyBorder="1" applyAlignment="1" applyProtection="1">
      <alignment horizontal="left" vertical="center" indent="1"/>
      <protection locked="0"/>
    </xf>
    <xf numFmtId="0" fontId="28" fillId="10" borderId="87" xfId="0" applyFont="1" applyFill="1" applyBorder="1" applyAlignment="1" applyProtection="1">
      <alignment horizontal="center" vertical="center"/>
      <protection locked="0"/>
    </xf>
    <xf numFmtId="0" fontId="28" fillId="10" borderId="54" xfId="0" applyFont="1" applyFill="1" applyBorder="1" applyAlignment="1" applyProtection="1">
      <alignment horizontal="center" vertical="center"/>
      <protection locked="0"/>
    </xf>
    <xf numFmtId="0" fontId="11" fillId="0" borderId="32" xfId="2" applyFont="1" applyFill="1" applyBorder="1" applyAlignment="1" applyProtection="1">
      <alignment horizontal="left" vertical="center"/>
    </xf>
    <xf numFmtId="0" fontId="11" fillId="0" borderId="8" xfId="2" applyFont="1" applyFill="1" applyBorder="1" applyAlignment="1" applyProtection="1">
      <alignment horizontal="left" vertical="center"/>
    </xf>
    <xf numFmtId="0" fontId="11" fillId="0" borderId="9" xfId="2" applyFont="1" applyFill="1" applyBorder="1" applyAlignment="1" applyProtection="1">
      <alignment horizontal="left" vertical="center"/>
    </xf>
    <xf numFmtId="0" fontId="11" fillId="0" borderId="61" xfId="0" applyFont="1" applyBorder="1" applyAlignment="1" applyProtection="1">
      <alignment horizontal="left"/>
    </xf>
    <xf numFmtId="0" fontId="11" fillId="0" borderId="62" xfId="0" applyFont="1" applyBorder="1" applyAlignment="1" applyProtection="1">
      <alignment horizontal="left"/>
    </xf>
    <xf numFmtId="0" fontId="43" fillId="9" borderId="68" xfId="0" applyFont="1" applyFill="1" applyBorder="1" applyAlignment="1" applyProtection="1">
      <alignment horizontal="center" vertical="center"/>
    </xf>
    <xf numFmtId="0" fontId="48" fillId="8" borderId="68" xfId="0" applyFont="1" applyFill="1" applyBorder="1" applyAlignment="1" applyProtection="1">
      <alignment horizontal="left" vertical="center"/>
    </xf>
    <xf numFmtId="0" fontId="28" fillId="0" borderId="26" xfId="0" applyFont="1" applyBorder="1" applyAlignment="1" applyProtection="1">
      <alignment horizontal="left" vertical="center"/>
    </xf>
    <xf numFmtId="0" fontId="45" fillId="0" borderId="28" xfId="0" applyFont="1" applyBorder="1" applyAlignment="1" applyProtection="1">
      <alignment horizontal="center" vertical="center"/>
    </xf>
    <xf numFmtId="0" fontId="45" fillId="0" borderId="27" xfId="0" applyFont="1" applyBorder="1" applyAlignment="1" applyProtection="1">
      <alignment horizontal="center" vertical="center"/>
    </xf>
    <xf numFmtId="0" fontId="31" fillId="14" borderId="68" xfId="0" applyFont="1" applyFill="1" applyBorder="1" applyAlignment="1" applyProtection="1">
      <alignment horizontal="center" vertical="center"/>
    </xf>
    <xf numFmtId="0" fontId="47" fillId="3" borderId="28" xfId="0" applyFont="1" applyFill="1" applyBorder="1" applyAlignment="1" applyProtection="1">
      <alignment horizontal="left" vertical="center" wrapText="1"/>
    </xf>
    <xf numFmtId="0" fontId="47" fillId="3" borderId="30" xfId="0" applyFont="1" applyFill="1" applyBorder="1" applyAlignment="1" applyProtection="1">
      <alignment horizontal="left" vertical="center" wrapText="1"/>
    </xf>
    <xf numFmtId="0" fontId="47" fillId="3" borderId="27" xfId="0" applyFont="1" applyFill="1" applyBorder="1" applyAlignment="1" applyProtection="1">
      <alignment horizontal="left" vertical="center" wrapText="1"/>
    </xf>
    <xf numFmtId="0" fontId="47" fillId="7" borderId="28" xfId="0" applyFont="1" applyFill="1" applyBorder="1" applyAlignment="1" applyProtection="1">
      <alignment horizontal="left" vertical="center" wrapText="1"/>
    </xf>
    <xf numFmtId="0" fontId="47" fillId="7" borderId="30" xfId="0" applyFont="1" applyFill="1" applyBorder="1" applyAlignment="1" applyProtection="1">
      <alignment horizontal="left" vertical="center" wrapText="1"/>
    </xf>
    <xf numFmtId="0" fontId="47" fillId="7" borderId="27" xfId="0" applyFont="1" applyFill="1" applyBorder="1" applyAlignment="1" applyProtection="1">
      <alignment horizontal="left" vertical="center" wrapText="1"/>
    </xf>
    <xf numFmtId="0" fontId="47" fillId="5" borderId="28" xfId="0" applyFont="1" applyFill="1" applyBorder="1" applyAlignment="1" applyProtection="1">
      <alignment horizontal="left" vertical="center" wrapText="1"/>
    </xf>
    <xf numFmtId="0" fontId="47" fillId="5" borderId="30" xfId="0" applyFont="1" applyFill="1" applyBorder="1" applyAlignment="1" applyProtection="1">
      <alignment horizontal="left" vertical="center" wrapText="1"/>
    </xf>
    <xf numFmtId="0" fontId="47" fillId="5" borderId="27" xfId="0" applyFont="1" applyFill="1" applyBorder="1" applyAlignment="1" applyProtection="1">
      <alignment horizontal="left" vertical="center" wrapText="1"/>
    </xf>
    <xf numFmtId="0" fontId="47" fillId="6" borderId="28" xfId="0" applyFont="1" applyFill="1" applyBorder="1" applyAlignment="1" applyProtection="1">
      <alignment horizontal="left" vertical="center" wrapText="1"/>
    </xf>
    <xf numFmtId="0" fontId="47" fillId="6" borderId="30" xfId="0" applyFont="1" applyFill="1" applyBorder="1" applyAlignment="1" applyProtection="1">
      <alignment horizontal="left" vertical="center" wrapText="1"/>
    </xf>
    <xf numFmtId="0" fontId="47" fillId="6" borderId="27" xfId="0" applyFont="1" applyFill="1" applyBorder="1" applyAlignment="1" applyProtection="1">
      <alignment horizontal="left" vertical="center" wrapText="1"/>
    </xf>
    <xf numFmtId="0" fontId="47" fillId="4" borderId="28" xfId="0" applyFont="1" applyFill="1" applyBorder="1" applyAlignment="1" applyProtection="1">
      <alignment horizontal="left" vertical="center" wrapText="1"/>
    </xf>
    <xf numFmtId="0" fontId="47" fillId="4" borderId="30" xfId="0" applyFont="1" applyFill="1" applyBorder="1" applyAlignment="1" applyProtection="1">
      <alignment horizontal="left" vertical="center" wrapText="1"/>
    </xf>
    <xf numFmtId="0" fontId="47" fillId="4" borderId="27" xfId="0" applyFont="1" applyFill="1" applyBorder="1" applyAlignment="1" applyProtection="1">
      <alignment horizontal="left" vertical="center" wrapText="1"/>
    </xf>
    <xf numFmtId="0" fontId="47" fillId="12" borderId="28" xfId="0" applyFont="1" applyFill="1" applyBorder="1" applyAlignment="1" applyProtection="1">
      <alignment horizontal="left" vertical="center" wrapText="1"/>
    </xf>
    <xf numFmtId="0" fontId="47" fillId="12" borderId="30" xfId="0" applyFont="1" applyFill="1" applyBorder="1" applyAlignment="1" applyProtection="1">
      <alignment horizontal="left" vertical="center" wrapText="1"/>
    </xf>
    <xf numFmtId="0" fontId="47" fillId="12" borderId="27" xfId="0" applyFont="1" applyFill="1" applyBorder="1" applyAlignment="1" applyProtection="1">
      <alignment horizontal="left" vertical="center" wrapText="1"/>
    </xf>
    <xf numFmtId="164" fontId="45" fillId="0" borderId="28" xfId="1" applyFont="1" applyFill="1" applyBorder="1" applyAlignment="1" applyProtection="1">
      <alignment horizontal="center" vertical="center"/>
    </xf>
    <xf numFmtId="164" fontId="45" fillId="0" borderId="27" xfId="1" applyFont="1" applyFill="1" applyBorder="1" applyAlignment="1" applyProtection="1">
      <alignment horizontal="center" vertical="center"/>
    </xf>
    <xf numFmtId="0" fontId="31" fillId="10" borderId="68" xfId="0" applyFont="1" applyFill="1" applyBorder="1" applyAlignment="1" applyProtection="1">
      <alignment horizontal="left" vertical="top" wrapText="1"/>
    </xf>
    <xf numFmtId="0" fontId="31" fillId="11" borderId="68" xfId="0" applyFont="1" applyFill="1" applyBorder="1" applyAlignment="1" applyProtection="1">
      <alignment horizontal="left" vertical="top" wrapText="1"/>
    </xf>
    <xf numFmtId="0" fontId="31" fillId="2" borderId="68" xfId="0" applyFont="1" applyFill="1" applyBorder="1" applyAlignment="1" applyProtection="1">
      <alignment horizontal="left" vertical="top" wrapText="1"/>
    </xf>
  </cellXfs>
  <cellStyles count="12">
    <cellStyle name="Excel Built-in Normal" xfId="5" xr:uid="{00000000-0005-0000-0000-000000000000}"/>
    <cellStyle name="Normal" xfId="0" builtinId="0"/>
    <cellStyle name="Normal 2" xfId="2" xr:uid="{00000000-0005-0000-0000-000002000000}"/>
    <cellStyle name="Normal 2 2" xfId="8" xr:uid="{00000000-0005-0000-0000-000003000000}"/>
    <cellStyle name="Normal 3" xfId="3" xr:uid="{00000000-0005-0000-0000-000004000000}"/>
    <cellStyle name="Normal 3 2" xfId="10" xr:uid="{00000000-0005-0000-0000-000005000000}"/>
    <cellStyle name="Normal 4" xfId="6" xr:uid="{00000000-0005-0000-0000-000006000000}"/>
    <cellStyle name="Procent 2" xfId="11" xr:uid="{00000000-0005-0000-0000-000007000000}"/>
    <cellStyle name="Valuta" xfId="1" builtinId="4"/>
    <cellStyle name="Valuta 2" xfId="4" xr:uid="{00000000-0005-0000-0000-000009000000}"/>
    <cellStyle name="Valuta 2 2" xfId="9" xr:uid="{00000000-0005-0000-0000-00000A000000}"/>
    <cellStyle name="Valuta 3" xfId="7" xr:uid="{00000000-0005-0000-0000-00000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D7E4BD"/>
      <rgbColor rgb="00800080"/>
      <rgbColor rgb="00008080"/>
      <rgbColor rgb="00BFBFBF"/>
      <rgbColor rgb="00808080"/>
      <rgbColor rgb="00C4BD97"/>
      <rgbColor rgb="00993366"/>
      <rgbColor rgb="00FFFFCC"/>
      <rgbColor rgb="00DBEEF4"/>
      <rgbColor rgb="00660066"/>
      <rgbColor rgb="00CCCCCC"/>
      <rgbColor rgb="000066CC"/>
      <rgbColor rgb="00C6D9F1"/>
      <rgbColor rgb="00000080"/>
      <rgbColor rgb="00FF00FF"/>
      <rgbColor rgb="00EDEAAF"/>
      <rgbColor rgb="0000FFFF"/>
      <rgbColor rgb="00800080"/>
      <rgbColor rgb="00800000"/>
      <rgbColor rgb="00008080"/>
      <rgbColor rgb="000000FF"/>
      <rgbColor rgb="0000CCFF"/>
      <rgbColor rgb="00F2F2F2"/>
      <rgbColor rgb="00CCFFCC"/>
      <rgbColor rgb="00FFFF99"/>
      <rgbColor rgb="008EB4E3"/>
      <rgbColor rgb="00E6B9B8"/>
      <rgbColor rgb="00CCC1DA"/>
      <rgbColor rgb="00FCD5B5"/>
      <rgbColor rgb="003366FF"/>
      <rgbColor rgb="00B7DEE8"/>
      <rgbColor rgb="0099FF66"/>
      <rgbColor rgb="00FFC000"/>
      <rgbColor rgb="00DDD9C3"/>
      <rgbColor rgb="00FF6600"/>
      <rgbColor rgb="00E6E0EC"/>
      <rgbColor rgb="00A6A6A6"/>
      <rgbColor rgb="00003366"/>
      <rgbColor rgb="00339966"/>
      <rgbColor rgb="00003300"/>
      <rgbColor rgb="00333300"/>
      <rgbColor rgb="00993300"/>
      <rgbColor rgb="00993366"/>
      <rgbColor rgb="00333399"/>
      <rgbColor rgb="00333333"/>
    </indexedColors>
    <mruColors>
      <color rgb="FF21F4FF"/>
      <color rgb="FFFFFF99"/>
      <color rgb="FF33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calcChain.xml" Type="http://schemas.openxmlformats.org/officeDocument/2006/relationships/calcChain"/></Relationships>
</file>

<file path=xl/ctrlProps/ctrlProp1.xml><?xml version="1.0" encoding="utf-8"?>
<formControlPr xmlns="http://schemas.microsoft.com/office/spreadsheetml/2009/9/main" objectType="CheckBox" fmlaLink="$L$11"/>
</file>

<file path=xl/ctrlProps/ctrlProp2.xml><?xml version="1.0" encoding="utf-8"?>
<formControlPr xmlns="http://schemas.microsoft.com/office/spreadsheetml/2009/9/main" objectType="CheckBox" fmlaLink="$L$17"/>
</file>

<file path=xl/ctrlProps/ctrlProp3.xml><?xml version="1.0" encoding="utf-8"?>
<formControlPr xmlns="http://schemas.microsoft.com/office/spreadsheetml/2009/9/main" objectType="CheckBox" fmlaLink="$L$13"/>
</file>

<file path=xl/ctrlProps/ctrlProp4.xml><?xml version="1.0" encoding="utf-8"?>
<formControlPr xmlns="http://schemas.microsoft.com/office/spreadsheetml/2009/9/main" objectType="CheckBox" fmlaLink="$L$15"/>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_rels/drawing2.xml.rels><?xml version="1.0" encoding="UTF-8" standalone="yes"?><Relationships xmlns="http://schemas.openxmlformats.org/package/2006/relationships"><Relationship Id="rId1" Target="../media/image2.png" Type="http://schemas.openxmlformats.org/officeDocument/2006/relationships/image"/><Relationship Id="rId2" Target="../media/image3.png" Type="http://schemas.openxmlformats.org/officeDocument/2006/relationships/image"/></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15240</xdr:colOff>
          <xdr:row>0</xdr:row>
          <xdr:rowOff>91440</xdr:rowOff>
        </xdr:from>
        <xdr:to>
          <xdr:col>3</xdr:col>
          <xdr:colOff>480060</xdr:colOff>
          <xdr:row>1</xdr:row>
          <xdr:rowOff>0</xdr:rowOff>
        </xdr:to>
        <xdr:sp macro="" textlink="">
          <xdr:nvSpPr>
            <xdr:cNvPr id="1053" name="Check Box 1"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Lågspänning (om inget MUA)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15240</xdr:colOff>
          <xdr:row>55</xdr:row>
          <xdr:rowOff>91440</xdr:rowOff>
        </xdr:from>
        <xdr:to>
          <xdr:col>3</xdr:col>
          <xdr:colOff>251460</xdr:colOff>
          <xdr:row>56</xdr:row>
          <xdr:rowOff>76200</xdr:rowOff>
        </xdr:to>
        <xdr:sp macro="" textlink="">
          <xdr:nvSpPr>
            <xdr:cNvPr id="1056" name="Check Box 1"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Förhöjd minimiersättning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548640</xdr:colOff>
          <xdr:row>0</xdr:row>
          <xdr:rowOff>91440</xdr:rowOff>
        </xdr:from>
        <xdr:to>
          <xdr:col>5</xdr:col>
          <xdr:colOff>594360</xdr:colOff>
          <xdr:row>1</xdr:row>
          <xdr:rowOff>0</xdr:rowOff>
        </xdr:to>
        <xdr:sp macro="" textlink="">
          <xdr:nvSpPr>
            <xdr:cNvPr id="1066" name="Check Box 1"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Storskogsbruksavtalet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662940</xdr:colOff>
          <xdr:row>0</xdr:row>
          <xdr:rowOff>91440</xdr:rowOff>
        </xdr:from>
        <xdr:to>
          <xdr:col>8</xdr:col>
          <xdr:colOff>327660</xdr:colOff>
          <xdr:row>1</xdr:row>
          <xdr:rowOff>0</xdr:rowOff>
        </xdr:to>
        <xdr:sp macro="" textlink="">
          <xdr:nvSpPr>
            <xdr:cNvPr id="1067" name="Check Box 1"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Ingen grundersättning ska utgå</a:t>
              </a:r>
            </a:p>
          </xdr:txBody>
        </xdr:sp>
        <xdr:clientData fPrintsWithSheet="0"/>
      </xdr:twoCellAnchor>
    </mc:Choice>
    <mc:Fallback/>
  </mc:AlternateContent>
  <xdr:twoCellAnchor>
    <xdr:from>
      <xdr:col>8</xdr:col>
      <xdr:colOff>520703</xdr:colOff>
      <xdr:row>0</xdr:row>
      <xdr:rowOff>82550</xdr:rowOff>
    </xdr:from>
    <xdr:to>
      <xdr:col>9</xdr:col>
      <xdr:colOff>762853</xdr:colOff>
      <xdr:row>1</xdr:row>
      <xdr:rowOff>156800</xdr:rowOff>
    </xdr:to>
    <xdr:sp macro="" textlink="">
      <xdr:nvSpPr>
        <xdr:cNvPr id="9" name="bmkLogo" descr="bmkLogo">
          <a:extLst>
            <a:ext uri="{FF2B5EF4-FFF2-40B4-BE49-F238E27FC236}">
              <a16:creationId xmlns:a16="http://schemas.microsoft.com/office/drawing/2014/main" id="{00000000-0008-0000-0000-000009000000}"/>
            </a:ext>
          </a:extLst>
        </xdr:cNvPr>
        <xdr:cNvSpPr txBox="1">
          <a:spLocks noChangeAspect="1" noChangeArrowheads="1"/>
        </xdr:cNvSpPr>
      </xdr:nvSpPr>
      <xdr:spPr bwMode="auto">
        <a:xfrm>
          <a:off x="6223003" y="8255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twoCellAnchor>
    <xdr:from>
      <xdr:col>8</xdr:col>
      <xdr:colOff>498230</xdr:colOff>
      <xdr:row>67</xdr:row>
      <xdr:rowOff>80597</xdr:rowOff>
    </xdr:from>
    <xdr:to>
      <xdr:col>9</xdr:col>
      <xdr:colOff>740380</xdr:colOff>
      <xdr:row>67</xdr:row>
      <xdr:rowOff>440597</xdr:rowOff>
    </xdr:to>
    <xdr:sp macro="" textlink="">
      <xdr:nvSpPr>
        <xdr:cNvPr id="11" name="bmkLogo" descr="bmkLogo">
          <a:extLst>
            <a:ext uri="{FF2B5EF4-FFF2-40B4-BE49-F238E27FC236}">
              <a16:creationId xmlns:a16="http://schemas.microsoft.com/office/drawing/2014/main" id="{00000000-0008-0000-0000-00000B000000}"/>
            </a:ext>
          </a:extLst>
        </xdr:cNvPr>
        <xdr:cNvSpPr txBox="1">
          <a:spLocks noChangeAspect="1" noChangeArrowheads="1"/>
        </xdr:cNvSpPr>
      </xdr:nvSpPr>
      <xdr:spPr bwMode="auto">
        <a:xfrm>
          <a:off x="6198576" y="1197952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360817</xdr:colOff>
      <xdr:row>32</xdr:row>
      <xdr:rowOff>33483</xdr:rowOff>
    </xdr:from>
    <xdr:to>
      <xdr:col>8</xdr:col>
      <xdr:colOff>135990</xdr:colOff>
      <xdr:row>64</xdr:row>
      <xdr:rowOff>47809</xdr:rowOff>
    </xdr:to>
    <xdr:pic>
      <xdr:nvPicPr>
        <xdr:cNvPr id="3" name="Bildobjekt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592388" y="7871197"/>
          <a:ext cx="8660638" cy="7852041"/>
        </a:xfrm>
        <a:prstGeom prst="rect">
          <a:avLst/>
        </a:prstGeom>
      </xdr:spPr>
    </xdr:pic>
    <xdr:clientData/>
  </xdr:twoCellAnchor>
  <xdr:twoCellAnchor editAs="oneCell">
    <xdr:from>
      <xdr:col>1</xdr:col>
      <xdr:colOff>352425</xdr:colOff>
      <xdr:row>5</xdr:row>
      <xdr:rowOff>209550</xdr:rowOff>
    </xdr:from>
    <xdr:to>
      <xdr:col>8</xdr:col>
      <xdr:colOff>139912</xdr:colOff>
      <xdr:row>33</xdr:row>
      <xdr:rowOff>37222</xdr:rowOff>
    </xdr:to>
    <xdr:pic>
      <xdr:nvPicPr>
        <xdr:cNvPr id="10" name="Bildobjekt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2"/>
        <a:stretch>
          <a:fillRect/>
        </a:stretch>
      </xdr:blipFill>
      <xdr:spPr>
        <a:xfrm>
          <a:off x="2514600" y="1495425"/>
          <a:ext cx="8466667" cy="7028572"/>
        </a:xfrm>
        <a:prstGeom prst="rect">
          <a:avLst/>
        </a:prstGeom>
      </xdr:spPr>
    </xdr:pic>
    <xdr:clientData/>
  </xdr:twoCellAnchor>
  <xdr:oneCellAnchor>
    <xdr:from>
      <xdr:col>2</xdr:col>
      <xdr:colOff>1344930</xdr:colOff>
      <xdr:row>0</xdr:row>
      <xdr:rowOff>91440</xdr:rowOff>
    </xdr:from>
    <xdr:ext cx="1552575" cy="1104900"/>
    <xdr:sp macro="" textlink="">
      <xdr:nvSpPr>
        <xdr:cNvPr id="4" name="Bildtext 1 3">
          <a:extLst>
            <a:ext uri="{FF2B5EF4-FFF2-40B4-BE49-F238E27FC236}">
              <a16:creationId xmlns:a16="http://schemas.microsoft.com/office/drawing/2014/main" id="{00000000-0008-0000-0100-000004000000}"/>
            </a:ext>
          </a:extLst>
        </xdr:cNvPr>
        <xdr:cNvSpPr/>
      </xdr:nvSpPr>
      <xdr:spPr bwMode="auto">
        <a:xfrm>
          <a:off x="5037699" y="91440"/>
          <a:ext cx="1552575" cy="1104900"/>
        </a:xfrm>
        <a:prstGeom prst="borderCallout1">
          <a:avLst>
            <a:gd name="adj1" fmla="val 98380"/>
            <a:gd name="adj2" fmla="val 49807"/>
            <a:gd name="adj3" fmla="val 128834"/>
            <a:gd name="adj4" fmla="val 4969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Storskogsbruk</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  </a:t>
          </a:r>
          <a:r>
            <a:rPr lang="sv-SE" sz="1100" b="0" i="0" u="sng" strike="noStrike">
              <a:solidFill>
                <a:schemeClr val="dk1"/>
              </a:solidFill>
              <a:effectLst/>
              <a:latin typeface="+mn-lt"/>
              <a:ea typeface="+mn-ea"/>
              <a:cs typeface="+mn-cs"/>
            </a:rPr>
            <a:t>måste </a:t>
          </a:r>
          <a:r>
            <a:rPr lang="sv-SE" sz="1100" b="0" i="0" u="none" strike="noStrike">
              <a:solidFill>
                <a:schemeClr val="dk1"/>
              </a:solidFill>
              <a:effectLst/>
              <a:latin typeface="+mn-lt"/>
              <a:ea typeface="+mn-ea"/>
              <a:cs typeface="+mn-cs"/>
            </a:rPr>
            <a:t>användas när värdering ska göras enligt Storskogsbruksavtalet.</a:t>
          </a:r>
          <a:endParaRPr lang="sv-SE" sz="1100"/>
        </a:p>
      </xdr:txBody>
    </xdr:sp>
    <xdr:clientData/>
  </xdr:oneCellAnchor>
  <xdr:oneCellAnchor>
    <xdr:from>
      <xdr:col>1</xdr:col>
      <xdr:colOff>742949</xdr:colOff>
      <xdr:row>0</xdr:row>
      <xdr:rowOff>95250</xdr:rowOff>
    </xdr:from>
    <xdr:ext cx="1876425" cy="1106063"/>
    <xdr:sp macro="" textlink="">
      <xdr:nvSpPr>
        <xdr:cNvPr id="5" name="Bildtext 1 4">
          <a:extLst>
            <a:ext uri="{FF2B5EF4-FFF2-40B4-BE49-F238E27FC236}">
              <a16:creationId xmlns:a16="http://schemas.microsoft.com/office/drawing/2014/main" id="{00000000-0008-0000-0100-000005000000}"/>
            </a:ext>
          </a:extLst>
        </xdr:cNvPr>
        <xdr:cNvSpPr/>
      </xdr:nvSpPr>
      <xdr:spPr bwMode="auto">
        <a:xfrm>
          <a:off x="2971799" y="95250"/>
          <a:ext cx="1876425" cy="1106063"/>
        </a:xfrm>
        <a:prstGeom prst="borderCallout1">
          <a:avLst>
            <a:gd name="adj1" fmla="val 98380"/>
            <a:gd name="adj2" fmla="val 49807"/>
            <a:gd name="adj3" fmla="val 127478"/>
            <a:gd name="adj4" fmla="val 49784"/>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Lågspänning (om inget MUA):</a:t>
          </a:r>
        </a:p>
        <a:p>
          <a:pPr algn="l"/>
          <a:r>
            <a:rPr lang="sv-SE" sz="1100" b="0" i="0" u="none" strike="noStrike">
              <a:solidFill>
                <a:schemeClr val="dk1"/>
              </a:solidFill>
              <a:effectLst/>
              <a:latin typeface="+mn-lt"/>
              <a:ea typeface="+mn-ea"/>
              <a:cs typeface="+mn-cs"/>
            </a:rPr>
            <a:t>Alternativet används när värderingen avser intrång med endast lågspänningsledningar och fastighetsägaren </a:t>
          </a:r>
          <a:r>
            <a:rPr lang="sv-SE" sz="1100" b="0" i="0" u="sng" strike="noStrike">
              <a:solidFill>
                <a:schemeClr val="dk1"/>
              </a:solidFill>
              <a:effectLst/>
              <a:latin typeface="+mn-lt"/>
              <a:ea typeface="+mn-ea"/>
              <a:cs typeface="+mn-cs"/>
            </a:rPr>
            <a:t>är kund </a:t>
          </a:r>
          <a:r>
            <a:rPr lang="sv-SE" sz="1100" b="0" i="0" u="none" strike="noStrike">
              <a:solidFill>
                <a:schemeClr val="dk1"/>
              </a:solidFill>
              <a:effectLst/>
              <a:latin typeface="+mn-lt"/>
              <a:ea typeface="+mn-ea"/>
              <a:cs typeface="+mn-cs"/>
            </a:rPr>
            <a:t>till nätbolaget.</a:t>
          </a:r>
          <a:endParaRPr lang="sv-SE" sz="1100"/>
        </a:p>
      </xdr:txBody>
    </xdr:sp>
    <xdr:clientData/>
  </xdr:oneCellAnchor>
  <xdr:oneCellAnchor>
    <xdr:from>
      <xdr:col>0</xdr:col>
      <xdr:colOff>380687</xdr:colOff>
      <xdr:row>7</xdr:row>
      <xdr:rowOff>97473</xdr:rowOff>
    </xdr:from>
    <xdr:ext cx="1857375" cy="589383"/>
    <xdr:sp macro="" textlink="">
      <xdr:nvSpPr>
        <xdr:cNvPr id="7" name="Bildtext 1 6">
          <a:extLst>
            <a:ext uri="{FF2B5EF4-FFF2-40B4-BE49-F238E27FC236}">
              <a16:creationId xmlns:a16="http://schemas.microsoft.com/office/drawing/2014/main" id="{00000000-0008-0000-0100-000007000000}"/>
            </a:ext>
          </a:extLst>
        </xdr:cNvPr>
        <xdr:cNvSpPr/>
      </xdr:nvSpPr>
      <xdr:spPr bwMode="auto">
        <a:xfrm>
          <a:off x="380687" y="1831023"/>
          <a:ext cx="1857375" cy="589383"/>
        </a:xfrm>
        <a:prstGeom prst="borderCallout1">
          <a:avLst>
            <a:gd name="adj1" fmla="val 74953"/>
            <a:gd name="adj2" fmla="val 100402"/>
            <a:gd name="adj3" fmla="val 75851"/>
            <a:gd name="adj4" fmla="val 12197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Fastighetsinformation:</a:t>
          </a:r>
        </a:p>
        <a:p>
          <a:pPr algn="l"/>
          <a:r>
            <a:rPr lang="sv-SE" sz="1100" b="0" i="0" u="none" strike="noStrike">
              <a:solidFill>
                <a:schemeClr val="dk1"/>
              </a:solidFill>
              <a:effectLst/>
              <a:latin typeface="+mn-lt"/>
              <a:ea typeface="+mn-ea"/>
              <a:cs typeface="+mn-cs"/>
            </a:rPr>
            <a:t>Här anges uppgifter om den aktuella</a:t>
          </a:r>
          <a:r>
            <a:rPr lang="sv-SE" sz="1100" b="0" i="0" u="none" strike="noStrike" baseline="0">
              <a:solidFill>
                <a:schemeClr val="dk1"/>
              </a:solidFill>
              <a:effectLst/>
              <a:latin typeface="+mn-lt"/>
              <a:ea typeface="+mn-ea"/>
              <a:cs typeface="+mn-cs"/>
            </a:rPr>
            <a:t> fastigheten</a:t>
          </a:r>
          <a:endParaRPr lang="sv-SE" sz="1100"/>
        </a:p>
      </xdr:txBody>
    </xdr:sp>
    <xdr:clientData/>
  </xdr:oneCellAnchor>
  <xdr:oneCellAnchor>
    <xdr:from>
      <xdr:col>8</xdr:col>
      <xdr:colOff>598170</xdr:colOff>
      <xdr:row>9</xdr:row>
      <xdr:rowOff>15240</xdr:rowOff>
    </xdr:from>
    <xdr:ext cx="1943100" cy="589383"/>
    <xdr:sp macro="" textlink="">
      <xdr:nvSpPr>
        <xdr:cNvPr id="6" name="Bildtext 1 5">
          <a:extLst>
            <a:ext uri="{FF2B5EF4-FFF2-40B4-BE49-F238E27FC236}">
              <a16:creationId xmlns:a16="http://schemas.microsoft.com/office/drawing/2014/main" id="{00000000-0008-0000-0100-000006000000}"/>
            </a:ext>
          </a:extLst>
        </xdr:cNvPr>
        <xdr:cNvSpPr/>
      </xdr:nvSpPr>
      <xdr:spPr bwMode="auto">
        <a:xfrm>
          <a:off x="11694795" y="2244090"/>
          <a:ext cx="1943100" cy="589383"/>
        </a:xfrm>
        <a:prstGeom prst="borderCallout1">
          <a:avLst>
            <a:gd name="adj1" fmla="val 48428"/>
            <a:gd name="adj2" fmla="val -1069"/>
            <a:gd name="adj3" fmla="val 47403"/>
            <a:gd name="adj4" fmla="val -3073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Projektsinformation:</a:t>
          </a:r>
        </a:p>
        <a:p>
          <a:pPr algn="l"/>
          <a:r>
            <a:rPr lang="sv-SE" sz="1100" b="0" i="0" u="none" strike="noStrike">
              <a:solidFill>
                <a:schemeClr val="dk1"/>
              </a:solidFill>
              <a:effectLst/>
              <a:latin typeface="+mn-lt"/>
              <a:ea typeface="+mn-ea"/>
              <a:cs typeface="+mn-cs"/>
            </a:rPr>
            <a:t>Här anges uppgifter om det aktuella projektet </a:t>
          </a:r>
          <a:endParaRPr lang="sv-SE" sz="1100"/>
        </a:p>
      </xdr:txBody>
    </xdr:sp>
    <xdr:clientData/>
  </xdr:oneCellAnchor>
  <xdr:oneCellAnchor>
    <xdr:from>
      <xdr:col>0</xdr:col>
      <xdr:colOff>380687</xdr:colOff>
      <xdr:row>13</xdr:row>
      <xdr:rowOff>190506</xdr:rowOff>
    </xdr:from>
    <xdr:ext cx="1857375" cy="1106063"/>
    <xdr:sp macro="" textlink="">
      <xdr:nvSpPr>
        <xdr:cNvPr id="9" name="Bildtext 1 8">
          <a:extLst>
            <a:ext uri="{FF2B5EF4-FFF2-40B4-BE49-F238E27FC236}">
              <a16:creationId xmlns:a16="http://schemas.microsoft.com/office/drawing/2014/main" id="{00000000-0008-0000-0100-000009000000}"/>
            </a:ext>
          </a:extLst>
        </xdr:cNvPr>
        <xdr:cNvSpPr/>
      </xdr:nvSpPr>
      <xdr:spPr bwMode="auto">
        <a:xfrm>
          <a:off x="380687" y="3429006"/>
          <a:ext cx="1857375" cy="1106063"/>
        </a:xfrm>
        <a:prstGeom prst="borderCallout1">
          <a:avLst>
            <a:gd name="adj1" fmla="val 32198"/>
            <a:gd name="adj2" fmla="val 99808"/>
            <a:gd name="adj3" fmla="val 32515"/>
            <a:gd name="adj4" fmla="val 12220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Beskrivning:</a:t>
          </a:r>
          <a:r>
            <a:rPr lang="sv-SE" sz="1100" b="0" i="0" u="none" strike="noStrike" baseline="0">
              <a:solidFill>
                <a:schemeClr val="dk1"/>
              </a:solidFill>
              <a:effectLst/>
              <a:latin typeface="+mn-lt"/>
              <a:ea typeface="+mn-ea"/>
              <a:cs typeface="+mn-cs"/>
            </a:rPr>
            <a:t> </a:t>
          </a:r>
        </a:p>
        <a:p>
          <a:pPr algn="l"/>
          <a:r>
            <a:rPr lang="sv-SE" sz="1100" b="0" i="0" u="none" strike="noStrike">
              <a:solidFill>
                <a:schemeClr val="dk1"/>
              </a:solidFill>
              <a:effectLst/>
              <a:latin typeface="+mn-lt"/>
              <a:ea typeface="+mn-ea"/>
              <a:cs typeface="+mn-cs"/>
            </a:rPr>
            <a:t>Under rubrikerna "Beskrivning</a:t>
          </a:r>
          <a:r>
            <a:rPr lang="sv-SE" sz="1100" b="0" i="0" u="none" strike="noStrike" baseline="0">
              <a:solidFill>
                <a:schemeClr val="dk1"/>
              </a:solidFill>
              <a:effectLst/>
              <a:latin typeface="+mn-lt"/>
              <a:ea typeface="+mn-ea"/>
              <a:cs typeface="+mn-cs"/>
            </a:rPr>
            <a:t>" anges en förklaring till vad som placerats ut som ett komplement till det som visas i kartan.</a:t>
          </a:r>
          <a:endParaRPr lang="sv-SE" sz="1100"/>
        </a:p>
      </xdr:txBody>
    </xdr:sp>
    <xdr:clientData/>
  </xdr:oneCellAnchor>
  <xdr:oneCellAnchor>
    <xdr:from>
      <xdr:col>9</xdr:col>
      <xdr:colOff>0</xdr:colOff>
      <xdr:row>17</xdr:row>
      <xdr:rowOff>209551</xdr:rowOff>
    </xdr:from>
    <xdr:ext cx="1943100" cy="933836"/>
    <xdr:sp macro="" textlink="">
      <xdr:nvSpPr>
        <xdr:cNvPr id="12" name="Bildtext 1 11">
          <a:extLst>
            <a:ext uri="{FF2B5EF4-FFF2-40B4-BE49-F238E27FC236}">
              <a16:creationId xmlns:a16="http://schemas.microsoft.com/office/drawing/2014/main" id="{00000000-0008-0000-0100-00000C000000}"/>
            </a:ext>
          </a:extLst>
        </xdr:cNvPr>
        <xdr:cNvSpPr/>
      </xdr:nvSpPr>
      <xdr:spPr bwMode="auto">
        <a:xfrm>
          <a:off x="11706225" y="4419601"/>
          <a:ext cx="1943100" cy="933836"/>
        </a:xfrm>
        <a:prstGeom prst="borderCallout1">
          <a:avLst>
            <a:gd name="adj1" fmla="val 48817"/>
            <a:gd name="adj2" fmla="val -1174"/>
            <a:gd name="adj3" fmla="val 48640"/>
            <a:gd name="adj4" fmla="val -17492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Nätstationer/kabelskåp/skyltar:</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 typ och markslag avseende placering för  den nätstation, kabelskåp eller skylt som ska placeras ut.</a:t>
          </a:r>
          <a:endParaRPr lang="sv-SE" sz="1100"/>
        </a:p>
      </xdr:txBody>
    </xdr:sp>
    <xdr:clientData/>
  </xdr:oneCellAnchor>
  <xdr:oneCellAnchor>
    <xdr:from>
      <xdr:col>9</xdr:col>
      <xdr:colOff>22859</xdr:colOff>
      <xdr:row>38</xdr:row>
      <xdr:rowOff>66350</xdr:rowOff>
    </xdr:from>
    <xdr:ext cx="1952626" cy="417156"/>
    <xdr:sp macro="" textlink="">
      <xdr:nvSpPr>
        <xdr:cNvPr id="13" name="Bildtext 1 12">
          <a:extLst>
            <a:ext uri="{FF2B5EF4-FFF2-40B4-BE49-F238E27FC236}">
              <a16:creationId xmlns:a16="http://schemas.microsoft.com/office/drawing/2014/main" id="{00000000-0008-0000-0100-00000D000000}"/>
            </a:ext>
          </a:extLst>
        </xdr:cNvPr>
        <xdr:cNvSpPr/>
      </xdr:nvSpPr>
      <xdr:spPr bwMode="auto">
        <a:xfrm>
          <a:off x="11734721" y="9299768"/>
          <a:ext cx="1952626" cy="417156"/>
        </a:xfrm>
        <a:prstGeom prst="borderCallout1">
          <a:avLst>
            <a:gd name="adj1" fmla="val 48281"/>
            <a:gd name="adj2" fmla="val -86"/>
            <a:gd name="adj3" fmla="val -51772"/>
            <a:gd name="adj4" fmla="val -216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aktuellt prisområde.</a:t>
          </a:r>
        </a:p>
      </xdr:txBody>
    </xdr:sp>
    <xdr:clientData/>
  </xdr:oneCellAnchor>
  <xdr:oneCellAnchor>
    <xdr:from>
      <xdr:col>9</xdr:col>
      <xdr:colOff>19050</xdr:colOff>
      <xdr:row>41</xdr:row>
      <xdr:rowOff>136518</xdr:rowOff>
    </xdr:from>
    <xdr:ext cx="1943100" cy="761610"/>
    <xdr:sp macro="" textlink="">
      <xdr:nvSpPr>
        <xdr:cNvPr id="14" name="Bildtext 1 13">
          <a:extLst>
            <a:ext uri="{FF2B5EF4-FFF2-40B4-BE49-F238E27FC236}">
              <a16:creationId xmlns:a16="http://schemas.microsoft.com/office/drawing/2014/main" id="{00000000-0008-0000-0100-00000E000000}"/>
            </a:ext>
          </a:extLst>
        </xdr:cNvPr>
        <xdr:cNvSpPr/>
      </xdr:nvSpPr>
      <xdr:spPr bwMode="auto">
        <a:xfrm>
          <a:off x="11712819" y="10350249"/>
          <a:ext cx="1943100" cy="761610"/>
        </a:xfrm>
        <a:prstGeom prst="borderCallout1">
          <a:avLst>
            <a:gd name="adj1" fmla="val 67582"/>
            <a:gd name="adj2" fmla="val -1640"/>
            <a:gd name="adj3" fmla="val 65670"/>
            <a:gd name="adj4" fmla="val -10988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 (REV):</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vilken zon av väganläggningen som markledning ska placeras inom.</a:t>
          </a:r>
          <a:endParaRPr lang="sv-SE" sz="1100"/>
        </a:p>
      </xdr:txBody>
    </xdr:sp>
    <xdr:clientData/>
  </xdr:oneCellAnchor>
  <xdr:oneCellAnchor>
    <xdr:from>
      <xdr:col>0</xdr:col>
      <xdr:colOff>354381</xdr:colOff>
      <xdr:row>42</xdr:row>
      <xdr:rowOff>116500</xdr:rowOff>
    </xdr:from>
    <xdr:ext cx="1857375" cy="2180930"/>
    <xdr:sp macro="" textlink="">
      <xdr:nvSpPr>
        <xdr:cNvPr id="15" name="Bildtext 1 14">
          <a:extLst>
            <a:ext uri="{FF2B5EF4-FFF2-40B4-BE49-F238E27FC236}">
              <a16:creationId xmlns:a16="http://schemas.microsoft.com/office/drawing/2014/main" id="{00000000-0008-0000-0100-00000F000000}"/>
            </a:ext>
          </a:extLst>
        </xdr:cNvPr>
        <xdr:cNvSpPr/>
      </xdr:nvSpPr>
      <xdr:spPr bwMode="auto">
        <a:xfrm>
          <a:off x="354381" y="10517800"/>
          <a:ext cx="1857375" cy="2180930"/>
        </a:xfrm>
        <a:prstGeom prst="borderCallout1">
          <a:avLst>
            <a:gd name="adj1" fmla="val 69431"/>
            <a:gd name="adj2" fmla="val 99760"/>
            <a:gd name="adj3" fmla="val 69511"/>
            <a:gd name="adj4" fmla="val 12286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Förhöjd Minimiersättning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a:t>
          </a:r>
          <a:r>
            <a:rPr lang="sv-SE" sz="1100" b="0" i="0" u="none" strike="noStrike" baseline="0">
              <a:solidFill>
                <a:schemeClr val="dk1"/>
              </a:solidFill>
              <a:effectLst/>
              <a:latin typeface="+mn-lt"/>
              <a:ea typeface="+mn-ea"/>
              <a:cs typeface="+mn-cs"/>
            </a:rPr>
            <a:t> används när modellen för förhöjd minimiersättning är aktuell. Om tveksamhet råder måste frågan kontrolleras med ansvarig avdelning på nätbolaget.</a:t>
          </a:r>
        </a:p>
        <a:p>
          <a:pPr algn="l"/>
          <a:r>
            <a:rPr lang="sv-SE" sz="1100" b="0" i="0" u="none" strike="noStrike" baseline="0">
              <a:solidFill>
                <a:schemeClr val="dk1"/>
              </a:solidFill>
              <a:effectLst/>
              <a:latin typeface="+mn-lt"/>
              <a:ea typeface="+mn-ea"/>
              <a:cs typeface="+mn-cs"/>
            </a:rPr>
            <a:t>Observera att detta inte är ett verktyg för att höja den totala ersättningen till enskilda fastighetsägare.</a:t>
          </a:r>
          <a:endParaRPr lang="sv-SE" sz="1100"/>
        </a:p>
      </xdr:txBody>
    </xdr:sp>
    <xdr:clientData/>
  </xdr:oneCellAnchor>
  <xdr:oneCellAnchor>
    <xdr:from>
      <xdr:col>4</xdr:col>
      <xdr:colOff>190500</xdr:colOff>
      <xdr:row>0</xdr:row>
      <xdr:rowOff>91440</xdr:rowOff>
    </xdr:from>
    <xdr:ext cx="2724150" cy="1104900"/>
    <xdr:sp macro="" textlink="">
      <xdr:nvSpPr>
        <xdr:cNvPr id="18" name="Bildtext 1 17">
          <a:extLst>
            <a:ext uri="{FF2B5EF4-FFF2-40B4-BE49-F238E27FC236}">
              <a16:creationId xmlns:a16="http://schemas.microsoft.com/office/drawing/2014/main" id="{00000000-0008-0000-0100-000012000000}"/>
            </a:ext>
          </a:extLst>
        </xdr:cNvPr>
        <xdr:cNvSpPr/>
      </xdr:nvSpPr>
      <xdr:spPr bwMode="auto">
        <a:xfrm>
          <a:off x="6814038" y="91440"/>
          <a:ext cx="2724150" cy="1104900"/>
        </a:xfrm>
        <a:prstGeom prst="borderCallout1">
          <a:avLst>
            <a:gd name="adj1" fmla="val 98380"/>
            <a:gd name="adj2" fmla="val 49807"/>
            <a:gd name="adj3" fmla="val 129034"/>
            <a:gd name="adj4" fmla="val 5004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Ingen grundersättning</a:t>
          </a:r>
          <a:r>
            <a:rPr lang="sv-SE" sz="1100" b="1" i="0" u="sng" strike="noStrike" baseline="0">
              <a:solidFill>
                <a:schemeClr val="dk1"/>
              </a:solidFill>
              <a:effectLst/>
              <a:latin typeface="+mn-lt"/>
              <a:ea typeface="+mn-ea"/>
              <a:cs typeface="+mn-cs"/>
            </a:rPr>
            <a:t> ska utgå</a:t>
          </a:r>
          <a:endParaRPr lang="sv-SE" sz="1100" b="1" i="0" u="sng" strike="noStrike">
            <a:solidFill>
              <a:schemeClr val="dk1"/>
            </a:solidFill>
            <a:effectLst/>
            <a:latin typeface="+mn-lt"/>
            <a:ea typeface="+mn-ea"/>
            <a:cs typeface="+mn-cs"/>
          </a:endParaRPr>
        </a:p>
        <a:p>
          <a:pPr algn="l"/>
          <a:r>
            <a:rPr lang="sv-SE" sz="1100" b="0" i="0" u="none" strike="noStrike">
              <a:solidFill>
                <a:schemeClr val="dk1"/>
              </a:solidFill>
              <a:effectLst/>
              <a:latin typeface="+mn-lt"/>
              <a:ea typeface="+mn-ea"/>
              <a:cs typeface="+mn-cs"/>
            </a:rPr>
            <a:t>Alternativet används när ingen grundersättning ska utgå.</a:t>
          </a:r>
          <a:r>
            <a:rPr lang="sv-SE" sz="1100" b="0" i="0" u="none" strike="noStrike" baseline="0">
              <a:solidFill>
                <a:schemeClr val="dk1"/>
              </a:solidFill>
              <a:effectLst/>
              <a:latin typeface="+mn-lt"/>
              <a:ea typeface="+mn-ea"/>
              <a:cs typeface="+mn-cs"/>
            </a:rPr>
            <a:t> T.ex. när intrång görs med endast fastighetsägarens egna servisledning .</a:t>
          </a:r>
          <a:endParaRPr lang="sv-SE" sz="1100"/>
        </a:p>
      </xdr:txBody>
    </xdr:sp>
    <xdr:clientData/>
  </xdr:oneCellAnchor>
  <xdr:oneCellAnchor>
    <xdr:from>
      <xdr:col>0</xdr:col>
      <xdr:colOff>361002</xdr:colOff>
      <xdr:row>26</xdr:row>
      <xdr:rowOff>247650</xdr:rowOff>
    </xdr:from>
    <xdr:ext cx="1857374" cy="1680669"/>
    <xdr:sp macro="" textlink="">
      <xdr:nvSpPr>
        <xdr:cNvPr id="19" name="Bildtext 1 18">
          <a:extLst>
            <a:ext uri="{FF2B5EF4-FFF2-40B4-BE49-F238E27FC236}">
              <a16:creationId xmlns:a16="http://schemas.microsoft.com/office/drawing/2014/main" id="{00000000-0008-0000-0100-000013000000}"/>
            </a:ext>
          </a:extLst>
        </xdr:cNvPr>
        <xdr:cNvSpPr/>
      </xdr:nvSpPr>
      <xdr:spPr bwMode="auto">
        <a:xfrm>
          <a:off x="361002" y="6724650"/>
          <a:ext cx="1857374" cy="1680669"/>
        </a:xfrm>
        <a:prstGeom prst="borderCallout1">
          <a:avLst>
            <a:gd name="adj1" fmla="val 73457"/>
            <a:gd name="adj2" fmla="val 99946"/>
            <a:gd name="adj3" fmla="val 73360"/>
            <a:gd name="adj4" fmla="val 227394"/>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Rotnetto:</a:t>
          </a:r>
        </a:p>
        <a:p>
          <a:pPr algn="l"/>
          <a:r>
            <a:rPr lang="sv-SE" sz="1100" b="0" i="0" u="none" strike="noStrike" baseline="0">
              <a:solidFill>
                <a:schemeClr val="dk1"/>
              </a:solidFill>
              <a:effectLst/>
              <a:latin typeface="+mn-lt"/>
              <a:ea typeface="+mn-ea"/>
              <a:cs typeface="+mn-cs"/>
            </a:rPr>
            <a:t>Här anges det totala rotnetto som redovisas i aktuell värderingsbilaga. </a:t>
          </a:r>
        </a:p>
        <a:p>
          <a:pPr algn="l"/>
          <a:endParaRPr lang="sv-SE" sz="1100" b="0" i="0" u="none" strike="noStrike" baseline="0">
            <a:solidFill>
              <a:schemeClr val="dk1"/>
            </a:solidFill>
            <a:effectLst/>
            <a:latin typeface="+mn-lt"/>
            <a:ea typeface="+mn-ea"/>
            <a:cs typeface="+mn-cs"/>
          </a:endParaRPr>
        </a:p>
        <a:p>
          <a:pPr algn="l"/>
          <a:r>
            <a:rPr lang="sv-SE" sz="1100" b="0" i="0" u="none" strike="noStrike" baseline="0">
              <a:solidFill>
                <a:schemeClr val="dk1"/>
              </a:solidFill>
              <a:effectLst/>
              <a:latin typeface="+mn-lt"/>
              <a:ea typeface="+mn-ea"/>
              <a:cs typeface="+mn-cs"/>
            </a:rPr>
            <a:t>Observera att  ersättning för enstaka träd beräknad i VP bilaga: Enstaka Träd </a:t>
          </a:r>
          <a:r>
            <a:rPr lang="sv-SE" sz="1100" b="0" i="0" u="sng" strike="noStrike" baseline="0">
              <a:solidFill>
                <a:schemeClr val="dk1"/>
              </a:solidFill>
              <a:effectLst/>
              <a:latin typeface="+mn-lt"/>
              <a:ea typeface="+mn-ea"/>
              <a:cs typeface="+mn-cs"/>
            </a:rPr>
            <a:t>inte ska </a:t>
          </a:r>
          <a:r>
            <a:rPr lang="sv-SE" sz="1100" b="0" i="0" u="none" strike="noStrike" baseline="0">
              <a:solidFill>
                <a:schemeClr val="dk1"/>
              </a:solidFill>
              <a:effectLst/>
              <a:latin typeface="+mn-lt"/>
              <a:ea typeface="+mn-ea"/>
              <a:cs typeface="+mn-cs"/>
            </a:rPr>
            <a:t>föras in i fältet.</a:t>
          </a:r>
        </a:p>
        <a:p>
          <a:pPr algn="l"/>
          <a:endParaRPr lang="sv-SE" sz="1100" b="0" u="none"/>
        </a:p>
      </xdr:txBody>
    </xdr:sp>
    <xdr:clientData/>
  </xdr:oneCellAnchor>
  <xdr:oneCellAnchor>
    <xdr:from>
      <xdr:col>9</xdr:col>
      <xdr:colOff>20954</xdr:colOff>
      <xdr:row>33</xdr:row>
      <xdr:rowOff>92022</xdr:rowOff>
    </xdr:from>
    <xdr:ext cx="1952625" cy="933836"/>
    <xdr:sp macro="" textlink="">
      <xdr:nvSpPr>
        <xdr:cNvPr id="26" name="Bildtext 1 25">
          <a:extLst>
            <a:ext uri="{FF2B5EF4-FFF2-40B4-BE49-F238E27FC236}">
              <a16:creationId xmlns:a16="http://schemas.microsoft.com/office/drawing/2014/main" id="{00000000-0008-0000-0100-00001A000000}"/>
            </a:ext>
          </a:extLst>
        </xdr:cNvPr>
        <xdr:cNvSpPr/>
      </xdr:nvSpPr>
      <xdr:spPr bwMode="auto">
        <a:xfrm>
          <a:off x="11727179" y="8264472"/>
          <a:ext cx="1952625" cy="933836"/>
        </a:xfrm>
        <a:prstGeom prst="borderCallout1">
          <a:avLst>
            <a:gd name="adj1" fmla="val 23833"/>
            <a:gd name="adj2" fmla="val -573"/>
            <a:gd name="adj3" fmla="val 24240"/>
            <a:gd name="adj4" fmla="val -3030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Övrigt</a:t>
          </a:r>
          <a:r>
            <a:rPr lang="sv-SE" sz="1100" b="1" i="0" u="sng" strike="noStrike" baseline="0">
              <a:solidFill>
                <a:schemeClr val="dk1"/>
              </a:solidFill>
              <a:effectLst/>
              <a:latin typeface="+mn-lt"/>
              <a:ea typeface="+mn-ea"/>
              <a:cs typeface="+mn-cs"/>
            </a:rPr>
            <a:t> intrång</a:t>
          </a:r>
          <a:r>
            <a:rPr lang="sv-SE" sz="1100" b="1" i="0" u="sng" strike="noStrike">
              <a:solidFill>
                <a:schemeClr val="dk1"/>
              </a:solidFill>
              <a:effectLst/>
              <a:latin typeface="+mn-lt"/>
              <a:ea typeface="+mn-ea"/>
              <a:cs typeface="+mn-cs"/>
            </a:rPr>
            <a:t>:</a:t>
          </a:r>
        </a:p>
        <a:p>
          <a:r>
            <a:rPr lang="sv-SE" sz="1100" b="0" i="0" baseline="0">
              <a:solidFill>
                <a:schemeClr val="dk1"/>
              </a:solidFill>
              <a:effectLst/>
              <a:latin typeface="+mn-lt"/>
              <a:ea typeface="+mn-ea"/>
              <a:cs typeface="+mn-cs"/>
            </a:rPr>
            <a:t>Här anges beräknad ersättning (exklusive ExprL 25%). Aktuell värderingsbilaga ska bifogas underlaget.</a:t>
          </a:r>
          <a:endParaRPr lang="sv-SE">
            <a:effectLst/>
          </a:endParaRPr>
        </a:p>
      </xdr:txBody>
    </xdr:sp>
    <xdr:clientData/>
  </xdr:oneCellAnchor>
  <xdr:oneCellAnchor>
    <xdr:from>
      <xdr:col>9</xdr:col>
      <xdr:colOff>19049</xdr:colOff>
      <xdr:row>23</xdr:row>
      <xdr:rowOff>152400</xdr:rowOff>
    </xdr:from>
    <xdr:ext cx="1952625" cy="1106063"/>
    <xdr:sp macro="" textlink="">
      <xdr:nvSpPr>
        <xdr:cNvPr id="35" name="Bildtext 1 34">
          <a:extLst>
            <a:ext uri="{FF2B5EF4-FFF2-40B4-BE49-F238E27FC236}">
              <a16:creationId xmlns:a16="http://schemas.microsoft.com/office/drawing/2014/main" id="{00000000-0008-0000-0100-000023000000}"/>
            </a:ext>
          </a:extLst>
        </xdr:cNvPr>
        <xdr:cNvSpPr/>
      </xdr:nvSpPr>
      <xdr:spPr bwMode="auto">
        <a:xfrm>
          <a:off x="11725274" y="5848350"/>
          <a:ext cx="1952625" cy="1106063"/>
        </a:xfrm>
        <a:prstGeom prst="borderCallout1">
          <a:avLst>
            <a:gd name="adj1" fmla="val 20261"/>
            <a:gd name="adj2" fmla="val -573"/>
            <a:gd name="adj3" fmla="val 20149"/>
            <a:gd name="adj4" fmla="val -3193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74-års åkernorm:</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9</xdr:col>
      <xdr:colOff>28574</xdr:colOff>
      <xdr:row>28</xdr:row>
      <xdr:rowOff>76200</xdr:rowOff>
    </xdr:from>
    <xdr:ext cx="1952625" cy="1106063"/>
    <xdr:sp macro="" textlink="">
      <xdr:nvSpPr>
        <xdr:cNvPr id="36" name="Bildtext 1 35">
          <a:extLst>
            <a:ext uri="{FF2B5EF4-FFF2-40B4-BE49-F238E27FC236}">
              <a16:creationId xmlns:a16="http://schemas.microsoft.com/office/drawing/2014/main" id="{00000000-0008-0000-0100-000024000000}"/>
            </a:ext>
          </a:extLst>
        </xdr:cNvPr>
        <xdr:cNvSpPr/>
      </xdr:nvSpPr>
      <xdr:spPr bwMode="auto">
        <a:xfrm>
          <a:off x="11734799" y="7010400"/>
          <a:ext cx="1952625" cy="1106063"/>
        </a:xfrm>
        <a:prstGeom prst="borderCallout1">
          <a:avLst>
            <a:gd name="adj1" fmla="val 5395"/>
            <a:gd name="adj2" fmla="val 321"/>
            <a:gd name="adj3" fmla="val 5412"/>
            <a:gd name="adj4" fmla="val -3196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baseline="0">
              <a:solidFill>
                <a:schemeClr val="dk1"/>
              </a:solidFill>
              <a:effectLst/>
              <a:latin typeface="+mn-lt"/>
              <a:ea typeface="+mn-ea"/>
              <a:cs typeface="+mn-cs"/>
            </a:rPr>
            <a:t>Skogsmark:</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0</xdr:col>
      <xdr:colOff>362589</xdr:colOff>
      <xdr:row>34</xdr:row>
      <xdr:rowOff>29845</xdr:rowOff>
    </xdr:from>
    <xdr:ext cx="1853691" cy="1450516"/>
    <xdr:sp macro="" textlink="">
      <xdr:nvSpPr>
        <xdr:cNvPr id="37" name="Bildtext 1 36">
          <a:extLst>
            <a:ext uri="{FF2B5EF4-FFF2-40B4-BE49-F238E27FC236}">
              <a16:creationId xmlns:a16="http://schemas.microsoft.com/office/drawing/2014/main" id="{00000000-0008-0000-0100-000025000000}"/>
            </a:ext>
          </a:extLst>
        </xdr:cNvPr>
        <xdr:cNvSpPr/>
      </xdr:nvSpPr>
      <xdr:spPr bwMode="auto">
        <a:xfrm>
          <a:off x="362589" y="8499768"/>
          <a:ext cx="1853691" cy="1450516"/>
        </a:xfrm>
        <a:prstGeom prst="borderCallout1">
          <a:avLst>
            <a:gd name="adj1" fmla="val 6681"/>
            <a:gd name="adj2" fmla="val 100571"/>
            <a:gd name="adj3" fmla="val 6800"/>
            <a:gd name="adj4" fmla="val 12392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Övrigt intrång:</a:t>
          </a:r>
          <a:endParaRPr lang="sv-SE">
            <a:effectLst/>
          </a:endParaRPr>
        </a:p>
        <a:p>
          <a:r>
            <a:rPr lang="sv-SE" sz="1100" b="0" i="0">
              <a:solidFill>
                <a:schemeClr val="dk1"/>
              </a:solidFill>
              <a:effectLst/>
              <a:latin typeface="+mn-lt"/>
              <a:ea typeface="+mn-ea"/>
              <a:cs typeface="+mn-cs"/>
            </a:rPr>
            <a:t>Här anges förtydliganden</a:t>
          </a:r>
          <a:r>
            <a:rPr lang="sv-SE" sz="1100" b="0" i="0" baseline="0">
              <a:solidFill>
                <a:schemeClr val="dk1"/>
              </a:solidFill>
              <a:effectLst/>
              <a:latin typeface="+mn-lt"/>
              <a:ea typeface="+mn-ea"/>
              <a:cs typeface="+mn-cs"/>
            </a:rPr>
            <a:t> avseende de övriga värderingar som gjorts. Exempelvis  värderingar inom tomtmark eller  inom detaljplan. Värderingsbilagor ska bifogas.</a:t>
          </a:r>
          <a:endParaRPr lang="sv-SE">
            <a:effectLst/>
          </a:endParaRPr>
        </a:p>
      </xdr:txBody>
    </xdr:sp>
    <xdr:clientData/>
  </xdr:oneCellAnchor>
  <xdr:oneCellAnchor>
    <xdr:from>
      <xdr:col>8</xdr:col>
      <xdr:colOff>603884</xdr:colOff>
      <xdr:row>12</xdr:row>
      <xdr:rowOff>95250</xdr:rowOff>
    </xdr:from>
    <xdr:ext cx="1952625" cy="1278290"/>
    <xdr:sp macro="" textlink="">
      <xdr:nvSpPr>
        <xdr:cNvPr id="38" name="Bildtext 1 37">
          <a:extLst>
            <a:ext uri="{FF2B5EF4-FFF2-40B4-BE49-F238E27FC236}">
              <a16:creationId xmlns:a16="http://schemas.microsoft.com/office/drawing/2014/main" id="{00000000-0008-0000-0100-000026000000}"/>
            </a:ext>
          </a:extLst>
        </xdr:cNvPr>
        <xdr:cNvSpPr/>
      </xdr:nvSpPr>
      <xdr:spPr bwMode="auto">
        <a:xfrm>
          <a:off x="11700509" y="3067050"/>
          <a:ext cx="1952625" cy="1278290"/>
        </a:xfrm>
        <a:prstGeom prst="borderCallout1">
          <a:avLst>
            <a:gd name="adj1" fmla="val 49926"/>
            <a:gd name="adj2" fmla="val -1061"/>
            <a:gd name="adj3" fmla="val 49667"/>
            <a:gd name="adj4" fmla="val -101690"/>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Bredd:</a:t>
          </a:r>
          <a:r>
            <a:rPr lang="sv-SE" sz="1100" b="0" i="0" baseline="0">
              <a:solidFill>
                <a:schemeClr val="dk1"/>
              </a:solidFill>
              <a:effectLst/>
              <a:latin typeface="+mn-lt"/>
              <a:ea typeface="+mn-ea"/>
              <a:cs typeface="+mn-cs"/>
            </a:rPr>
            <a:t> </a:t>
          </a:r>
          <a:endParaRPr lang="sv-SE">
            <a:effectLst/>
          </a:endParaRPr>
        </a:p>
        <a:p>
          <a:r>
            <a:rPr lang="sv-SE" sz="1100" b="0" i="0">
              <a:solidFill>
                <a:schemeClr val="dk1"/>
              </a:solidFill>
              <a:effectLst/>
              <a:latin typeface="+mn-lt"/>
              <a:ea typeface="+mn-ea"/>
              <a:cs typeface="+mn-cs"/>
            </a:rPr>
            <a:t>Normal</a:t>
          </a:r>
          <a:r>
            <a:rPr lang="sv-SE" sz="1100" b="0" i="0" baseline="0">
              <a:solidFill>
                <a:schemeClr val="dk1"/>
              </a:solidFill>
              <a:effectLst/>
              <a:latin typeface="+mn-lt"/>
              <a:ea typeface="+mn-ea"/>
              <a:cs typeface="+mn-cs"/>
            </a:rPr>
            <a:t> schaktbredd är en (1) meter. </a:t>
          </a:r>
          <a:r>
            <a:rPr lang="sv-SE" sz="1100" b="0" i="0">
              <a:solidFill>
                <a:schemeClr val="dk1"/>
              </a:solidFill>
              <a:effectLst/>
              <a:latin typeface="+mn-lt"/>
              <a:ea typeface="+mn-ea"/>
              <a:cs typeface="+mn-cs"/>
            </a:rPr>
            <a:t>Om ersättning</a:t>
          </a:r>
          <a:r>
            <a:rPr lang="sv-SE" sz="1100" b="0" i="0" baseline="0">
              <a:solidFill>
                <a:schemeClr val="dk1"/>
              </a:solidFill>
              <a:effectLst/>
              <a:latin typeface="+mn-lt"/>
              <a:ea typeface="+mn-ea"/>
              <a:cs typeface="+mn-cs"/>
            </a:rPr>
            <a:t> ej ska utgå för aktuell ledning sätts bredden till noll (0) meter. Redovisning av schaktbredd bör då ske under fältet [Beskrivning]. </a:t>
          </a:r>
        </a:p>
      </xdr:txBody>
    </xdr:sp>
    <xdr:clientData/>
  </xdr:oneCellAnchor>
  <xdr:oneCellAnchor>
    <xdr:from>
      <xdr:col>0</xdr:col>
      <xdr:colOff>411480</xdr:colOff>
      <xdr:row>57</xdr:row>
      <xdr:rowOff>63183</xdr:rowOff>
    </xdr:from>
    <xdr:ext cx="1866899" cy="1333500"/>
    <xdr:sp macro="" textlink="">
      <xdr:nvSpPr>
        <xdr:cNvPr id="24" name="Bildtext 1 23">
          <a:extLst>
            <a:ext uri="{FF2B5EF4-FFF2-40B4-BE49-F238E27FC236}">
              <a16:creationId xmlns:a16="http://schemas.microsoft.com/office/drawing/2014/main" id="{00000000-0008-0000-0100-000018000000}"/>
            </a:ext>
          </a:extLst>
        </xdr:cNvPr>
        <xdr:cNvSpPr/>
      </xdr:nvSpPr>
      <xdr:spPr bwMode="auto">
        <a:xfrm>
          <a:off x="411480" y="14088746"/>
          <a:ext cx="1866899" cy="1333500"/>
        </a:xfrm>
        <a:prstGeom prst="borderCallout1">
          <a:avLst>
            <a:gd name="adj1" fmla="val 19999"/>
            <a:gd name="adj2" fmla="val 100551"/>
            <a:gd name="adj3" fmla="val 20013"/>
            <a:gd name="adj4" fmla="val 119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Information om ägare och ägd andel</a:t>
          </a:r>
        </a:p>
        <a:p>
          <a:pPr algn="l"/>
          <a:r>
            <a:rPr lang="sv-SE" sz="1100" b="0" i="0" u="none" strike="noStrike" baseline="0">
              <a:solidFill>
                <a:schemeClr val="dk1"/>
              </a:solidFill>
              <a:effectLst/>
              <a:latin typeface="+mn-lt"/>
              <a:ea typeface="+mn-ea"/>
              <a:cs typeface="+mn-cs"/>
            </a:rPr>
            <a:t>Fälten avseende Namn och Födelsedatum (ÅrMånadDag) samt Ägd andel ska vara ifyllda innan underlaget skickas ut till fastighetsägarna.</a:t>
          </a:r>
          <a:endParaRPr lang="sv-SE" sz="1100" b="1" i="0" u="none" strike="noStrike" baseline="0">
            <a:solidFill>
              <a:schemeClr val="dk1"/>
            </a:solidFill>
            <a:effectLst/>
            <a:latin typeface="+mn-lt"/>
            <a:ea typeface="+mn-ea"/>
            <a:cs typeface="+mn-cs"/>
          </a:endParaRPr>
        </a:p>
      </xdr:txBody>
    </xdr:sp>
    <xdr:clientData/>
  </xdr:oneCellAnchor>
  <xdr:oneCellAnchor>
    <xdr:from>
      <xdr:col>0</xdr:col>
      <xdr:colOff>384179</xdr:colOff>
      <xdr:row>9</xdr:row>
      <xdr:rowOff>243840</xdr:rowOff>
    </xdr:from>
    <xdr:ext cx="1857375" cy="790575"/>
    <xdr:sp macro="" textlink="">
      <xdr:nvSpPr>
        <xdr:cNvPr id="25" name="Bildtext 1 24">
          <a:extLst>
            <a:ext uri="{FF2B5EF4-FFF2-40B4-BE49-F238E27FC236}">
              <a16:creationId xmlns:a16="http://schemas.microsoft.com/office/drawing/2014/main" id="{00000000-0008-0000-0100-000019000000}"/>
            </a:ext>
          </a:extLst>
        </xdr:cNvPr>
        <xdr:cNvSpPr/>
      </xdr:nvSpPr>
      <xdr:spPr bwMode="auto">
        <a:xfrm>
          <a:off x="384179" y="2485878"/>
          <a:ext cx="1857375" cy="790575"/>
        </a:xfrm>
        <a:prstGeom prst="borderCallout1">
          <a:avLst>
            <a:gd name="adj1" fmla="val 17654"/>
            <a:gd name="adj2" fmla="val 99807"/>
            <a:gd name="adj3" fmla="val 18278"/>
            <a:gd name="adj4" fmla="val 15100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Fastighetsnr:</a:t>
          </a:r>
        </a:p>
        <a:p>
          <a:pPr algn="l"/>
          <a:r>
            <a:rPr lang="sv-SE" sz="1100" b="0" i="0" u="none" strike="noStrike">
              <a:solidFill>
                <a:schemeClr val="dk1"/>
              </a:solidFill>
              <a:effectLst/>
              <a:latin typeface="+mn-lt"/>
              <a:ea typeface="+mn-ea"/>
              <a:cs typeface="+mn-cs"/>
            </a:rPr>
            <a:t>Används</a:t>
          </a:r>
          <a:r>
            <a:rPr lang="sv-SE" sz="1100" b="0" i="0" u="none" strike="noStrike" baseline="0">
              <a:solidFill>
                <a:schemeClr val="dk1"/>
              </a:solidFill>
              <a:effectLst/>
              <a:latin typeface="+mn-lt"/>
              <a:ea typeface="+mn-ea"/>
              <a:cs typeface="+mn-cs"/>
            </a:rPr>
            <a:t> vid behov för numrering av berörda fastigheter i ett visst projekt.</a:t>
          </a:r>
          <a:endParaRPr lang="sv-SE" sz="1100" b="0" i="0" u="none" strike="noStrike">
            <a:solidFill>
              <a:schemeClr val="dk1"/>
            </a:solidFill>
            <a:effectLst/>
            <a:latin typeface="+mn-lt"/>
            <a:ea typeface="+mn-ea"/>
            <a:cs typeface="+mn-cs"/>
          </a:endParaRPr>
        </a:p>
      </xdr:txBody>
    </xdr:sp>
    <xdr:clientData/>
  </xdr:oneCellAnchor>
  <xdr:oneCellAnchor>
    <xdr:from>
      <xdr:col>5</xdr:col>
      <xdr:colOff>485775</xdr:colOff>
      <xdr:row>0</xdr:row>
      <xdr:rowOff>95250</xdr:rowOff>
    </xdr:from>
    <xdr:ext cx="2990850" cy="1104900"/>
    <xdr:sp macro="" textlink="">
      <xdr:nvSpPr>
        <xdr:cNvPr id="27" name="Rektangel 26">
          <a:extLst>
            <a:ext uri="{FF2B5EF4-FFF2-40B4-BE49-F238E27FC236}">
              <a16:creationId xmlns:a16="http://schemas.microsoft.com/office/drawing/2014/main" id="{00000000-0008-0000-0100-00001B000000}"/>
            </a:ext>
          </a:extLst>
        </xdr:cNvPr>
        <xdr:cNvSpPr/>
      </xdr:nvSpPr>
      <xdr:spPr bwMode="auto">
        <a:xfrm>
          <a:off x="9496425" y="95250"/>
          <a:ext cx="2990850" cy="1104900"/>
        </a:xfrm>
        <a:prstGeom prst="rect">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Endast</a:t>
          </a:r>
          <a:r>
            <a:rPr lang="sv-SE" sz="1100" b="1" i="0" u="sng" strike="noStrike" baseline="0">
              <a:solidFill>
                <a:schemeClr val="dk1"/>
              </a:solidFill>
              <a:effectLst/>
              <a:latin typeface="+mn-lt"/>
              <a:ea typeface="+mn-ea"/>
              <a:cs typeface="+mn-cs"/>
            </a:rPr>
            <a:t> egen servisledning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När</a:t>
          </a:r>
          <a:r>
            <a:rPr lang="sv-SE" sz="1100" b="0" i="0" u="none" strike="noStrike" baseline="0">
              <a:solidFill>
                <a:schemeClr val="dk1"/>
              </a:solidFill>
              <a:effectLst/>
              <a:latin typeface="+mn-lt"/>
              <a:ea typeface="+mn-ea"/>
              <a:cs typeface="+mn-cs"/>
            </a:rPr>
            <a:t> intrång görs med  endast fastighetsägarens egna servisledning ska både alternativet [</a:t>
          </a:r>
          <a:r>
            <a:rPr lang="sv-SE" sz="1100" b="1" i="0" u="none" strike="noStrike" baseline="0">
              <a:solidFill>
                <a:schemeClr val="dk1"/>
              </a:solidFill>
              <a:effectLst/>
              <a:latin typeface="+mn-lt"/>
              <a:ea typeface="+mn-ea"/>
              <a:cs typeface="+mn-cs"/>
            </a:rPr>
            <a:t>Lågspänning (om inget MUA)</a:t>
          </a:r>
          <a:r>
            <a:rPr lang="sv-SE" sz="1100" b="0" i="0" u="none" strike="noStrike" baseline="0">
              <a:solidFill>
                <a:schemeClr val="dk1"/>
              </a:solidFill>
              <a:effectLst/>
              <a:latin typeface="+mn-lt"/>
              <a:ea typeface="+mn-ea"/>
              <a:cs typeface="+mn-cs"/>
            </a:rPr>
            <a:t>] och alternativet [</a:t>
          </a:r>
          <a:r>
            <a:rPr lang="sv-SE" sz="1100" b="1" i="0" u="none" strike="noStrike" baseline="0">
              <a:solidFill>
                <a:schemeClr val="dk1"/>
              </a:solidFill>
              <a:effectLst/>
              <a:latin typeface="+mn-lt"/>
              <a:ea typeface="+mn-ea"/>
              <a:cs typeface="+mn-cs"/>
            </a:rPr>
            <a:t>Ingen grundersättning ska utgå</a:t>
          </a:r>
          <a:r>
            <a:rPr lang="sv-SE" sz="1100" b="0" i="0" u="none" strike="noStrike" baseline="0">
              <a:solidFill>
                <a:schemeClr val="dk1"/>
              </a:solidFill>
              <a:effectLst/>
              <a:latin typeface="+mn-lt"/>
              <a:ea typeface="+mn-ea"/>
              <a:cs typeface="+mn-cs"/>
            </a:rPr>
            <a:t>] väljas i mallen.</a:t>
          </a:r>
          <a:endParaRPr lang="sv-SE" sz="1100" b="0" u="none"/>
        </a:p>
      </xdr:txBody>
    </xdr:sp>
    <xdr:clientData/>
  </xdr:oneCellAnchor>
  <xdr:oneCellAnchor>
    <xdr:from>
      <xdr:col>9</xdr:col>
      <xdr:colOff>22542</xdr:colOff>
      <xdr:row>45</xdr:row>
      <xdr:rowOff>97319</xdr:rowOff>
    </xdr:from>
    <xdr:ext cx="1943100" cy="761610"/>
    <xdr:sp macro="" textlink="">
      <xdr:nvSpPr>
        <xdr:cNvPr id="29" name="Bildtext 1 28">
          <a:extLst>
            <a:ext uri="{FF2B5EF4-FFF2-40B4-BE49-F238E27FC236}">
              <a16:creationId xmlns:a16="http://schemas.microsoft.com/office/drawing/2014/main" id="{00000000-0008-0000-0100-00001D000000}"/>
            </a:ext>
          </a:extLst>
        </xdr:cNvPr>
        <xdr:cNvSpPr/>
      </xdr:nvSpPr>
      <xdr:spPr bwMode="auto">
        <a:xfrm>
          <a:off x="11728767" y="11241569"/>
          <a:ext cx="1943100" cy="761610"/>
        </a:xfrm>
        <a:prstGeom prst="borderCallout1">
          <a:avLst>
            <a:gd name="adj1" fmla="val 50849"/>
            <a:gd name="adj2" fmla="val 75"/>
            <a:gd name="adj3" fmla="val 49636"/>
            <a:gd name="adj4" fmla="val -2816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Intrångersättning:</a:t>
          </a:r>
        </a:p>
        <a:p>
          <a:pPr algn="l"/>
          <a:r>
            <a:rPr lang="sv-SE" sz="1100" b="0" i="0" u="none" strike="noStrike">
              <a:solidFill>
                <a:schemeClr val="dk1"/>
              </a:solidFill>
              <a:effectLst/>
              <a:latin typeface="+mn-lt"/>
              <a:ea typeface="+mn-ea"/>
              <a:cs typeface="+mn-cs"/>
            </a:rPr>
            <a:t>Blått fält</a:t>
          </a:r>
          <a:r>
            <a:rPr lang="sv-SE" sz="1100" b="0" i="0" u="none" strike="noStrike" baseline="0">
              <a:solidFill>
                <a:schemeClr val="dk1"/>
              </a:solidFill>
              <a:effectLst/>
              <a:latin typeface="+mn-lt"/>
              <a:ea typeface="+mn-ea"/>
              <a:cs typeface="+mn-cs"/>
            </a:rPr>
            <a:t> redovisar den del av värderingen som avser intrångsersättning.</a:t>
          </a:r>
          <a:endParaRPr lang="sv-SE" sz="1100"/>
        </a:p>
      </xdr:txBody>
    </xdr:sp>
    <xdr:clientData/>
  </xdr:oneCellAnchor>
  <xdr:oneCellAnchor>
    <xdr:from>
      <xdr:col>9</xdr:col>
      <xdr:colOff>13017</xdr:colOff>
      <xdr:row>48</xdr:row>
      <xdr:rowOff>178598</xdr:rowOff>
    </xdr:from>
    <xdr:ext cx="1943100" cy="1106063"/>
    <xdr:sp macro="" textlink="">
      <xdr:nvSpPr>
        <xdr:cNvPr id="30" name="Bildtext 1 29">
          <a:extLst>
            <a:ext uri="{FF2B5EF4-FFF2-40B4-BE49-F238E27FC236}">
              <a16:creationId xmlns:a16="http://schemas.microsoft.com/office/drawing/2014/main" id="{00000000-0008-0000-0100-00001E000000}"/>
            </a:ext>
          </a:extLst>
        </xdr:cNvPr>
        <xdr:cNvSpPr/>
      </xdr:nvSpPr>
      <xdr:spPr bwMode="auto">
        <a:xfrm>
          <a:off x="11706786" y="12136136"/>
          <a:ext cx="1943100" cy="1106063"/>
        </a:xfrm>
        <a:prstGeom prst="borderCallout1">
          <a:avLst>
            <a:gd name="adj1" fmla="val 15740"/>
            <a:gd name="adj2" fmla="val 75"/>
            <a:gd name="adj3" fmla="val -122"/>
            <a:gd name="adj4" fmla="val -275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Särskild ersättning vid överenskommelse:</a:t>
          </a:r>
        </a:p>
        <a:p>
          <a:pPr algn="l"/>
          <a:r>
            <a:rPr lang="sv-SE" sz="1100" b="0" i="0" u="none" strike="noStrike">
              <a:solidFill>
                <a:schemeClr val="dk1"/>
              </a:solidFill>
              <a:effectLst/>
              <a:latin typeface="+mn-lt"/>
              <a:ea typeface="+mn-ea"/>
              <a:cs typeface="+mn-cs"/>
            </a:rPr>
            <a:t>Vitt fält</a:t>
          </a:r>
          <a:r>
            <a:rPr lang="sv-SE" sz="1100" b="0" i="0" u="none" strike="noStrike" baseline="0">
              <a:solidFill>
                <a:schemeClr val="dk1"/>
              </a:solidFill>
              <a:effectLst/>
              <a:latin typeface="+mn-lt"/>
              <a:ea typeface="+mn-ea"/>
              <a:cs typeface="+mn-cs"/>
            </a:rPr>
            <a:t> redovisar den del av ersättningen som betalas ut som kompensation vid överenskommelse.</a:t>
          </a:r>
          <a:endParaRPr lang="sv-SE" sz="1100"/>
        </a:p>
      </xdr:txBody>
    </xdr:sp>
    <xdr:clientData/>
  </xdr:oneCellAnchor>
  <xdr:oneCellAnchor>
    <xdr:from>
      <xdr:col>2</xdr:col>
      <xdr:colOff>1276348</xdr:colOff>
      <xdr:row>64</xdr:row>
      <xdr:rowOff>212489</xdr:rowOff>
    </xdr:from>
    <xdr:ext cx="4667252" cy="799361"/>
    <xdr:sp macro="" textlink="">
      <xdr:nvSpPr>
        <xdr:cNvPr id="40" name="Bildtext 1 39">
          <a:extLst>
            <a:ext uri="{FF2B5EF4-FFF2-40B4-BE49-F238E27FC236}">
              <a16:creationId xmlns:a16="http://schemas.microsoft.com/office/drawing/2014/main" id="{00000000-0008-0000-0100-000028000000}"/>
            </a:ext>
          </a:extLst>
        </xdr:cNvPr>
        <xdr:cNvSpPr/>
      </xdr:nvSpPr>
      <xdr:spPr bwMode="auto">
        <a:xfrm>
          <a:off x="4972048" y="16062089"/>
          <a:ext cx="4667252" cy="799361"/>
        </a:xfrm>
        <a:prstGeom prst="borderCallout1">
          <a:avLst>
            <a:gd name="adj1" fmla="val -950"/>
            <a:gd name="adj2" fmla="val 18536"/>
            <a:gd name="adj3" fmla="val -185766"/>
            <a:gd name="adj4" fmla="val 1881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Ägd</a:t>
          </a:r>
          <a:r>
            <a:rPr lang="sv-SE" sz="1100" b="1" i="0" u="sng" strike="noStrike" baseline="0">
              <a:solidFill>
                <a:schemeClr val="dk1"/>
              </a:solidFill>
              <a:effectLst/>
              <a:latin typeface="+mn-lt"/>
              <a:ea typeface="+mn-ea"/>
              <a:cs typeface="+mn-cs"/>
            </a:rPr>
            <a:t> andel:</a:t>
          </a:r>
        </a:p>
        <a:p>
          <a:pPr marL="0" marR="0" indent="0" algn="l" defTabSz="914400" eaLnBrk="1" fontAlgn="auto" latinLnBrk="0" hangingPunct="1">
            <a:lnSpc>
              <a:spcPct val="100000"/>
            </a:lnSpc>
            <a:spcBef>
              <a:spcPts val="0"/>
            </a:spcBef>
            <a:spcAft>
              <a:spcPts val="0"/>
            </a:spcAft>
            <a:buClrTx/>
            <a:buSzTx/>
            <a:buFontTx/>
            <a:buNone/>
            <a:tabLst/>
            <a:defRPr/>
          </a:pPr>
          <a:r>
            <a:rPr lang="sv-SE" sz="1100" b="0" i="0" u="none" strike="noStrike" baseline="0">
              <a:solidFill>
                <a:schemeClr val="dk1"/>
              </a:solidFill>
              <a:effectLst/>
              <a:latin typeface="+mn-lt"/>
              <a:ea typeface="+mn-ea"/>
              <a:cs typeface="+mn-cs"/>
            </a:rPr>
            <a:t>Andelen a</a:t>
          </a:r>
          <a:r>
            <a:rPr lang="sv-SE" sz="1100" b="0" i="0" baseline="0">
              <a:solidFill>
                <a:schemeClr val="dk1"/>
              </a:solidFill>
              <a:effectLst/>
              <a:latin typeface="+mn-lt"/>
              <a:ea typeface="+mn-ea"/>
              <a:cs typeface="+mn-cs"/>
            </a:rPr>
            <a:t>nges som bråktal (</a:t>
          </a:r>
          <a:r>
            <a:rPr lang="sv-SE" sz="1100" b="1" i="0" baseline="0">
              <a:solidFill>
                <a:schemeClr val="dk1"/>
              </a:solidFill>
              <a:effectLst/>
              <a:latin typeface="+mn-lt"/>
              <a:ea typeface="+mn-ea"/>
              <a:cs typeface="+mn-cs"/>
            </a:rPr>
            <a:t>t.ex. 1/2</a:t>
          </a:r>
          <a:r>
            <a:rPr lang="sv-SE" sz="1100" b="0" i="0" baseline="0">
              <a:solidFill>
                <a:schemeClr val="dk1"/>
              </a:solidFill>
              <a:effectLst/>
              <a:latin typeface="+mn-lt"/>
              <a:ea typeface="+mn-ea"/>
              <a:cs typeface="+mn-cs"/>
            </a:rPr>
            <a:t>).</a:t>
          </a:r>
          <a:endParaRPr lang="sv-SE">
            <a:effectLst/>
          </a:endParaRPr>
        </a:p>
        <a:p>
          <a:pPr algn="l"/>
          <a:r>
            <a:rPr lang="sv-SE" sz="1100" b="0" i="0" u="none" strike="noStrike" baseline="0">
              <a:solidFill>
                <a:schemeClr val="dk1"/>
              </a:solidFill>
              <a:effectLst/>
              <a:latin typeface="+mn-lt"/>
              <a:ea typeface="+mn-ea"/>
              <a:cs typeface="+mn-cs"/>
            </a:rPr>
            <a:t>Genom att samtliga delägares lagfarna andel anges i mallen kommer respektive fastighetsägares andel av ersättningen redovisas under fältet [Ersättning]. </a:t>
          </a:r>
          <a:endParaRPr lang="sv-SE" sz="1100" b="0" u="none"/>
        </a:p>
      </xdr:txBody>
    </xdr:sp>
    <xdr:clientData/>
  </xdr:oneCellAnchor>
  <xdr:oneCellAnchor>
    <xdr:from>
      <xdr:col>0</xdr:col>
      <xdr:colOff>2095499</xdr:colOff>
      <xdr:row>64</xdr:row>
      <xdr:rowOff>219372</xdr:rowOff>
    </xdr:from>
    <xdr:ext cx="2819401" cy="803909"/>
    <xdr:sp macro="" textlink="">
      <xdr:nvSpPr>
        <xdr:cNvPr id="23" name="Bildtext 1 22">
          <a:extLst>
            <a:ext uri="{FF2B5EF4-FFF2-40B4-BE49-F238E27FC236}">
              <a16:creationId xmlns:a16="http://schemas.microsoft.com/office/drawing/2014/main" id="{00000000-0008-0000-0100-000017000000}"/>
            </a:ext>
          </a:extLst>
        </xdr:cNvPr>
        <xdr:cNvSpPr/>
      </xdr:nvSpPr>
      <xdr:spPr bwMode="auto">
        <a:xfrm>
          <a:off x="2095499" y="16068972"/>
          <a:ext cx="2819401" cy="803909"/>
        </a:xfrm>
        <a:prstGeom prst="borderCallout1">
          <a:avLst>
            <a:gd name="adj1" fmla="val 103"/>
            <a:gd name="adj2" fmla="val 49760"/>
            <a:gd name="adj3" fmla="val -194685"/>
            <a:gd name="adj4" fmla="val 501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Namn</a:t>
          </a:r>
          <a:r>
            <a:rPr lang="sv-SE" sz="1100" b="1" i="0" u="sng" strike="noStrike" baseline="0">
              <a:solidFill>
                <a:schemeClr val="dk1"/>
              </a:solidFill>
              <a:effectLst/>
              <a:latin typeface="+mn-lt"/>
              <a:ea typeface="+mn-ea"/>
              <a:cs typeface="+mn-cs"/>
            </a:rPr>
            <a:t> (födelsedatum)</a:t>
          </a:r>
        </a:p>
        <a:p>
          <a:pPr algn="l"/>
          <a:r>
            <a:rPr lang="sv-SE" sz="1100" b="0" i="0" u="none" strike="noStrike" baseline="0">
              <a:solidFill>
                <a:schemeClr val="dk1"/>
              </a:solidFill>
              <a:effectLst/>
              <a:latin typeface="+mn-lt"/>
              <a:ea typeface="+mn-ea"/>
              <a:cs typeface="+mn-cs"/>
            </a:rPr>
            <a:t>Anges som:</a:t>
          </a:r>
        </a:p>
        <a:p>
          <a:pPr algn="l"/>
          <a:r>
            <a:rPr lang="sv-SE" sz="1100" b="0" i="0" u="none" strike="noStrike" baseline="0">
              <a:solidFill>
                <a:schemeClr val="dk1"/>
              </a:solidFill>
              <a:effectLst/>
              <a:latin typeface="+mn-lt"/>
              <a:ea typeface="+mn-ea"/>
              <a:cs typeface="+mn-cs"/>
            </a:rPr>
            <a:t>Förnamn Efternamn (födelsedatum 6 siffror), Organisation (fullständigt org.nummer).</a:t>
          </a:r>
          <a:endParaRPr lang="sv-SE" sz="1100" b="1" i="0" u="none" strike="noStrike" baseline="0">
            <a:solidFill>
              <a:schemeClr val="dk1"/>
            </a:solidFill>
            <a:effectLst/>
            <a:latin typeface="+mn-lt"/>
            <a:ea typeface="+mn-ea"/>
            <a:cs typeface="+mn-cs"/>
          </a:endParaRPr>
        </a:p>
      </xdr:txBody>
    </xdr:sp>
    <xdr:clientData/>
  </xdr:one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 Id="rId3" Target="../drawings/vmlDrawing1.vml" Type="http://schemas.openxmlformats.org/officeDocument/2006/relationships/vmlDrawing"/><Relationship Id="rId4" Target="../ctrlProps/ctrlProp1.xml" Type="http://schemas.openxmlformats.org/officeDocument/2006/relationships/ctrlProp"/><Relationship Id="rId5" Target="../ctrlProps/ctrlProp2.xml" Type="http://schemas.openxmlformats.org/officeDocument/2006/relationships/ctrlProp"/><Relationship Id="rId6" Target="../ctrlProps/ctrlProp3.xml" Type="http://schemas.openxmlformats.org/officeDocument/2006/relationships/ctrlProp"/><Relationship Id="rId7" Target="../ctrlProps/ctrlProp4.xml" Type="http://schemas.openxmlformats.org/officeDocument/2006/relationships/ctrlProp"/></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drawing2.xml" Type="http://schemas.openxmlformats.org/officeDocument/2006/relationships/drawing"/></Relationships>
</file>

<file path=xl/worksheets/_rels/sheet3.xml.rels><?xml version="1.0" encoding="UTF-8" standalone="yes"?><Relationships xmlns="http://schemas.openxmlformats.org/package/2006/relationships"><Relationship Id="rId1" Target="../printerSettings/printerSettings3.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tabColor rgb="FF00B0F0"/>
  </sheetPr>
  <dimension ref="A1:HV104"/>
  <sheetViews>
    <sheetView showGridLines="0" showRowColHeaders="0" tabSelected="1" zoomScaleNormal="100" zoomScaleSheetLayoutView="100" workbookViewId="0">
      <selection activeCell="D4" sqref="D4:F4"/>
    </sheetView>
  </sheetViews>
  <sheetFormatPr defaultColWidth="11.5546875" defaultRowHeight="12.75" customHeight="1" x14ac:dyDescent="0.2"/>
  <cols>
    <col min="1" max="1" customWidth="true" style="12" width="6.21875" collapsed="false"/>
    <col min="2" max="2" customWidth="true" style="1" width="13.21875" collapsed="false"/>
    <col min="3" max="3" customWidth="true" style="1" width="7.77734375" collapsed="false"/>
    <col min="4" max="4" customWidth="true" style="1" width="12.77734375" collapsed="false"/>
    <col min="5" max="5" customWidth="true" style="1" width="9.44140625" collapsed="false"/>
    <col min="6" max="6" customWidth="true" style="1" width="12.77734375" collapsed="false"/>
    <col min="7" max="7" customWidth="true" style="1" width="11.44140625" collapsed="false"/>
    <col min="8" max="8" customWidth="true" style="16" width="11.44140625" collapsed="false"/>
    <col min="9" max="9" customWidth="true" style="1" width="11.44140625" collapsed="false"/>
    <col min="10" max="10" customWidth="true" style="17" width="13.5546875" collapsed="false"/>
    <col min="11" max="11" customWidth="true" style="2" width="6.44140625" collapsed="false"/>
    <col min="12" max="12" customWidth="true" hidden="true" style="161" width="54.44140625" collapsed="false"/>
    <col min="13" max="13" customWidth="true" style="1" width="42.77734375" collapsed="false"/>
    <col min="14" max="16" customWidth="true" style="1" width="14.21875" collapsed="false"/>
    <col min="17" max="230" customWidth="true" style="1" width="10.21875" collapsed="false"/>
    <col min="231" max="16384" style="44" width="11.5546875" collapsed="false"/>
  </cols>
  <sheetData>
    <row r="1" spans="1:230" s="2" customFormat="1" ht="22.5" customHeight="1" x14ac:dyDescent="0.35">
      <c r="A1" s="4"/>
      <c r="G1" s="43"/>
      <c r="H1" s="20"/>
      <c r="I1" s="22"/>
      <c r="J1" s="21"/>
      <c r="K1" s="3"/>
      <c r="L1" s="144" t="s">
        <v>44</v>
      </c>
    </row>
    <row r="2" spans="1:230" s="2" customFormat="1" ht="15" customHeight="1" x14ac:dyDescent="0.3">
      <c r="A2" s="4"/>
      <c r="B2" s="290" t="str">
        <f>L3</f>
        <v>VÄRDERINGSPROTOKOLL</v>
      </c>
      <c r="C2" s="291"/>
      <c r="D2" s="291"/>
      <c r="E2" s="291"/>
      <c r="F2" s="291"/>
      <c r="G2" s="11"/>
      <c r="H2" s="15"/>
      <c r="I2" s="11"/>
      <c r="J2" s="30"/>
      <c r="K2" s="3"/>
      <c r="L2" s="145" t="s">
        <v>133</v>
      </c>
    </row>
    <row r="3" spans="1:230" s="2" customFormat="1" ht="15" customHeight="1" x14ac:dyDescent="0.25">
      <c r="A3" s="4"/>
      <c r="B3" s="232" t="s">
        <v>0</v>
      </c>
      <c r="C3" s="233"/>
      <c r="D3" s="233"/>
      <c r="E3" s="233"/>
      <c r="F3" s="233"/>
      <c r="G3" s="233"/>
      <c r="H3" s="233"/>
      <c r="I3" s="296" t="s">
        <v>144</v>
      </c>
      <c r="J3" s="297"/>
      <c r="K3" s="4"/>
      <c r="L3" s="167" t="str">
        <f>IF(L11=TRUE,"VÄRDERINGSPROTOKOLL LÅGSPÄNNING","VÄRDERINGSPROTOKOLL")</f>
        <v>VÄRDERINGSPROTOKOLL</v>
      </c>
      <c r="M3" s="201" t="s">
        <v>46</v>
      </c>
      <c r="N3" s="202"/>
    </row>
    <row r="4" spans="1:230" ht="12" customHeight="1" x14ac:dyDescent="0.2">
      <c r="B4" s="298" t="s">
        <v>52</v>
      </c>
      <c r="C4" s="299"/>
      <c r="D4" s="300"/>
      <c r="E4" s="301"/>
      <c r="F4" s="302"/>
      <c r="G4" s="266" t="s">
        <v>68</v>
      </c>
      <c r="H4" s="266"/>
      <c r="I4" s="292"/>
      <c r="J4" s="293"/>
      <c r="K4" s="5"/>
      <c r="L4" s="146" t="s">
        <v>132</v>
      </c>
      <c r="M4" s="211" t="s">
        <v>113</v>
      </c>
      <c r="N4" s="212"/>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row>
    <row r="5" spans="1:230" ht="12" customHeight="1" x14ac:dyDescent="0.2">
      <c r="B5" s="274" t="s">
        <v>1</v>
      </c>
      <c r="C5" s="266"/>
      <c r="D5" s="276"/>
      <c r="E5" s="277"/>
      <c r="F5" s="278"/>
      <c r="G5" s="266" t="s">
        <v>2</v>
      </c>
      <c r="H5" s="266"/>
      <c r="I5" s="294"/>
      <c r="J5" s="295"/>
      <c r="K5" s="6"/>
      <c r="L5" s="166" t="str">
        <f>IF(L17=FALSE,"Grundersättning vid överenskommelse:","Tillägg för minimiersättning:")</f>
        <v>Tillägg för minimiersättning:</v>
      </c>
      <c r="M5" s="205" t="s">
        <v>114</v>
      </c>
      <c r="N5" s="206"/>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row>
    <row r="6" spans="1:230" ht="12" customHeight="1" x14ac:dyDescent="0.2">
      <c r="B6" s="274" t="s">
        <v>72</v>
      </c>
      <c r="C6" s="266"/>
      <c r="D6" s="276"/>
      <c r="E6" s="277"/>
      <c r="F6" s="278"/>
      <c r="G6" s="268" t="s">
        <v>42</v>
      </c>
      <c r="H6" s="269"/>
      <c r="I6" s="294"/>
      <c r="J6" s="295"/>
      <c r="K6" s="13"/>
      <c r="L6" s="147" t="s">
        <v>130</v>
      </c>
      <c r="M6" s="203" t="s">
        <v>115</v>
      </c>
      <c r="N6" s="20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row>
    <row r="7" spans="1:230" ht="12" customHeight="1" x14ac:dyDescent="0.2">
      <c r="B7" s="274" t="s">
        <v>54</v>
      </c>
      <c r="C7" s="266"/>
      <c r="D7" s="279"/>
      <c r="E7" s="280"/>
      <c r="F7" s="281"/>
      <c r="G7" s="266" t="s">
        <v>61</v>
      </c>
      <c r="H7" s="266"/>
      <c r="I7" s="270"/>
      <c r="J7" s="271"/>
      <c r="K7" s="13"/>
      <c r="L7" s="166" t="s">
        <v>73</v>
      </c>
      <c r="M7" s="205" t="s">
        <v>116</v>
      </c>
      <c r="N7" s="206"/>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row>
    <row r="8" spans="1:230" ht="12" customHeight="1" x14ac:dyDescent="0.2">
      <c r="B8" s="275"/>
      <c r="C8" s="267"/>
      <c r="D8" s="282"/>
      <c r="E8" s="283"/>
      <c r="F8" s="284"/>
      <c r="G8" s="267" t="s">
        <v>55</v>
      </c>
      <c r="H8" s="267"/>
      <c r="I8" s="272"/>
      <c r="J8" s="273"/>
      <c r="K8" s="13"/>
      <c r="L8" s="146" t="s">
        <v>131</v>
      </c>
      <c r="M8" s="203" t="s">
        <v>117</v>
      </c>
      <c r="N8" s="20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row>
    <row r="9" spans="1:230" ht="15" customHeight="1" x14ac:dyDescent="0.2">
      <c r="B9" s="232" t="s">
        <v>74</v>
      </c>
      <c r="C9" s="233"/>
      <c r="D9" s="233"/>
      <c r="E9" s="233"/>
      <c r="F9" s="233"/>
      <c r="G9" s="233"/>
      <c r="H9" s="233"/>
      <c r="I9" s="233"/>
      <c r="J9" s="234"/>
      <c r="K9" s="7"/>
      <c r="L9" s="166" t="s">
        <v>59</v>
      </c>
      <c r="M9" s="213" t="s">
        <v>146</v>
      </c>
      <c r="N9" s="214"/>
      <c r="O9" s="44"/>
      <c r="P9" s="130"/>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c r="HO9" s="44"/>
      <c r="HP9" s="44"/>
      <c r="HQ9" s="44"/>
      <c r="HR9" s="44"/>
      <c r="HS9" s="44"/>
      <c r="HT9" s="44"/>
      <c r="HU9" s="44"/>
      <c r="HV9" s="44"/>
    </row>
    <row r="10" spans="1:230" ht="12" customHeight="1" x14ac:dyDescent="0.25">
      <c r="B10" s="217" t="s">
        <v>34</v>
      </c>
      <c r="C10" s="218"/>
      <c r="D10" s="218"/>
      <c r="E10" s="218"/>
      <c r="F10" s="218"/>
      <c r="G10" s="285"/>
      <c r="H10" s="36" t="s">
        <v>6</v>
      </c>
      <c r="I10" s="36" t="s">
        <v>7</v>
      </c>
      <c r="J10" s="37" t="s">
        <v>3</v>
      </c>
      <c r="K10" s="8"/>
      <c r="L10" s="148" t="s">
        <v>119</v>
      </c>
      <c r="M10" s="140"/>
      <c r="N10" s="140"/>
      <c r="O10" s="64"/>
      <c r="P10" s="131"/>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row>
    <row r="11" spans="1:230" ht="12" customHeight="1" x14ac:dyDescent="0.25">
      <c r="B11" s="286"/>
      <c r="C11" s="287"/>
      <c r="D11" s="287"/>
      <c r="E11" s="287"/>
      <c r="F11" s="287"/>
      <c r="G11" s="288"/>
      <c r="H11" s="110" t="n">
        <v>1.0</v>
      </c>
      <c r="I11" s="111" t="n">
        <v>2.0</v>
      </c>
      <c r="J11" s="57" t="n">
        <f>IF(I11=0,0,H11*($L$19+($L$19*0.25)*(I11-1)))</f>
        <v>5.237663280116109</v>
      </c>
      <c r="K11" s="8"/>
      <c r="L11" s="149" t="b">
        <v>0</v>
      </c>
      <c r="M11" s="141"/>
      <c r="N11" s="141"/>
      <c r="O11" s="126"/>
      <c r="P11" s="131"/>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c r="HO11" s="44"/>
      <c r="HP11" s="44"/>
      <c r="HQ11" s="44"/>
      <c r="HR11" s="44"/>
      <c r="HS11" s="44"/>
      <c r="HT11" s="44"/>
      <c r="HU11" s="44"/>
      <c r="HV11" s="44"/>
    </row>
    <row r="12" spans="1:230" ht="12" customHeight="1" x14ac:dyDescent="0.25">
      <c r="B12" s="219"/>
      <c r="C12" s="220"/>
      <c r="D12" s="220"/>
      <c r="E12" s="220"/>
      <c r="F12" s="220"/>
      <c r="G12" s="289"/>
      <c r="H12" s="112" t="n">
        <v>4.0</v>
      </c>
      <c r="I12" s="111" t="n">
        <v>1.0</v>
      </c>
      <c r="J12" s="57" t="n">
        <f>IF(I12=0,0,H12*($L$19+($L$19*0.25)*(I12-1)))</f>
        <v>16.76052249637155</v>
      </c>
      <c r="K12" s="9"/>
      <c r="L12" s="148" t="s">
        <v>120</v>
      </c>
      <c r="M12" s="141"/>
      <c r="N12" s="141"/>
      <c r="O12" s="126"/>
      <c r="P12" s="131"/>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c r="HO12" s="44"/>
      <c r="HP12" s="44"/>
      <c r="HQ12" s="44"/>
      <c r="HR12" s="44"/>
      <c r="HS12" s="44"/>
      <c r="HT12" s="44"/>
      <c r="HU12" s="44"/>
      <c r="HV12" s="44"/>
    </row>
    <row r="13" spans="1:230" ht="12" customHeight="1" x14ac:dyDescent="0.2">
      <c r="B13" s="219"/>
      <c r="C13" s="220"/>
      <c r="D13" s="220"/>
      <c r="E13" s="220"/>
      <c r="F13" s="220"/>
      <c r="G13" s="289"/>
      <c r="H13" s="112"/>
      <c r="I13" s="111"/>
      <c r="J13" s="57" t="n">
        <f>IF(I13=0,0,H13*($L$19+($L$19*0.25)*(I13-1)))</f>
        <v>0.0</v>
      </c>
      <c r="K13" s="9"/>
      <c r="L13" s="150" t="b">
        <v>1</v>
      </c>
      <c r="M13" s="141"/>
      <c r="N13" s="141"/>
      <c r="O13" s="126"/>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c r="HO13" s="44"/>
      <c r="HP13" s="44"/>
      <c r="HQ13" s="44"/>
      <c r="HR13" s="44"/>
      <c r="HS13" s="44"/>
      <c r="HT13" s="44"/>
      <c r="HU13" s="44"/>
      <c r="HV13" s="44"/>
    </row>
    <row r="14" spans="1:230" ht="12" customHeight="1" x14ac:dyDescent="0.2">
      <c r="B14" s="221"/>
      <c r="C14" s="222"/>
      <c r="D14" s="222"/>
      <c r="E14" s="222"/>
      <c r="F14" s="222"/>
      <c r="G14" s="223"/>
      <c r="H14" s="113"/>
      <c r="I14" s="114"/>
      <c r="J14" s="98" t="n">
        <f>IF(I14=0,0,H14*($L$19+($L$19*0.25)*(I14-1)))</f>
        <v>0.0</v>
      </c>
      <c r="K14" s="9"/>
      <c r="L14" s="148" t="s">
        <v>121</v>
      </c>
      <c r="O14" s="126"/>
      <c r="P14" s="130"/>
      <c r="Q14" s="101"/>
      <c r="R14" s="101"/>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c r="HK14" s="44"/>
      <c r="HL14" s="44"/>
      <c r="HM14" s="44"/>
      <c r="HN14" s="44"/>
      <c r="HO14" s="44"/>
      <c r="HP14" s="44"/>
      <c r="HQ14" s="44"/>
      <c r="HR14" s="44"/>
      <c r="HS14" s="44"/>
      <c r="HT14" s="44"/>
      <c r="HU14" s="44"/>
      <c r="HV14" s="44"/>
    </row>
    <row r="15" spans="1:230" ht="12" customHeight="1" x14ac:dyDescent="0.25">
      <c r="B15" s="230" t="s">
        <v>4</v>
      </c>
      <c r="C15" s="231"/>
      <c r="D15" s="231"/>
      <c r="E15" s="231"/>
      <c r="F15" s="231"/>
      <c r="G15" s="231"/>
      <c r="H15" s="231"/>
      <c r="I15" s="231"/>
      <c r="J15" s="99" t="n">
        <f>SUM(J11:J14)</f>
        <v>21.99818577648766</v>
      </c>
      <c r="K15" s="9"/>
      <c r="L15" s="150" t="b">
        <v>1</v>
      </c>
      <c r="O15" s="44"/>
      <c r="P15" s="131"/>
      <c r="Q15" s="209"/>
      <c r="R15" s="209"/>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row>
    <row r="16" spans="1:230" ht="15" customHeight="1" x14ac:dyDescent="0.25">
      <c r="B16" s="232" t="s">
        <v>75</v>
      </c>
      <c r="C16" s="233"/>
      <c r="D16" s="233"/>
      <c r="E16" s="233"/>
      <c r="F16" s="233"/>
      <c r="G16" s="233"/>
      <c r="H16" s="233"/>
      <c r="I16" s="233"/>
      <c r="J16" s="234"/>
      <c r="K16" s="10"/>
      <c r="L16" s="148" t="s">
        <v>122</v>
      </c>
      <c r="M16" s="210" t="s">
        <v>79</v>
      </c>
      <c r="N16" s="210"/>
      <c r="O16" s="44"/>
      <c r="P16" s="131"/>
      <c r="Q16" s="102"/>
      <c r="R16" s="63"/>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row>
    <row r="17" spans="1:230" ht="12" customHeight="1" x14ac:dyDescent="0.25">
      <c r="B17" s="217" t="s">
        <v>56</v>
      </c>
      <c r="C17" s="218"/>
      <c r="D17" s="218"/>
      <c r="E17" s="218"/>
      <c r="F17" s="236" t="s">
        <v>37</v>
      </c>
      <c r="G17" s="237"/>
      <c r="H17" s="238"/>
      <c r="I17" s="35" t="s">
        <v>5</v>
      </c>
      <c r="J17" s="38" t="s">
        <v>3</v>
      </c>
      <c r="K17" s="7"/>
      <c r="L17" s="150" t="b">
        <v>1</v>
      </c>
      <c r="M17" s="172" t="str">
        <f>'DÖLJS - Ersättningstabeller'!A12</f>
        <v>Kabelskåp - Skog</v>
      </c>
      <c r="N17" s="135" t="n">
        <f>'DÖLJS - Ersättningstabeller'!C12</f>
        <v>500.0</v>
      </c>
      <c r="O17" s="44"/>
      <c r="P17" s="131"/>
      <c r="Q17" s="102"/>
      <c r="R17" s="63"/>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row>
    <row r="18" spans="1:230" ht="12" customHeight="1" x14ac:dyDescent="0.25">
      <c r="B18" s="219"/>
      <c r="C18" s="220"/>
      <c r="D18" s="220"/>
      <c r="E18" s="220"/>
      <c r="F18" s="235" t="s">
        <v>77</v>
      </c>
      <c r="G18" s="235"/>
      <c r="H18" s="235"/>
      <c r="I18" s="115" t="n">
        <v>1.0</v>
      </c>
      <c r="J18" s="58" t="n">
        <f>IF(I18&gt;0,(VLOOKUP(F18,'DÖLJS - Ersättningstabeller'!$A$11:$C$34,3,FALSE))*I18,0)</f>
        <v>500.0</v>
      </c>
      <c r="K18" s="8"/>
      <c r="L18" s="151" t="s">
        <v>127</v>
      </c>
      <c r="M18" s="103" t="str">
        <f>'DÖLJS - Ersättningstabeller'!A13</f>
        <v>Kabelskåp - Jordbruksimp.</v>
      </c>
      <c r="N18" s="133" t="n">
        <f>'DÖLJS - Ersättningstabeller'!C13</f>
        <v>500.0</v>
      </c>
      <c r="O18" s="44"/>
      <c r="P18" s="131"/>
      <c r="Q18" s="102"/>
      <c r="R18" s="63"/>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row>
    <row r="19" spans="1:230" ht="12" customHeight="1" x14ac:dyDescent="0.25">
      <c r="B19" s="219"/>
      <c r="C19" s="220"/>
      <c r="D19" s="220"/>
      <c r="E19" s="220"/>
      <c r="F19" s="215"/>
      <c r="G19" s="215"/>
      <c r="H19" s="215"/>
      <c r="I19" s="116"/>
      <c r="J19" s="57" t="n">
        <f>IF(I19&gt;0,(VLOOKUP(F19,'DÖLJS - Ersättningstabeller'!$A$11:$C$34,3,FALSE))*I19,0)</f>
        <v>0.0</v>
      </c>
      <c r="K19" s="8"/>
      <c r="L19" s="152" t="n">
        <f>'DÖLJS - Ersättningstabeller'!C10</f>
        <v>4.1901306240928875</v>
      </c>
      <c r="M19" s="136" t="str">
        <f>'DÖLJS - Ersättningstabeller'!A14</f>
        <v>Kabelskåp - Övrig mark</v>
      </c>
      <c r="N19" s="133" t="n">
        <f>'DÖLJS - Ersättningstabeller'!C14</f>
        <v>500.0</v>
      </c>
      <c r="O19" s="44"/>
      <c r="P19" s="129"/>
      <c r="Q19" s="102"/>
      <c r="R19" s="63"/>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c r="HK19" s="44"/>
      <c r="HL19" s="44"/>
      <c r="HM19" s="44"/>
      <c r="HN19" s="44"/>
      <c r="HO19" s="44"/>
      <c r="HP19" s="44"/>
      <c r="HQ19" s="44"/>
      <c r="HR19" s="44"/>
      <c r="HS19" s="44"/>
      <c r="HT19" s="44"/>
      <c r="HU19" s="44"/>
      <c r="HV19" s="44"/>
    </row>
    <row r="20" spans="1:230" ht="12" customHeight="1" x14ac:dyDescent="0.25">
      <c r="B20" s="219"/>
      <c r="C20" s="220"/>
      <c r="D20" s="220"/>
      <c r="E20" s="220"/>
      <c r="F20" s="215"/>
      <c r="G20" s="215"/>
      <c r="H20" s="215"/>
      <c r="I20" s="116"/>
      <c r="J20" s="57" t="n">
        <f>IF(I20&gt;0,(VLOOKUP(F20,'DÖLJS - Ersättningstabeller'!$A$11:$C$34,3,FALSE))*I20,0)</f>
        <v>0.0</v>
      </c>
      <c r="K20" s="31"/>
      <c r="L20" s="153" t="s">
        <v>128</v>
      </c>
      <c r="M20" s="138" t="str">
        <f>'DÖLJS - Ersättningstabeller'!A16</f>
        <v>Nätstation - Skog (yta 6 x 6 meter)</v>
      </c>
      <c r="N20" s="170" t="n">
        <f>'DÖLJS - Ersättningstabeller'!C16</f>
        <v>2400.0</v>
      </c>
      <c r="O20" s="44"/>
      <c r="Q20" s="102"/>
      <c r="R20" s="63"/>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row>
    <row r="21" spans="1:230" ht="12" customHeight="1" x14ac:dyDescent="0.25">
      <c r="B21" s="221"/>
      <c r="C21" s="222"/>
      <c r="D21" s="222"/>
      <c r="E21" s="223"/>
      <c r="F21" s="216"/>
      <c r="G21" s="216"/>
      <c r="H21" s="216"/>
      <c r="I21" s="117"/>
      <c r="J21" s="98" t="n">
        <f>IF(I21&gt;0,(VLOOKUP(F21,'DÖLJS - Ersättningstabeller'!$A$11:$C$34,3,FALSE))*I21,0)</f>
        <v>0.0</v>
      </c>
      <c r="K21" s="8"/>
      <c r="L21" s="154" t="n">
        <f>'DÖLJS - Ersättningstabeller'!C43</f>
        <v>11.656980056980057</v>
      </c>
      <c r="M21" s="138" t="str">
        <f>'DÖLJS - Ersättningstabeller'!A17</f>
        <v>Nätstation - Skog (yta 8 x 8 meter)</v>
      </c>
      <c r="N21" s="139" t="n">
        <f>'DÖLJS - Ersättningstabeller'!C17</f>
        <v>2900.0</v>
      </c>
      <c r="O21" s="44"/>
      <c r="Q21" s="102"/>
      <c r="R21" s="63"/>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c r="GP21" s="44"/>
      <c r="GQ21" s="44"/>
      <c r="GR21" s="44"/>
      <c r="GS21" s="44"/>
      <c r="GT21" s="44"/>
      <c r="GU21" s="44"/>
      <c r="GV21" s="44"/>
      <c r="GW21" s="44"/>
      <c r="GX21" s="44"/>
      <c r="GY21" s="44"/>
      <c r="GZ21" s="44"/>
      <c r="HA21" s="44"/>
      <c r="HB21" s="44"/>
      <c r="HC21" s="44"/>
      <c r="HD21" s="44"/>
      <c r="HE21" s="44"/>
      <c r="HF21" s="44"/>
      <c r="HG21" s="44"/>
      <c r="HH21" s="44"/>
      <c r="HI21" s="44"/>
      <c r="HJ21" s="44"/>
      <c r="HK21" s="44"/>
      <c r="HL21" s="44"/>
      <c r="HM21" s="44"/>
      <c r="HN21" s="44"/>
      <c r="HO21" s="44"/>
      <c r="HP21" s="44"/>
      <c r="HQ21" s="44"/>
      <c r="HR21" s="44"/>
      <c r="HS21" s="44"/>
      <c r="HT21" s="44"/>
      <c r="HU21" s="44"/>
      <c r="HV21" s="44"/>
    </row>
    <row r="22" spans="1:230" ht="12" customHeight="1" x14ac:dyDescent="0.25">
      <c r="B22" s="243" t="s">
        <v>4</v>
      </c>
      <c r="C22" s="244"/>
      <c r="D22" s="244"/>
      <c r="E22" s="244"/>
      <c r="F22" s="244"/>
      <c r="G22" s="244"/>
      <c r="H22" s="244"/>
      <c r="I22" s="244"/>
      <c r="J22" s="45" t="n">
        <f>SUM(J18:J21)</f>
        <v>500.0</v>
      </c>
      <c r="K22" s="8"/>
      <c r="L22" s="153" t="s">
        <v>129</v>
      </c>
      <c r="M22" s="138" t="str">
        <f>'DÖLJS - Ersättningstabeller'!A18</f>
        <v>Nätstation - Skog (yta 10 x 10 meter)</v>
      </c>
      <c r="N22" s="171" t="n">
        <f>'DÖLJS - Ersättningstabeller'!C18</f>
        <v>3500.0</v>
      </c>
      <c r="O22" s="44"/>
      <c r="Q22" s="102"/>
      <c r="R22" s="63"/>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row>
    <row r="23" spans="1:230" ht="15" customHeight="1" x14ac:dyDescent="0.25">
      <c r="B23" s="232" t="s">
        <v>62</v>
      </c>
      <c r="C23" s="233"/>
      <c r="D23" s="233"/>
      <c r="E23" s="233"/>
      <c r="F23" s="233"/>
      <c r="G23" s="233"/>
      <c r="H23" s="233"/>
      <c r="I23" s="233"/>
      <c r="J23" s="234"/>
      <c r="K23" s="10"/>
      <c r="L23" s="154" t="n">
        <f>'DÖLJS - Ersättningstabeller'!C44</f>
        <v>4.52991452991453</v>
      </c>
      <c r="M23" s="137" t="str">
        <f>'DÖLJS - Ersättningstabeller'!A19</f>
        <v>Nätstation - Jordbruksimp. (yta 6 x6 meter)</v>
      </c>
      <c r="N23" s="133" t="n">
        <f>'DÖLJS - Ersättningstabeller'!C19</f>
        <v>2800.0</v>
      </c>
      <c r="O23" s="44"/>
      <c r="Q23" s="102"/>
      <c r="R23" s="63"/>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row>
    <row r="24" spans="1:230" ht="12" customHeight="1" x14ac:dyDescent="0.2">
      <c r="B24" s="257" t="s">
        <v>34</v>
      </c>
      <c r="C24" s="258"/>
      <c r="D24" s="258"/>
      <c r="E24" s="258"/>
      <c r="F24" s="258"/>
      <c r="G24" s="258"/>
      <c r="H24" s="258"/>
      <c r="I24" s="259"/>
      <c r="J24" s="18" t="s">
        <v>3</v>
      </c>
      <c r="K24" s="7"/>
      <c r="L24" s="155" t="s">
        <v>123</v>
      </c>
      <c r="M24" s="103" t="str">
        <f>'DÖLJS - Ersättningstabeller'!A20</f>
        <v>Nätstation - Jordbruksimp. (yta 8 x 8 meter)</v>
      </c>
      <c r="N24" s="133" t="n">
        <f>'DÖLJS - Ersättningstabeller'!C20</f>
        <v>3100.0</v>
      </c>
      <c r="O24" s="44"/>
      <c r="Q24" s="101"/>
      <c r="R24" s="101"/>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row>
    <row r="25" spans="1:230" ht="12" customHeight="1" x14ac:dyDescent="0.2">
      <c r="B25" s="260"/>
      <c r="C25" s="261"/>
      <c r="D25" s="261"/>
      <c r="E25" s="261"/>
      <c r="F25" s="261"/>
      <c r="G25" s="261"/>
      <c r="H25" s="261"/>
      <c r="I25" s="261"/>
      <c r="J25" s="118"/>
      <c r="K25" s="8"/>
      <c r="L25" s="152" t="n">
        <f>'DÖLJS - Ersättningstabeller'!C41</f>
        <v>2834.1083969465653</v>
      </c>
      <c r="M25" s="136" t="str">
        <f>'DÖLJS - Ersättningstabeller'!A21</f>
        <v>Nätstation - Jordbruksimp. (yta 10 x 10 meter)</v>
      </c>
      <c r="N25" s="133" t="n">
        <f>'DÖLJS - Ersättningstabeller'!C21</f>
        <v>3500.0</v>
      </c>
      <c r="O25" s="44"/>
      <c r="P25" s="44"/>
      <c r="Q25" s="101"/>
      <c r="R25" s="101"/>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row>
    <row r="26" spans="1:230" ht="12" customHeight="1" x14ac:dyDescent="0.2">
      <c r="B26" s="262"/>
      <c r="C26" s="263"/>
      <c r="D26" s="263"/>
      <c r="E26" s="263"/>
      <c r="F26" s="263"/>
      <c r="G26" s="263"/>
      <c r="H26" s="263"/>
      <c r="I26" s="263"/>
      <c r="J26" s="119"/>
      <c r="K26" s="9"/>
      <c r="L26" s="155" t="s">
        <v>124</v>
      </c>
      <c r="M26" s="138" t="str">
        <f>'DÖLJS - Ersättningstabeller'!A22</f>
        <v>Nätstation - Övrig mark (yta 6 x 6 meter)</v>
      </c>
      <c r="N26" s="170" t="n">
        <f>'DÖLJS - Ersättningstabeller'!C22</f>
        <v>2800.0</v>
      </c>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row>
    <row r="27" spans="1:230" ht="12" customHeight="1" x14ac:dyDescent="0.25">
      <c r="B27" s="243" t="s">
        <v>4</v>
      </c>
      <c r="C27" s="244"/>
      <c r="D27" s="244"/>
      <c r="E27" s="244"/>
      <c r="F27" s="244"/>
      <c r="G27" s="244"/>
      <c r="H27" s="244"/>
      <c r="I27" s="244"/>
      <c r="J27" s="45" t="n">
        <f>SUM(J25:J26)</f>
        <v>0.0</v>
      </c>
      <c r="K27" s="9"/>
      <c r="L27" s="152" t="n">
        <f>'DÖLJS - Ersättningstabeller'!E3</f>
        <v>2415.0</v>
      </c>
      <c r="M27" s="138" t="str">
        <f>'DÖLJS - Ersättningstabeller'!A23</f>
        <v>Nätstation - Övrig mark (yta 8 x 8 meter)</v>
      </c>
      <c r="N27" s="139" t="n">
        <f>'DÖLJS - Ersättningstabeller'!C23</f>
        <v>3100.0</v>
      </c>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row>
    <row r="28" spans="1:230" ht="15" customHeight="1" x14ac:dyDescent="0.2">
      <c r="B28" s="232" t="s">
        <v>63</v>
      </c>
      <c r="C28" s="233"/>
      <c r="D28" s="233"/>
      <c r="E28" s="233"/>
      <c r="F28" s="233"/>
      <c r="G28" s="233"/>
      <c r="H28" s="233"/>
      <c r="I28" s="233"/>
      <c r="J28" s="234"/>
      <c r="K28" s="9"/>
      <c r="L28" s="156" t="s">
        <v>125</v>
      </c>
      <c r="M28" s="138" t="str">
        <f>'DÖLJS - Ersättningstabeller'!A24</f>
        <v>Nätstation - Övrig mark (yta 10 x 10 meter)</v>
      </c>
      <c r="N28" s="171" t="n">
        <f>'DÖLJS - Ersättningstabeller'!C24</f>
        <v>3500.0</v>
      </c>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row>
    <row r="29" spans="1:230" ht="12" customHeight="1" x14ac:dyDescent="0.2">
      <c r="B29" s="257" t="s">
        <v>34</v>
      </c>
      <c r="C29" s="258"/>
      <c r="D29" s="258"/>
      <c r="E29" s="258"/>
      <c r="F29" s="258"/>
      <c r="G29" s="258"/>
      <c r="H29" s="258"/>
      <c r="I29" s="259"/>
      <c r="J29" s="18" t="s">
        <v>3</v>
      </c>
      <c r="K29" s="9"/>
      <c r="L29" s="152" t="n">
        <f>'DÖLJS - Ersättningstabeller'!B3</f>
        <v>48300.0</v>
      </c>
      <c r="M29" s="137" t="str">
        <f>'DÖLJS - Ersättningstabeller'!A26</f>
        <v>Sjökabelskylt - Skog (yta 6 x 6 meter)</v>
      </c>
      <c r="N29" s="133" t="n">
        <f>'DÖLJS - Ersättningstabeller'!C26</f>
        <v>2400.0</v>
      </c>
      <c r="O29" s="1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row>
    <row r="30" spans="1:230" ht="12" customHeight="1" x14ac:dyDescent="0.2">
      <c r="A30" s="4"/>
      <c r="B30" s="224"/>
      <c r="C30" s="225"/>
      <c r="D30" s="225"/>
      <c r="E30" s="225"/>
      <c r="F30" s="225"/>
      <c r="G30" s="225"/>
      <c r="H30" s="225"/>
      <c r="I30" s="226"/>
      <c r="J30" s="118" t="n">
        <v>432.0</v>
      </c>
      <c r="K30" s="9"/>
      <c r="L30" s="151" t="s">
        <v>126</v>
      </c>
      <c r="M30" s="103" t="str">
        <f>'DÖLJS - Ersättningstabeller'!A27</f>
        <v>Sjökabelskylt - Skog (yta 8 x 8 meter)</v>
      </c>
      <c r="N30" s="133" t="n">
        <f>'DÖLJS - Ersättningstabeller'!C27</f>
        <v>2900.0</v>
      </c>
      <c r="O30" s="1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row>
    <row r="31" spans="1:230" ht="12" customHeight="1" x14ac:dyDescent="0.2">
      <c r="A31" s="4"/>
      <c r="B31" s="227"/>
      <c r="C31" s="228"/>
      <c r="D31" s="228"/>
      <c r="E31" s="228"/>
      <c r="F31" s="228"/>
      <c r="G31" s="228"/>
      <c r="H31" s="228"/>
      <c r="I31" s="229"/>
      <c r="J31" s="119" t="n">
        <v>68.0</v>
      </c>
      <c r="K31" s="9"/>
      <c r="L31" s="169" t="n">
        <f>'DÖLJS - Ersättningstabeller'!B4</f>
        <v>346.44</v>
      </c>
      <c r="M31" s="136" t="str">
        <f>'DÖLJS - Ersättningstabeller'!A28</f>
        <v>Sjökabelskylt - Skog (yta 10 x 10 meter)</v>
      </c>
      <c r="N31" s="133" t="n">
        <f>'DÖLJS - Ersättningstabeller'!C28</f>
        <v>3500.0</v>
      </c>
      <c r="O31" s="1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row>
    <row r="32" spans="1:230" ht="12" customHeight="1" x14ac:dyDescent="0.25">
      <c r="A32" s="44"/>
      <c r="B32" s="230" t="s">
        <v>4</v>
      </c>
      <c r="C32" s="231"/>
      <c r="D32" s="231"/>
      <c r="E32" s="231"/>
      <c r="F32" s="231"/>
      <c r="G32" s="231"/>
      <c r="H32" s="231"/>
      <c r="I32" s="231"/>
      <c r="J32" s="45" t="n">
        <f>SUM(J30:J31)</f>
        <v>500.0</v>
      </c>
      <c r="K32" s="9"/>
      <c r="L32" s="151" t="s">
        <v>140</v>
      </c>
      <c r="M32" s="138" t="str">
        <f>'DÖLJS - Ersättningstabeller'!A29</f>
        <v>Sjökabelskylt - Jordbruksimp. (yta 6 x 6 meter)</v>
      </c>
      <c r="N32" s="170" t="n">
        <f>'DÖLJS - Ersättningstabeller'!C29</f>
        <v>2800.0</v>
      </c>
      <c r="O32" s="14"/>
    </row>
    <row r="33" spans="1:230" ht="15" customHeight="1" x14ac:dyDescent="0.2">
      <c r="A33" s="44"/>
      <c r="B33" s="232" t="s">
        <v>70</v>
      </c>
      <c r="C33" s="233"/>
      <c r="D33" s="233"/>
      <c r="E33" s="233"/>
      <c r="F33" s="233"/>
      <c r="G33" s="233"/>
      <c r="H33" s="233"/>
      <c r="I33" s="233"/>
      <c r="J33" s="234"/>
      <c r="K33" s="9"/>
      <c r="L33" s="152" t="n">
        <f>'DÖLJS - Ersättningstabeller'!B6</f>
        <v>5000.0</v>
      </c>
      <c r="M33" s="138" t="str">
        <f>'DÖLJS - Ersättningstabeller'!A30</f>
        <v>Sjökabelskylt - Jordbruksimp. (yta 8 x 8 meter)</v>
      </c>
      <c r="N33" s="139" t="n">
        <f>'DÖLJS - Ersättningstabeller'!C30</f>
        <v>3100.0</v>
      </c>
      <c r="O33" s="14"/>
    </row>
    <row r="34" spans="1:230" ht="12" customHeight="1" x14ac:dyDescent="0.2">
      <c r="A34" s="44"/>
      <c r="B34" s="304" t="s">
        <v>69</v>
      </c>
      <c r="C34" s="305"/>
      <c r="D34" s="305"/>
      <c r="E34" s="305"/>
      <c r="F34" s="305"/>
      <c r="G34" s="305"/>
      <c r="H34" s="306"/>
      <c r="I34" s="306"/>
      <c r="J34" s="307"/>
      <c r="K34" s="9"/>
      <c r="L34" s="157" t="s">
        <v>134</v>
      </c>
      <c r="M34" s="138" t="str">
        <f>'DÖLJS - Ersättningstabeller'!A31</f>
        <v>Sjökabelskylt - Jordbruksimp. (yta 10 x 10 meter)</v>
      </c>
      <c r="N34" s="171" t="n">
        <f>'DÖLJS - Ersättningstabeller'!C31</f>
        <v>3500.0</v>
      </c>
      <c r="O34" s="14"/>
    </row>
    <row r="35" spans="1:230" ht="12" customHeight="1" x14ac:dyDescent="0.25">
      <c r="A35" s="44"/>
      <c r="B35" s="251" t="s">
        <v>38</v>
      </c>
      <c r="C35" s="252"/>
      <c r="D35" s="252"/>
      <c r="E35" s="253"/>
      <c r="F35" s="241" t="n">
        <v>500.0</v>
      </c>
      <c r="G35" s="242"/>
      <c r="H35" s="254" t="s">
        <v>71</v>
      </c>
      <c r="I35" s="255"/>
      <c r="J35" s="256"/>
      <c r="K35" s="9"/>
      <c r="L35" s="152" t="n">
        <f>J15+J22+(J27*0.66)+J32+J40+J47+F35</f>
        <v>1733.2670827230527</v>
      </c>
      <c r="M35" s="137" t="str">
        <f>'DÖLJS - Ersättningstabeller'!A32</f>
        <v>Sjökabelskylt - Övrig mark (yta 6 x 6 meter)</v>
      </c>
      <c r="N35" s="133" t="n">
        <f>'DÖLJS - Ersättningstabeller'!C32</f>
        <v>2800.0</v>
      </c>
    </row>
    <row r="36" spans="1:230" ht="15" customHeight="1" x14ac:dyDescent="0.2">
      <c r="A36" s="44"/>
      <c r="B36" s="232" t="s">
        <v>64</v>
      </c>
      <c r="C36" s="233"/>
      <c r="D36" s="233"/>
      <c r="E36" s="233"/>
      <c r="F36" s="233"/>
      <c r="G36" s="233"/>
      <c r="H36" s="233"/>
      <c r="I36" s="233"/>
      <c r="J36" s="234"/>
      <c r="K36" s="7"/>
      <c r="L36" s="158" t="s">
        <v>135</v>
      </c>
      <c r="M36" s="103" t="str">
        <f>'DÖLJS - Ersättningstabeller'!A33</f>
        <v>Sjökabelskylt - Övrig mark (yta 8 x 8 meter)</v>
      </c>
      <c r="N36" s="133" t="n">
        <f>'DÖLJS - Ersättningstabeller'!C33</f>
        <v>3100.0</v>
      </c>
      <c r="HK36" s="44"/>
      <c r="HL36" s="44"/>
      <c r="HM36" s="44"/>
      <c r="HN36" s="44"/>
      <c r="HO36" s="44"/>
      <c r="HP36" s="44"/>
      <c r="HQ36" s="44"/>
      <c r="HR36" s="44"/>
      <c r="HS36" s="44"/>
      <c r="HT36" s="44"/>
      <c r="HU36" s="44"/>
      <c r="HV36" s="44"/>
    </row>
    <row r="37" spans="1:230" ht="12" customHeight="1" x14ac:dyDescent="0.2">
      <c r="A37" s="44"/>
      <c r="B37" s="325" t="s">
        <v>34</v>
      </c>
      <c r="C37" s="326"/>
      <c r="D37" s="326"/>
      <c r="E37" s="326"/>
      <c r="F37" s="326"/>
      <c r="G37" s="326"/>
      <c r="H37" s="326"/>
      <c r="I37" s="327"/>
      <c r="J37" s="19" t="s">
        <v>3</v>
      </c>
      <c r="K37" s="12"/>
      <c r="L37" s="152" t="n">
        <f>J15+J22+(J27*0.66)+J32+J40+J47+J55</f>
        <v>1666.2670827230527</v>
      </c>
      <c r="M37" s="104" t="str">
        <f>'DÖLJS - Ersättningstabeller'!A34</f>
        <v>Sjökabelskylt - Övrig mark (yta 10 x 10 meter)</v>
      </c>
      <c r="N37" s="134" t="n">
        <f>'DÖLJS - Ersättningstabeller'!C34</f>
        <v>3500.0</v>
      </c>
      <c r="HJ37" s="44"/>
      <c r="HK37" s="44"/>
      <c r="HL37" s="44"/>
      <c r="HM37" s="44"/>
      <c r="HN37" s="44"/>
      <c r="HO37" s="44"/>
      <c r="HP37" s="44"/>
      <c r="HQ37" s="44"/>
      <c r="HR37" s="44"/>
      <c r="HS37" s="44"/>
      <c r="HT37" s="44"/>
      <c r="HU37" s="44"/>
      <c r="HV37" s="44"/>
    </row>
    <row r="38" spans="1:230" ht="12" customHeight="1" x14ac:dyDescent="0.2">
      <c r="A38" s="44"/>
      <c r="B38" s="311"/>
      <c r="C38" s="312"/>
      <c r="D38" s="312"/>
      <c r="E38" s="312"/>
      <c r="F38" s="312"/>
      <c r="G38" s="312"/>
      <c r="H38" s="312"/>
      <c r="I38" s="312"/>
      <c r="J38" s="118"/>
      <c r="K38" s="12"/>
      <c r="L38" s="158" t="s">
        <v>141</v>
      </c>
      <c r="N38" s="32"/>
      <c r="HJ38" s="44"/>
      <c r="HK38" s="44"/>
      <c r="HL38" s="44"/>
      <c r="HM38" s="44"/>
      <c r="HN38" s="44"/>
      <c r="HO38" s="44"/>
      <c r="HP38" s="44"/>
      <c r="HQ38" s="44"/>
      <c r="HR38" s="44"/>
      <c r="HS38" s="44"/>
      <c r="HT38" s="44"/>
      <c r="HU38" s="44"/>
      <c r="HV38" s="44"/>
    </row>
    <row r="39" spans="1:230" ht="12" customHeight="1" x14ac:dyDescent="0.2">
      <c r="A39" s="44"/>
      <c r="B39" s="313"/>
      <c r="C39" s="314"/>
      <c r="D39" s="314"/>
      <c r="E39" s="314"/>
      <c r="F39" s="314"/>
      <c r="G39" s="314"/>
      <c r="H39" s="314"/>
      <c r="I39" s="314"/>
      <c r="J39" s="119"/>
      <c r="K39" s="12"/>
      <c r="L39" s="152" t="n">
        <f>J15+J22+J27+J32+J40+J47+J52+J55+J56</f>
        <v>4603.851128307098</v>
      </c>
      <c r="M39" s="32"/>
      <c r="N39" s="32"/>
      <c r="HJ39" s="44"/>
      <c r="HK39" s="44"/>
      <c r="HL39" s="44"/>
      <c r="HM39" s="44"/>
      <c r="HN39" s="44"/>
      <c r="HO39" s="44"/>
      <c r="HP39" s="44"/>
      <c r="HQ39" s="44"/>
      <c r="HR39" s="44"/>
      <c r="HS39" s="44"/>
      <c r="HT39" s="44"/>
      <c r="HU39" s="44"/>
      <c r="HV39" s="44"/>
    </row>
    <row r="40" spans="1:230" ht="12" customHeight="1" x14ac:dyDescent="0.25">
      <c r="A40" s="44"/>
      <c r="B40" s="239" t="s">
        <v>4</v>
      </c>
      <c r="C40" s="240"/>
      <c r="D40" s="240"/>
      <c r="E40" s="240"/>
      <c r="F40" s="240"/>
      <c r="G40" s="240"/>
      <c r="H40" s="240"/>
      <c r="I40" s="240"/>
      <c r="J40" s="46" t="n">
        <f>SUM(J37:J39)</f>
        <v>0.0</v>
      </c>
      <c r="K40" s="12"/>
      <c r="L40" s="159" t="s">
        <v>136</v>
      </c>
      <c r="HJ40" s="44"/>
      <c r="HK40" s="44"/>
      <c r="HL40" s="44"/>
      <c r="HM40" s="44"/>
      <c r="HN40" s="44"/>
      <c r="HO40" s="44"/>
      <c r="HP40" s="44"/>
      <c r="HQ40" s="44"/>
      <c r="HR40" s="44"/>
      <c r="HS40" s="44"/>
      <c r="HT40" s="44"/>
      <c r="HU40" s="44"/>
      <c r="HV40" s="44"/>
    </row>
    <row r="41" spans="1:230" ht="15" customHeight="1" x14ac:dyDescent="0.2">
      <c r="A41" s="44"/>
      <c r="B41" s="232" t="s">
        <v>65</v>
      </c>
      <c r="C41" s="233"/>
      <c r="D41" s="233"/>
      <c r="E41" s="233"/>
      <c r="F41" s="233"/>
      <c r="G41" s="233"/>
      <c r="H41" s="233"/>
      <c r="I41" s="233"/>
      <c r="J41" s="234"/>
      <c r="K41" s="12"/>
      <c r="L41" s="152" t="n">
        <f>IF(L29*0.2&gt;L37*0.2,L37*0.2,L29*0.2)</f>
        <v>333.25341654461056</v>
      </c>
      <c r="M41" s="207" t="s">
        <v>23</v>
      </c>
      <c r="N41" s="208"/>
      <c r="HJ41" s="44"/>
      <c r="HK41" s="44"/>
      <c r="HL41" s="44"/>
      <c r="HM41" s="44"/>
      <c r="HN41" s="44"/>
      <c r="HO41" s="44"/>
      <c r="HP41" s="44"/>
      <c r="HQ41" s="44"/>
      <c r="HR41" s="44"/>
      <c r="HS41" s="44"/>
      <c r="HT41" s="44"/>
      <c r="HU41" s="44"/>
      <c r="HV41" s="44"/>
    </row>
    <row r="42" spans="1:230" ht="12" customHeight="1" x14ac:dyDescent="0.25">
      <c r="A42" s="44"/>
      <c r="B42" s="328" t="s">
        <v>34</v>
      </c>
      <c r="C42" s="329"/>
      <c r="D42" s="329"/>
      <c r="E42" s="47" t="s">
        <v>39</v>
      </c>
      <c r="F42" s="323" t="s">
        <v>11</v>
      </c>
      <c r="G42" s="324"/>
      <c r="H42" s="41" t="s">
        <v>6</v>
      </c>
      <c r="I42" s="42" t="s">
        <v>7</v>
      </c>
      <c r="J42" s="50" t="s">
        <v>3</v>
      </c>
      <c r="K42" s="12"/>
      <c r="L42" s="159" t="s">
        <v>137</v>
      </c>
      <c r="M42" s="51" t="s">
        <v>11</v>
      </c>
      <c r="N42" s="52" t="n">
        <f>'DÖLJS - Ersättningstabeller'!C36</f>
        <v>2.5454083969465655</v>
      </c>
      <c r="HJ42" s="44"/>
      <c r="HK42" s="44"/>
      <c r="HL42" s="44"/>
      <c r="HM42" s="44"/>
      <c r="HN42" s="44"/>
      <c r="HO42" s="44"/>
      <c r="HP42" s="44"/>
      <c r="HQ42" s="44"/>
      <c r="HR42" s="44"/>
      <c r="HS42" s="44"/>
      <c r="HT42" s="44"/>
      <c r="HU42" s="44"/>
      <c r="HV42" s="44"/>
    </row>
    <row r="43" spans="1:230" ht="12" customHeight="1" x14ac:dyDescent="0.25">
      <c r="A43" s="44"/>
      <c r="B43" s="219"/>
      <c r="C43" s="220"/>
      <c r="D43" s="220"/>
      <c r="E43" s="220"/>
      <c r="F43" s="220"/>
      <c r="G43" s="289"/>
      <c r="H43" s="120" t="n">
        <v>5.0</v>
      </c>
      <c r="I43" s="120" t="n">
        <v>7.0</v>
      </c>
      <c r="J43" s="57" t="n">
        <f>IF($F$42&lt;&gt;0,H43*I43*VLOOKUP($F$42,'DÖLJS - Ersättningstabeller'!$A$36:$G$40,3,FALSE),0)</f>
        <v>89.08929389312979</v>
      </c>
      <c r="K43" s="12"/>
      <c r="L43" s="152" t="n">
        <f>IF(L37*0.2&lt;L29*0.2,IF(L37&lt;5000,L25,L37*0.2),L29*0.2)</f>
        <v>2834.1083969465653</v>
      </c>
      <c r="M43" s="142" t="s">
        <v>12</v>
      </c>
      <c r="N43" s="143" t="n">
        <f>'DÖLJS - Ersättningstabeller'!C37</f>
        <v>3.118400763358779</v>
      </c>
      <c r="HJ43" s="44"/>
      <c r="HK43" s="44"/>
      <c r="HL43" s="44"/>
      <c r="HM43" s="44"/>
      <c r="HN43" s="44"/>
      <c r="HO43" s="44"/>
      <c r="HP43" s="44"/>
      <c r="HQ43" s="44"/>
      <c r="HR43" s="44"/>
      <c r="HS43" s="44"/>
      <c r="HT43" s="44"/>
      <c r="HU43" s="44"/>
      <c r="HV43" s="44"/>
    </row>
    <row r="44" spans="1:230" ht="12" customHeight="1" x14ac:dyDescent="0.25">
      <c r="A44" s="44"/>
      <c r="B44" s="219"/>
      <c r="C44" s="220"/>
      <c r="D44" s="220"/>
      <c r="E44" s="220"/>
      <c r="F44" s="220"/>
      <c r="G44" s="289"/>
      <c r="H44" s="120" t="n">
        <v>6.0</v>
      </c>
      <c r="I44" s="120" t="n">
        <v>8.0</v>
      </c>
      <c r="J44" s="57" t="n">
        <f>IF($F$42&lt;&gt;0,H44*I44*VLOOKUP($F$42,'DÖLJS - Ersättningstabeller'!$A$36:$G$40,3,FALSE),0)</f>
        <v>122.17960305343514</v>
      </c>
      <c r="K44" s="12"/>
      <c r="L44" s="160" t="s">
        <v>138</v>
      </c>
      <c r="M44" s="53" t="s">
        <v>13</v>
      </c>
      <c r="N44" s="54" t="n">
        <f>'DÖLJS - Ersättningstabeller'!C38</f>
        <v>3.5922213740458018</v>
      </c>
      <c r="HJ44" s="44"/>
      <c r="HK44" s="44"/>
      <c r="HL44" s="44"/>
      <c r="HM44" s="44"/>
      <c r="HN44" s="44"/>
      <c r="HO44" s="44"/>
      <c r="HP44" s="44"/>
      <c r="HQ44" s="44"/>
      <c r="HR44" s="44"/>
      <c r="HS44" s="44"/>
      <c r="HT44" s="44"/>
      <c r="HU44" s="44"/>
      <c r="HV44" s="44"/>
    </row>
    <row r="45" spans="1:230" ht="12" customHeight="1" x14ac:dyDescent="0.25">
      <c r="A45" s="44"/>
      <c r="B45" s="219"/>
      <c r="C45" s="220"/>
      <c r="D45" s="220"/>
      <c r="E45" s="220"/>
      <c r="F45" s="220"/>
      <c r="G45" s="289"/>
      <c r="H45" s="120"/>
      <c r="I45" s="120"/>
      <c r="J45" s="57" t="n">
        <f>IF($F$42&lt;&gt;0,H45*I45*VLOOKUP($F$42,'DÖLJS - Ersättningstabeller'!$A$36:$G$40,3,FALSE),0)</f>
        <v>0.0</v>
      </c>
      <c r="K45" s="12"/>
      <c r="L45" s="152" t="n">
        <f>IF(L13=FALSE,L25,L43)</f>
        <v>2834.1083969465653</v>
      </c>
      <c r="M45" s="142" t="s">
        <v>14</v>
      </c>
      <c r="N45" s="143" t="n">
        <f>'DÖLJS - Ersättningstabeller'!C39</f>
        <v>4.5729198473282455</v>
      </c>
      <c r="HJ45" s="44"/>
      <c r="HK45" s="44"/>
      <c r="HL45" s="44"/>
      <c r="HM45" s="44"/>
      <c r="HN45" s="44"/>
      <c r="HO45" s="44"/>
      <c r="HP45" s="44"/>
      <c r="HQ45" s="44"/>
      <c r="HR45" s="44"/>
      <c r="HS45" s="44"/>
      <c r="HT45" s="44"/>
      <c r="HU45" s="44"/>
      <c r="HV45" s="44"/>
    </row>
    <row r="46" spans="1:230" ht="12" customHeight="1" x14ac:dyDescent="0.25">
      <c r="A46" s="44"/>
      <c r="B46" s="221"/>
      <c r="C46" s="222"/>
      <c r="D46" s="222"/>
      <c r="E46" s="222"/>
      <c r="F46" s="222"/>
      <c r="G46" s="223"/>
      <c r="H46" s="121"/>
      <c r="I46" s="121"/>
      <c r="J46" s="98" t="n">
        <f>IF($F$42&lt;&gt;0,H46*I46*VLOOKUP($F$42,'DÖLJS - Ersättningstabeller'!$A$36:$G$40,3,FALSE),0)</f>
        <v>0.0</v>
      </c>
      <c r="K46" s="12"/>
      <c r="L46" s="159" t="s">
        <v>139</v>
      </c>
      <c r="M46" s="55" t="s">
        <v>15</v>
      </c>
      <c r="N46" s="56" t="n">
        <f>'DÖLJS - Ersättningstabeller'!C40</f>
        <v>4.73820610687023</v>
      </c>
      <c r="HJ46" s="44"/>
      <c r="HK46" s="44"/>
      <c r="HL46" s="44"/>
      <c r="HM46" s="44"/>
      <c r="HN46" s="44"/>
      <c r="HO46" s="44"/>
      <c r="HP46" s="44"/>
      <c r="HQ46" s="44"/>
      <c r="HR46" s="44"/>
      <c r="HS46" s="44"/>
      <c r="HT46" s="44"/>
      <c r="HU46" s="44"/>
      <c r="HV46" s="44"/>
    </row>
    <row r="47" spans="1:230" ht="12" customHeight="1" x14ac:dyDescent="0.25">
      <c r="A47" s="44"/>
      <c r="B47" s="243" t="s">
        <v>4</v>
      </c>
      <c r="C47" s="244"/>
      <c r="D47" s="244"/>
      <c r="E47" s="244"/>
      <c r="F47" s="244"/>
      <c r="G47" s="244"/>
      <c r="H47" s="244"/>
      <c r="I47" s="244"/>
      <c r="J47" s="45" t="n">
        <f>SUM(J43:J46)</f>
        <v>211.26889694656495</v>
      </c>
      <c r="K47" s="12"/>
      <c r="L47" s="152" t="n">
        <f>IF(L17=FALSE,L45,L33)</f>
        <v>5000.0</v>
      </c>
      <c r="HJ47" s="44"/>
      <c r="HK47" s="44"/>
      <c r="HL47" s="44"/>
      <c r="HM47" s="44"/>
      <c r="HN47" s="44"/>
      <c r="HO47" s="44"/>
      <c r="HP47" s="44"/>
      <c r="HQ47" s="44"/>
      <c r="HR47" s="44"/>
      <c r="HS47" s="44"/>
      <c r="HT47" s="44"/>
      <c r="HU47" s="44"/>
      <c r="HV47" s="44"/>
    </row>
    <row r="48" spans="1:230" ht="15" customHeight="1" x14ac:dyDescent="0.2">
      <c r="A48" s="44"/>
      <c r="B48" s="232" t="s">
        <v>66</v>
      </c>
      <c r="C48" s="233"/>
      <c r="D48" s="233"/>
      <c r="E48" s="233"/>
      <c r="F48" s="233"/>
      <c r="G48" s="233"/>
      <c r="H48" s="233"/>
      <c r="I48" s="233"/>
      <c r="J48" s="234"/>
      <c r="M48" s="44"/>
      <c r="HK48" s="44"/>
      <c r="HL48" s="44"/>
      <c r="HM48" s="44"/>
      <c r="HN48" s="44"/>
      <c r="HO48" s="44"/>
      <c r="HP48" s="44"/>
      <c r="HQ48" s="44"/>
      <c r="HR48" s="44"/>
      <c r="HS48" s="44"/>
      <c r="HT48" s="44"/>
      <c r="HU48" s="44"/>
      <c r="HV48" s="44"/>
    </row>
    <row r="49" spans="1:230" ht="12" customHeight="1" x14ac:dyDescent="0.25">
      <c r="A49" s="44"/>
      <c r="B49" s="319" t="s">
        <v>34</v>
      </c>
      <c r="C49" s="320"/>
      <c r="D49" s="320"/>
      <c r="E49" s="320"/>
      <c r="F49" s="320"/>
      <c r="G49" s="320"/>
      <c r="H49" s="48" t="s">
        <v>6</v>
      </c>
      <c r="I49" s="40" t="s">
        <v>8</v>
      </c>
      <c r="J49" s="39" t="s">
        <v>3</v>
      </c>
      <c r="HK49" s="44"/>
      <c r="HL49" s="44"/>
      <c r="HM49" s="44"/>
      <c r="HN49" s="44"/>
      <c r="HO49" s="44"/>
      <c r="HP49" s="44"/>
      <c r="HQ49" s="44"/>
      <c r="HR49" s="44"/>
      <c r="HS49" s="44"/>
      <c r="HT49" s="44"/>
      <c r="HU49" s="44"/>
      <c r="HV49" s="44"/>
    </row>
    <row r="50" spans="1:230" ht="12.75" customHeight="1" x14ac:dyDescent="0.2">
      <c r="A50" s="44"/>
      <c r="B50" s="321"/>
      <c r="C50" s="322"/>
      <c r="D50" s="322"/>
      <c r="E50" s="322"/>
      <c r="F50" s="322"/>
      <c r="G50" s="322"/>
      <c r="H50" s="122" t="n">
        <v>5.0</v>
      </c>
      <c r="I50" s="123" t="s">
        <v>16</v>
      </c>
      <c r="J50" s="59" t="n">
        <f>IF(H50&gt;0,VLOOKUP(I50,'DÖLJS - Ersättningstabeller'!$A$43:$E$44,3,FALSE)*H50,0)</f>
        <v>58.28490028490029</v>
      </c>
      <c r="HK50" s="44"/>
      <c r="HL50" s="44"/>
      <c r="HM50" s="44"/>
      <c r="HN50" s="44"/>
      <c r="HO50" s="44"/>
      <c r="HP50" s="44"/>
      <c r="HQ50" s="44"/>
      <c r="HR50" s="44"/>
      <c r="HS50" s="44"/>
      <c r="HT50" s="44"/>
      <c r="HU50" s="44"/>
      <c r="HV50" s="44"/>
    </row>
    <row r="51" spans="1:230" ht="12.75" customHeight="1" x14ac:dyDescent="0.2">
      <c r="A51" s="44"/>
      <c r="B51" s="262"/>
      <c r="C51" s="263"/>
      <c r="D51" s="263"/>
      <c r="E51" s="263"/>
      <c r="F51" s="263"/>
      <c r="G51" s="263"/>
      <c r="H51" s="124" t="n">
        <v>10.0</v>
      </c>
      <c r="I51" s="125" t="s">
        <v>17</v>
      </c>
      <c r="J51" s="100" t="n">
        <f>IF(H51&gt;0,VLOOKUP(I51,'DÖLJS - Ersättningstabeller'!$A$43:$E$44,3,FALSE)*H51,0)</f>
        <v>45.299145299145295</v>
      </c>
      <c r="L51" s="168" t="s">
        <v>143</v>
      </c>
      <c r="HK51" s="44"/>
      <c r="HL51" s="44"/>
      <c r="HM51" s="44"/>
      <c r="HN51" s="44"/>
      <c r="HO51" s="44"/>
      <c r="HP51" s="44"/>
      <c r="HQ51" s="44"/>
      <c r="HR51" s="44"/>
      <c r="HS51" s="44"/>
      <c r="HT51" s="44"/>
      <c r="HU51" s="44"/>
      <c r="HV51" s="44"/>
    </row>
    <row r="52" spans="1:230" ht="12.75" customHeight="1" x14ac:dyDescent="0.25">
      <c r="A52" s="44"/>
      <c r="B52" s="249" t="s">
        <v>4</v>
      </c>
      <c r="C52" s="250"/>
      <c r="D52" s="250"/>
      <c r="E52" s="250"/>
      <c r="F52" s="250"/>
      <c r="G52" s="250"/>
      <c r="H52" s="250"/>
      <c r="I52" s="250"/>
      <c r="J52" s="45" t="n">
        <f>J50+J51</f>
        <v>103.58404558404558</v>
      </c>
      <c r="L52" s="152" t="s">
        <v>142</v>
      </c>
      <c r="N52" s="44"/>
      <c r="HE52" s="44"/>
      <c r="HF52" s="44"/>
      <c r="HG52" s="44"/>
      <c r="HH52" s="44"/>
      <c r="HI52" s="44"/>
      <c r="HJ52" s="44"/>
      <c r="HK52" s="44"/>
      <c r="HL52" s="44"/>
      <c r="HM52" s="44"/>
      <c r="HN52" s="44"/>
      <c r="HO52" s="44"/>
      <c r="HP52" s="44"/>
      <c r="HQ52" s="44"/>
      <c r="HR52" s="44"/>
      <c r="HS52" s="44"/>
      <c r="HT52" s="44"/>
      <c r="HU52" s="44"/>
      <c r="HV52" s="44"/>
    </row>
    <row r="53" spans="1:230" ht="15" customHeight="1" x14ac:dyDescent="0.2">
      <c r="A53" s="44"/>
      <c r="B53" s="232" t="s">
        <v>67</v>
      </c>
      <c r="C53" s="233"/>
      <c r="D53" s="233"/>
      <c r="E53" s="233"/>
      <c r="F53" s="233"/>
      <c r="G53" s="233"/>
      <c r="H53" s="233"/>
      <c r="I53" s="233"/>
      <c r="J53" s="234"/>
      <c r="K53" s="44"/>
      <c r="L53" s="152" t="n">
        <f>J15+J22+(J27*0.66)+J32+(F35*0.25)+J40+J47+J52</f>
        <v>1461.8511283070982</v>
      </c>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CV53" s="44"/>
      <c r="CW53" s="44"/>
      <c r="CX53" s="44"/>
      <c r="CY53" s="44"/>
      <c r="CZ53" s="44"/>
      <c r="DA53" s="44"/>
      <c r="DB53" s="44"/>
      <c r="DC53" s="44"/>
      <c r="DD53" s="44"/>
      <c r="DE53" s="44"/>
      <c r="DF53" s="44"/>
      <c r="DG53" s="44"/>
      <c r="DH53" s="44"/>
      <c r="DI53" s="44"/>
      <c r="DJ53" s="44"/>
      <c r="DK53" s="44"/>
      <c r="DL53" s="44"/>
      <c r="DM53" s="44"/>
      <c r="DN53" s="44"/>
      <c r="DO53" s="44"/>
      <c r="DP53" s="44"/>
      <c r="DQ53" s="44"/>
      <c r="DR53" s="44"/>
      <c r="DS53" s="44"/>
      <c r="DT53" s="44"/>
      <c r="DU53" s="44"/>
      <c r="DV53" s="44"/>
      <c r="DW53" s="44"/>
      <c r="DX53" s="44"/>
      <c r="DY53" s="44"/>
      <c r="DZ53" s="44"/>
      <c r="EA53" s="44"/>
      <c r="EB53" s="44"/>
      <c r="EC53" s="44"/>
      <c r="ED53" s="44"/>
      <c r="EE53" s="44"/>
      <c r="EF53" s="44"/>
      <c r="EG53" s="44"/>
      <c r="EH53" s="44"/>
      <c r="EI53" s="44"/>
      <c r="EJ53" s="44"/>
      <c r="EK53" s="44"/>
      <c r="EL53" s="44"/>
      <c r="EM53" s="44"/>
      <c r="EN53" s="44"/>
      <c r="EO53" s="44"/>
      <c r="EP53" s="44"/>
      <c r="EQ53" s="44"/>
      <c r="ER53" s="44"/>
      <c r="ES53" s="44"/>
      <c r="ET53" s="44"/>
      <c r="EU53" s="44"/>
      <c r="EV53" s="44"/>
      <c r="EW53" s="44"/>
      <c r="EX53" s="44"/>
      <c r="EY53" s="44"/>
      <c r="EZ53" s="44"/>
      <c r="FA53" s="44"/>
      <c r="FB53" s="44"/>
      <c r="FC53" s="44"/>
      <c r="FD53" s="44"/>
      <c r="FE53" s="44"/>
      <c r="FF53" s="44"/>
      <c r="FG53" s="44"/>
      <c r="FH53" s="44"/>
      <c r="FI53" s="44"/>
      <c r="FJ53" s="44"/>
      <c r="FK53" s="44"/>
      <c r="FL53" s="44"/>
      <c r="FM53" s="44"/>
      <c r="FN53" s="44"/>
      <c r="FO53" s="44"/>
      <c r="FP53" s="44"/>
      <c r="FQ53" s="44"/>
      <c r="FR53" s="44"/>
      <c r="FS53" s="44"/>
      <c r="FT53" s="44"/>
      <c r="FU53" s="44"/>
      <c r="FV53" s="44"/>
      <c r="FW53" s="44"/>
      <c r="FX53" s="44"/>
      <c r="FY53" s="44"/>
      <c r="FZ53" s="44"/>
      <c r="GA53" s="44"/>
      <c r="GB53" s="44"/>
      <c r="GC53" s="44"/>
      <c r="GD53" s="44"/>
      <c r="GE53" s="44"/>
      <c r="GF53" s="44"/>
      <c r="GG53" s="44"/>
      <c r="GH53" s="44"/>
      <c r="GI53" s="44"/>
      <c r="GJ53" s="44"/>
      <c r="GK53" s="44"/>
      <c r="GL53" s="44"/>
      <c r="GM53" s="44"/>
      <c r="GN53" s="44"/>
      <c r="GO53" s="44"/>
      <c r="GP53" s="44"/>
      <c r="GQ53" s="44"/>
      <c r="GR53" s="44"/>
      <c r="GS53" s="44"/>
      <c r="GT53" s="44"/>
      <c r="GU53" s="44"/>
      <c r="GV53" s="44"/>
      <c r="GW53" s="44"/>
      <c r="GX53" s="44"/>
      <c r="GY53" s="44"/>
      <c r="GZ53" s="44"/>
      <c r="HA53" s="44"/>
      <c r="HB53" s="44"/>
      <c r="HC53" s="44"/>
      <c r="HD53" s="44"/>
      <c r="HE53" s="44"/>
      <c r="HF53" s="44"/>
      <c r="HG53" s="44"/>
      <c r="HH53" s="44"/>
      <c r="HI53" s="44"/>
      <c r="HJ53" s="44"/>
      <c r="HK53" s="44"/>
      <c r="HL53" s="44"/>
      <c r="HM53" s="44"/>
      <c r="HN53" s="44"/>
      <c r="HO53" s="44"/>
      <c r="HP53" s="44"/>
      <c r="HQ53" s="44"/>
      <c r="HR53" s="44"/>
      <c r="HS53" s="44"/>
      <c r="HT53" s="44"/>
      <c r="HU53" s="44"/>
      <c r="HV53" s="44"/>
    </row>
    <row r="54" spans="1:230" ht="12.75" customHeight="1" x14ac:dyDescent="0.2">
      <c r="A54" s="44"/>
      <c r="B54" s="264" t="s">
        <v>100</v>
      </c>
      <c r="C54" s="265"/>
      <c r="D54" s="265"/>
      <c r="E54" s="265"/>
      <c r="F54" s="265"/>
      <c r="G54" s="265"/>
      <c r="H54" s="265"/>
      <c r="I54" s="265"/>
      <c r="J54" s="127" t="n">
        <f>ROUND((J15+J22+J27+J32+J40+J47),0)</f>
        <v>1233.0</v>
      </c>
      <c r="K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4"/>
      <c r="CM54" s="44"/>
      <c r="CN54" s="44"/>
      <c r="CO54" s="44"/>
      <c r="CP54" s="44"/>
      <c r="CQ54" s="44"/>
      <c r="CR54" s="44"/>
      <c r="CS54" s="44"/>
      <c r="CT54" s="44"/>
      <c r="CU54" s="44"/>
      <c r="CV54" s="44"/>
      <c r="CW54" s="44"/>
      <c r="CX54" s="44"/>
      <c r="CY54" s="44"/>
      <c r="CZ54" s="44"/>
      <c r="DA54" s="44"/>
      <c r="DB54" s="44"/>
      <c r="DC54" s="44"/>
      <c r="DD54" s="44"/>
      <c r="DE54" s="44"/>
      <c r="DF54" s="44"/>
      <c r="DG54" s="44"/>
      <c r="DH54" s="44"/>
      <c r="DI54" s="44"/>
      <c r="DJ54" s="44"/>
      <c r="DK54" s="44"/>
      <c r="DL54" s="44"/>
      <c r="DM54" s="44"/>
      <c r="DN54" s="44"/>
      <c r="DO54" s="44"/>
      <c r="DP54" s="44"/>
      <c r="DQ54" s="44"/>
      <c r="DR54" s="44"/>
      <c r="DS54" s="44"/>
      <c r="DT54" s="44"/>
      <c r="DU54" s="44"/>
      <c r="DV54" s="44"/>
      <c r="DW54" s="44"/>
      <c r="DX54" s="44"/>
      <c r="DY54" s="44"/>
      <c r="DZ54" s="44"/>
      <c r="EA54" s="44"/>
      <c r="EB54" s="44"/>
      <c r="EC54" s="44"/>
      <c r="ED54" s="44"/>
      <c r="EE54" s="44"/>
      <c r="EF54" s="44"/>
      <c r="EG54" s="44"/>
      <c r="EH54" s="44"/>
      <c r="EI54" s="44"/>
      <c r="EJ54" s="44"/>
      <c r="EK54" s="44"/>
      <c r="EL54" s="44"/>
      <c r="EM54" s="44"/>
      <c r="EN54" s="44"/>
      <c r="EO54" s="44"/>
      <c r="EP54" s="44"/>
      <c r="EQ54" s="44"/>
      <c r="ER54" s="44"/>
      <c r="ES54" s="44"/>
      <c r="ET54" s="44"/>
      <c r="EU54" s="44"/>
      <c r="EV54" s="44"/>
      <c r="EW54" s="44"/>
      <c r="EX54" s="44"/>
      <c r="EY54" s="44"/>
      <c r="EZ54" s="44"/>
      <c r="FA54" s="44"/>
      <c r="FB54" s="44"/>
      <c r="FC54" s="44"/>
      <c r="FD54" s="44"/>
      <c r="FE54" s="44"/>
      <c r="FF54" s="44"/>
      <c r="FG54" s="44"/>
      <c r="FH54" s="44"/>
      <c r="FI54" s="44"/>
      <c r="FJ54" s="44"/>
      <c r="FK54" s="44"/>
      <c r="FL54" s="44"/>
      <c r="FM54" s="44"/>
      <c r="FN54" s="44"/>
      <c r="FO54" s="44"/>
      <c r="FP54" s="44"/>
      <c r="FQ54" s="44"/>
      <c r="FR54" s="44"/>
      <c r="FS54" s="44"/>
      <c r="FT54" s="44"/>
      <c r="FU54" s="44"/>
      <c r="FV54" s="44"/>
      <c r="FW54" s="44"/>
      <c r="FX54" s="44"/>
      <c r="FY54" s="44"/>
      <c r="FZ54" s="44"/>
      <c r="GA54" s="44"/>
      <c r="GB54" s="44"/>
      <c r="GC54" s="44"/>
      <c r="GD54" s="44"/>
      <c r="GE54" s="44"/>
      <c r="GF54" s="44"/>
      <c r="GG54" s="44"/>
      <c r="GH54" s="44"/>
      <c r="GI54" s="44"/>
      <c r="GJ54" s="44"/>
      <c r="GK54" s="44"/>
      <c r="GL54" s="44"/>
      <c r="GM54" s="44"/>
      <c r="GN54" s="44"/>
      <c r="GO54" s="44"/>
      <c r="GP54" s="44"/>
      <c r="GQ54" s="44"/>
      <c r="GR54" s="44"/>
      <c r="GS54" s="44"/>
      <c r="GT54" s="44"/>
      <c r="GU54" s="44"/>
      <c r="GV54" s="44"/>
      <c r="GW54" s="44"/>
      <c r="GX54" s="44"/>
      <c r="GY54" s="44"/>
      <c r="GZ54" s="44"/>
      <c r="HA54" s="44"/>
      <c r="HB54" s="44"/>
      <c r="HC54" s="44"/>
      <c r="HD54" s="44"/>
      <c r="HE54" s="44"/>
      <c r="HF54" s="44"/>
      <c r="HG54" s="44"/>
      <c r="HH54" s="44"/>
      <c r="HI54" s="44"/>
      <c r="HJ54" s="44"/>
      <c r="HK54" s="44"/>
      <c r="HL54" s="44"/>
      <c r="HM54" s="44"/>
      <c r="HN54" s="44"/>
      <c r="HO54" s="44"/>
      <c r="HP54" s="44"/>
      <c r="HQ54" s="44"/>
      <c r="HR54" s="44"/>
      <c r="HS54" s="44"/>
      <c r="HT54" s="44"/>
      <c r="HU54" s="44"/>
      <c r="HV54" s="44"/>
    </row>
    <row r="55" spans="1:230" ht="12.75" customHeight="1" x14ac:dyDescent="0.25">
      <c r="A55" s="44"/>
      <c r="B55" s="309" t="s">
        <v>53</v>
      </c>
      <c r="C55" s="310"/>
      <c r="D55" s="310"/>
      <c r="E55" s="310"/>
      <c r="F55" s="310"/>
      <c r="G55" s="310"/>
      <c r="H55" s="310"/>
      <c r="I55" s="310"/>
      <c r="J55" s="128" t="n">
        <f>ROUND((L35*0.25),0)</f>
        <v>433.0</v>
      </c>
      <c r="K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c r="CL55" s="44"/>
      <c r="CM55" s="44"/>
      <c r="CN55" s="44"/>
      <c r="CO55" s="44"/>
      <c r="CP55" s="44"/>
      <c r="CQ55" s="44"/>
      <c r="CR55" s="44"/>
      <c r="CS55" s="44"/>
      <c r="CT55" s="44"/>
      <c r="CU55" s="44"/>
      <c r="CV55" s="44"/>
      <c r="CW55" s="44"/>
      <c r="CX55" s="44"/>
      <c r="CY55" s="44"/>
      <c r="CZ55" s="44"/>
      <c r="DA55" s="44"/>
      <c r="DB55" s="44"/>
      <c r="DC55" s="44"/>
      <c r="DD55" s="44"/>
      <c r="DE55" s="44"/>
      <c r="DF55" s="44"/>
      <c r="DG55" s="44"/>
      <c r="DH55" s="44"/>
      <c r="DI55" s="44"/>
      <c r="DJ55" s="44"/>
      <c r="DK55" s="44"/>
      <c r="DL55" s="44"/>
      <c r="DM55" s="44"/>
      <c r="DN55" s="44"/>
      <c r="DO55" s="44"/>
      <c r="DP55" s="44"/>
      <c r="DQ55" s="44"/>
      <c r="DR55" s="44"/>
      <c r="DS55" s="44"/>
      <c r="DT55" s="44"/>
      <c r="DU55" s="44"/>
      <c r="DV55" s="44"/>
      <c r="DW55" s="44"/>
      <c r="DX55" s="44"/>
      <c r="DY55" s="44"/>
      <c r="DZ55" s="44"/>
      <c r="EA55" s="44"/>
      <c r="EB55" s="44"/>
      <c r="EC55" s="44"/>
      <c r="ED55" s="44"/>
      <c r="EE55" s="44"/>
      <c r="EF55" s="44"/>
      <c r="EG55" s="44"/>
      <c r="EH55" s="44"/>
      <c r="EI55" s="44"/>
      <c r="EJ55" s="44"/>
      <c r="EK55" s="44"/>
      <c r="EL55" s="44"/>
      <c r="EM55" s="44"/>
      <c r="EN55" s="44"/>
      <c r="EO55" s="44"/>
      <c r="EP55" s="44"/>
      <c r="EQ55" s="44"/>
      <c r="ER55" s="44"/>
      <c r="ES55" s="44"/>
      <c r="ET55" s="44"/>
      <c r="EU55" s="44"/>
      <c r="EV55" s="44"/>
      <c r="EW55" s="44"/>
      <c r="EX55" s="44"/>
      <c r="EY55" s="44"/>
      <c r="EZ55" s="44"/>
      <c r="FA55" s="44"/>
      <c r="FB55" s="44"/>
      <c r="FC55" s="44"/>
      <c r="FD55" s="44"/>
      <c r="FE55" s="44"/>
      <c r="FF55" s="44"/>
      <c r="FG55" s="44"/>
      <c r="FH55" s="44"/>
      <c r="FI55" s="44"/>
      <c r="FJ55" s="44"/>
      <c r="FK55" s="44"/>
      <c r="FL55" s="44"/>
      <c r="FM55" s="44"/>
      <c r="FN55" s="44"/>
      <c r="FO55" s="44"/>
      <c r="FP55" s="44"/>
      <c r="FQ55" s="44"/>
      <c r="FR55" s="44"/>
      <c r="FS55" s="44"/>
      <c r="FT55" s="44"/>
      <c r="FU55" s="44"/>
      <c r="FV55" s="44"/>
      <c r="FW55" s="44"/>
      <c r="FX55" s="44"/>
      <c r="FY55" s="44"/>
      <c r="FZ55" s="44"/>
      <c r="GA55" s="44"/>
      <c r="GB55" s="44"/>
      <c r="GC55" s="44"/>
      <c r="GD55" s="44"/>
      <c r="GE55" s="44"/>
      <c r="GF55" s="44"/>
      <c r="GG55" s="44"/>
      <c r="GH55" s="44"/>
      <c r="GI55" s="44"/>
      <c r="GJ55" s="44"/>
      <c r="GK55" s="44"/>
      <c r="GL55" s="44"/>
      <c r="GM55" s="44"/>
      <c r="GN55" s="44"/>
      <c r="GO55" s="44"/>
      <c r="GP55" s="44"/>
      <c r="GQ55" s="44"/>
      <c r="GR55" s="44"/>
      <c r="GS55" s="44"/>
      <c r="GT55" s="44"/>
      <c r="GU55" s="44"/>
      <c r="GV55" s="44"/>
      <c r="GW55" s="44"/>
      <c r="GX55" s="44"/>
      <c r="GY55" s="44"/>
      <c r="GZ55" s="44"/>
      <c r="HA55" s="44"/>
      <c r="HB55" s="44"/>
      <c r="HC55" s="44"/>
      <c r="HD55" s="44"/>
      <c r="HE55" s="44"/>
      <c r="HF55" s="44"/>
      <c r="HG55" s="44"/>
      <c r="HH55" s="44"/>
      <c r="HI55" s="44"/>
      <c r="HJ55" s="44"/>
      <c r="HK55" s="44"/>
      <c r="HL55" s="44"/>
      <c r="HM55" s="44"/>
      <c r="HN55" s="44"/>
      <c r="HO55" s="44"/>
      <c r="HP55" s="44"/>
      <c r="HQ55" s="44"/>
      <c r="HR55" s="44"/>
      <c r="HS55" s="44"/>
      <c r="HT55" s="44"/>
      <c r="HU55" s="44"/>
      <c r="HV55" s="44"/>
    </row>
    <row r="56" spans="1:230" ht="12.75" customHeight="1" x14ac:dyDescent="0.25">
      <c r="A56" s="44"/>
      <c r="B56" s="247" t="s">
        <v>118</v>
      </c>
      <c r="C56" s="248"/>
      <c r="D56" s="248"/>
      <c r="E56" s="248"/>
      <c r="F56" s="248"/>
      <c r="G56" s="248"/>
      <c r="H56" s="248"/>
      <c r="I56" s="248"/>
      <c r="J56" s="109" t="n">
        <f>ROUND(IF(L13=TRUE,L43,L41),0)</f>
        <v>2834.0</v>
      </c>
      <c r="K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44"/>
      <c r="CJ56" s="44"/>
      <c r="CK56" s="44"/>
      <c r="CL56" s="44"/>
      <c r="CM56" s="44"/>
      <c r="CN56" s="44"/>
      <c r="CO56" s="44"/>
      <c r="CP56" s="44"/>
      <c r="CQ56" s="44"/>
      <c r="CR56" s="44"/>
      <c r="CS56" s="44"/>
      <c r="CT56" s="44"/>
      <c r="CU56" s="44"/>
      <c r="CV56" s="44"/>
      <c r="CW56" s="44"/>
      <c r="CX56" s="44"/>
      <c r="CY56" s="44"/>
      <c r="CZ56" s="44"/>
      <c r="DA56" s="44"/>
      <c r="DB56" s="44"/>
      <c r="DC56" s="44"/>
      <c r="DD56" s="44"/>
      <c r="DE56" s="44"/>
      <c r="DF56" s="44"/>
      <c r="DG56" s="44"/>
      <c r="DH56" s="44"/>
      <c r="DI56" s="44"/>
      <c r="DJ56" s="44"/>
      <c r="DK56" s="44"/>
      <c r="DL56" s="44"/>
      <c r="DM56" s="44"/>
      <c r="DN56" s="44"/>
      <c r="DO56" s="44"/>
      <c r="DP56" s="44"/>
      <c r="DQ56" s="44"/>
      <c r="DR56" s="44"/>
      <c r="DS56" s="44"/>
      <c r="DT56" s="44"/>
      <c r="DU56" s="44"/>
      <c r="DV56" s="44"/>
      <c r="DW56" s="44"/>
      <c r="DX56" s="44"/>
      <c r="DY56" s="44"/>
      <c r="DZ56" s="44"/>
      <c r="EA56" s="44"/>
      <c r="EB56" s="44"/>
      <c r="EC56" s="44"/>
      <c r="ED56" s="44"/>
      <c r="EE56" s="44"/>
      <c r="EF56" s="44"/>
      <c r="EG56" s="44"/>
      <c r="EH56" s="44"/>
      <c r="EI56" s="44"/>
      <c r="EJ56" s="44"/>
      <c r="EK56" s="44"/>
      <c r="EL56" s="44"/>
      <c r="EM56" s="44"/>
      <c r="EN56" s="44"/>
      <c r="EO56" s="44"/>
      <c r="EP56" s="44"/>
      <c r="EQ56" s="44"/>
      <c r="ER56" s="44"/>
      <c r="ES56" s="44"/>
      <c r="ET56" s="44"/>
      <c r="EU56" s="44"/>
      <c r="EV56" s="44"/>
      <c r="EW56" s="44"/>
      <c r="EX56" s="44"/>
      <c r="EY56" s="44"/>
      <c r="EZ56" s="44"/>
      <c r="FA56" s="44"/>
      <c r="FB56" s="44"/>
      <c r="FC56" s="44"/>
      <c r="FD56" s="44"/>
      <c r="FE56" s="44"/>
      <c r="FF56" s="44"/>
      <c r="FG56" s="44"/>
      <c r="FH56" s="44"/>
      <c r="FI56" s="44"/>
      <c r="FJ56" s="44"/>
      <c r="FK56" s="44"/>
      <c r="FL56" s="44"/>
      <c r="FM56" s="44"/>
      <c r="FN56" s="44"/>
      <c r="FO56" s="44"/>
      <c r="FP56" s="44"/>
      <c r="FQ56" s="44"/>
      <c r="FR56" s="44"/>
      <c r="FS56" s="44"/>
      <c r="FT56" s="44"/>
      <c r="FU56" s="44"/>
      <c r="FV56" s="44"/>
      <c r="FW56" s="44"/>
      <c r="FX56" s="44"/>
      <c r="FY56" s="44"/>
      <c r="FZ56" s="44"/>
      <c r="GA56" s="44"/>
      <c r="GB56" s="44"/>
      <c r="GC56" s="44"/>
      <c r="GD56" s="44"/>
      <c r="GE56" s="44"/>
      <c r="GF56" s="44"/>
      <c r="GG56" s="44"/>
      <c r="GH56" s="44"/>
      <c r="GI56" s="44"/>
      <c r="GJ56" s="44"/>
      <c r="GK56" s="44"/>
      <c r="GL56" s="44"/>
      <c r="GM56" s="44"/>
      <c r="GN56" s="44"/>
      <c r="GO56" s="44"/>
      <c r="GP56" s="44"/>
      <c r="GQ56" s="44"/>
      <c r="GR56" s="44"/>
      <c r="GS56" s="44"/>
      <c r="GT56" s="44"/>
      <c r="GU56" s="44"/>
      <c r="GV56" s="44"/>
      <c r="GW56" s="44"/>
      <c r="GX56" s="44"/>
      <c r="GY56" s="44"/>
      <c r="GZ56" s="44"/>
      <c r="HA56" s="44"/>
      <c r="HB56" s="44"/>
      <c r="HC56" s="44"/>
      <c r="HD56" s="44"/>
      <c r="HE56" s="44"/>
      <c r="HF56" s="44"/>
      <c r="HG56" s="44"/>
      <c r="HH56" s="44"/>
      <c r="HI56" s="44"/>
      <c r="HJ56" s="44"/>
      <c r="HK56" s="44"/>
      <c r="HL56" s="44"/>
      <c r="HM56" s="44"/>
      <c r="HN56" s="44"/>
      <c r="HO56" s="44"/>
      <c r="HP56" s="44"/>
      <c r="HQ56" s="44"/>
      <c r="HR56" s="44"/>
      <c r="HS56" s="44"/>
      <c r="HT56" s="44"/>
      <c r="HU56" s="44"/>
      <c r="HV56" s="44"/>
    </row>
    <row r="57" spans="1:230" ht="12.75" customHeight="1" x14ac:dyDescent="0.25">
      <c r="A57" s="44"/>
      <c r="B57" s="245" t="str">
        <f>L5</f>
        <v>Tillägg för minimiersättning:</v>
      </c>
      <c r="C57" s="246"/>
      <c r="D57" s="246"/>
      <c r="E57" s="246"/>
      <c r="F57" s="246"/>
      <c r="G57" s="246"/>
      <c r="H57" s="246"/>
      <c r="I57" s="246"/>
      <c r="J57" s="109" t="n">
        <f>IF(L15=TRUE,0,IF(L17=TRUE,IF(L47-L39&gt;0,L47-L39,0),IF(L13=TRUE,0,L27)))</f>
        <v>0.0</v>
      </c>
      <c r="K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4"/>
      <c r="CM57" s="44"/>
      <c r="CN57" s="44"/>
      <c r="CO57" s="44"/>
      <c r="CP57" s="4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c r="ED57" s="44"/>
      <c r="EE57" s="44"/>
      <c r="EF57" s="44"/>
      <c r="EG57" s="44"/>
      <c r="EH57" s="44"/>
      <c r="EI57" s="44"/>
      <c r="EJ57" s="44"/>
      <c r="EK57" s="44"/>
      <c r="EL57" s="44"/>
      <c r="EM57" s="44"/>
      <c r="EN57" s="44"/>
      <c r="EO57" s="44"/>
      <c r="EP57" s="44"/>
      <c r="EQ57" s="44"/>
      <c r="ER57" s="44"/>
      <c r="ES57" s="44"/>
      <c r="ET57" s="44"/>
      <c r="EU57" s="44"/>
      <c r="EV57" s="44"/>
      <c r="EW57" s="44"/>
      <c r="EX57" s="44"/>
      <c r="EY57" s="44"/>
      <c r="EZ57" s="44"/>
      <c r="FA57" s="44"/>
      <c r="FB57" s="44"/>
      <c r="FC57" s="44"/>
      <c r="FD57" s="44"/>
      <c r="FE57" s="44"/>
      <c r="FF57" s="44"/>
      <c r="FG57" s="44"/>
      <c r="FH57" s="44"/>
      <c r="FI57" s="44"/>
      <c r="FJ57" s="44"/>
      <c r="FK57" s="44"/>
      <c r="FL57" s="44"/>
      <c r="FM57" s="44"/>
      <c r="FN57" s="44"/>
      <c r="FO57" s="44"/>
      <c r="FP57" s="44"/>
      <c r="FQ57" s="44"/>
      <c r="FR57" s="44"/>
      <c r="FS57" s="44"/>
      <c r="FT57" s="44"/>
      <c r="FU57" s="44"/>
      <c r="FV57" s="44"/>
      <c r="FW57" s="44"/>
      <c r="FX57" s="44"/>
      <c r="FY57" s="44"/>
      <c r="FZ57" s="44"/>
      <c r="GA57" s="44"/>
      <c r="GB57" s="44"/>
      <c r="GC57" s="44"/>
      <c r="GD57" s="44"/>
      <c r="GE57" s="44"/>
      <c r="GF57" s="44"/>
      <c r="GG57" s="44"/>
      <c r="GH57" s="44"/>
      <c r="GI57" s="44"/>
      <c r="GJ57" s="44"/>
      <c r="GK57" s="44"/>
      <c r="GL57" s="44"/>
      <c r="GM57" s="44"/>
      <c r="GN57" s="44"/>
      <c r="GO57" s="44"/>
      <c r="GP57" s="44"/>
      <c r="GQ57" s="44"/>
      <c r="GR57" s="44"/>
      <c r="GS57" s="44"/>
      <c r="GT57" s="44"/>
      <c r="GU57" s="44"/>
      <c r="GV57" s="44"/>
      <c r="GW57" s="44"/>
      <c r="GX57" s="44"/>
      <c r="GY57" s="44"/>
      <c r="GZ57" s="44"/>
      <c r="HA57" s="44"/>
      <c r="HB57" s="44"/>
      <c r="HC57" s="44"/>
      <c r="HD57" s="44"/>
      <c r="HE57" s="44"/>
      <c r="HF57" s="44"/>
      <c r="HG57" s="44"/>
      <c r="HH57" s="44"/>
      <c r="HI57" s="44"/>
      <c r="HJ57" s="44"/>
      <c r="HK57" s="44"/>
      <c r="HL57" s="44"/>
      <c r="HM57" s="44"/>
      <c r="HN57" s="44"/>
      <c r="HO57" s="44"/>
      <c r="HP57" s="44"/>
      <c r="HQ57" s="44"/>
      <c r="HR57" s="44"/>
      <c r="HS57" s="44"/>
      <c r="HT57" s="44"/>
      <c r="HU57" s="44"/>
      <c r="HV57" s="44"/>
    </row>
    <row r="58" spans="1:230" ht="18.75" customHeight="1" x14ac:dyDescent="0.2">
      <c r="A58" s="44"/>
      <c r="B58" s="316" t="s">
        <v>9</v>
      </c>
      <c r="C58" s="317"/>
      <c r="D58" s="317"/>
      <c r="E58" s="317"/>
      <c r="F58" s="317"/>
      <c r="G58" s="317"/>
      <c r="H58" s="317"/>
      <c r="I58" s="317"/>
      <c r="J58" s="60" t="n">
        <f>ROUND((J52+J54+J55+J56+J57),0)</f>
        <v>4604.0</v>
      </c>
      <c r="K58" s="44"/>
      <c r="M58" s="44"/>
      <c r="N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c r="BM58" s="44"/>
      <c r="BN58" s="44"/>
      <c r="BO58" s="44"/>
      <c r="BP58" s="44"/>
      <c r="BQ58" s="44"/>
      <c r="BR58" s="44"/>
      <c r="BS58" s="44"/>
      <c r="BT58" s="44"/>
      <c r="BU58" s="44"/>
      <c r="BV58" s="44"/>
      <c r="BW58" s="44"/>
      <c r="BX58" s="44"/>
      <c r="BY58" s="44"/>
      <c r="BZ58" s="44"/>
      <c r="CA58" s="44"/>
      <c r="CB58" s="44"/>
      <c r="CC58" s="44"/>
      <c r="CD58" s="44"/>
      <c r="CE58" s="44"/>
      <c r="CF58" s="44"/>
      <c r="CG58" s="44"/>
      <c r="CH58" s="44"/>
      <c r="CI58" s="44"/>
      <c r="CJ58" s="44"/>
      <c r="CK58" s="44"/>
      <c r="CL58" s="44"/>
      <c r="CM58" s="44"/>
      <c r="CN58" s="44"/>
      <c r="CO58" s="44"/>
      <c r="CP58" s="44"/>
      <c r="CQ58" s="44"/>
      <c r="CR58" s="44"/>
      <c r="CS58" s="44"/>
      <c r="CT58" s="44"/>
      <c r="CU58" s="44"/>
      <c r="CV58" s="44"/>
      <c r="CW58" s="44"/>
      <c r="CX58" s="44"/>
      <c r="CY58" s="44"/>
      <c r="CZ58" s="44"/>
      <c r="DA58" s="44"/>
      <c r="DB58" s="44"/>
      <c r="DC58" s="44"/>
      <c r="DD58" s="44"/>
      <c r="DE58" s="44"/>
      <c r="DF58" s="44"/>
      <c r="DG58" s="44"/>
      <c r="DH58" s="44"/>
      <c r="DI58" s="44"/>
      <c r="DJ58" s="44"/>
      <c r="DK58" s="44"/>
      <c r="DL58" s="44"/>
      <c r="DM58" s="44"/>
      <c r="DN58" s="44"/>
      <c r="DO58" s="44"/>
      <c r="DP58" s="44"/>
      <c r="DQ58" s="44"/>
      <c r="DR58" s="44"/>
      <c r="DS58" s="44"/>
      <c r="DT58" s="44"/>
      <c r="DU58" s="44"/>
      <c r="DV58" s="44"/>
      <c r="DW58" s="44"/>
      <c r="DX58" s="44"/>
      <c r="DY58" s="44"/>
      <c r="DZ58" s="44"/>
      <c r="EA58" s="44"/>
      <c r="EB58" s="44"/>
      <c r="EC58" s="44"/>
      <c r="ED58" s="44"/>
      <c r="EE58" s="44"/>
      <c r="EF58" s="44"/>
      <c r="EG58" s="44"/>
      <c r="EH58" s="44"/>
      <c r="EI58" s="44"/>
      <c r="EJ58" s="44"/>
      <c r="EK58" s="44"/>
      <c r="EL58" s="44"/>
      <c r="EM58" s="44"/>
      <c r="EN58" s="44"/>
      <c r="EO58" s="44"/>
      <c r="EP58" s="44"/>
      <c r="EQ58" s="44"/>
      <c r="ER58" s="44"/>
      <c r="ES58" s="44"/>
      <c r="ET58" s="44"/>
      <c r="EU58" s="44"/>
      <c r="EV58" s="44"/>
      <c r="EW58" s="44"/>
      <c r="EX58" s="44"/>
      <c r="EY58" s="44"/>
      <c r="EZ58" s="44"/>
      <c r="FA58" s="44"/>
      <c r="FB58" s="44"/>
      <c r="FC58" s="44"/>
      <c r="FD58" s="44"/>
      <c r="FE58" s="44"/>
      <c r="FF58" s="44"/>
      <c r="FG58" s="44"/>
      <c r="FH58" s="44"/>
      <c r="FI58" s="44"/>
      <c r="FJ58" s="44"/>
      <c r="FK58" s="44"/>
      <c r="FL58" s="44"/>
      <c r="FM58" s="44"/>
      <c r="FN58" s="44"/>
      <c r="FO58" s="44"/>
      <c r="FP58" s="44"/>
      <c r="FQ58" s="44"/>
      <c r="FR58" s="44"/>
      <c r="FS58" s="44"/>
      <c r="FT58" s="44"/>
      <c r="FU58" s="44"/>
      <c r="FV58" s="44"/>
      <c r="FW58" s="44"/>
      <c r="FX58" s="44"/>
      <c r="FY58" s="44"/>
      <c r="FZ58" s="44"/>
      <c r="GA58" s="44"/>
      <c r="GB58" s="44"/>
      <c r="GC58" s="44"/>
      <c r="GD58" s="44"/>
      <c r="GE58" s="44"/>
      <c r="GF58" s="44"/>
      <c r="GG58" s="44"/>
      <c r="GH58" s="44"/>
      <c r="GI58" s="44"/>
      <c r="GJ58" s="44"/>
      <c r="GK58" s="44"/>
      <c r="GL58" s="44"/>
      <c r="GM58" s="44"/>
      <c r="GN58" s="44"/>
      <c r="GO58" s="44"/>
      <c r="GP58" s="44"/>
      <c r="GQ58" s="44"/>
      <c r="GR58" s="44"/>
      <c r="GS58" s="44"/>
      <c r="GT58" s="44"/>
      <c r="GU58" s="44"/>
      <c r="GV58" s="44"/>
      <c r="GW58" s="44"/>
      <c r="GX58" s="44"/>
      <c r="GY58" s="44"/>
      <c r="GZ58" s="44"/>
      <c r="HA58" s="44"/>
      <c r="HB58" s="44"/>
      <c r="HC58" s="44"/>
      <c r="HD58" s="44"/>
      <c r="HE58" s="44"/>
      <c r="HF58" s="44"/>
      <c r="HG58" s="44"/>
      <c r="HH58" s="44"/>
      <c r="HI58" s="44"/>
      <c r="HJ58" s="44"/>
      <c r="HK58" s="44"/>
      <c r="HL58" s="44"/>
      <c r="HM58" s="44"/>
      <c r="HN58" s="44"/>
      <c r="HO58" s="44"/>
      <c r="HP58" s="44"/>
      <c r="HQ58" s="44"/>
      <c r="HR58" s="44"/>
      <c r="HS58" s="44"/>
      <c r="HT58" s="44"/>
      <c r="HU58" s="44"/>
      <c r="HV58" s="44"/>
    </row>
    <row r="59" spans="1:230" ht="49.5" customHeight="1" x14ac:dyDescent="0.2">
      <c r="A59" s="44"/>
      <c r="B59" s="315" t="str">
        <f>L7</f>
        <v>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v>
      </c>
      <c r="C59" s="315"/>
      <c r="D59" s="315"/>
      <c r="E59" s="315"/>
      <c r="F59" s="315"/>
      <c r="G59" s="315"/>
      <c r="H59" s="315"/>
      <c r="I59" s="315"/>
      <c r="J59" s="315"/>
      <c r="K59" s="44"/>
      <c r="M59" s="108"/>
      <c r="N59" s="29"/>
      <c r="O59" s="44"/>
      <c r="P59" s="108"/>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c r="CF59" s="44"/>
      <c r="CG59" s="44"/>
      <c r="CH59" s="44"/>
      <c r="CI59" s="44"/>
      <c r="CJ59" s="44"/>
      <c r="CK59" s="44"/>
      <c r="CL59" s="44"/>
      <c r="CM59" s="44"/>
      <c r="CN59" s="44"/>
      <c r="CO59" s="44"/>
      <c r="CP59" s="44"/>
      <c r="CQ59" s="44"/>
      <c r="CR59" s="44"/>
      <c r="CS59" s="44"/>
      <c r="CT59" s="44"/>
      <c r="CU59" s="44"/>
      <c r="CV59" s="44"/>
      <c r="CW59" s="44"/>
      <c r="CX59" s="44"/>
      <c r="CY59" s="44"/>
      <c r="CZ59" s="44"/>
      <c r="DA59" s="44"/>
      <c r="DB59" s="44"/>
      <c r="DC59" s="44"/>
      <c r="DD59" s="44"/>
      <c r="DE59" s="44"/>
      <c r="DF59" s="44"/>
      <c r="DG59" s="44"/>
      <c r="DH59" s="44"/>
      <c r="DI59" s="44"/>
      <c r="DJ59" s="44"/>
      <c r="DK59" s="44"/>
      <c r="DL59" s="44"/>
      <c r="DM59" s="44"/>
      <c r="DN59" s="44"/>
      <c r="DO59" s="44"/>
      <c r="DP59" s="44"/>
      <c r="DQ59" s="44"/>
      <c r="DR59" s="44"/>
      <c r="DS59" s="44"/>
      <c r="DT59" s="44"/>
      <c r="DU59" s="44"/>
      <c r="DV59" s="44"/>
      <c r="DW59" s="44"/>
      <c r="DX59" s="44"/>
      <c r="DY59" s="44"/>
      <c r="DZ59" s="44"/>
      <c r="EA59" s="44"/>
      <c r="EB59" s="44"/>
      <c r="EC59" s="44"/>
      <c r="ED59" s="44"/>
      <c r="EE59" s="44"/>
      <c r="EF59" s="44"/>
      <c r="EG59" s="44"/>
      <c r="EH59" s="44"/>
      <c r="EI59" s="44"/>
      <c r="EJ59" s="44"/>
      <c r="EK59" s="44"/>
      <c r="EL59" s="44"/>
      <c r="EM59" s="44"/>
      <c r="EN59" s="44"/>
      <c r="EO59" s="44"/>
      <c r="EP59" s="44"/>
      <c r="EQ59" s="44"/>
      <c r="ER59" s="44"/>
      <c r="ES59" s="44"/>
      <c r="ET59" s="44"/>
      <c r="EU59" s="44"/>
      <c r="EV59" s="44"/>
      <c r="EW59" s="44"/>
      <c r="EX59" s="44"/>
      <c r="EY59" s="44"/>
      <c r="EZ59" s="44"/>
      <c r="FA59" s="44"/>
      <c r="FB59" s="44"/>
      <c r="FC59" s="44"/>
      <c r="FD59" s="44"/>
      <c r="FE59" s="44"/>
      <c r="FF59" s="44"/>
      <c r="FG59" s="44"/>
      <c r="FH59" s="44"/>
      <c r="FI59" s="44"/>
      <c r="FJ59" s="44"/>
      <c r="FK59" s="44"/>
      <c r="FL59" s="44"/>
      <c r="FM59" s="44"/>
      <c r="FN59" s="44"/>
      <c r="FO59" s="44"/>
      <c r="FP59" s="44"/>
      <c r="FQ59" s="44"/>
      <c r="FR59" s="44"/>
      <c r="FS59" s="44"/>
      <c r="FT59" s="44"/>
      <c r="FU59" s="44"/>
      <c r="FV59" s="44"/>
      <c r="FW59" s="44"/>
      <c r="FX59" s="44"/>
      <c r="FY59" s="44"/>
      <c r="FZ59" s="44"/>
      <c r="GA59" s="44"/>
      <c r="GB59" s="44"/>
      <c r="GC59" s="44"/>
      <c r="GD59" s="44"/>
      <c r="GE59" s="44"/>
      <c r="GF59" s="44"/>
      <c r="GG59" s="44"/>
      <c r="GH59" s="44"/>
      <c r="GI59" s="44"/>
      <c r="GJ59" s="44"/>
      <c r="GK59" s="44"/>
      <c r="GL59" s="44"/>
      <c r="GM59" s="44"/>
      <c r="GN59" s="44"/>
      <c r="GO59" s="44"/>
      <c r="GP59" s="44"/>
      <c r="GQ59" s="44"/>
      <c r="GR59" s="44"/>
      <c r="GS59" s="44"/>
      <c r="GT59" s="44"/>
      <c r="GU59" s="44"/>
      <c r="GV59" s="44"/>
      <c r="GW59" s="44"/>
      <c r="GX59" s="44"/>
      <c r="GY59" s="44"/>
      <c r="GZ59" s="44"/>
      <c r="HA59" s="44"/>
      <c r="HB59" s="44"/>
      <c r="HC59" s="44"/>
      <c r="HD59" s="44"/>
      <c r="HE59" s="44"/>
      <c r="HF59" s="44"/>
      <c r="HG59" s="44"/>
      <c r="HH59" s="44"/>
      <c r="HI59" s="44"/>
      <c r="HJ59" s="44"/>
      <c r="HK59" s="44"/>
      <c r="HL59" s="44"/>
      <c r="HM59" s="44"/>
      <c r="HN59" s="44"/>
      <c r="HO59" s="44"/>
      <c r="HP59" s="44"/>
      <c r="HQ59" s="44"/>
      <c r="HR59" s="44"/>
      <c r="HS59" s="44"/>
      <c r="HT59" s="44"/>
      <c r="HU59" s="44"/>
      <c r="HV59" s="44"/>
    </row>
    <row r="60" spans="1:230" ht="42.75" customHeight="1" x14ac:dyDescent="0.2">
      <c r="A60" s="44"/>
      <c r="B60" s="318" t="n">
        <f>IF(L11=TRUE,L9,0)</f>
        <v>0.0</v>
      </c>
      <c r="C60" s="318"/>
      <c r="D60" s="318"/>
      <c r="E60" s="318"/>
      <c r="F60" s="318"/>
      <c r="G60" s="318"/>
      <c r="H60" s="318"/>
      <c r="I60" s="318"/>
      <c r="J60" s="318"/>
      <c r="K60" s="44"/>
      <c r="L60" s="162"/>
      <c r="N60" s="29"/>
      <c r="O60" s="29"/>
      <c r="P60" s="29"/>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4"/>
      <c r="CM60" s="44"/>
      <c r="CN60" s="44"/>
      <c r="CO60" s="44"/>
      <c r="CP60" s="44"/>
      <c r="CQ60" s="44"/>
      <c r="CR60" s="44"/>
      <c r="CS60" s="44"/>
      <c r="CT60" s="44"/>
      <c r="CU60" s="44"/>
      <c r="CV60" s="44"/>
      <c r="CW60" s="44"/>
      <c r="CX60" s="44"/>
      <c r="CY60" s="44"/>
      <c r="CZ60" s="44"/>
      <c r="DA60" s="44"/>
      <c r="DB60" s="44"/>
      <c r="DC60" s="44"/>
      <c r="DD60" s="44"/>
      <c r="DE60" s="44"/>
      <c r="DF60" s="44"/>
      <c r="DG60" s="44"/>
      <c r="DH60" s="44"/>
      <c r="DI60" s="44"/>
      <c r="DJ60" s="44"/>
      <c r="DK60" s="44"/>
      <c r="DL60" s="44"/>
      <c r="DM60" s="44"/>
      <c r="DN60" s="44"/>
      <c r="DO60" s="44"/>
      <c r="DP60" s="44"/>
      <c r="DQ60" s="44"/>
      <c r="DR60" s="44"/>
      <c r="DS60" s="44"/>
      <c r="DT60" s="44"/>
      <c r="DU60" s="44"/>
      <c r="DV60" s="44"/>
      <c r="DW60" s="44"/>
      <c r="DX60" s="44"/>
      <c r="DY60" s="44"/>
      <c r="DZ60" s="44"/>
      <c r="EA60" s="44"/>
      <c r="EB60" s="44"/>
      <c r="EC60" s="44"/>
      <c r="ED60" s="44"/>
      <c r="EE60" s="44"/>
      <c r="EF60" s="44"/>
      <c r="EG60" s="44"/>
      <c r="EH60" s="44"/>
      <c r="EI60" s="44"/>
      <c r="EJ60" s="44"/>
      <c r="EK60" s="44"/>
      <c r="EL60" s="44"/>
      <c r="EM60" s="44"/>
      <c r="EN60" s="44"/>
      <c r="EO60" s="44"/>
      <c r="EP60" s="44"/>
      <c r="EQ60" s="44"/>
      <c r="ER60" s="44"/>
      <c r="ES60" s="44"/>
      <c r="ET60" s="44"/>
      <c r="EU60" s="44"/>
      <c r="EV60" s="44"/>
      <c r="EW60" s="44"/>
      <c r="EX60" s="44"/>
      <c r="EY60" s="44"/>
      <c r="EZ60" s="44"/>
      <c r="FA60" s="44"/>
      <c r="FB60" s="44"/>
      <c r="FC60" s="44"/>
      <c r="FD60" s="44"/>
      <c r="FE60" s="44"/>
      <c r="FF60" s="44"/>
      <c r="FG60" s="44"/>
      <c r="FH60" s="44"/>
      <c r="FI60" s="44"/>
      <c r="FJ60" s="44"/>
      <c r="FK60" s="44"/>
      <c r="FL60" s="44"/>
      <c r="FM60" s="44"/>
      <c r="FN60" s="44"/>
      <c r="FO60" s="44"/>
      <c r="FP60" s="44"/>
      <c r="FQ60" s="44"/>
      <c r="FR60" s="44"/>
      <c r="FS60" s="44"/>
      <c r="FT60" s="44"/>
      <c r="FU60" s="44"/>
      <c r="FV60" s="44"/>
      <c r="FW60" s="44"/>
      <c r="FX60" s="44"/>
      <c r="FY60" s="44"/>
      <c r="FZ60" s="44"/>
      <c r="GA60" s="44"/>
      <c r="GB60" s="44"/>
      <c r="GC60" s="44"/>
      <c r="GD60" s="44"/>
      <c r="GE60" s="44"/>
      <c r="GF60" s="44"/>
      <c r="GG60" s="44"/>
      <c r="GH60" s="44"/>
      <c r="GI60" s="44"/>
      <c r="GJ60" s="44"/>
      <c r="GK60" s="44"/>
      <c r="GL60" s="44"/>
      <c r="GM60" s="44"/>
      <c r="GN60" s="44"/>
      <c r="GO60" s="44"/>
      <c r="GP60" s="44"/>
      <c r="GQ60" s="44"/>
      <c r="GR60" s="44"/>
      <c r="GS60" s="44"/>
      <c r="GT60" s="44"/>
      <c r="GU60" s="44"/>
      <c r="GV60" s="44"/>
      <c r="GW60" s="44"/>
      <c r="GX60" s="44"/>
      <c r="GY60" s="44"/>
      <c r="GZ60" s="44"/>
      <c r="HA60" s="44"/>
      <c r="HB60" s="44"/>
      <c r="HC60" s="44"/>
      <c r="HD60" s="44"/>
      <c r="HE60" s="44"/>
      <c r="HF60" s="44"/>
      <c r="HG60" s="44"/>
      <c r="HH60" s="44"/>
      <c r="HI60" s="44"/>
      <c r="HJ60" s="44"/>
      <c r="HK60" s="44"/>
      <c r="HL60" s="44"/>
      <c r="HM60" s="44"/>
      <c r="HN60" s="44"/>
      <c r="HO60" s="44"/>
      <c r="HP60" s="44"/>
      <c r="HQ60" s="44"/>
      <c r="HR60" s="44"/>
      <c r="HS60" s="44"/>
      <c r="HT60" s="44"/>
      <c r="HU60" s="44"/>
      <c r="HV60" s="44"/>
    </row>
    <row r="61" spans="1:230" s="49" customFormat="1" ht="12" x14ac:dyDescent="0.25">
      <c r="A61" s="26"/>
      <c r="B61" s="308" t="s">
        <v>57</v>
      </c>
      <c r="C61" s="308"/>
      <c r="D61" s="308"/>
      <c r="E61" s="308"/>
      <c r="F61" s="308"/>
      <c r="G61" s="308"/>
      <c r="H61" s="308"/>
      <c r="I61" s="308"/>
      <c r="J61" s="308"/>
      <c r="K61" s="28"/>
      <c r="L61" s="162"/>
      <c r="M61" s="1"/>
      <c r="N61" s="1"/>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row>
    <row r="62" spans="1:230" ht="11.25" customHeight="1" thickBot="1" x14ac:dyDescent="0.25">
      <c r="B62" s="194" t="s">
        <v>145</v>
      </c>
      <c r="C62" s="195"/>
      <c r="D62" s="195"/>
      <c r="E62" s="27" t="s">
        <v>33</v>
      </c>
      <c r="F62" s="27" t="s">
        <v>3</v>
      </c>
      <c r="G62" s="176" t="s">
        <v>58</v>
      </c>
      <c r="H62" s="176"/>
      <c r="I62" s="176"/>
      <c r="J62" s="177"/>
      <c r="L62" s="163" t="s">
        <v>48</v>
      </c>
      <c r="HV62" s="44"/>
    </row>
    <row r="63" spans="1:230" s="49" customFormat="1" ht="30" customHeight="1" thickBot="1" x14ac:dyDescent="0.25">
      <c r="A63" s="26"/>
      <c r="B63" s="187"/>
      <c r="C63" s="188"/>
      <c r="D63" s="189"/>
      <c r="E63" s="61"/>
      <c r="F63" s="62" t="n">
        <f>IF(L63&gt;$J$58,"Fel andel",L63)</f>
        <v>0.0</v>
      </c>
      <c r="G63" s="181" t="s">
        <v>60</v>
      </c>
      <c r="H63" s="182"/>
      <c r="I63" s="182"/>
      <c r="J63" s="183"/>
      <c r="K63" s="28"/>
      <c r="L63" s="164" t="n">
        <f>$J$58*E63</f>
        <v>0.0</v>
      </c>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row>
    <row r="64" spans="1:230" s="49" customFormat="1" ht="30" customHeight="1" x14ac:dyDescent="0.2">
      <c r="A64" s="26"/>
      <c r="B64" s="184" t="s">
        <v>24</v>
      </c>
      <c r="C64" s="185"/>
      <c r="D64" s="185"/>
      <c r="E64" s="185" t="s">
        <v>25</v>
      </c>
      <c r="F64" s="185"/>
      <c r="G64" s="190" t="s">
        <v>51</v>
      </c>
      <c r="H64" s="191"/>
      <c r="I64" s="191"/>
      <c r="J64" s="192"/>
      <c r="K64" s="28"/>
      <c r="L64" s="162"/>
      <c r="M64" s="1"/>
      <c r="N64" s="1"/>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row>
    <row r="65" spans="1:230" ht="30" customHeight="1" x14ac:dyDescent="0.2">
      <c r="B65" s="186" t="s">
        <v>49</v>
      </c>
      <c r="C65" s="174"/>
      <c r="D65" s="173" t="s">
        <v>35</v>
      </c>
      <c r="E65" s="174"/>
      <c r="F65" s="193"/>
      <c r="G65" s="173" t="s">
        <v>50</v>
      </c>
      <c r="H65" s="174"/>
      <c r="I65" s="174"/>
      <c r="J65" s="175"/>
      <c r="L65" s="16"/>
      <c r="HV65" s="44"/>
    </row>
    <row r="66" spans="1:230" ht="15" customHeight="1" x14ac:dyDescent="0.25">
      <c r="B66" s="196" t="s">
        <v>41</v>
      </c>
      <c r="C66" s="196"/>
      <c r="D66" s="196"/>
      <c r="E66" s="196"/>
      <c r="F66" s="196"/>
      <c r="G66" s="196"/>
      <c r="H66" s="196"/>
      <c r="I66" s="196"/>
      <c r="J66" s="196"/>
      <c r="M66" s="29"/>
      <c r="N66" s="29"/>
    </row>
    <row r="67" spans="1:230" ht="24" customHeight="1" x14ac:dyDescent="0.2">
      <c r="A67" s="303"/>
      <c r="B67" s="303"/>
      <c r="C67" s="303"/>
      <c r="D67" s="303"/>
      <c r="E67" s="303"/>
      <c r="F67" s="303"/>
      <c r="G67" s="303"/>
      <c r="H67" s="303"/>
      <c r="I67" s="303"/>
      <c r="J67" s="303"/>
      <c r="K67" s="303"/>
      <c r="M67" s="29"/>
      <c r="N67" s="29"/>
    </row>
    <row r="68" spans="1:230" s="49" customFormat="1" ht="37.5" customHeight="1" x14ac:dyDescent="0.2">
      <c r="A68" s="26"/>
      <c r="B68" s="197"/>
      <c r="C68" s="197"/>
      <c r="D68" s="197"/>
      <c r="E68" s="197"/>
      <c r="F68" s="197"/>
      <c r="G68" s="197"/>
      <c r="H68" s="197"/>
      <c r="I68" s="197"/>
      <c r="J68" s="197"/>
      <c r="K68" s="28"/>
      <c r="L68" s="161"/>
      <c r="M68" s="1"/>
      <c r="N68" s="1"/>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row>
    <row r="69" spans="1:230" ht="11.25" customHeight="1" thickBot="1" x14ac:dyDescent="0.25">
      <c r="B69" s="194" t="str">
        <f>B62</f>
        <v>Fastighetsägares namn och födelsedatum / org.nr</v>
      </c>
      <c r="C69" s="195"/>
      <c r="D69" s="195"/>
      <c r="E69" s="27" t="s">
        <v>33</v>
      </c>
      <c r="F69" s="27" t="s">
        <v>3</v>
      </c>
      <c r="G69" s="176" t="s">
        <v>58</v>
      </c>
      <c r="H69" s="176"/>
      <c r="I69" s="176"/>
      <c r="J69" s="177"/>
      <c r="L69" s="163" t="s">
        <v>47</v>
      </c>
      <c r="M69" s="29"/>
      <c r="N69" s="29"/>
    </row>
    <row r="70" spans="1:230" s="49" customFormat="1" ht="30" customHeight="1" thickBot="1" x14ac:dyDescent="0.25">
      <c r="A70" s="26"/>
      <c r="B70" s="187"/>
      <c r="C70" s="188"/>
      <c r="D70" s="189"/>
      <c r="E70" s="61"/>
      <c r="F70" s="62" t="n">
        <f>IF(L70&gt;$J$58,"Fel andel",L70)</f>
        <v>0.0</v>
      </c>
      <c r="G70" s="181" t="s">
        <v>60</v>
      </c>
      <c r="H70" s="182"/>
      <c r="I70" s="182"/>
      <c r="J70" s="183"/>
      <c r="K70" s="28"/>
      <c r="L70" s="164" t="n">
        <f>$J$58*E70</f>
        <v>0.0</v>
      </c>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row>
    <row r="71" spans="1:230" s="49" customFormat="1" ht="30" customHeight="1" x14ac:dyDescent="0.2">
      <c r="A71" s="26"/>
      <c r="B71" s="184" t="s">
        <v>24</v>
      </c>
      <c r="C71" s="185"/>
      <c r="D71" s="185"/>
      <c r="E71" s="185" t="s">
        <v>25</v>
      </c>
      <c r="F71" s="185"/>
      <c r="G71" s="190" t="s">
        <v>51</v>
      </c>
      <c r="H71" s="191"/>
      <c r="I71" s="191"/>
      <c r="J71" s="192"/>
      <c r="K71" s="28"/>
      <c r="L71" s="165"/>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row>
    <row r="72" spans="1:230" s="49" customFormat="1" ht="30" customHeight="1" x14ac:dyDescent="0.2">
      <c r="A72" s="26"/>
      <c r="B72" s="186" t="s">
        <v>49</v>
      </c>
      <c r="C72" s="174"/>
      <c r="D72" s="173" t="s">
        <v>35</v>
      </c>
      <c r="E72" s="174"/>
      <c r="F72" s="193"/>
      <c r="G72" s="173" t="s">
        <v>50</v>
      </c>
      <c r="H72" s="174"/>
      <c r="I72" s="174"/>
      <c r="J72" s="175"/>
      <c r="K72" s="28"/>
      <c r="L72" s="165"/>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row>
    <row r="73" spans="1:230" s="49" customFormat="1" ht="22.5" customHeight="1" x14ac:dyDescent="0.2">
      <c r="A73" s="26"/>
      <c r="B73" s="34"/>
      <c r="C73" s="34"/>
      <c r="D73" s="34"/>
      <c r="E73" s="34"/>
      <c r="F73" s="34"/>
      <c r="G73" s="34"/>
      <c r="H73" s="34"/>
      <c r="I73" s="34"/>
      <c r="J73" s="34"/>
      <c r="K73" s="28"/>
      <c r="L73" s="165"/>
      <c r="M73" s="1"/>
      <c r="N73" s="1"/>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row>
    <row r="74" spans="1:230" ht="11.25" customHeight="1" thickBot="1" x14ac:dyDescent="0.25">
      <c r="B74" s="194" t="str">
        <f>B62</f>
        <v>Fastighetsägares namn och födelsedatum / org.nr</v>
      </c>
      <c r="C74" s="195"/>
      <c r="D74" s="195"/>
      <c r="E74" s="27" t="s">
        <v>33</v>
      </c>
      <c r="F74" s="27" t="s">
        <v>3</v>
      </c>
      <c r="G74" s="176" t="s">
        <v>58</v>
      </c>
      <c r="H74" s="176"/>
      <c r="I74" s="176"/>
      <c r="J74" s="177"/>
      <c r="L74" s="163" t="s">
        <v>47</v>
      </c>
      <c r="M74" s="29"/>
      <c r="N74" s="29"/>
    </row>
    <row r="75" spans="1:230" s="49" customFormat="1" ht="30" customHeight="1" thickBot="1" x14ac:dyDescent="0.25">
      <c r="A75" s="26"/>
      <c r="B75" s="178"/>
      <c r="C75" s="179"/>
      <c r="D75" s="180"/>
      <c r="E75" s="61"/>
      <c r="F75" s="62" t="n">
        <f>IF(L75&gt;$J$58,"Fel andel",L75)</f>
        <v>0.0</v>
      </c>
      <c r="G75" s="181" t="str">
        <f>G70</f>
        <v>Underskrift/Datum:</v>
      </c>
      <c r="H75" s="182"/>
      <c r="I75" s="182"/>
      <c r="J75" s="183"/>
      <c r="K75" s="28"/>
      <c r="L75" s="164" t="n">
        <f>$J$58*E75</f>
        <v>0.0</v>
      </c>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row>
    <row r="76" spans="1:230" s="49" customFormat="1" ht="30" customHeight="1" x14ac:dyDescent="0.2">
      <c r="A76" s="26"/>
      <c r="B76" s="184" t="s">
        <v>24</v>
      </c>
      <c r="C76" s="185"/>
      <c r="D76" s="185"/>
      <c r="E76" s="185" t="s">
        <v>25</v>
      </c>
      <c r="F76" s="185"/>
      <c r="G76" s="190" t="s">
        <v>51</v>
      </c>
      <c r="H76" s="191"/>
      <c r="I76" s="191"/>
      <c r="J76" s="192"/>
      <c r="K76" s="28"/>
      <c r="L76" s="165"/>
      <c r="M76" s="1"/>
      <c r="N76" s="1"/>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row>
    <row r="77" spans="1:230" ht="30" customHeight="1" x14ac:dyDescent="0.2">
      <c r="B77" s="186" t="s">
        <v>49</v>
      </c>
      <c r="C77" s="174"/>
      <c r="D77" s="173" t="s">
        <v>35</v>
      </c>
      <c r="E77" s="174"/>
      <c r="F77" s="193"/>
      <c r="G77" s="173" t="s">
        <v>50</v>
      </c>
      <c r="H77" s="174"/>
      <c r="I77" s="174"/>
      <c r="J77" s="175"/>
      <c r="L77" s="165"/>
    </row>
    <row r="78" spans="1:230" ht="22.5" customHeight="1" x14ac:dyDescent="0.2">
      <c r="B78" s="200"/>
      <c r="C78" s="200"/>
      <c r="D78" s="200"/>
      <c r="E78" s="200"/>
      <c r="F78" s="200"/>
      <c r="G78" s="200"/>
      <c r="H78" s="200"/>
      <c r="I78" s="200"/>
      <c r="J78" s="200"/>
    </row>
    <row r="79" spans="1:230" ht="11.25" customHeight="1" thickBot="1" x14ac:dyDescent="0.25">
      <c r="B79" s="194" t="str">
        <f>B62</f>
        <v>Fastighetsägares namn och födelsedatum / org.nr</v>
      </c>
      <c r="C79" s="195"/>
      <c r="D79" s="195"/>
      <c r="E79" s="27" t="s">
        <v>33</v>
      </c>
      <c r="F79" s="27" t="s">
        <v>3</v>
      </c>
      <c r="G79" s="176" t="s">
        <v>58</v>
      </c>
      <c r="H79" s="176"/>
      <c r="I79" s="176"/>
      <c r="J79" s="177"/>
      <c r="L79" s="163" t="s">
        <v>47</v>
      </c>
    </row>
    <row r="80" spans="1:230" ht="30" customHeight="1" thickBot="1" x14ac:dyDescent="0.25">
      <c r="B80" s="178"/>
      <c r="C80" s="179"/>
      <c r="D80" s="180"/>
      <c r="E80" s="61"/>
      <c r="F80" s="62" t="n">
        <f>IF(L80&gt;$J$58,"Fel andel",L80)</f>
        <v>0.0</v>
      </c>
      <c r="G80" s="181" t="str">
        <f>G75</f>
        <v>Underskrift/Datum:</v>
      </c>
      <c r="H80" s="182"/>
      <c r="I80" s="182"/>
      <c r="J80" s="183"/>
      <c r="L80" s="164" t="n">
        <f>$J$58*E80</f>
        <v>0.0</v>
      </c>
    </row>
    <row r="81" spans="2:12" ht="30" customHeight="1" x14ac:dyDescent="0.2">
      <c r="B81" s="184" t="s">
        <v>24</v>
      </c>
      <c r="C81" s="185"/>
      <c r="D81" s="185"/>
      <c r="E81" s="185" t="s">
        <v>25</v>
      </c>
      <c r="F81" s="185"/>
      <c r="G81" s="190" t="s">
        <v>51</v>
      </c>
      <c r="H81" s="191"/>
      <c r="I81" s="191"/>
      <c r="J81" s="192"/>
    </row>
    <row r="82" spans="2:12" ht="30" customHeight="1" x14ac:dyDescent="0.2">
      <c r="B82" s="186" t="s">
        <v>49</v>
      </c>
      <c r="C82" s="174"/>
      <c r="D82" s="173" t="s">
        <v>35</v>
      </c>
      <c r="E82" s="174"/>
      <c r="F82" s="193"/>
      <c r="G82" s="173" t="s">
        <v>50</v>
      </c>
      <c r="H82" s="174"/>
      <c r="I82" s="174"/>
      <c r="J82" s="175"/>
    </row>
    <row r="83" spans="2:12" ht="22.5" customHeight="1" x14ac:dyDescent="0.2"/>
    <row r="84" spans="2:12" ht="11.25" customHeight="1" thickBot="1" x14ac:dyDescent="0.25">
      <c r="B84" s="194" t="str">
        <f>B62</f>
        <v>Fastighetsägares namn och födelsedatum / org.nr</v>
      </c>
      <c r="C84" s="195"/>
      <c r="D84" s="195"/>
      <c r="E84" s="27" t="s">
        <v>33</v>
      </c>
      <c r="F84" s="27" t="s">
        <v>3</v>
      </c>
      <c r="G84" s="176" t="s">
        <v>58</v>
      </c>
      <c r="H84" s="176"/>
      <c r="I84" s="176"/>
      <c r="J84" s="177"/>
      <c r="L84" s="163" t="s">
        <v>47</v>
      </c>
    </row>
    <row r="85" spans="2:12" ht="30" customHeight="1" thickBot="1" x14ac:dyDescent="0.25">
      <c r="B85" s="178"/>
      <c r="C85" s="179"/>
      <c r="D85" s="180"/>
      <c r="E85" s="61"/>
      <c r="F85" s="62" t="n">
        <f>IF(L85&gt;$J$58,"Fel andel",L85)</f>
        <v>0.0</v>
      </c>
      <c r="G85" s="181" t="str">
        <f>G80</f>
        <v>Underskrift/Datum:</v>
      </c>
      <c r="H85" s="182"/>
      <c r="I85" s="182"/>
      <c r="J85" s="183"/>
      <c r="L85" s="164" t="n">
        <f>$J$58*E85</f>
        <v>0.0</v>
      </c>
    </row>
    <row r="86" spans="2:12" ht="30" customHeight="1" x14ac:dyDescent="0.2">
      <c r="B86" s="184" t="s">
        <v>24</v>
      </c>
      <c r="C86" s="185"/>
      <c r="D86" s="185"/>
      <c r="E86" s="185" t="s">
        <v>25</v>
      </c>
      <c r="F86" s="185"/>
      <c r="G86" s="190" t="s">
        <v>51</v>
      </c>
      <c r="H86" s="191"/>
      <c r="I86" s="191"/>
      <c r="J86" s="192"/>
    </row>
    <row r="87" spans="2:12" ht="30" customHeight="1" x14ac:dyDescent="0.2">
      <c r="B87" s="186" t="s">
        <v>49</v>
      </c>
      <c r="C87" s="174"/>
      <c r="D87" s="173" t="s">
        <v>35</v>
      </c>
      <c r="E87" s="174"/>
      <c r="F87" s="193"/>
      <c r="G87" s="173" t="s">
        <v>50</v>
      </c>
      <c r="H87" s="174"/>
      <c r="I87" s="174"/>
      <c r="J87" s="175"/>
    </row>
    <row r="88" spans="2:12" ht="22.5" customHeight="1" x14ac:dyDescent="0.2"/>
    <row r="89" spans="2:12" ht="11.25" customHeight="1" thickBot="1" x14ac:dyDescent="0.25">
      <c r="B89" s="194" t="str">
        <f>B62</f>
        <v>Fastighetsägares namn och födelsedatum / org.nr</v>
      </c>
      <c r="C89" s="195"/>
      <c r="D89" s="195"/>
      <c r="E89" s="27" t="s">
        <v>33</v>
      </c>
      <c r="F89" s="27" t="s">
        <v>3</v>
      </c>
      <c r="G89" s="176" t="s">
        <v>58</v>
      </c>
      <c r="H89" s="176"/>
      <c r="I89" s="176"/>
      <c r="J89" s="177"/>
      <c r="L89" s="163" t="s">
        <v>47</v>
      </c>
    </row>
    <row r="90" spans="2:12" ht="30" customHeight="1" thickBot="1" x14ac:dyDescent="0.25">
      <c r="B90" s="178"/>
      <c r="C90" s="179"/>
      <c r="D90" s="180"/>
      <c r="E90" s="61"/>
      <c r="F90" s="62" t="n">
        <f>IF(L90&gt;$J$58,"Fel andel",L90)</f>
        <v>0.0</v>
      </c>
      <c r="G90" s="181" t="str">
        <f>G85</f>
        <v>Underskrift/Datum:</v>
      </c>
      <c r="H90" s="182"/>
      <c r="I90" s="182"/>
      <c r="J90" s="183"/>
      <c r="L90" s="164" t="n">
        <f>$J$58*E90</f>
        <v>0.0</v>
      </c>
    </row>
    <row r="91" spans="2:12" ht="30" customHeight="1" x14ac:dyDescent="0.2">
      <c r="B91" s="184" t="s">
        <v>24</v>
      </c>
      <c r="C91" s="185"/>
      <c r="D91" s="185"/>
      <c r="E91" s="185" t="s">
        <v>25</v>
      </c>
      <c r="F91" s="185"/>
      <c r="G91" s="190" t="s">
        <v>51</v>
      </c>
      <c r="H91" s="191"/>
      <c r="I91" s="191"/>
      <c r="J91" s="192"/>
    </row>
    <row r="92" spans="2:12" ht="30" customHeight="1" x14ac:dyDescent="0.2">
      <c r="B92" s="186" t="s">
        <v>49</v>
      </c>
      <c r="C92" s="174"/>
      <c r="D92" s="173" t="s">
        <v>35</v>
      </c>
      <c r="E92" s="174"/>
      <c r="F92" s="193"/>
      <c r="G92" s="173" t="s">
        <v>50</v>
      </c>
      <c r="H92" s="174"/>
      <c r="I92" s="174"/>
      <c r="J92" s="175"/>
    </row>
    <row r="93" spans="2:12" ht="22.5" customHeight="1" x14ac:dyDescent="0.2"/>
    <row r="94" spans="2:12" ht="11.25" customHeight="1" thickBot="1" x14ac:dyDescent="0.25">
      <c r="B94" s="194" t="str">
        <f>B62</f>
        <v>Fastighetsägares namn och födelsedatum / org.nr</v>
      </c>
      <c r="C94" s="195"/>
      <c r="D94" s="195"/>
      <c r="E94" s="27" t="s">
        <v>33</v>
      </c>
      <c r="F94" s="27" t="s">
        <v>3</v>
      </c>
      <c r="G94" s="176" t="s">
        <v>58</v>
      </c>
      <c r="H94" s="176"/>
      <c r="I94" s="176"/>
      <c r="J94" s="177"/>
      <c r="L94" s="163" t="s">
        <v>47</v>
      </c>
    </row>
    <row r="95" spans="2:12" ht="30" customHeight="1" thickBot="1" x14ac:dyDescent="0.25">
      <c r="B95" s="178"/>
      <c r="C95" s="179"/>
      <c r="D95" s="180"/>
      <c r="E95" s="61"/>
      <c r="F95" s="62" t="n">
        <f>IF(L95&gt;$J$58,"Fel andel",L95)</f>
        <v>0.0</v>
      </c>
      <c r="G95" s="181" t="str">
        <f>G85</f>
        <v>Underskrift/Datum:</v>
      </c>
      <c r="H95" s="182"/>
      <c r="I95" s="182"/>
      <c r="J95" s="183"/>
      <c r="L95" s="164" t="n">
        <f>$J$58*E95</f>
        <v>0.0</v>
      </c>
    </row>
    <row r="96" spans="2:12" ht="30" customHeight="1" x14ac:dyDescent="0.2">
      <c r="B96" s="184" t="s">
        <v>24</v>
      </c>
      <c r="C96" s="185"/>
      <c r="D96" s="185"/>
      <c r="E96" s="185" t="s">
        <v>25</v>
      </c>
      <c r="F96" s="185"/>
      <c r="G96" s="190" t="s">
        <v>51</v>
      </c>
      <c r="H96" s="191"/>
      <c r="I96" s="191"/>
      <c r="J96" s="192"/>
    </row>
    <row r="97" spans="2:12" ht="30" customHeight="1" x14ac:dyDescent="0.2">
      <c r="B97" s="186" t="s">
        <v>49</v>
      </c>
      <c r="C97" s="174"/>
      <c r="D97" s="173" t="s">
        <v>35</v>
      </c>
      <c r="E97" s="174"/>
      <c r="F97" s="193"/>
      <c r="G97" s="173" t="s">
        <v>50</v>
      </c>
      <c r="H97" s="174"/>
      <c r="I97" s="174"/>
      <c r="J97" s="175"/>
    </row>
    <row r="98" spans="2:12" ht="22.5" customHeight="1" x14ac:dyDescent="0.2"/>
    <row r="99" spans="2:12" ht="11.25" customHeight="1" thickBot="1" x14ac:dyDescent="0.25">
      <c r="B99" s="194" t="str">
        <f>B62</f>
        <v>Fastighetsägares namn och födelsedatum / org.nr</v>
      </c>
      <c r="C99" s="195"/>
      <c r="D99" s="195"/>
      <c r="E99" s="27" t="s">
        <v>33</v>
      </c>
      <c r="F99" s="27" t="s">
        <v>3</v>
      </c>
      <c r="G99" s="176" t="s">
        <v>58</v>
      </c>
      <c r="H99" s="176"/>
      <c r="I99" s="176"/>
      <c r="J99" s="177"/>
      <c r="L99" s="163" t="s">
        <v>47</v>
      </c>
    </row>
    <row r="100" spans="2:12" ht="30" customHeight="1" thickBot="1" x14ac:dyDescent="0.25">
      <c r="B100" s="178"/>
      <c r="C100" s="179"/>
      <c r="D100" s="180"/>
      <c r="E100" s="61"/>
      <c r="F100" s="62" t="n">
        <f>IF(L100&gt;$J$58,"Fel andel",L100)</f>
        <v>0.0</v>
      </c>
      <c r="G100" s="181" t="str">
        <f>G90</f>
        <v>Underskrift/Datum:</v>
      </c>
      <c r="H100" s="182"/>
      <c r="I100" s="182"/>
      <c r="J100" s="183"/>
      <c r="L100" s="164" t="n">
        <f>$J$58*E100</f>
        <v>0.0</v>
      </c>
    </row>
    <row r="101" spans="2:12" ht="30" customHeight="1" x14ac:dyDescent="0.2">
      <c r="B101" s="184" t="s">
        <v>24</v>
      </c>
      <c r="C101" s="185"/>
      <c r="D101" s="185"/>
      <c r="E101" s="185" t="s">
        <v>25</v>
      </c>
      <c r="F101" s="185"/>
      <c r="G101" s="190" t="s">
        <v>51</v>
      </c>
      <c r="H101" s="191"/>
      <c r="I101" s="191"/>
      <c r="J101" s="192"/>
    </row>
    <row r="102" spans="2:12" ht="30" customHeight="1" x14ac:dyDescent="0.2">
      <c r="B102" s="186" t="s">
        <v>49</v>
      </c>
      <c r="C102" s="174"/>
      <c r="D102" s="173" t="s">
        <v>35</v>
      </c>
      <c r="E102" s="174"/>
      <c r="F102" s="193"/>
      <c r="G102" s="173" t="s">
        <v>50</v>
      </c>
      <c r="H102" s="174"/>
      <c r="I102" s="174"/>
      <c r="J102" s="175"/>
    </row>
    <row r="103" spans="2:12" ht="12.75" customHeight="1" x14ac:dyDescent="0.2">
      <c r="B103" s="199" t="s">
        <v>40</v>
      </c>
      <c r="C103" s="199"/>
      <c r="D103" s="199"/>
      <c r="E103" s="199"/>
      <c r="F103" s="199"/>
      <c r="G103" s="199"/>
      <c r="H103" s="199"/>
      <c r="I103" s="199"/>
      <c r="J103" s="199"/>
    </row>
    <row r="104" spans="2:12" ht="12.75" customHeight="1" x14ac:dyDescent="0.2">
      <c r="B104" s="198" t="str">
        <f>IF((E63+E70+E75+E80+E85+E90+E95+E100)=1,0,"SUMMAN AV DE LAGFARNA ÄGARNAS ANDELAR ÄR INTE = 1")</f>
        <v>SUMMAN AV DE LAGFARNA ÄGARNAS ANDELAR ÄR INTE = 1</v>
      </c>
      <c r="C104" s="198"/>
      <c r="D104" s="198"/>
      <c r="E104" s="198"/>
      <c r="F104" s="198"/>
      <c r="G104" s="198"/>
      <c r="H104" s="198"/>
      <c r="I104" s="198"/>
      <c r="J104" s="198"/>
    </row>
  </sheetData>
  <sheetProtection algorithmName="SHA-512" hashValue="oOuZzTEryqeGoa5lazhVYy3O9u5NKLyamOIvW4ohMTFkeW0Zw782FAnUWzwaFSFr6+lv96vLgNrVfYSFL7o71A==" saltValue="QBvYadKOaCxanA+TdaE75A==" spinCount="100000" sheet="1" selectLockedCells="1"/>
  <mergeCells count="179">
    <mergeCell ref="A67:K67"/>
    <mergeCell ref="G65:J65"/>
    <mergeCell ref="B34:J34"/>
    <mergeCell ref="B61:J61"/>
    <mergeCell ref="B55:I55"/>
    <mergeCell ref="B38:I38"/>
    <mergeCell ref="B39:I39"/>
    <mergeCell ref="G62:J62"/>
    <mergeCell ref="B59:J59"/>
    <mergeCell ref="B58:I58"/>
    <mergeCell ref="B60:J60"/>
    <mergeCell ref="B49:G49"/>
    <mergeCell ref="B50:G50"/>
    <mergeCell ref="B51:G51"/>
    <mergeCell ref="F42:G42"/>
    <mergeCell ref="B37:I37"/>
    <mergeCell ref="B43:G43"/>
    <mergeCell ref="B44:G44"/>
    <mergeCell ref="B45:G45"/>
    <mergeCell ref="B42:D42"/>
    <mergeCell ref="B2:F2"/>
    <mergeCell ref="I4:J4"/>
    <mergeCell ref="I5:J5"/>
    <mergeCell ref="G5:H5"/>
    <mergeCell ref="I6:J6"/>
    <mergeCell ref="G4:H4"/>
    <mergeCell ref="B3:H3"/>
    <mergeCell ref="I3:J3"/>
    <mergeCell ref="B4:C4"/>
    <mergeCell ref="B5:C5"/>
    <mergeCell ref="D4:F4"/>
    <mergeCell ref="D5:F5"/>
    <mergeCell ref="G7:H7"/>
    <mergeCell ref="G8:H8"/>
    <mergeCell ref="B15:I15"/>
    <mergeCell ref="B16:J16"/>
    <mergeCell ref="G6:H6"/>
    <mergeCell ref="I7:J7"/>
    <mergeCell ref="I8:J8"/>
    <mergeCell ref="B6:C6"/>
    <mergeCell ref="B7:C7"/>
    <mergeCell ref="B8:C8"/>
    <mergeCell ref="D6:F6"/>
    <mergeCell ref="D7:F8"/>
    <mergeCell ref="B9:J9"/>
    <mergeCell ref="B10:G10"/>
    <mergeCell ref="B11:G11"/>
    <mergeCell ref="B12:G12"/>
    <mergeCell ref="B13:G13"/>
    <mergeCell ref="B14:G14"/>
    <mergeCell ref="B23:J23"/>
    <mergeCell ref="B36:J36"/>
    <mergeCell ref="B47:I47"/>
    <mergeCell ref="B48:J48"/>
    <mergeCell ref="B27:I27"/>
    <mergeCell ref="B62:D62"/>
    <mergeCell ref="B53:J53"/>
    <mergeCell ref="B57:I57"/>
    <mergeCell ref="B22:I22"/>
    <mergeCell ref="B28:J28"/>
    <mergeCell ref="B41:J41"/>
    <mergeCell ref="B56:I56"/>
    <mergeCell ref="B46:G46"/>
    <mergeCell ref="B52:I52"/>
    <mergeCell ref="B35:E35"/>
    <mergeCell ref="H35:J35"/>
    <mergeCell ref="B24:I24"/>
    <mergeCell ref="B25:I25"/>
    <mergeCell ref="B26:I26"/>
    <mergeCell ref="B29:I29"/>
    <mergeCell ref="B54:I54"/>
    <mergeCell ref="F19:H19"/>
    <mergeCell ref="F20:H20"/>
    <mergeCell ref="F21:H21"/>
    <mergeCell ref="B17:E17"/>
    <mergeCell ref="B18:E18"/>
    <mergeCell ref="B19:E19"/>
    <mergeCell ref="B20:E20"/>
    <mergeCell ref="B21:E21"/>
    <mergeCell ref="G101:J101"/>
    <mergeCell ref="B100:D100"/>
    <mergeCell ref="G100:J100"/>
    <mergeCell ref="B101:D101"/>
    <mergeCell ref="B30:I30"/>
    <mergeCell ref="B31:I31"/>
    <mergeCell ref="B32:I32"/>
    <mergeCell ref="B33:J33"/>
    <mergeCell ref="F18:H18"/>
    <mergeCell ref="F17:H17"/>
    <mergeCell ref="B64:D64"/>
    <mergeCell ref="B40:I40"/>
    <mergeCell ref="G63:J63"/>
    <mergeCell ref="E64:F64"/>
    <mergeCell ref="G64:J64"/>
    <mergeCell ref="F35:G35"/>
    <mergeCell ref="G102:J102"/>
    <mergeCell ref="G92:J92"/>
    <mergeCell ref="B99:D99"/>
    <mergeCell ref="G99:J99"/>
    <mergeCell ref="B92:C92"/>
    <mergeCell ref="D92:F92"/>
    <mergeCell ref="E101:F101"/>
    <mergeCell ref="B102:C102"/>
    <mergeCell ref="D102:F102"/>
    <mergeCell ref="B94:D94"/>
    <mergeCell ref="G94:J94"/>
    <mergeCell ref="B95:D95"/>
    <mergeCell ref="G95:J95"/>
    <mergeCell ref="B96:D96"/>
    <mergeCell ref="E96:F96"/>
    <mergeCell ref="G96:J96"/>
    <mergeCell ref="M3:N3"/>
    <mergeCell ref="M6:N6"/>
    <mergeCell ref="M7:N7"/>
    <mergeCell ref="M41:N41"/>
    <mergeCell ref="Q15:R15"/>
    <mergeCell ref="M8:N8"/>
    <mergeCell ref="M16:N16"/>
    <mergeCell ref="M4:N4"/>
    <mergeCell ref="M9:N9"/>
    <mergeCell ref="M5:N5"/>
    <mergeCell ref="B104:J104"/>
    <mergeCell ref="B103:J103"/>
    <mergeCell ref="B78:J78"/>
    <mergeCell ref="B74:D74"/>
    <mergeCell ref="G74:J74"/>
    <mergeCell ref="E76:F76"/>
    <mergeCell ref="B77:C77"/>
    <mergeCell ref="D77:F77"/>
    <mergeCell ref="E81:F81"/>
    <mergeCell ref="B89:D89"/>
    <mergeCell ref="G89:J89"/>
    <mergeCell ref="B90:D90"/>
    <mergeCell ref="G90:J90"/>
    <mergeCell ref="B91:D91"/>
    <mergeCell ref="E91:F91"/>
    <mergeCell ref="G91:J91"/>
    <mergeCell ref="B86:D86"/>
    <mergeCell ref="G86:J86"/>
    <mergeCell ref="B80:D80"/>
    <mergeCell ref="G87:J87"/>
    <mergeCell ref="B97:C97"/>
    <mergeCell ref="E86:F86"/>
    <mergeCell ref="B87:C87"/>
    <mergeCell ref="D87:F87"/>
    <mergeCell ref="G81:J81"/>
    <mergeCell ref="G82:J82"/>
    <mergeCell ref="B79:D79"/>
    <mergeCell ref="D97:F97"/>
    <mergeCell ref="G97:J97"/>
    <mergeCell ref="G80:J80"/>
    <mergeCell ref="B82:C82"/>
    <mergeCell ref="B84:D84"/>
    <mergeCell ref="G79:J79"/>
    <mergeCell ref="D82:F82"/>
    <mergeCell ref="G72:J72"/>
    <mergeCell ref="G84:J84"/>
    <mergeCell ref="B85:D85"/>
    <mergeCell ref="G85:J85"/>
    <mergeCell ref="B75:D75"/>
    <mergeCell ref="G75:J75"/>
    <mergeCell ref="B81:D81"/>
    <mergeCell ref="B72:C72"/>
    <mergeCell ref="B63:D63"/>
    <mergeCell ref="G77:J77"/>
    <mergeCell ref="B76:D76"/>
    <mergeCell ref="G76:J76"/>
    <mergeCell ref="D72:F72"/>
    <mergeCell ref="B71:D71"/>
    <mergeCell ref="E71:F71"/>
    <mergeCell ref="G71:J71"/>
    <mergeCell ref="B70:D70"/>
    <mergeCell ref="B69:D69"/>
    <mergeCell ref="G69:J69"/>
    <mergeCell ref="G70:J70"/>
    <mergeCell ref="B66:J66"/>
    <mergeCell ref="B68:J68"/>
    <mergeCell ref="B65:C65"/>
    <mergeCell ref="D65:F65"/>
  </mergeCells>
  <dataValidations count="4">
    <dataValidation type="whole" allowBlank="1" showInputMessage="1" showErrorMessage="1" sqref="I11:I14" xr:uid="{00000000-0002-0000-0000-000000000000}">
      <formula1>0</formula1>
      <formula2>2</formula2>
    </dataValidation>
    <dataValidation type="list" allowBlank="1" showInputMessage="1" showErrorMessage="1" sqref="F42:G42" xr:uid="{00000000-0002-0000-0000-000002000000}">
      <formula1>$M$42:$M$46</formula1>
    </dataValidation>
    <dataValidation type="list" allowBlank="1" showInputMessage="1" showErrorMessage="1" sqref="F18:H21" xr:uid="{00000000-0002-0000-0000-000003000000}">
      <formula1>$M$17:$M$37</formula1>
    </dataValidation>
    <dataValidation type="list" allowBlank="1" showInputMessage="1" showErrorMessage="1" sqref="I50:I51" xr:uid="{6DCB533B-2BCB-4E5E-841C-9A4250255D17}">
      <formula1>"Zon 1,Zon 2"</formula1>
    </dataValidation>
  </dataValidations>
  <printOptions horizontalCentered="1"/>
  <pageMargins left="0.19685039370078741" right="0.19685039370078741" top="0.19685039370078741" bottom="0.19685039370078741" header="0.31496062992125984" footer="0.31496062992125984"/>
  <pageSetup paperSize="9" scale="84" firstPageNumber="0" orientation="portrait" r:id="rId1"/>
  <headerFooter alignWithMargins="0"/>
  <rowBreaks count="1" manualBreakCount="1">
    <brk id="67" max="10" man="1"/>
  </rowBreaks>
  <drawing r:id="rId2"/>
  <legacyDrawing r:id="rId3"/>
  <mc:AlternateContent>
    <mc:Choice Requires="x14">
      <controls>
        <mc:AlternateContent>
          <mc:Choice Requires="x14">
            <control shapeId="1053" r:id="rId4" name="Check Box 1">
              <controlPr defaultSize="0" print="0" autoFill="0" autoLine="0" autoPict="0" altText="">
                <anchor moveWithCells="1" sizeWithCells="1">
                  <from>
                    <xdr:col>1</xdr:col>
                    <xdr:colOff>15240</xdr:colOff>
                    <xdr:row>0</xdr:row>
                    <xdr:rowOff>91440</xdr:rowOff>
                  </from>
                  <to>
                    <xdr:col>3</xdr:col>
                    <xdr:colOff>480060</xdr:colOff>
                    <xdr:row>1</xdr:row>
                    <xdr:rowOff>0</xdr:rowOff>
                  </to>
                </anchor>
              </controlPr>
            </control>
          </mc:Choice>
        </mc:AlternateContent>
        <mc:AlternateContent>
          <mc:Choice Requires="x14">
            <control shapeId="1056" r:id="rId5" name="Check Box 1">
              <controlPr defaultSize="0" print="0" autoFill="0" autoLine="0" autoPict="0" altText="">
                <anchor moveWithCells="1" sizeWithCells="1">
                  <from>
                    <xdr:col>1</xdr:col>
                    <xdr:colOff>15240</xdr:colOff>
                    <xdr:row>55</xdr:row>
                    <xdr:rowOff>91440</xdr:rowOff>
                  </from>
                  <to>
                    <xdr:col>3</xdr:col>
                    <xdr:colOff>251460</xdr:colOff>
                    <xdr:row>56</xdr:row>
                    <xdr:rowOff>76200</xdr:rowOff>
                  </to>
                </anchor>
              </controlPr>
            </control>
          </mc:Choice>
        </mc:AlternateContent>
        <mc:AlternateContent>
          <mc:Choice Requires="x14">
            <control shapeId="1066" r:id="rId6" name="Check Box 1">
              <controlPr defaultSize="0" print="0" autoFill="0" autoLine="0" autoPict="0" altText="">
                <anchor moveWithCells="1" sizeWithCells="1">
                  <from>
                    <xdr:col>3</xdr:col>
                    <xdr:colOff>548640</xdr:colOff>
                    <xdr:row>0</xdr:row>
                    <xdr:rowOff>91440</xdr:rowOff>
                  </from>
                  <to>
                    <xdr:col>5</xdr:col>
                    <xdr:colOff>594360</xdr:colOff>
                    <xdr:row>1</xdr:row>
                    <xdr:rowOff>0</xdr:rowOff>
                  </to>
                </anchor>
              </controlPr>
            </control>
          </mc:Choice>
        </mc:AlternateContent>
        <mc:AlternateContent>
          <mc:Choice Requires="x14">
            <control shapeId="1067" r:id="rId7" name="Check Box 1">
              <controlPr defaultSize="0" print="0" autoFill="0" autoLine="0" autoPict="0" altText="">
                <anchor moveWithCells="1" sizeWithCells="1">
                  <from>
                    <xdr:col>5</xdr:col>
                    <xdr:colOff>662940</xdr:colOff>
                    <xdr:row>0</xdr:row>
                    <xdr:rowOff>91440</xdr:rowOff>
                  </from>
                  <to>
                    <xdr:col>8</xdr:col>
                    <xdr:colOff>327660</xdr:colOff>
                    <xdr:row>1</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3">
    <tabColor rgb="FFFFC000"/>
    <pageSetUpPr fitToPage="1"/>
  </sheetPr>
  <dimension ref="B1:G54"/>
  <sheetViews>
    <sheetView showGridLines="0" showRowColHeaders="0" view="pageBreakPreview" zoomScaleNormal="170" zoomScaleSheetLayoutView="100" workbookViewId="0">
      <selection activeCell="G53" sqref="G53"/>
    </sheetView>
  </sheetViews>
  <sheetFormatPr defaultRowHeight="20.25" customHeight="1" x14ac:dyDescent="0.25"/>
  <cols>
    <col min="1" max="1" customWidth="true" style="23" width="32.44140625" collapsed="false"/>
    <col min="2" max="4" customWidth="true" width="21.44140625" collapsed="false"/>
    <col min="5" max="5" customWidth="true" width="38.44140625" collapsed="false"/>
  </cols>
  <sheetData>
    <row r="1" spans="2:4" ht="20.25" customHeight="1" x14ac:dyDescent="0.25">
      <c r="B1" s="25"/>
      <c r="C1" s="25"/>
      <c r="D1" s="24"/>
    </row>
    <row r="52" spans="5:7" ht="20.25" customHeight="1" x14ac:dyDescent="0.25">
      <c r="G52" s="33"/>
    </row>
    <row r="54" spans="5:7" ht="20.25" customHeight="1" x14ac:dyDescent="0.25">
      <c r="E54" t="s">
        <v>147</v>
      </c>
    </row>
  </sheetData>
  <sheetProtection algorithmName="SHA-512" hashValue="2EYjbbXTZzIdFJfUZDf7DPuYbMtuv9RhhGbOeapBV/SuuLTBFKFyCYPDP95BReYPPCBaDIeRzFQzkgnTsr4qYA==" saltValue="7/fN+fPcO3SjfhB2P4qB1w==" spinCount="100000" sheet="1" objects="1" scenarios="1" selectLockedCells="1" selectUnlockedCells="1"/>
  <printOptions horizontalCentered="1"/>
  <pageMargins left="0.23622047244094491" right="0.23622047244094491" top="0.74803149606299213" bottom="0.74803149606299213" header="0.31496062992125984" footer="0.31496062992125984"/>
  <pageSetup paperSize="9" scale="4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2">
    <tabColor rgb="FFFF0000"/>
    <pageSetUpPr fitToPage="1"/>
  </sheetPr>
  <dimension ref="A1:J44"/>
  <sheetViews>
    <sheetView showGridLines="0" zoomScaleNormal="100" workbookViewId="0">
      <pane ySplit="8" topLeftCell="A27" activePane="bottomLeft" state="frozen"/>
      <selection pane="bottomLeft" activeCell="B6" sqref="B6"/>
    </sheetView>
  </sheetViews>
  <sheetFormatPr defaultColWidth="21.44140625" defaultRowHeight="18.75" customHeight="1" x14ac:dyDescent="0.25"/>
  <cols>
    <col min="1" max="1" bestFit="true" customWidth="true" style="92" width="40.44140625" collapsed="false"/>
    <col min="2" max="2" customWidth="true" style="65" width="17.77734375" collapsed="false"/>
    <col min="3" max="3" customWidth="true" style="77" width="17.77734375" collapsed="false"/>
    <col min="4" max="5" customWidth="true" style="65" width="17.77734375" collapsed="false"/>
    <col min="6" max="6" customWidth="true" style="65" width="5.44140625" collapsed="false"/>
    <col min="7" max="7" customWidth="true" style="94" width="24.21875" collapsed="false"/>
    <col min="8" max="8" customWidth="true" style="65" width="24.21875" collapsed="false"/>
    <col min="9" max="16384" style="65" width="21.44140625" collapsed="false"/>
  </cols>
  <sheetData>
    <row r="1" spans="1:10" ht="18.75" customHeight="1" x14ac:dyDescent="0.25">
      <c r="A1" s="331" t="s">
        <v>31</v>
      </c>
      <c r="B1" s="331"/>
      <c r="C1" s="330" t="s">
        <v>45</v>
      </c>
      <c r="D1" s="330"/>
      <c r="E1" s="330"/>
    </row>
    <row r="2" spans="1:10" ht="18.75" customHeight="1" x14ac:dyDescent="0.25">
      <c r="A2" s="84"/>
      <c r="B2" s="84"/>
      <c r="C2" s="80"/>
      <c r="D2" s="80"/>
      <c r="E2" s="80"/>
    </row>
    <row r="3" spans="1:10" ht="18.75" customHeight="1" x14ac:dyDescent="0.25">
      <c r="A3" s="90" t="s">
        <v>95</v>
      </c>
      <c r="B3" s="82">
        <v>48300</v>
      </c>
      <c r="C3" s="332" t="s">
        <v>93</v>
      </c>
      <c r="D3" s="332"/>
      <c r="E3" s="71" t="n">
        <f>B3*0.05</f>
        <v>2415.0</v>
      </c>
      <c r="G3" s="335" t="s">
        <v>81</v>
      </c>
      <c r="H3" s="335"/>
      <c r="I3" s="335"/>
    </row>
    <row r="4" spans="1:10" ht="18.75" customHeight="1" x14ac:dyDescent="0.25">
      <c r="A4" s="90" t="s">
        <v>32</v>
      </c>
      <c r="B4" s="83">
        <v>346.44</v>
      </c>
      <c r="C4" s="332" t="s">
        <v>97</v>
      </c>
      <c r="D4" s="332"/>
      <c r="E4" s="105">
        <v>330.72</v>
      </c>
      <c r="G4" s="356" t="s">
        <v>82</v>
      </c>
      <c r="H4" s="357" t="s">
        <v>103</v>
      </c>
      <c r="I4" s="358" t="s">
        <v>83</v>
      </c>
    </row>
    <row r="5" spans="1:10" ht="18.75" customHeight="1" x14ac:dyDescent="0.25">
      <c r="A5" s="90" t="s">
        <v>94</v>
      </c>
      <c r="B5" s="83">
        <v>127.2</v>
      </c>
      <c r="C5" s="332" t="s">
        <v>98</v>
      </c>
      <c r="D5" s="332"/>
      <c r="E5" s="106">
        <v>314.39999999999998</v>
      </c>
      <c r="G5" s="356"/>
      <c r="H5" s="357"/>
      <c r="I5" s="358"/>
    </row>
    <row r="6" spans="1:10" ht="18.75" customHeight="1" x14ac:dyDescent="0.25">
      <c r="A6" s="90" t="s">
        <v>10</v>
      </c>
      <c r="B6" s="82">
        <v>5000</v>
      </c>
      <c r="C6" s="332" t="s">
        <v>99</v>
      </c>
      <c r="D6" s="332"/>
      <c r="E6" s="107">
        <v>105.3</v>
      </c>
      <c r="G6" s="356"/>
      <c r="H6" s="357"/>
      <c r="I6" s="358"/>
    </row>
    <row r="7" spans="1:10" ht="18.75" customHeight="1" x14ac:dyDescent="0.25">
      <c r="A7" s="91"/>
      <c r="B7" s="78"/>
      <c r="C7" s="78"/>
      <c r="D7" s="86"/>
      <c r="E7" s="87"/>
      <c r="G7" s="356"/>
      <c r="H7" s="357"/>
      <c r="I7" s="358"/>
    </row>
    <row r="8" spans="1:10" ht="36" x14ac:dyDescent="0.25">
      <c r="A8" s="93" t="s">
        <v>80</v>
      </c>
      <c r="B8" s="79" t="s">
        <v>22</v>
      </c>
      <c r="C8" s="79" t="s">
        <v>19</v>
      </c>
      <c r="D8" s="79" t="s">
        <v>101</v>
      </c>
      <c r="E8" s="79" t="s">
        <v>102</v>
      </c>
    </row>
    <row r="9" spans="1:10" s="66" customFormat="1" ht="18.75" customHeight="1" x14ac:dyDescent="0.25">
      <c r="A9" s="342" t="s">
        <v>18</v>
      </c>
      <c r="B9" s="343"/>
      <c r="C9" s="343"/>
      <c r="D9" s="343"/>
      <c r="E9" s="344"/>
      <c r="G9" s="95"/>
      <c r="H9" s="88"/>
      <c r="I9" s="88"/>
      <c r="J9" s="88"/>
    </row>
    <row r="10" spans="1:10" ht="18.75" customHeight="1" x14ac:dyDescent="0.25">
      <c r="A10" s="90" t="s">
        <v>96</v>
      </c>
      <c r="B10" s="67">
        <v>4</v>
      </c>
      <c r="C10" s="68" t="n">
        <f>B10*($B$4/$E$4)</f>
        <v>4.1901306240928875</v>
      </c>
      <c r="D10" s="69" t="n">
        <f>C10*1.25</f>
        <v>5.237663280116109</v>
      </c>
      <c r="E10" s="69" t="n">
        <f>D10*1.2</f>
        <v>6.285195936139331</v>
      </c>
      <c r="G10" s="96"/>
      <c r="H10" s="85"/>
      <c r="I10" s="85"/>
      <c r="J10" s="85"/>
    </row>
    <row r="11" spans="1:10" s="81" customFormat="1" ht="18.75" customHeight="1" x14ac:dyDescent="0.25">
      <c r="A11" s="345" t="s">
        <v>20</v>
      </c>
      <c r="B11" s="346"/>
      <c r="C11" s="346"/>
      <c r="D11" s="346"/>
      <c r="E11" s="347"/>
      <c r="G11" s="96"/>
      <c r="H11" s="86"/>
      <c r="I11" s="89"/>
      <c r="J11" s="89"/>
    </row>
    <row r="12" spans="1:10" ht="18.75" customHeight="1" x14ac:dyDescent="0.25">
      <c r="A12" s="90" t="s">
        <v>36</v>
      </c>
      <c r="B12" s="70">
        <v>500</v>
      </c>
      <c r="C12" s="71" t="n">
        <f>ROUND(B12*($B$4/$E$4),-2)</f>
        <v>500.0</v>
      </c>
      <c r="D12" s="72" t="n">
        <f>C12*1.25</f>
        <v>625.0</v>
      </c>
      <c r="E12" s="72" t="n">
        <f t="shared" ref="E12:E13" si="0">D12*1.2</f>
        <v>750.0</v>
      </c>
      <c r="G12" s="96"/>
      <c r="H12" s="85"/>
      <c r="I12" s="85"/>
      <c r="J12" s="85"/>
    </row>
    <row r="13" spans="1:10" ht="18.75" customHeight="1" x14ac:dyDescent="0.25">
      <c r="A13" s="90" t="s">
        <v>78</v>
      </c>
      <c r="B13" s="70">
        <v>500</v>
      </c>
      <c r="C13" s="71" t="n">
        <f t="shared" ref="C13:C14" si="1">ROUND(B13*($B$4/$E$4),-2)</f>
        <v>500.0</v>
      </c>
      <c r="D13" s="72" t="n">
        <f>C13*1.25</f>
        <v>625.0</v>
      </c>
      <c r="E13" s="72" t="n">
        <f t="shared" si="0"/>
        <v>750.0</v>
      </c>
      <c r="G13" s="96"/>
      <c r="H13" s="85"/>
      <c r="I13" s="85"/>
      <c r="J13" s="85"/>
    </row>
    <row r="14" spans="1:10" ht="18.75" customHeight="1" x14ac:dyDescent="0.25">
      <c r="A14" s="90" t="s">
        <v>77</v>
      </c>
      <c r="B14" s="70">
        <v>500</v>
      </c>
      <c r="C14" s="71" t="n">
        <f t="shared" si="1"/>
        <v>500.0</v>
      </c>
      <c r="D14" s="72" t="n">
        <f>C14*1.25</f>
        <v>625.0</v>
      </c>
      <c r="E14" s="72" t="n">
        <f t="shared" ref="E14" si="2">D14*1.2</f>
        <v>750.0</v>
      </c>
      <c r="G14" s="96"/>
      <c r="H14" s="85"/>
      <c r="I14" s="85"/>
      <c r="J14" s="85"/>
    </row>
    <row r="15" spans="1:10" s="81" customFormat="1" ht="18.75" customHeight="1" x14ac:dyDescent="0.25">
      <c r="A15" s="348" t="s">
        <v>21</v>
      </c>
      <c r="B15" s="349"/>
      <c r="C15" s="349"/>
      <c r="D15" s="349"/>
      <c r="E15" s="350"/>
      <c r="G15" s="95"/>
      <c r="H15" s="89"/>
      <c r="I15" s="89"/>
      <c r="J15" s="89"/>
    </row>
    <row r="16" spans="1:10" ht="18.75" customHeight="1" x14ac:dyDescent="0.25">
      <c r="A16" s="90" t="s">
        <v>90</v>
      </c>
      <c r="B16" s="70">
        <v>2300</v>
      </c>
      <c r="C16" s="71" t="n">
        <f>ROUND(B16*($B$4/$E$4),-2)</f>
        <v>2400.0</v>
      </c>
      <c r="D16" s="72" t="n">
        <f>C16*1.25</f>
        <v>3000.0</v>
      </c>
      <c r="E16" s="72" t="n">
        <f>D16*1.2</f>
        <v>3600.0</v>
      </c>
      <c r="G16" s="96"/>
      <c r="H16" s="85"/>
      <c r="I16" s="85"/>
      <c r="J16" s="85"/>
    </row>
    <row r="17" spans="1:10" ht="18.75" customHeight="1" x14ac:dyDescent="0.25">
      <c r="A17" s="90" t="s">
        <v>89</v>
      </c>
      <c r="B17" s="70">
        <v>2800</v>
      </c>
      <c r="C17" s="71" t="n">
        <f t="shared" ref="C17:C34" si="3">ROUND(B17*($B$4/$E$4),-2)</f>
        <v>2900.0</v>
      </c>
      <c r="D17" s="72" t="n">
        <f t="shared" ref="D17:D22" si="4">C17*1.25</f>
        <v>3625.0</v>
      </c>
      <c r="E17" s="72" t="n">
        <f t="shared" ref="E17:E22" si="5">D17*1.2</f>
        <v>4350.0</v>
      </c>
      <c r="G17" s="96"/>
      <c r="H17" s="85"/>
      <c r="I17" s="85"/>
      <c r="J17" s="85"/>
    </row>
    <row r="18" spans="1:10" ht="18.75" customHeight="1" x14ac:dyDescent="0.25">
      <c r="A18" s="90" t="s">
        <v>88</v>
      </c>
      <c r="B18" s="70">
        <v>3300</v>
      </c>
      <c r="C18" s="71" t="n">
        <f t="shared" si="3"/>
        <v>3500.0</v>
      </c>
      <c r="D18" s="72" t="n">
        <f t="shared" si="4"/>
        <v>4375.0</v>
      </c>
      <c r="E18" s="72" t="n">
        <f t="shared" si="5"/>
        <v>5250.0</v>
      </c>
      <c r="G18" s="96"/>
      <c r="H18" s="85"/>
      <c r="I18" s="85"/>
      <c r="J18" s="85"/>
    </row>
    <row r="19" spans="1:10" ht="18.75" customHeight="1" x14ac:dyDescent="0.25">
      <c r="A19" s="90" t="s">
        <v>87</v>
      </c>
      <c r="B19" s="70">
        <v>2700</v>
      </c>
      <c r="C19" s="71" t="n">
        <f t="shared" si="3"/>
        <v>2800.0</v>
      </c>
      <c r="D19" s="72" t="n">
        <f t="shared" si="4"/>
        <v>3500.0</v>
      </c>
      <c r="E19" s="72" t="n">
        <f t="shared" si="5"/>
        <v>4200.0</v>
      </c>
      <c r="G19" s="96"/>
      <c r="H19" s="85"/>
      <c r="I19" s="85"/>
      <c r="J19" s="85"/>
    </row>
    <row r="20" spans="1:10" ht="18.75" customHeight="1" x14ac:dyDescent="0.25">
      <c r="A20" s="90" t="s">
        <v>86</v>
      </c>
      <c r="B20" s="70">
        <v>3000</v>
      </c>
      <c r="C20" s="71" t="n">
        <f t="shared" si="3"/>
        <v>3100.0</v>
      </c>
      <c r="D20" s="72" t="n">
        <f t="shared" si="4"/>
        <v>3875.0</v>
      </c>
      <c r="E20" s="72" t="n">
        <f t="shared" si="5"/>
        <v>4650.0</v>
      </c>
      <c r="G20" s="96"/>
      <c r="H20" s="86"/>
      <c r="I20" s="87"/>
      <c r="J20" s="85"/>
    </row>
    <row r="21" spans="1:10" ht="18.75" customHeight="1" x14ac:dyDescent="0.25">
      <c r="A21" s="90" t="s">
        <v>85</v>
      </c>
      <c r="B21" s="70">
        <v>3300</v>
      </c>
      <c r="C21" s="71" t="n">
        <f t="shared" si="3"/>
        <v>3500.0</v>
      </c>
      <c r="D21" s="72" t="n">
        <f t="shared" si="4"/>
        <v>4375.0</v>
      </c>
      <c r="E21" s="72" t="n">
        <f t="shared" si="5"/>
        <v>5250.0</v>
      </c>
      <c r="G21" s="96"/>
      <c r="H21" s="86"/>
      <c r="I21" s="87"/>
      <c r="J21" s="85"/>
    </row>
    <row r="22" spans="1:10" ht="18.75" customHeight="1" x14ac:dyDescent="0.25">
      <c r="A22" s="90" t="s">
        <v>84</v>
      </c>
      <c r="B22" s="70">
        <v>2700</v>
      </c>
      <c r="C22" s="71" t="n">
        <f t="shared" si="3"/>
        <v>2800.0</v>
      </c>
      <c r="D22" s="72" t="n">
        <f t="shared" si="4"/>
        <v>3500.0</v>
      </c>
      <c r="E22" s="72" t="n">
        <f t="shared" si="5"/>
        <v>4200.0</v>
      </c>
      <c r="G22" s="96"/>
      <c r="H22" s="86"/>
      <c r="I22" s="87"/>
      <c r="J22" s="85"/>
    </row>
    <row r="23" spans="1:10" ht="18.75" customHeight="1" x14ac:dyDescent="0.25">
      <c r="A23" s="90" t="s">
        <v>91</v>
      </c>
      <c r="B23" s="70">
        <v>3000</v>
      </c>
      <c r="C23" s="71" t="n">
        <f t="shared" si="3"/>
        <v>3100.0</v>
      </c>
      <c r="D23" s="72" t="n">
        <f>C23*1.25</f>
        <v>3875.0</v>
      </c>
      <c r="E23" s="72" t="n">
        <f>D23*1.2</f>
        <v>4650.0</v>
      </c>
      <c r="G23" s="96"/>
      <c r="H23" s="85"/>
      <c r="I23" s="85"/>
      <c r="J23" s="85"/>
    </row>
    <row r="24" spans="1:10" ht="18.75" customHeight="1" x14ac:dyDescent="0.25">
      <c r="A24" s="90" t="s">
        <v>92</v>
      </c>
      <c r="B24" s="70">
        <v>3300</v>
      </c>
      <c r="C24" s="71" t="n">
        <f t="shared" si="3"/>
        <v>3500.0</v>
      </c>
      <c r="D24" s="72" t="n">
        <f>C24*1.25</f>
        <v>4375.0</v>
      </c>
      <c r="E24" s="72" t="n">
        <f>D24*1.2</f>
        <v>5250.0</v>
      </c>
      <c r="G24" s="96"/>
      <c r="H24" s="85"/>
      <c r="I24" s="85"/>
      <c r="J24" s="85"/>
    </row>
    <row r="25" spans="1:10" s="81" customFormat="1" ht="18.75" customHeight="1" x14ac:dyDescent="0.25">
      <c r="A25" s="351" t="s">
        <v>76</v>
      </c>
      <c r="B25" s="352"/>
      <c r="C25" s="352"/>
      <c r="D25" s="352"/>
      <c r="E25" s="353"/>
      <c r="G25" s="95"/>
      <c r="H25" s="89"/>
      <c r="I25" s="89"/>
      <c r="J25" s="89"/>
    </row>
    <row r="26" spans="1:10" s="81" customFormat="1" ht="18.75" customHeight="1" x14ac:dyDescent="0.25">
      <c r="A26" s="132" t="s">
        <v>104</v>
      </c>
      <c r="B26" s="70">
        <v>2300</v>
      </c>
      <c r="C26" s="71" t="n">
        <f t="shared" ref="C26:C28" si="6">ROUND(B26*($B$4/$E$4),-2)</f>
        <v>2400.0</v>
      </c>
      <c r="D26" s="72" t="n">
        <f>C26*1.25</f>
        <v>3000.0</v>
      </c>
      <c r="E26" s="72" t="n">
        <f>D26*1.2</f>
        <v>3600.0</v>
      </c>
      <c r="G26" s="95"/>
      <c r="H26" s="89"/>
      <c r="I26" s="89"/>
      <c r="J26" s="89"/>
    </row>
    <row r="27" spans="1:10" s="81" customFormat="1" ht="18.75" customHeight="1" x14ac:dyDescent="0.25">
      <c r="A27" s="90" t="s">
        <v>112</v>
      </c>
      <c r="B27" s="70">
        <v>2800</v>
      </c>
      <c r="C27" s="71" t="n">
        <f t="shared" si="6"/>
        <v>2900.0</v>
      </c>
      <c r="D27" s="72" t="n">
        <f t="shared" ref="D27:D28" si="7">C27*1.25</f>
        <v>3625.0</v>
      </c>
      <c r="E27" s="72" t="n">
        <f t="shared" ref="E27:E34" si="8">D27*1.2</f>
        <v>4350.0</v>
      </c>
      <c r="G27" s="95"/>
      <c r="H27" s="89"/>
      <c r="I27" s="89"/>
      <c r="J27" s="89"/>
    </row>
    <row r="28" spans="1:10" s="81" customFormat="1" ht="18.75" customHeight="1" x14ac:dyDescent="0.25">
      <c r="A28" s="132" t="s">
        <v>111</v>
      </c>
      <c r="B28" s="70">
        <v>3300</v>
      </c>
      <c r="C28" s="71" t="n">
        <f t="shared" si="6"/>
        <v>3500.0</v>
      </c>
      <c r="D28" s="72" t="n">
        <f t="shared" si="7"/>
        <v>4375.0</v>
      </c>
      <c r="E28" s="72" t="n">
        <f t="shared" si="8"/>
        <v>5250.0</v>
      </c>
      <c r="G28" s="95"/>
      <c r="H28" s="89"/>
      <c r="I28" s="89"/>
      <c r="J28" s="89"/>
    </row>
    <row r="29" spans="1:10" s="81" customFormat="1" ht="18.75" customHeight="1" x14ac:dyDescent="0.25">
      <c r="A29" s="132" t="s">
        <v>105</v>
      </c>
      <c r="B29" s="70">
        <v>2700</v>
      </c>
      <c r="C29" s="71" t="n">
        <f t="shared" ref="C29:C31" si="9">ROUND(B29*($B$4/$E$4),-2)</f>
        <v>2800.0</v>
      </c>
      <c r="D29" s="72" t="n">
        <f t="shared" ref="D29:D31" si="10">C29*1.25</f>
        <v>3500.0</v>
      </c>
      <c r="E29" s="72" t="n">
        <f t="shared" si="8"/>
        <v>4200.0</v>
      </c>
      <c r="G29" s="95"/>
      <c r="H29" s="89"/>
      <c r="I29" s="89"/>
      <c r="J29" s="89"/>
    </row>
    <row r="30" spans="1:10" s="81" customFormat="1" ht="18.75" customHeight="1" x14ac:dyDescent="0.25">
      <c r="A30" s="90" t="s">
        <v>110</v>
      </c>
      <c r="B30" s="70">
        <v>3000</v>
      </c>
      <c r="C30" s="71" t="n">
        <f t="shared" si="9"/>
        <v>3100.0</v>
      </c>
      <c r="D30" s="72" t="n">
        <f t="shared" si="10"/>
        <v>3875.0</v>
      </c>
      <c r="E30" s="72" t="n">
        <f t="shared" si="8"/>
        <v>4650.0</v>
      </c>
      <c r="G30" s="95"/>
      <c r="H30" s="89"/>
      <c r="I30" s="89"/>
      <c r="J30" s="89"/>
    </row>
    <row r="31" spans="1:10" s="81" customFormat="1" ht="18.75" customHeight="1" x14ac:dyDescent="0.25">
      <c r="A31" s="132" t="s">
        <v>109</v>
      </c>
      <c r="B31" s="70">
        <v>3300</v>
      </c>
      <c r="C31" s="71" t="n">
        <f t="shared" si="9"/>
        <v>3500.0</v>
      </c>
      <c r="D31" s="72" t="n">
        <f t="shared" si="10"/>
        <v>4375.0</v>
      </c>
      <c r="E31" s="72" t="n">
        <f t="shared" si="8"/>
        <v>5250.0</v>
      </c>
      <c r="G31" s="95"/>
      <c r="H31" s="89"/>
      <c r="I31" s="89"/>
      <c r="J31" s="89"/>
    </row>
    <row r="32" spans="1:10" ht="18.75" customHeight="1" x14ac:dyDescent="0.25">
      <c r="A32" s="132" t="s">
        <v>106</v>
      </c>
      <c r="B32" s="70">
        <v>2700</v>
      </c>
      <c r="C32" s="71" t="n">
        <f t="shared" si="3"/>
        <v>2800.0</v>
      </c>
      <c r="D32" s="72" t="n">
        <f>C32*1.25</f>
        <v>3500.0</v>
      </c>
      <c r="E32" s="72" t="n">
        <f t="shared" si="8"/>
        <v>4200.0</v>
      </c>
    </row>
    <row r="33" spans="1:7" ht="18.75" customHeight="1" x14ac:dyDescent="0.25">
      <c r="A33" s="132" t="s">
        <v>108</v>
      </c>
      <c r="B33" s="70">
        <v>3000</v>
      </c>
      <c r="C33" s="71" t="n">
        <f t="shared" si="3"/>
        <v>3100.0</v>
      </c>
      <c r="D33" s="72" t="n">
        <f t="shared" ref="D33" si="11">C33*1.25</f>
        <v>3875.0</v>
      </c>
      <c r="E33" s="72" t="n">
        <f t="shared" si="8"/>
        <v>4650.0</v>
      </c>
    </row>
    <row r="34" spans="1:7" ht="18.75" customHeight="1" x14ac:dyDescent="0.25">
      <c r="A34" s="90" t="s">
        <v>107</v>
      </c>
      <c r="B34" s="70">
        <v>3300</v>
      </c>
      <c r="C34" s="71" t="n">
        <f t="shared" si="3"/>
        <v>3500.0</v>
      </c>
      <c r="D34" s="72" t="n">
        <f t="shared" ref="D34" si="12">C34*1.25</f>
        <v>4375.0</v>
      </c>
      <c r="E34" s="72" t="n">
        <f t="shared" si="8"/>
        <v>5250.0</v>
      </c>
    </row>
    <row r="35" spans="1:7" s="81" customFormat="1" ht="18.75" customHeight="1" x14ac:dyDescent="0.25">
      <c r="A35" s="336" t="s">
        <v>26</v>
      </c>
      <c r="B35" s="337"/>
      <c r="C35" s="337"/>
      <c r="D35" s="337"/>
      <c r="E35" s="338"/>
      <c r="G35" s="97"/>
    </row>
    <row r="36" spans="1:7" ht="18.75" customHeight="1" x14ac:dyDescent="0.25">
      <c r="A36" s="90" t="s">
        <v>27</v>
      </c>
      <c r="B36" s="73">
        <v>2.31</v>
      </c>
      <c r="C36" s="74" t="n">
        <f>B36*($B$4/$E$5)</f>
        <v>2.5454083969465655</v>
      </c>
      <c r="D36" s="69" t="n">
        <f>C36*1.25</f>
        <v>3.181760496183207</v>
      </c>
      <c r="E36" s="69" t="n">
        <f>D36*1.2</f>
        <v>3.8181125954198483</v>
      </c>
    </row>
    <row r="37" spans="1:7" ht="18.75" customHeight="1" x14ac:dyDescent="0.25">
      <c r="A37" s="90" t="s">
        <v>28</v>
      </c>
      <c r="B37" s="73">
        <v>2.83</v>
      </c>
      <c r="C37" s="74" t="n">
        <f t="shared" ref="C37:C41" si="13">B37*($B$4/$E$5)</f>
        <v>3.118400763358779</v>
      </c>
      <c r="D37" s="69" t="n">
        <f>C37*1.25</f>
        <v>3.8980009541984737</v>
      </c>
      <c r="E37" s="69" t="n">
        <f t="shared" ref="E37:E40" si="14">D37*1.2</f>
        <v>4.677601145038168</v>
      </c>
    </row>
    <row r="38" spans="1:7" ht="18.75" customHeight="1" x14ac:dyDescent="0.25">
      <c r="A38" s="90" t="s">
        <v>13</v>
      </c>
      <c r="B38" s="73">
        <v>3.26</v>
      </c>
      <c r="C38" s="74" t="n">
        <f t="shared" si="13"/>
        <v>3.5922213740458018</v>
      </c>
      <c r="D38" s="69" t="n">
        <f>C38*1.25</f>
        <v>4.490276717557252</v>
      </c>
      <c r="E38" s="69" t="n">
        <f t="shared" si="14"/>
        <v>5.388332061068703</v>
      </c>
    </row>
    <row r="39" spans="1:7" ht="18.75" customHeight="1" x14ac:dyDescent="0.25">
      <c r="A39" s="90" t="s">
        <v>14</v>
      </c>
      <c r="B39" s="73">
        <v>4.1500000000000004</v>
      </c>
      <c r="C39" s="74" t="n">
        <f t="shared" si="13"/>
        <v>4.5729198473282455</v>
      </c>
      <c r="D39" s="69" t="n">
        <f>C39*1.25</f>
        <v>5.7161498091603065</v>
      </c>
      <c r="E39" s="69" t="n">
        <f t="shared" si="14"/>
        <v>6.859379770992367</v>
      </c>
    </row>
    <row r="40" spans="1:7" ht="18.75" customHeight="1" x14ac:dyDescent="0.25">
      <c r="A40" s="90" t="s">
        <v>15</v>
      </c>
      <c r="B40" s="73">
        <v>4.3</v>
      </c>
      <c r="C40" s="74" t="n">
        <f t="shared" si="13"/>
        <v>4.73820610687023</v>
      </c>
      <c r="D40" s="69" t="n">
        <f>C40*1.25</f>
        <v>5.922757633587787</v>
      </c>
      <c r="E40" s="69" t="n">
        <f t="shared" si="14"/>
        <v>7.107309160305345</v>
      </c>
    </row>
    <row r="41" spans="1:7" ht="18.75" customHeight="1" x14ac:dyDescent="0.25">
      <c r="A41" s="90" t="s">
        <v>43</v>
      </c>
      <c r="B41" s="75">
        <v>2572</v>
      </c>
      <c r="C41" s="71" t="n">
        <f t="shared" si="13"/>
        <v>2834.1083969465653</v>
      </c>
      <c r="D41" s="354" t="s">
        <v>30</v>
      </c>
      <c r="E41" s="355"/>
    </row>
    <row r="42" spans="1:7" s="81" customFormat="1" ht="18.75" customHeight="1" x14ac:dyDescent="0.25">
      <c r="A42" s="339" t="s">
        <v>29</v>
      </c>
      <c r="B42" s="340"/>
      <c r="C42" s="340"/>
      <c r="D42" s="340"/>
      <c r="E42" s="341"/>
      <c r="G42" s="97"/>
    </row>
    <row r="43" spans="1:7" ht="18.75" customHeight="1" x14ac:dyDescent="0.25">
      <c r="A43" s="90" t="s">
        <v>16</v>
      </c>
      <c r="B43" s="76">
        <v>9.65</v>
      </c>
      <c r="C43" s="74" t="n">
        <f>B43*($B$5/$E$6)</f>
        <v>11.656980056980057</v>
      </c>
      <c r="D43" s="333" t="s">
        <v>30</v>
      </c>
      <c r="E43" s="334"/>
    </row>
    <row r="44" spans="1:7" ht="18.75" customHeight="1" x14ac:dyDescent="0.25">
      <c r="A44" s="90" t="s">
        <v>17</v>
      </c>
      <c r="B44" s="76">
        <v>3.75</v>
      </c>
      <c r="C44" s="74" t="n">
        <f>B44*($B$5/$E$6)</f>
        <v>4.52991452991453</v>
      </c>
      <c r="D44" s="333" t="s">
        <v>30</v>
      </c>
      <c r="E44" s="334"/>
    </row>
  </sheetData>
  <sheetProtection password="D793" sheet="1" objects="1" scenarios="1" selectLockedCells="1"/>
  <mergeCells count="19">
    <mergeCell ref="D43:E43"/>
    <mergeCell ref="D44:E44"/>
    <mergeCell ref="G3:I3"/>
    <mergeCell ref="A35:E35"/>
    <mergeCell ref="A42:E42"/>
    <mergeCell ref="C6:D6"/>
    <mergeCell ref="A9:E9"/>
    <mergeCell ref="A11:E11"/>
    <mergeCell ref="A15:E15"/>
    <mergeCell ref="A25:E25"/>
    <mergeCell ref="D41:E41"/>
    <mergeCell ref="G4:G7"/>
    <mergeCell ref="H4:H7"/>
    <mergeCell ref="I4:I7"/>
    <mergeCell ref="C1:E1"/>
    <mergeCell ref="A1:B1"/>
    <mergeCell ref="C3:D3"/>
    <mergeCell ref="C4:D4"/>
    <mergeCell ref="C5:D5"/>
  </mergeCells>
  <pageMargins left="0.7" right="0.7" top="0.75" bottom="0.75" header="0.3" footer="0.3"/>
  <pageSetup paperSize="9" scale="5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Kalkylblad</vt:lpstr>
      </vt:variant>
      <vt:variant>
        <vt:i4>3</vt:i4>
      </vt:variant>
      <vt:variant>
        <vt:lpstr>Namngivna områden</vt:lpstr>
      </vt:variant>
      <vt:variant>
        <vt:i4>2</vt:i4>
      </vt:variant>
    </vt:vector>
  </HeadingPairs>
  <TitlesOfParts>
    <vt:vector size="5" baseType="lpstr">
      <vt:lpstr>Värderingsprotokoll</vt:lpstr>
      <vt:lpstr>Förklaringar</vt:lpstr>
      <vt:lpstr>DÖLJS - Ersättningstabeller</vt:lpstr>
      <vt:lpstr>Förklaringar!Utskriftsområde</vt:lpstr>
      <vt:lpstr>Värderingsprotokoll!Utskriftsområde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2016-01-25T06:11:54Z</dcterms:created>
  <dc:creator>Markkoll</dc:creator>
  <cp:lastModifiedBy>Markkoll</cp:lastModifiedBy>
  <cp:lastPrinted>2022-01-13T07:16:09Z</cp:lastPrinted>
  <dcterms:modified xsi:type="dcterms:W3CDTF">2022-01-14T05:32:52Z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0629c1c-56e5-46a2-87ac-1a541f8d9344_Enabled">
    <vt:lpwstr>true</vt:lpwstr>
  </property>
  <property fmtid="{D5CDD505-2E9C-101B-9397-08002B2CF9AE}" pid="3" name="MSIP_Label_f0629c1c-56e5-46a2-87ac-1a541f8d9344_SetDate">
    <vt:lpwstr>2022-01-13T06:35:49Z</vt:lpwstr>
  </property>
  <property fmtid="{D5CDD505-2E9C-101B-9397-08002B2CF9AE}" pid="4" name="MSIP_Label_f0629c1c-56e5-46a2-87ac-1a541f8d9344_Method">
    <vt:lpwstr>Privileged</vt:lpwstr>
  </property>
  <property fmtid="{D5CDD505-2E9C-101B-9397-08002B2CF9AE}" pid="5" name="MSIP_Label_f0629c1c-56e5-46a2-87ac-1a541f8d9344_Name">
    <vt:lpwstr>f0629c1c-56e5-46a2-87ac-1a541f8d9344</vt:lpwstr>
  </property>
  <property fmtid="{D5CDD505-2E9C-101B-9397-08002B2CF9AE}" pid="6" name="MSIP_Label_f0629c1c-56e5-46a2-87ac-1a541f8d9344_SiteId">
    <vt:lpwstr>f8be18a6-f648-4a47-be73-86d6c5c6604d</vt:lpwstr>
  </property>
  <property fmtid="{D5CDD505-2E9C-101B-9397-08002B2CF9AE}" pid="7" name="MSIP_Label_f0629c1c-56e5-46a2-87ac-1a541f8d9344_ActionId">
    <vt:lpwstr>a5af00e6-230a-4829-92b9-371c5d569a00</vt:lpwstr>
  </property>
  <property fmtid="{D5CDD505-2E9C-101B-9397-08002B2CF9AE}" pid="8" name="MSIP_Label_f0629c1c-56e5-46a2-87ac-1a541f8d9344_ContentBits">
    <vt:lpwstr>0</vt:lpwstr>
  </property>
</Properties>
</file>