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78A241F0-E56E-4CD5-B082-CA2B68959A59}" xr6:coauthVersionLast="47" xr6:coauthVersionMax="47" xr10:uidLastSave="{00000000-0000-0000-0000-000000000000}"/>
  <bookViews>
    <workbookView xWindow="-14868" yWindow="-16308" windowWidth="29016" windowHeight="16416" firstSheet="1" activeTab="1" xr2:uid="{DD0EF40D-908B-4C98-B37A-3D4CC1A7B6DC}"/>
  </bookViews>
  <sheets>
    <sheet name="Cognos_Office_Connection_Cache" sheetId="2" state="veryHidden" r:id="rId1"/>
    <sheet name="Feuil3" sheetId="4" r:id="rId2"/>
    <sheet name="Feuil2" sheetId="3" r:id="rId3"/>
    <sheet name="Feuil1" sheetId="1" r:id="rId4"/>
  </sheets>
  <definedNames>
    <definedName name="ID" localSheetId="0" hidden="1">"7810559a-9913-4612-b45a-9d673afb1d6b"</definedName>
    <definedName name="ID" localSheetId="3" hidden="1">"300fcb52-c520-4f01-ae93-e394adcb8d07"</definedName>
    <definedName name="ID" localSheetId="2" hidden="1">"54fcf6e3-dded-478c-b161-2d6cd2a5e24e"</definedName>
    <definedName name="ID" localSheetId="1" hidden="1">"26980d24-2863-4067-8419-b5bd7d710c90"</definedName>
    <definedName name="TM1REBUILDOPTION">1</definedName>
    <definedName name="TM1RPTDATARNG46228029" localSheetId="1">Feuil3!$21:$53</definedName>
    <definedName name="TM1RPTFMTIDCOL46228029" localSheetId="1">Feuil3!$A$1:$A$10</definedName>
    <definedName name="TM1RPTFMTRNG46228029" localSheetId="1">Feuil3!$B$1:$S$10</definedName>
    <definedName name="TM1RPTQRYRNG46228029" localSheetId="1">Feuil3!$B$11:$C$11</definedName>
    <definedName name="TM1RPTVIEWRNG46228029" localSheetId="1">Feuil3!$B$12</definedName>
    <definedName name="tm2\\_0_c" localSheetId="2">Feuil2!$F$44:$U$44</definedName>
    <definedName name="tm2\\_0_calcs" localSheetId="2">Feuil2!$C$34:$G$34</definedName>
    <definedName name="tm2\\_0_cg" localSheetId="2">Feuil2!$V$44:$V$77</definedName>
    <definedName name="tm2\\_0_cx" localSheetId="2">Feuil2!$F$35:$U$35</definedName>
    <definedName name="tm2\\_0_d" localSheetId="2">Feuil2!$F$45:$U$77</definedName>
    <definedName name="tm2\\_0_p" localSheetId="2">Feuil2!$B$1:$B$6</definedName>
    <definedName name="tm2\\_0_q" localSheetId="2">Feuil2!$B$8</definedName>
    <definedName name="tm2\\_0_r" localSheetId="2">Feuil2!$D$45:$E$77</definedName>
    <definedName name="tm2\\_0_rg" localSheetId="2">Feuil2!$D$78:$U$78</definedName>
    <definedName name="tm2\\_0_rx" localSheetId="2">Feuil2!$C$45:$C$77</definedName>
    <definedName name="tm2\\_0_slicers" localSheetId="2">Feuil2!$F$39:$F$42</definedName>
    <definedName name="tm2\\_hc" localSheetId="2">Feuil2!$A:$C</definedName>
    <definedName name="tm2\\_hr" localSheetId="2">Feuil2!$1:$36</definedName>
    <definedName name="tm2\\_tracked" localSheetId="2">Feuil2!$B$28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A19" i="3"/>
  <c r="B25" i="3"/>
  <c r="B34" i="3"/>
  <c r="A35" i="3"/>
  <c r="B35" i="3"/>
  <c r="C19" i="3" s="1"/>
  <c r="A53" i="4"/>
  <c r="A45" i="4"/>
  <c r="A37" i="4"/>
  <c r="A29" i="4"/>
  <c r="A22" i="4"/>
  <c r="A52" i="4"/>
  <c r="A44" i="4"/>
  <c r="A36" i="4"/>
  <c r="A28" i="4"/>
  <c r="A47" i="4"/>
  <c r="A51" i="4"/>
  <c r="A43" i="4"/>
  <c r="A35" i="4"/>
  <c r="A27" i="4"/>
  <c r="A26" i="4"/>
  <c r="A25" i="4"/>
  <c r="A46" i="4"/>
  <c r="A50" i="4"/>
  <c r="A42" i="4"/>
  <c r="A34" i="4"/>
  <c r="A31" i="4"/>
  <c r="A49" i="4"/>
  <c r="A41" i="4"/>
  <c r="A33" i="4"/>
  <c r="A23" i="4"/>
  <c r="A48" i="4"/>
  <c r="A40" i="4"/>
  <c r="A32" i="4"/>
  <c r="A24" i="4"/>
  <c r="A39" i="4"/>
  <c r="A38" i="4"/>
  <c r="A30" i="4"/>
  <c r="A21" i="4"/>
  <c r="C17" i="4"/>
  <c r="C16" i="4"/>
  <c r="C15" i="4"/>
  <c r="C14" i="4"/>
  <c r="B12" i="4" s="1"/>
  <c r="U35" i="3"/>
  <c r="M35" i="3"/>
  <c r="C76" i="3"/>
  <c r="C60" i="3"/>
  <c r="T35" i="3"/>
  <c r="L35" i="3"/>
  <c r="C75" i="3"/>
  <c r="C67" i="3"/>
  <c r="C59" i="3"/>
  <c r="C51" i="3"/>
  <c r="Q35" i="3"/>
  <c r="I35" i="3"/>
  <c r="C72" i="3"/>
  <c r="C64" i="3"/>
  <c r="C48" i="3"/>
  <c r="S35" i="3"/>
  <c r="K35" i="3"/>
  <c r="C74" i="3"/>
  <c r="C66" i="3"/>
  <c r="C58" i="3"/>
  <c r="C50" i="3"/>
  <c r="R35" i="3"/>
  <c r="J35" i="3"/>
  <c r="C73" i="3"/>
  <c r="C65" i="3"/>
  <c r="C57" i="3"/>
  <c r="C49" i="3"/>
  <c r="C56" i="3"/>
  <c r="C63" i="3"/>
  <c r="C47" i="3"/>
  <c r="C68" i="3"/>
  <c r="C52" i="3"/>
  <c r="P35" i="3"/>
  <c r="H35" i="3"/>
  <c r="C71" i="3"/>
  <c r="C55" i="3"/>
  <c r="O35" i="3"/>
  <c r="G35" i="3"/>
  <c r="C70" i="3"/>
  <c r="C62" i="3"/>
  <c r="C54" i="3"/>
  <c r="C46" i="3"/>
  <c r="N35" i="3"/>
  <c r="C77" i="3"/>
  <c r="C69" i="3"/>
  <c r="C61" i="3"/>
  <c r="C53" i="3"/>
  <c r="B1" i="3"/>
  <c r="F35" i="3"/>
  <c r="B2" i="3"/>
  <c r="F42" i="3"/>
  <c r="F39" i="3"/>
  <c r="F40" i="3"/>
  <c r="C45" i="3"/>
  <c r="F41" i="3"/>
  <c r="B28" i="3"/>
  <c r="B21" i="4"/>
  <c r="C21" i="4"/>
  <c r="I21" i="4"/>
  <c r="Q21" i="4"/>
  <c r="S21" i="4"/>
  <c r="P21" i="4"/>
  <c r="H21" i="4"/>
  <c r="O21" i="4"/>
  <c r="G21" i="4"/>
  <c r="N21" i="4"/>
  <c r="F21" i="4"/>
  <c r="E21" i="4"/>
  <c r="L21" i="4"/>
  <c r="J21" i="4"/>
  <c r="K21" i="4"/>
  <c r="M21" i="4"/>
  <c r="D21" i="4"/>
  <c r="R21" i="4"/>
  <c r="R23" i="4"/>
  <c r="N27" i="4"/>
  <c r="N35" i="4"/>
  <c r="G51" i="4"/>
  <c r="O51" i="4"/>
  <c r="F52" i="4"/>
  <c r="N52" i="4"/>
  <c r="E53" i="4"/>
  <c r="M53" i="4"/>
  <c r="K22" i="4"/>
  <c r="M28" i="4"/>
  <c r="S30" i="4"/>
  <c r="P33" i="4"/>
  <c r="I40" i="4"/>
  <c r="O42" i="4"/>
  <c r="E44" i="4"/>
  <c r="K46" i="4"/>
  <c r="Q48" i="4"/>
  <c r="H49" i="4"/>
  <c r="F51" i="4"/>
  <c r="L53" i="4"/>
  <c r="L22" i="4"/>
  <c r="Q25" i="4"/>
  <c r="F28" i="4"/>
  <c r="N28" i="4"/>
  <c r="L30" i="4"/>
  <c r="J32" i="4"/>
  <c r="F36" i="4"/>
  <c r="R40" i="4"/>
  <c r="H42" i="4"/>
  <c r="G43" i="4"/>
  <c r="D46" i="4"/>
  <c r="S47" i="4"/>
  <c r="R48" i="4"/>
  <c r="P50" i="4"/>
  <c r="E22" i="4"/>
  <c r="M22" i="4"/>
  <c r="D23" i="4"/>
  <c r="L23" i="4"/>
  <c r="K24" i="4"/>
  <c r="S24" i="4"/>
  <c r="J25" i="4"/>
  <c r="R25" i="4"/>
  <c r="I26" i="4"/>
  <c r="Q26" i="4"/>
  <c r="H27" i="4"/>
  <c r="P27" i="4"/>
  <c r="G28" i="4"/>
  <c r="O28" i="4"/>
  <c r="F29" i="4"/>
  <c r="N29" i="4"/>
  <c r="E30" i="4"/>
  <c r="M30" i="4"/>
  <c r="D31" i="4"/>
  <c r="L31" i="4"/>
  <c r="K32" i="4"/>
  <c r="S32" i="4"/>
  <c r="J33" i="4"/>
  <c r="R33" i="4"/>
  <c r="I34" i="4"/>
  <c r="Q34" i="4"/>
  <c r="H35" i="4"/>
  <c r="P35" i="4"/>
  <c r="G36" i="4"/>
  <c r="O36" i="4"/>
  <c r="F37" i="4"/>
  <c r="N37" i="4"/>
  <c r="E38" i="4"/>
  <c r="M38" i="4"/>
  <c r="D39" i="4"/>
  <c r="L39" i="4"/>
  <c r="K40" i="4"/>
  <c r="S40" i="4"/>
  <c r="J41" i="4"/>
  <c r="R41" i="4"/>
  <c r="I42" i="4"/>
  <c r="Q42" i="4"/>
  <c r="H43" i="4"/>
  <c r="P43" i="4"/>
  <c r="G44" i="4"/>
  <c r="O44" i="4"/>
  <c r="F45" i="4"/>
  <c r="N45" i="4"/>
  <c r="E46" i="4"/>
  <c r="M46" i="4"/>
  <c r="D47" i="4"/>
  <c r="L47" i="4"/>
  <c r="K48" i="4"/>
  <c r="S48" i="4"/>
  <c r="J49" i="4"/>
  <c r="R49" i="4"/>
  <c r="I50" i="4"/>
  <c r="Q50" i="4"/>
  <c r="H51" i="4"/>
  <c r="P51" i="4"/>
  <c r="G52" i="4"/>
  <c r="O52" i="4"/>
  <c r="F53" i="4"/>
  <c r="N53" i="4"/>
  <c r="G26" i="4"/>
  <c r="J31" i="4"/>
  <c r="G34" i="4"/>
  <c r="L37" i="4"/>
  <c r="S38" i="4"/>
  <c r="R39" i="4"/>
  <c r="G42" i="4"/>
  <c r="F43" i="4"/>
  <c r="L45" i="4"/>
  <c r="J47" i="4"/>
  <c r="G50" i="4"/>
  <c r="E52" i="4"/>
  <c r="D22" i="4"/>
  <c r="I25" i="4"/>
  <c r="G27" i="4"/>
  <c r="M29" i="4"/>
  <c r="K31" i="4"/>
  <c r="R32" i="4"/>
  <c r="G35" i="4"/>
  <c r="M37" i="4"/>
  <c r="O43" i="4"/>
  <c r="E45" i="4"/>
  <c r="K47" i="4"/>
  <c r="I49" i="4"/>
  <c r="F22" i="4"/>
  <c r="E23" i="4"/>
  <c r="D24" i="4"/>
  <c r="K25" i="4"/>
  <c r="J26" i="4"/>
  <c r="R26" i="4"/>
  <c r="H28" i="4"/>
  <c r="P28" i="4"/>
  <c r="G29" i="4"/>
  <c r="O29" i="4"/>
  <c r="F30" i="4"/>
  <c r="N30" i="4"/>
  <c r="E31" i="4"/>
  <c r="M31" i="4"/>
  <c r="D32" i="4"/>
  <c r="L32" i="4"/>
  <c r="K33" i="4"/>
  <c r="S33" i="4"/>
  <c r="J34" i="4"/>
  <c r="R34" i="4"/>
  <c r="I35" i="4"/>
  <c r="Q35" i="4"/>
  <c r="H36" i="4"/>
  <c r="P36" i="4"/>
  <c r="G37" i="4"/>
  <c r="O37" i="4"/>
  <c r="F38" i="4"/>
  <c r="N38" i="4"/>
  <c r="E39" i="4"/>
  <c r="M39" i="4"/>
  <c r="D40" i="4"/>
  <c r="L40" i="4"/>
  <c r="K41" i="4"/>
  <c r="S41" i="4"/>
  <c r="J42" i="4"/>
  <c r="R42" i="4"/>
  <c r="I43" i="4"/>
  <c r="Q43" i="4"/>
  <c r="H44" i="4"/>
  <c r="P44" i="4"/>
  <c r="G45" i="4"/>
  <c r="O45" i="4"/>
  <c r="F46" i="4"/>
  <c r="N46" i="4"/>
  <c r="E47" i="4"/>
  <c r="M47" i="4"/>
  <c r="D48" i="4"/>
  <c r="L48" i="4"/>
  <c r="K49" i="4"/>
  <c r="S49" i="4"/>
  <c r="J50" i="4"/>
  <c r="R50" i="4"/>
  <c r="I51" i="4"/>
  <c r="Q51" i="4"/>
  <c r="H52" i="4"/>
  <c r="P52" i="4"/>
  <c r="G53" i="4"/>
  <c r="O53" i="4"/>
  <c r="Q24" i="4"/>
  <c r="F27" i="4"/>
  <c r="K30" i="4"/>
  <c r="Q32" i="4"/>
  <c r="D37" i="4"/>
  <c r="P41" i="4"/>
  <c r="D45" i="4"/>
  <c r="I48" i="4"/>
  <c r="D53" i="4"/>
  <c r="S23" i="4"/>
  <c r="O27" i="4"/>
  <c r="I33" i="4"/>
  <c r="O35" i="4"/>
  <c r="K39" i="4"/>
  <c r="S25" i="4"/>
  <c r="G22" i="4"/>
  <c r="L25" i="4"/>
  <c r="J27" i="4"/>
  <c r="H29" i="4"/>
  <c r="O30" i="4"/>
  <c r="M32" i="4"/>
  <c r="L33" i="4"/>
  <c r="K34" i="4"/>
  <c r="S34" i="4"/>
  <c r="J35" i="4"/>
  <c r="R35" i="4"/>
  <c r="I36" i="4"/>
  <c r="Q36" i="4"/>
  <c r="H37" i="4"/>
  <c r="P37" i="4"/>
  <c r="G38" i="4"/>
  <c r="O38" i="4"/>
  <c r="F39" i="4"/>
  <c r="N39" i="4"/>
  <c r="E40" i="4"/>
  <c r="M40" i="4"/>
  <c r="D41" i="4"/>
  <c r="L41" i="4"/>
  <c r="K42" i="4"/>
  <c r="S42" i="4"/>
  <c r="J43" i="4"/>
  <c r="R43" i="4"/>
  <c r="I44" i="4"/>
  <c r="Q44" i="4"/>
  <c r="H45" i="4"/>
  <c r="P45" i="4"/>
  <c r="G46" i="4"/>
  <c r="O46" i="4"/>
  <c r="F47" i="4"/>
  <c r="N47" i="4"/>
  <c r="E48" i="4"/>
  <c r="M48" i="4"/>
  <c r="D49" i="4"/>
  <c r="L49" i="4"/>
  <c r="K50" i="4"/>
  <c r="S50" i="4"/>
  <c r="J51" i="4"/>
  <c r="R51" i="4"/>
  <c r="I52" i="4"/>
  <c r="Q52" i="4"/>
  <c r="H53" i="4"/>
  <c r="P53" i="4"/>
  <c r="J23" i="4"/>
  <c r="H25" i="4"/>
  <c r="E28" i="4"/>
  <c r="L29" i="4"/>
  <c r="R31" i="4"/>
  <c r="F35" i="4"/>
  <c r="K38" i="4"/>
  <c r="M44" i="4"/>
  <c r="R47" i="4"/>
  <c r="N51" i="4"/>
  <c r="H26" i="4"/>
  <c r="E29" i="4"/>
  <c r="S31" i="4"/>
  <c r="H34" i="4"/>
  <c r="N36" i="4"/>
  <c r="D38" i="4"/>
  <c r="L38" i="4"/>
  <c r="J40" i="4"/>
  <c r="Q41" i="4"/>
  <c r="P42" i="4"/>
  <c r="F44" i="4"/>
  <c r="L46" i="4"/>
  <c r="Q49" i="4"/>
  <c r="M23" i="4"/>
  <c r="Q27" i="4"/>
  <c r="F23" i="4"/>
  <c r="N23" i="4"/>
  <c r="M24" i="4"/>
  <c r="S26" i="4"/>
  <c r="R27" i="4"/>
  <c r="Q28" i="4"/>
  <c r="G30" i="4"/>
  <c r="F31" i="4"/>
  <c r="E32" i="4"/>
  <c r="D33" i="4"/>
  <c r="H22" i="4"/>
  <c r="P22" i="4"/>
  <c r="G23" i="4"/>
  <c r="O23" i="4"/>
  <c r="F24" i="4"/>
  <c r="N24" i="4"/>
  <c r="E25" i="4"/>
  <c r="M25" i="4"/>
  <c r="D26" i="4"/>
  <c r="L26" i="4"/>
  <c r="K27" i="4"/>
  <c r="S27" i="4"/>
  <c r="J28" i="4"/>
  <c r="R28" i="4"/>
  <c r="I29" i="4"/>
  <c r="Q29" i="4"/>
  <c r="H30" i="4"/>
  <c r="P30" i="4"/>
  <c r="G31" i="4"/>
  <c r="O31" i="4"/>
  <c r="F32" i="4"/>
  <c r="N32" i="4"/>
  <c r="E33" i="4"/>
  <c r="M33" i="4"/>
  <c r="D34" i="4"/>
  <c r="L34" i="4"/>
  <c r="K35" i="4"/>
  <c r="S35" i="4"/>
  <c r="J36" i="4"/>
  <c r="R36" i="4"/>
  <c r="I37" i="4"/>
  <c r="Q37" i="4"/>
  <c r="H38" i="4"/>
  <c r="P38" i="4"/>
  <c r="G39" i="4"/>
  <c r="O39" i="4"/>
  <c r="F40" i="4"/>
  <c r="N40" i="4"/>
  <c r="E41" i="4"/>
  <c r="M41" i="4"/>
  <c r="D42" i="4"/>
  <c r="L42" i="4"/>
  <c r="K43" i="4"/>
  <c r="S43" i="4"/>
  <c r="J44" i="4"/>
  <c r="R44" i="4"/>
  <c r="I45" i="4"/>
  <c r="Q45" i="4"/>
  <c r="H46" i="4"/>
  <c r="P46" i="4"/>
  <c r="G47" i="4"/>
  <c r="O47" i="4"/>
  <c r="F48" i="4"/>
  <c r="N48" i="4"/>
  <c r="E49" i="4"/>
  <c r="M49" i="4"/>
  <c r="D50" i="4"/>
  <c r="L50" i="4"/>
  <c r="K51" i="4"/>
  <c r="S51" i="4"/>
  <c r="J52" i="4"/>
  <c r="R52" i="4"/>
  <c r="I53" i="4"/>
  <c r="Q53" i="4"/>
  <c r="S22" i="4"/>
  <c r="P25" i="4"/>
  <c r="D29" i="4"/>
  <c r="O34" i="4"/>
  <c r="M36" i="4"/>
  <c r="Q40" i="4"/>
  <c r="N43" i="4"/>
  <c r="P49" i="4"/>
  <c r="M52" i="4"/>
  <c r="K23" i="4"/>
  <c r="J24" i="4"/>
  <c r="R24" i="4"/>
  <c r="P26" i="4"/>
  <c r="D30" i="4"/>
  <c r="M45" i="4"/>
  <c r="H50" i="4"/>
  <c r="N22" i="4"/>
  <c r="L24" i="4"/>
  <c r="I27" i="4"/>
  <c r="O22" i="4"/>
  <c r="E24" i="4"/>
  <c r="D25" i="4"/>
  <c r="K26" i="4"/>
  <c r="I28" i="4"/>
  <c r="P29" i="4"/>
  <c r="N31" i="4"/>
  <c r="Q22" i="4"/>
  <c r="P23" i="4"/>
  <c r="O24" i="4"/>
  <c r="M26" i="4"/>
  <c r="D27" i="4"/>
  <c r="L27" i="4"/>
  <c r="K28" i="4"/>
  <c r="S28" i="4"/>
  <c r="J29" i="4"/>
  <c r="R29" i="4"/>
  <c r="I30" i="4"/>
  <c r="Q30" i="4"/>
  <c r="H31" i="4"/>
  <c r="P31" i="4"/>
  <c r="G32" i="4"/>
  <c r="O32" i="4"/>
  <c r="F33" i="4"/>
  <c r="N33" i="4"/>
  <c r="E34" i="4"/>
  <c r="M34" i="4"/>
  <c r="D35" i="4"/>
  <c r="L35" i="4"/>
  <c r="K36" i="4"/>
  <c r="S36" i="4"/>
  <c r="J37" i="4"/>
  <c r="R37" i="4"/>
  <c r="I38" i="4"/>
  <c r="Q38" i="4"/>
  <c r="H39" i="4"/>
  <c r="P39" i="4"/>
  <c r="G40" i="4"/>
  <c r="O40" i="4"/>
  <c r="F41" i="4"/>
  <c r="N41" i="4"/>
  <c r="E42" i="4"/>
  <c r="M42" i="4"/>
  <c r="D43" i="4"/>
  <c r="L43" i="4"/>
  <c r="K44" i="4"/>
  <c r="S44" i="4"/>
  <c r="J45" i="4"/>
  <c r="R45" i="4"/>
  <c r="I46" i="4"/>
  <c r="Q46" i="4"/>
  <c r="H47" i="4"/>
  <c r="P47" i="4"/>
  <c r="G48" i="4"/>
  <c r="O48" i="4"/>
  <c r="F49" i="4"/>
  <c r="N49" i="4"/>
  <c r="E50" i="4"/>
  <c r="M50" i="4"/>
  <c r="D51" i="4"/>
  <c r="L51" i="4"/>
  <c r="K52" i="4"/>
  <c r="S52" i="4"/>
  <c r="J53" i="4"/>
  <c r="R53" i="4"/>
  <c r="I24" i="4"/>
  <c r="O26" i="4"/>
  <c r="I32" i="4"/>
  <c r="H33" i="4"/>
  <c r="E36" i="4"/>
  <c r="J39" i="4"/>
  <c r="H41" i="4"/>
  <c r="S46" i="4"/>
  <c r="O50" i="4"/>
  <c r="Q33" i="4"/>
  <c r="P34" i="4"/>
  <c r="E37" i="4"/>
  <c r="S39" i="4"/>
  <c r="I41" i="4"/>
  <c r="N44" i="4"/>
  <c r="J48" i="4"/>
  <c r="I22" i="4"/>
  <c r="H23" i="4"/>
  <c r="G24" i="4"/>
  <c r="F25" i="4"/>
  <c r="N25" i="4"/>
  <c r="E26" i="4"/>
  <c r="J22" i="4"/>
  <c r="R22" i="4"/>
  <c r="I23" i="4"/>
  <c r="Q23" i="4"/>
  <c r="H24" i="4"/>
  <c r="P24" i="4"/>
  <c r="G25" i="4"/>
  <c r="O25" i="4"/>
  <c r="F26" i="4"/>
  <c r="N26" i="4"/>
  <c r="E27" i="4"/>
  <c r="M27" i="4"/>
  <c r="D28" i="4"/>
  <c r="L28" i="4"/>
  <c r="K29" i="4"/>
  <c r="S29" i="4"/>
  <c r="J30" i="4"/>
  <c r="R30" i="4"/>
  <c r="I31" i="4"/>
  <c r="Q31" i="4"/>
  <c r="H32" i="4"/>
  <c r="P32" i="4"/>
  <c r="G33" i="4"/>
  <c r="O33" i="4"/>
  <c r="F34" i="4"/>
  <c r="N34" i="4"/>
  <c r="E35" i="4"/>
  <c r="M35" i="4"/>
  <c r="D36" i="4"/>
  <c r="L36" i="4"/>
  <c r="K37" i="4"/>
  <c r="S37" i="4"/>
  <c r="J38" i="4"/>
  <c r="R38" i="4"/>
  <c r="I39" i="4"/>
  <c r="Q39" i="4"/>
  <c r="H40" i="4"/>
  <c r="P40" i="4"/>
  <c r="G41" i="4"/>
  <c r="O41" i="4"/>
  <c r="F42" i="4"/>
  <c r="N42" i="4"/>
  <c r="E43" i="4"/>
  <c r="M43" i="4"/>
  <c r="D44" i="4"/>
  <c r="L44" i="4"/>
  <c r="K45" i="4"/>
  <c r="S45" i="4"/>
  <c r="J46" i="4"/>
  <c r="R46" i="4"/>
  <c r="I47" i="4"/>
  <c r="Q47" i="4"/>
  <c r="H48" i="4"/>
  <c r="P48" i="4"/>
  <c r="G49" i="4"/>
  <c r="O49" i="4"/>
  <c r="F50" i="4"/>
  <c r="N50" i="4"/>
  <c r="E51" i="4"/>
  <c r="M51" i="4"/>
  <c r="D52" i="4"/>
  <c r="L52" i="4"/>
  <c r="K53" i="4"/>
  <c r="S53" i="4"/>
  <c r="C41" i="3" l="1"/>
  <c r="C40" i="3"/>
  <c r="C39" i="3"/>
  <c r="C42" i="3"/>
  <c r="B29" i="3"/>
  <c r="A30" i="3" s="1"/>
  <c r="C30" i="3" s="1"/>
  <c r="B27" i="3"/>
  <c r="E6" i="3" s="1"/>
  <c r="C6" i="3" s="1"/>
  <c r="B6" i="3" s="1"/>
  <c r="B26" i="3"/>
  <c r="E5" i="3" s="1"/>
  <c r="C5" i="3" s="1"/>
  <c r="B5" i="3" s="1"/>
  <c r="B32" i="3" l="1"/>
  <c r="B8" i="3" s="1"/>
</calcChain>
</file>

<file path=xl/sharedStrings.xml><?xml version="1.0" encoding="utf-8"?>
<sst xmlns="http://schemas.openxmlformats.org/spreadsheetml/2006/main" count="229" uniqueCount="70">
  <si>
    <t>Aucune suppression</t>
  </si>
  <si>
    <t>Zero Suppression:</t>
  </si>
  <si>
    <t>plan_source</t>
  </si>
  <si>
    <t>plan_version</t>
  </si>
  <si>
    <t>plan_business_unit</t>
  </si>
  <si>
    <t>plan_exchange_rates</t>
  </si>
  <si>
    <t>input</t>
  </si>
  <si>
    <t>{TM1SubsetToSet([plan_source].[plan_source], "input")}</t>
  </si>
  <si>
    <t>FY 2004 Budget</t>
  </si>
  <si>
    <t>{TM1SubsetToSet([plan_version].[plan_version], "All Versions")}</t>
  </si>
  <si>
    <t>10110</t>
  </si>
  <si>
    <t>{TM1SubsetToSet([plan_business_unit].[plan_business_unit], "All Business Units")}</t>
  </si>
  <si>
    <t>local</t>
  </si>
  <si>
    <t>{TM1SubsetToSet([plan_exchange_rates].[plan_exchange_rates], "local exchange rate")}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</si>
  <si>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</si>
  <si>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</si>
  <si>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</si>
  <si>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</si>
  <si>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</si>
  <si>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</si>
  <si>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</si>
  <si>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</si>
  <si>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{TM1SubsetToSet([plan_department].[plan_department],"All Departments","public")}*{DRILLDOWNMEMBER({[plan_chart_of_accounts].[plan_chart_of_accounts].[Revenue]} , {[plan_chart_of_accounts].[plan_chart_of_accounts].[Revenue]} , RECURSIVE)}</t>
  </si>
  <si>
    <t>MEMBER_UNIQUE_NAME, MEMBER_NAME, MEMBER_CAPTION, LEVEL_NUMBER, CHILDREN_CARDINALITY</t>
  </si>
  <si>
    <t>ColumnAxisSets</t>
  </si>
  <si>
    <t>{TM1SubsetToSet([plan_time].[plan_time],"plan_time_2004_qtrs_and_month","public")}</t>
  </si>
  <si>
    <t>plan_time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</si>
  <si>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</si>
  <si>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</si>
  <si>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</si>
  <si>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</si>
  <si>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</si>
  <si>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</si>
  <si>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</si>
  <si>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Total Organization</t>
  </si>
  <si>
    <t>Revenue</t>
  </si>
  <si>
    <t>Sales</t>
  </si>
  <si>
    <t>Other Revenue</t>
  </si>
  <si>
    <t>Direct</t>
  </si>
  <si>
    <t>Indirect</t>
  </si>
  <si>
    <t>PSO</t>
  </si>
  <si>
    <t>Marketing</t>
  </si>
  <si>
    <t>Engineering</t>
  </si>
  <si>
    <t>GA</t>
  </si>
  <si>
    <t>Finance</t>
  </si>
  <si>
    <t>IT</t>
  </si>
  <si>
    <t>Administration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</si>
  <si>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</si>
  <si>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</si>
  <si>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</si>
  <si>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</si>
  <si>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</si>
  <si>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</si>
  <si>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</si>
  <si>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</si>
  <si>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</si>
  <si>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</si>
  <si>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</si>
  <si>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</si>
  <si>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</si>
  <si>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</si>
  <si>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</si>
  <si>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</si>
  <si>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[Begin Format Range]</t>
  </si>
  <si>
    <t>Default</t>
  </si>
  <si>
    <t>Leaf</t>
  </si>
  <si>
    <t>[End Format Range]</t>
  </si>
  <si>
    <t>Nom de l'élément</t>
  </si>
  <si>
    <t>{TM1SubsetToSet([plan_department].[plan_department], "All Departments")}</t>
  </si>
  <si>
    <t>{DRILLDOWNMEMBER({[plan_chart_of_accounts].[plan_chart_of_accounts].[Revenue]} , {[plan_chart_of_accounts].[plan_chart_of_accounts].[Revenue]} , RECURSIVE)}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</si>
</sst>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-\ @"/>
  </numFmts>
  <fonts count="13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2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2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49">
    <xf numFmtId="0" fontId="0" fillId="0" borderId="0" xfId="0"/>
    <xf numFmtId="0" fontId="2" fillId="0" borderId="2" xfId="44"/>
    <xf numFmtId="0" fontId="2" fillId="0" borderId="2" xfId="28">
      <alignment horizontal="right" vertical="center"/>
    </xf>
    <xf numFmtId="0" fontId="10" fillId="0" borderId="0" xfId="0" applyFont="1"/>
    <xf numFmtId="0" fontId="2" fillId="0" borderId="2" xfId="44" quotePrefix="1"/>
    <xf numFmtId="3" fontId="11" fillId="0" borderId="2" xfId="43" applyFont="1"/>
    <xf numFmtId="164" fontId="10" fillId="0" borderId="0" xfId="0" quotePrefix="1" applyNumberFormat="1" applyFont="1" applyAlignment="1"/>
    <xf numFmtId="49" fontId="10" fillId="0" borderId="0" xfId="0" quotePrefix="1" applyNumberFormat="1" applyFont="1" applyAlignment="1">
      <alignment horizontal="left" indent="1"/>
    </xf>
    <xf numFmtId="164" fontId="10" fillId="0" borderId="0" xfId="0" quotePrefix="1" applyNumberFormat="1" applyFont="1" applyAlignment="1">
      <alignment horizontal="left" indent="1"/>
    </xf>
    <xf numFmtId="49" fontId="10" fillId="0" borderId="0" xfId="0" quotePrefix="1" applyNumberFormat="1" applyFont="1" applyAlignment="1">
      <alignment horizontal="left" indent="2"/>
    </xf>
    <xf numFmtId="49" fontId="10" fillId="0" borderId="0" xfId="0" quotePrefix="1" applyNumberFormat="1" applyFont="1" applyAlignment="1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164" fontId="1" fillId="0" borderId="1" xfId="17" applyNumberFormat="1" applyAlignment="1"/>
    <xf numFmtId="164" fontId="1" fillId="0" borderId="1" xfId="17" applyNumberFormat="1" applyAlignment="1">
      <alignment horizontal="left" indent="1"/>
    </xf>
    <xf numFmtId="164" fontId="1" fillId="0" borderId="1" xfId="11" applyNumberFormat="1" applyAlignment="1"/>
    <xf numFmtId="164" fontId="1" fillId="0" borderId="1" xfId="11" applyNumberFormat="1" applyAlignment="1">
      <alignment horizontal="left" indent="1"/>
    </xf>
    <xf numFmtId="49" fontId="1" fillId="0" borderId="1" xfId="11" applyNumberFormat="1" applyAlignment="1">
      <alignment horizontal="left" indent="2"/>
    </xf>
    <xf numFmtId="49" fontId="1" fillId="0" borderId="1" xfId="17" applyNumberFormat="1" applyAlignment="1">
      <alignment horizontal="left" indent="2"/>
    </xf>
    <xf numFmtId="49" fontId="1" fillId="0" borderId="1" xfId="11" applyNumberFormat="1" applyAlignment="1">
      <alignment horizontal="left" indent="1"/>
    </xf>
    <xf numFmtId="49" fontId="1" fillId="0" borderId="1" xfId="17" applyNumberFormat="1" applyAlignment="1">
      <alignment horizontal="left" indent="1"/>
    </xf>
  </cellXfs>
  <cellStyles count="74">
    <cellStyle name="AF Column - IBM Cognos" xfId="1" xr:uid="{E5850A8C-F25F-4180-8C56-8ED23EF66CC8}"/>
    <cellStyle name="AF Data - IBM Cognos" xfId="2" xr:uid="{2CE1D216-9D97-4B9B-9AD1-EE0CA22439A2}"/>
    <cellStyle name="AF Data 0 - IBM Cognos" xfId="3" xr:uid="{AC280649-016F-4734-B4C0-371725AFC104}"/>
    <cellStyle name="AF Data 1 - IBM Cognos" xfId="4" xr:uid="{D7813638-7777-4518-BD1F-189BD2314522}"/>
    <cellStyle name="AF Data 2 - IBM Cognos" xfId="5" xr:uid="{05DEAA86-6002-4715-B354-CEA28368736F}"/>
    <cellStyle name="AF Data 3 - IBM Cognos" xfId="6" xr:uid="{8932ACA9-789E-4640-ABB4-9A93256EA9E2}"/>
    <cellStyle name="AF Data 4 - IBM Cognos" xfId="7" xr:uid="{340B7582-5CF2-46AC-BFAD-E73E7CA0BAB0}"/>
    <cellStyle name="AF Data 5 - IBM Cognos" xfId="8" xr:uid="{6F2EE99E-5369-4BC4-AF7B-5D45AD6B544A}"/>
    <cellStyle name="AF Data Leaf - IBM Cognos" xfId="9" xr:uid="{83C669C9-F02A-43AD-99C8-4DEA0028E8EE}"/>
    <cellStyle name="AF Header - IBM Cognos" xfId="10" xr:uid="{A3E1D26E-BD52-43E6-8D8A-96FC5E857DEE}"/>
    <cellStyle name="AF Header 0 - IBM Cognos" xfId="11" xr:uid="{003DCAC9-446D-471A-B7F2-F842D730BCD4}"/>
    <cellStyle name="AF Header 1 - IBM Cognos" xfId="12" xr:uid="{37CD584C-7A1D-4637-A484-D06B16A87859}"/>
    <cellStyle name="AF Header 2 - IBM Cognos" xfId="13" xr:uid="{07C0B4A3-9911-42E1-8E87-78D38EE6447D}"/>
    <cellStyle name="AF Header 3 - IBM Cognos" xfId="14" xr:uid="{5DB0F3A9-8714-458A-A109-243214489C54}"/>
    <cellStyle name="AF Header 4 - IBM Cognos" xfId="15" xr:uid="{D6BC0DC6-E9D0-4DB9-9457-F3F02AF1039F}"/>
    <cellStyle name="AF Header 5 - IBM Cognos" xfId="16" xr:uid="{70CDB5B2-72AE-460B-A567-285B1D432D88}"/>
    <cellStyle name="AF Header Leaf - IBM Cognos" xfId="17" xr:uid="{FA235A1B-64B0-4D80-8060-24D13194784D}"/>
    <cellStyle name="AF Row - IBM Cognos" xfId="18" xr:uid="{BC03D34B-D973-4101-88EA-A9B348B7C928}"/>
    <cellStyle name="AF Row 0 - IBM Cognos" xfId="19" xr:uid="{E190A61B-80C3-4EF0-B95F-13E7AD6D18C7}"/>
    <cellStyle name="AF Row 1 - IBM Cognos" xfId="20" xr:uid="{8262D581-1116-477C-828E-B6353FD85E6A}"/>
    <cellStyle name="AF Row 2 - IBM Cognos" xfId="21" xr:uid="{5832462A-55A5-4C2D-BF85-B507A90D469D}"/>
    <cellStyle name="AF Row 3 - IBM Cognos" xfId="22" xr:uid="{DBC59D37-8A33-4302-B264-65E816B05A18}"/>
    <cellStyle name="AF Row 4 - IBM Cognos" xfId="23" xr:uid="{33071653-FCE1-4163-B9F9-B3B96950A244}"/>
    <cellStyle name="AF Row 5 - IBM Cognos" xfId="24" xr:uid="{FD2B816B-19D4-44FB-A59B-909B37A810FD}"/>
    <cellStyle name="AF Row Leaf - IBM Cognos" xfId="25" xr:uid="{E97FCA93-B890-43F6-BF01-EBEC8841F7D0}"/>
    <cellStyle name="AF Subnm - IBM Cognos" xfId="26" xr:uid="{7645015A-9FB8-4D7C-B0A1-126737DD2055}"/>
    <cellStyle name="AF Title - IBM Cognos" xfId="27" xr:uid="{7A41F259-0B86-4179-9BD2-338172292EE1}"/>
    <cellStyle name="Calculated Column - IBM Cognos" xfId="28" xr:uid="{113B7127-8EFD-4A7D-8B7C-0A3AEBB46FE9}"/>
    <cellStyle name="Calculated Column Name - IBM Cognos" xfId="29" xr:uid="{4BB24D9F-2050-4DA6-B80E-492A2B8D4510}"/>
    <cellStyle name="Calculated Row - IBM Cognos" xfId="30" xr:uid="{4671FAAA-9FD0-4F85-A07F-093A33EA87CA}"/>
    <cellStyle name="Calculated Row Name - IBM Cognos" xfId="31" xr:uid="{88957353-2EF6-4B02-B898-FF075449EEF0}"/>
    <cellStyle name="Column Name - IBM Cognos" xfId="32" xr:uid="{2C2DFB40-8F7B-4FF6-9A8F-9D8424205BAE}"/>
    <cellStyle name="Column Template - IBM Cognos" xfId="33" xr:uid="{62284665-E1AC-4259-87A8-905EF1DCFF25}"/>
    <cellStyle name="Differs From Base - IBM Cognos" xfId="34" xr:uid="{D15A2230-6F9B-4238-8A64-AACBC0749025}"/>
    <cellStyle name="DQR Column 0 - IBM Cognos" xfId="35" xr:uid="{39E09A3A-06A1-4969-8F9F-562826250606}"/>
    <cellStyle name="DQR Column 1 - IBM Cognos" xfId="36" xr:uid="{981A5F59-1A3D-431D-BDA2-97D6F465B5DA}"/>
    <cellStyle name="DQR Column 2 - IBM Cognos" xfId="37" xr:uid="{B0F3CA12-6E9F-456F-A45D-D1FA52D61414}"/>
    <cellStyle name="DQR Column 3 - IBM Cognos" xfId="38" xr:uid="{A8F97059-7ACC-453B-8245-2A4587CBB605}"/>
    <cellStyle name="DQR Column 4 - IBM Cognos" xfId="39" xr:uid="{47715055-6ED3-4978-BADD-90646A526D23}"/>
    <cellStyle name="DQR Column 5 - IBM Cognos" xfId="40" xr:uid="{E51F1437-808A-49A1-A54A-2C4D623ECB9C}"/>
    <cellStyle name="DQR Column Default - IBM Cognos" xfId="41" xr:uid="{D3833C80-AEB4-4FAB-BC25-63EF78B7BBF8}"/>
    <cellStyle name="DQR Column Leaf - IBM Cognos" xfId="42" xr:uid="{B1D832EC-AA31-405F-AD12-E16D583D0B05}"/>
    <cellStyle name="DQR Data Default - IBM Cognos" xfId="43" xr:uid="{5BBCEC8A-ED51-4DB7-BC68-1DC95FC74726}"/>
    <cellStyle name="DQR Default - IBM Cognos" xfId="44" xr:uid="{623DE5A7-1CB1-48DF-B35D-D692E96A7C34}"/>
    <cellStyle name="DQR Row 0 - IBM Cognos" xfId="45" xr:uid="{EB4140D9-502F-4D9B-950A-5E62CE92D653}"/>
    <cellStyle name="DQR Row 1 - IBM Cognos" xfId="46" xr:uid="{6F747AA3-E8C8-4A9F-B65D-8ED51EF8139D}"/>
    <cellStyle name="DQR Row 2 - IBM Cognos" xfId="47" xr:uid="{94E81E7B-2EBC-45A4-BBBF-82C05B8C5357}"/>
    <cellStyle name="DQR Row 3 - IBM Cognos" xfId="48" xr:uid="{A4EF386A-935F-4E01-B252-E4B31D0871FD}"/>
    <cellStyle name="DQR Row 4 - IBM Cognos" xfId="49" xr:uid="{C02DE0C3-B06E-4455-AC4F-F0A83EDE9AB0}"/>
    <cellStyle name="DQR Row 5 - IBM Cognos" xfId="50" xr:uid="{9EC902F4-CF63-49F1-BB78-5C2B84C48801}"/>
    <cellStyle name="DQR Row Default - IBM Cognos" xfId="51" xr:uid="{B1293B08-826A-4027-8D09-D913E831614D}"/>
    <cellStyle name="DQR Row Leaf - IBM Cognos" xfId="52" xr:uid="{959B2153-383B-4A98-B054-9D82ADE0C320}"/>
    <cellStyle name="Edit - IBM Cognos" xfId="53" xr:uid="{B7C6E7D2-BE96-47FB-9D05-80291798B7E1}"/>
    <cellStyle name="Formula - IBM Cognos" xfId="54" xr:uid="{A70F2D78-1584-4F22-8C1C-D47356E69C29}"/>
    <cellStyle name="Group Name - IBM Cognos" xfId="55" xr:uid="{021F2459-BD92-4910-AB3C-7DFBA7078AF4}"/>
    <cellStyle name="Hold Values - IBM Cognos" xfId="56" xr:uid="{0DC7918C-3A29-441E-8954-A7519826C379}"/>
    <cellStyle name="List Name - IBM Cognos" xfId="57" xr:uid="{27714E67-B1C0-4485-BEC8-B3065F96AD98}"/>
    <cellStyle name="Locked - IBM Cognos" xfId="58" xr:uid="{80811449-6267-45A5-A9E4-2C5B0BE78E97}"/>
    <cellStyle name="Measure - IBM Cognos" xfId="59" xr:uid="{12FB4984-5D5C-418D-B749-DE6F3F0A29BB}"/>
    <cellStyle name="Measure Header - IBM Cognos" xfId="60" xr:uid="{EBF56DA7-68F4-44B6-801F-AEE95ED7836F}"/>
    <cellStyle name="Measure Name - IBM Cognos" xfId="61" xr:uid="{AF5B37E5-8E9B-4F53-9210-DF29766946E1}"/>
    <cellStyle name="Measure Summary - IBM Cognos" xfId="62" xr:uid="{2C14858F-B98B-4789-B6CC-D79D8D2EDC4B}"/>
    <cellStyle name="Measure Summary TM1 - IBM Cognos" xfId="63" xr:uid="{CB106A12-2701-4F17-88F8-B500ED3C532E}"/>
    <cellStyle name="Measure Template - IBM Cognos" xfId="64" xr:uid="{E3815648-D099-4EA4-95CC-31F6B6965C39}"/>
    <cellStyle name="More - IBM Cognos" xfId="65" xr:uid="{25C9D072-5D84-4FC8-96EE-303124A34093}"/>
    <cellStyle name="Normal" xfId="0" builtinId="0" customBuiltin="1"/>
    <cellStyle name="Pending Change - IBM Cognos" xfId="66" xr:uid="{C54B5BA5-49F4-44B4-ABDE-910467FC2EDE}"/>
    <cellStyle name="Row Name - IBM Cognos" xfId="67" xr:uid="{83F2AB3B-4583-44C4-8AFF-B8628D25D6BF}"/>
    <cellStyle name="Row Template - IBM Cognos" xfId="68" xr:uid="{80B54113-4C80-4EE3-A42F-86C235527F9C}"/>
    <cellStyle name="Summary Column Name - IBM Cognos" xfId="69" xr:uid="{84D124AE-241F-4CD7-BE3F-87FF1D9D57CB}"/>
    <cellStyle name="Summary Column Name TM1 - IBM Cognos" xfId="70" xr:uid="{BA654E40-926E-4564-B1B5-CB8BF426FEBC}"/>
    <cellStyle name="Summary Row Name - IBM Cognos" xfId="71" xr:uid="{99E4E7B5-1D1E-4815-B278-84600E155796}"/>
    <cellStyle name="Summary Row Name TM1 - IBM Cognos" xfId="72" xr:uid="{A56DB4BD-E69D-4409-AA3E-6FF718C873F2}"/>
    <cellStyle name="Unsaved Change - IBM Cognos" xfId="73" xr:uid="{AF42B70C-56BD-4D0B-AD81-E1E69E1526C1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0480-D563-4C39-A859-7D42D044928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50D2-DFAA-4463-8D8C-B20B96C36B19}">
  <dimension ref="A1:S53"/>
  <sheetViews>
    <sheetView tabSelected="1" topLeftCell="B13" workbookViewId="0"/>
  </sheetViews>
  <sheetFormatPr baseColWidth="10" defaultRowHeight="14.4" x14ac:dyDescent="0.3"/>
  <cols>
    <col min="1" max="1" width="25.77734375" hidden="1" customWidth="1"/>
    <col min="2" max="3" width="25.77734375" customWidth="1"/>
    <col min="4" max="6" width="8.88671875" bestFit="1" customWidth="1"/>
    <col min="7" max="7" width="9.109375" bestFit="1" customWidth="1"/>
    <col min="8" max="9" width="8.88671875" bestFit="1" customWidth="1"/>
    <col min="10" max="10" width="9.44140625" bestFit="1" customWidth="1"/>
    <col min="11" max="13" width="8.88671875" bestFit="1" customWidth="1"/>
    <col min="14" max="14" width="9" bestFit="1" customWidth="1"/>
    <col min="15" max="17" width="8.88671875" bestFit="1" customWidth="1"/>
    <col min="18" max="18" width="9.109375" bestFit="1" customWidth="1"/>
    <col min="19" max="19" width="8.88671875" bestFit="1" customWidth="1"/>
  </cols>
  <sheetData>
    <row r="1" spans="1:19" hidden="1" x14ac:dyDescent="0.3">
      <c r="A1" s="11" t="s">
        <v>63</v>
      </c>
    </row>
    <row r="2" spans="1:19" s="12" customFormat="1" ht="15" hidden="1" thickBot="1" x14ac:dyDescent="0.35">
      <c r="A2" s="12">
        <v>0</v>
      </c>
      <c r="B2" s="13" t="s">
        <v>67</v>
      </c>
      <c r="C2" s="13" t="s">
        <v>67</v>
      </c>
      <c r="D2" s="14">
        <v>123.456789</v>
      </c>
      <c r="E2" s="14">
        <v>123.456789</v>
      </c>
      <c r="F2" s="14">
        <v>123.456789</v>
      </c>
      <c r="G2" s="14">
        <v>123.456789</v>
      </c>
      <c r="H2" s="14">
        <v>123.456789</v>
      </c>
      <c r="I2" s="14">
        <v>123.456789</v>
      </c>
      <c r="J2" s="14">
        <v>123.456789</v>
      </c>
      <c r="K2" s="14">
        <v>123.456789</v>
      </c>
      <c r="L2" s="14">
        <v>123.456789</v>
      </c>
      <c r="M2" s="14">
        <v>123.456789</v>
      </c>
      <c r="N2" s="14">
        <v>123.456789</v>
      </c>
      <c r="O2" s="14">
        <v>123.456789</v>
      </c>
      <c r="P2" s="14">
        <v>123.456789</v>
      </c>
      <c r="Q2" s="14">
        <v>123.456789</v>
      </c>
      <c r="R2" s="14">
        <v>123.456789</v>
      </c>
      <c r="S2" s="14">
        <v>123.456789</v>
      </c>
    </row>
    <row r="3" spans="1:19" s="15" customFormat="1" ht="15" hidden="1" thickBot="1" x14ac:dyDescent="0.35">
      <c r="A3" s="15">
        <v>1</v>
      </c>
      <c r="B3" s="16" t="s">
        <v>67</v>
      </c>
      <c r="C3" s="16" t="s">
        <v>67</v>
      </c>
      <c r="D3" s="17">
        <v>123.456789</v>
      </c>
      <c r="E3" s="17">
        <v>123.456789</v>
      </c>
      <c r="F3" s="17">
        <v>123.456789</v>
      </c>
      <c r="G3" s="17">
        <v>123.456789</v>
      </c>
      <c r="H3" s="17">
        <v>123.456789</v>
      </c>
      <c r="I3" s="17">
        <v>123.456789</v>
      </c>
      <c r="J3" s="17">
        <v>123.456789</v>
      </c>
      <c r="K3" s="17">
        <v>123.456789</v>
      </c>
      <c r="L3" s="17">
        <v>123.456789</v>
      </c>
      <c r="M3" s="17">
        <v>123.456789</v>
      </c>
      <c r="N3" s="17">
        <v>123.456789</v>
      </c>
      <c r="O3" s="17">
        <v>123.456789</v>
      </c>
      <c r="P3" s="17">
        <v>123.456789</v>
      </c>
      <c r="Q3" s="17">
        <v>123.456789</v>
      </c>
      <c r="R3" s="17">
        <v>123.456789</v>
      </c>
      <c r="S3" s="17">
        <v>123.456789</v>
      </c>
    </row>
    <row r="4" spans="1:19" s="18" customFormat="1" ht="15" hidden="1" thickBot="1" x14ac:dyDescent="0.35">
      <c r="A4" s="18">
        <v>2</v>
      </c>
      <c r="B4" s="19" t="s">
        <v>67</v>
      </c>
      <c r="C4" s="19" t="s">
        <v>67</v>
      </c>
      <c r="D4" s="20">
        <v>123.456789</v>
      </c>
      <c r="E4" s="20">
        <v>123.456789</v>
      </c>
      <c r="F4" s="20">
        <v>123.456789</v>
      </c>
      <c r="G4" s="20">
        <v>123.456789</v>
      </c>
      <c r="H4" s="20">
        <v>123.456789</v>
      </c>
      <c r="I4" s="20">
        <v>123.456789</v>
      </c>
      <c r="J4" s="20">
        <v>123.456789</v>
      </c>
      <c r="K4" s="20">
        <v>123.456789</v>
      </c>
      <c r="L4" s="20">
        <v>123.456789</v>
      </c>
      <c r="M4" s="20">
        <v>123.456789</v>
      </c>
      <c r="N4" s="20">
        <v>123.456789</v>
      </c>
      <c r="O4" s="20">
        <v>123.456789</v>
      </c>
      <c r="P4" s="20">
        <v>123.456789</v>
      </c>
      <c r="Q4" s="20">
        <v>123.456789</v>
      </c>
      <c r="R4" s="20">
        <v>123.456789</v>
      </c>
      <c r="S4" s="20">
        <v>123.456789</v>
      </c>
    </row>
    <row r="5" spans="1:19" s="21" customFormat="1" ht="15" hidden="1" thickBot="1" x14ac:dyDescent="0.35">
      <c r="A5" s="21">
        <v>3</v>
      </c>
      <c r="B5" s="22" t="s">
        <v>67</v>
      </c>
      <c r="C5" s="22" t="s">
        <v>67</v>
      </c>
      <c r="D5" s="23">
        <v>123.456789</v>
      </c>
      <c r="E5" s="23">
        <v>123.456789</v>
      </c>
      <c r="F5" s="23">
        <v>123.456789</v>
      </c>
      <c r="G5" s="23">
        <v>123.456789</v>
      </c>
      <c r="H5" s="23">
        <v>123.456789</v>
      </c>
      <c r="I5" s="23">
        <v>123.456789</v>
      </c>
      <c r="J5" s="23">
        <v>123.456789</v>
      </c>
      <c r="K5" s="23">
        <v>123.456789</v>
      </c>
      <c r="L5" s="23">
        <v>123.456789</v>
      </c>
      <c r="M5" s="23">
        <v>123.456789</v>
      </c>
      <c r="N5" s="23">
        <v>123.456789</v>
      </c>
      <c r="O5" s="23">
        <v>123.456789</v>
      </c>
      <c r="P5" s="23">
        <v>123.456789</v>
      </c>
      <c r="Q5" s="23">
        <v>123.456789</v>
      </c>
      <c r="R5" s="23">
        <v>123.456789</v>
      </c>
      <c r="S5" s="23">
        <v>123.456789</v>
      </c>
    </row>
    <row r="6" spans="1:19" s="24" customFormat="1" ht="15" hidden="1" thickBot="1" x14ac:dyDescent="0.35">
      <c r="A6" s="24">
        <v>4</v>
      </c>
      <c r="B6" s="25" t="s">
        <v>67</v>
      </c>
      <c r="C6" s="25" t="s">
        <v>67</v>
      </c>
      <c r="D6" s="26">
        <v>123.456789</v>
      </c>
      <c r="E6" s="26">
        <v>123.456789</v>
      </c>
      <c r="F6" s="26">
        <v>123.456789</v>
      </c>
      <c r="G6" s="26">
        <v>123.456789</v>
      </c>
      <c r="H6" s="26">
        <v>123.456789</v>
      </c>
      <c r="I6" s="26">
        <v>123.456789</v>
      </c>
      <c r="J6" s="26">
        <v>123.456789</v>
      </c>
      <c r="K6" s="26">
        <v>123.456789</v>
      </c>
      <c r="L6" s="26">
        <v>123.456789</v>
      </c>
      <c r="M6" s="26">
        <v>123.456789</v>
      </c>
      <c r="N6" s="26">
        <v>123.456789</v>
      </c>
      <c r="O6" s="26">
        <v>123.456789</v>
      </c>
      <c r="P6" s="26">
        <v>123.456789</v>
      </c>
      <c r="Q6" s="26">
        <v>123.456789</v>
      </c>
      <c r="R6" s="26">
        <v>123.456789</v>
      </c>
      <c r="S6" s="26">
        <v>123.456789</v>
      </c>
    </row>
    <row r="7" spans="1:19" s="27" customFormat="1" ht="15" hidden="1" thickBot="1" x14ac:dyDescent="0.35">
      <c r="A7" s="27">
        <v>5</v>
      </c>
      <c r="B7" s="28" t="s">
        <v>67</v>
      </c>
      <c r="C7" s="28" t="s">
        <v>67</v>
      </c>
      <c r="D7" s="29">
        <v>123.456789</v>
      </c>
      <c r="E7" s="29">
        <v>123.456789</v>
      </c>
      <c r="F7" s="29">
        <v>123.456789</v>
      </c>
      <c r="G7" s="29">
        <v>123.456789</v>
      </c>
      <c r="H7" s="29">
        <v>123.456789</v>
      </c>
      <c r="I7" s="29">
        <v>123.456789</v>
      </c>
      <c r="J7" s="29">
        <v>123.456789</v>
      </c>
      <c r="K7" s="29">
        <v>123.456789</v>
      </c>
      <c r="L7" s="29">
        <v>123.456789</v>
      </c>
      <c r="M7" s="29">
        <v>123.456789</v>
      </c>
      <c r="N7" s="29">
        <v>123.456789</v>
      </c>
      <c r="O7" s="29">
        <v>123.456789</v>
      </c>
      <c r="P7" s="29">
        <v>123.456789</v>
      </c>
      <c r="Q7" s="29">
        <v>123.456789</v>
      </c>
      <c r="R7" s="29">
        <v>123.456789</v>
      </c>
      <c r="S7" s="29">
        <v>123.456789</v>
      </c>
    </row>
    <row r="8" spans="1:19" s="31" customFormat="1" ht="15" hidden="1" thickBot="1" x14ac:dyDescent="0.35">
      <c r="A8" s="30" t="s">
        <v>64</v>
      </c>
      <c r="B8" s="32" t="s">
        <v>67</v>
      </c>
      <c r="C8" s="32" t="s">
        <v>67</v>
      </c>
      <c r="D8" s="33">
        <v>123.456789</v>
      </c>
      <c r="E8" s="33">
        <v>123.456789</v>
      </c>
      <c r="F8" s="33">
        <v>123.456789</v>
      </c>
      <c r="G8" s="33">
        <v>123.456789</v>
      </c>
      <c r="H8" s="33">
        <v>123.456789</v>
      </c>
      <c r="I8" s="33">
        <v>123.456789</v>
      </c>
      <c r="J8" s="33">
        <v>123.456789</v>
      </c>
      <c r="K8" s="33">
        <v>123.456789</v>
      </c>
      <c r="L8" s="33">
        <v>123.456789</v>
      </c>
      <c r="M8" s="33">
        <v>123.456789</v>
      </c>
      <c r="N8" s="33">
        <v>123.456789</v>
      </c>
      <c r="O8" s="33">
        <v>123.456789</v>
      </c>
      <c r="P8" s="33">
        <v>123.456789</v>
      </c>
      <c r="Q8" s="33">
        <v>123.456789</v>
      </c>
      <c r="R8" s="33">
        <v>123.456789</v>
      </c>
      <c r="S8" s="33">
        <v>123.456789</v>
      </c>
    </row>
    <row r="9" spans="1:19" s="35" customFormat="1" ht="15" hidden="1" thickBot="1" x14ac:dyDescent="0.35">
      <c r="A9" s="34" t="s">
        <v>65</v>
      </c>
      <c r="B9" s="36" t="s">
        <v>67</v>
      </c>
      <c r="C9" s="36" t="s">
        <v>67</v>
      </c>
      <c r="D9" s="37">
        <v>123.456789</v>
      </c>
      <c r="E9" s="37">
        <v>123.456789</v>
      </c>
      <c r="F9" s="37">
        <v>123.456789</v>
      </c>
      <c r="G9" s="37">
        <v>123.456789</v>
      </c>
      <c r="H9" s="37">
        <v>123.456789</v>
      </c>
      <c r="I9" s="37">
        <v>123.456789</v>
      </c>
      <c r="J9" s="37">
        <v>123.456789</v>
      </c>
      <c r="K9" s="37">
        <v>123.456789</v>
      </c>
      <c r="L9" s="37">
        <v>123.456789</v>
      </c>
      <c r="M9" s="37">
        <v>123.456789</v>
      </c>
      <c r="N9" s="37">
        <v>123.456789</v>
      </c>
      <c r="O9" s="37">
        <v>123.456789</v>
      </c>
      <c r="P9" s="37">
        <v>123.456789</v>
      </c>
      <c r="Q9" s="37">
        <v>123.456789</v>
      </c>
      <c r="R9" s="37">
        <v>123.456789</v>
      </c>
      <c r="S9" s="37">
        <v>123.456789</v>
      </c>
    </row>
    <row r="10" spans="1:19" hidden="1" x14ac:dyDescent="0.3">
      <c r="A10" s="11" t="s">
        <v>66</v>
      </c>
    </row>
    <row r="11" spans="1:19" hidden="1" x14ac:dyDescent="0.3">
      <c r="B11" s="11" t="s">
        <v>68</v>
      </c>
      <c r="C11" s="11" t="s">
        <v>69</v>
      </c>
    </row>
    <row r="12" spans="1:19" hidden="1" x14ac:dyDescent="0.3">
      <c r="B12" t="str">
        <f>_xll.TM1RPTVIEW("Planning Sample:plan_BudgetPlan:46228029",0,_xll.TM1RPTTITLE("Planning Sample:plan_version",$C$14),_xll.TM1RPTTITLE("Planning Sample:plan_business_unit",$C$15),_xll.TM1RPTTITLE("Planning Sample:plan_exchange_rates",$C$16),_xll.TM1RPTTITLE("Planning Sample:plan_source",$C$17),TM1RPTFMTRNG46228029,TM1RPTFMTIDCOL46228029)</f>
        <v>Planning Sample:plan_BudgetPlan:46228029</v>
      </c>
    </row>
    <row r="14" spans="1:19" x14ac:dyDescent="0.3">
      <c r="B14" s="38" t="s">
        <v>3</v>
      </c>
      <c r="C14" s="39" t="str">
        <f>_xll.SUBNM("Planning Sample:plan_version","All Versions","FY 2004 Budget","VersionName")</f>
        <v>FY 2004 Budget</v>
      </c>
    </row>
    <row r="15" spans="1:19" x14ac:dyDescent="0.3">
      <c r="B15" s="38" t="s">
        <v>4</v>
      </c>
      <c r="C15" s="39" t="str">
        <f>_xll.SUBNM("Planning Sample:plan_business_unit","All Business Units","UK","BusinessUnit")</f>
        <v>UK</v>
      </c>
    </row>
    <row r="16" spans="1:19" x14ac:dyDescent="0.3">
      <c r="B16" s="38" t="s">
        <v>5</v>
      </c>
      <c r="C16" s="39" t="str">
        <f>_xll.SUBNM("Planning Sample:plan_exchange_rates","local exchange rate","local")</f>
        <v>local</v>
      </c>
    </row>
    <row r="17" spans="1:19" x14ac:dyDescent="0.3">
      <c r="B17" s="38" t="s">
        <v>2</v>
      </c>
      <c r="C17" s="39" t="str">
        <f>_xll.SUBNM("Planning Sample:plan_source","input","input")</f>
        <v>input</v>
      </c>
    </row>
    <row r="19" spans="1:19" ht="15" thickBot="1" x14ac:dyDescent="0.35"/>
    <row r="20" spans="1:19" ht="15" thickBot="1" x14ac:dyDescent="0.35">
      <c r="D20" s="40" t="s">
        <v>47</v>
      </c>
      <c r="E20" s="40" t="s">
        <v>48</v>
      </c>
      <c r="F20" s="40" t="s">
        <v>49</v>
      </c>
      <c r="G20" s="40" t="s">
        <v>50</v>
      </c>
      <c r="H20" s="40" t="s">
        <v>51</v>
      </c>
      <c r="I20" s="40" t="s">
        <v>52</v>
      </c>
      <c r="J20" s="40" t="s">
        <v>53</v>
      </c>
      <c r="K20" s="40" t="s">
        <v>54</v>
      </c>
      <c r="L20" s="40" t="s">
        <v>55</v>
      </c>
      <c r="M20" s="40" t="s">
        <v>56</v>
      </c>
      <c r="N20" s="40" t="s">
        <v>57</v>
      </c>
      <c r="O20" s="40" t="s">
        <v>58</v>
      </c>
      <c r="P20" s="40" t="s">
        <v>59</v>
      </c>
      <c r="Q20" s="40" t="s">
        <v>60</v>
      </c>
      <c r="R20" s="40" t="s">
        <v>61</v>
      </c>
      <c r="S20" s="40" t="s">
        <v>62</v>
      </c>
    </row>
    <row r="21" spans="1:19" s="12" customFormat="1" ht="15" thickBot="1" x14ac:dyDescent="0.35">
      <c r="A21" s="12">
        <f>IF(_xll.TM1RPTELISCONSOLIDATED($C$21,$C21),IF(_xll.TM1RPTELLEV($C$21,$C21)&lt;=5,_xll.TM1RPTELLEV($C$21,$C21),"Default"),"Leaf")</f>
        <v>0</v>
      </c>
      <c r="B21" s="43" t="str">
        <f>_xll.TM1RPTROW($B$12,"Planning Sample:plan_department",,,"Department",FALSE,B$11)</f>
        <v>Total Organization</v>
      </c>
      <c r="C21" s="43" t="str">
        <f>_xll.TM1RPTROW($B$12,"Planning Sample:plan_chart_of_accounts",,,"AccountName",FALSE,C$11)</f>
        <v>Revenue</v>
      </c>
      <c r="D21" s="14">
        <f>_xll.DBRW($B$12,$C$14,$C$15,$B21,$C21,$C$16,$C$17,D$20)</f>
        <v>9373202.9099999983</v>
      </c>
      <c r="E21" s="14">
        <f>_xll.DBRW($B$12,$C$14,$C$15,$B21,$C21,$C$16,$C$17,E$20)</f>
        <v>2922449.9</v>
      </c>
      <c r="F21" s="14">
        <f>_xll.DBRW($B$12,$C$14,$C$15,$B21,$C21,$C$16,$C$17,F$20)</f>
        <v>3243268.12</v>
      </c>
      <c r="G21" s="14">
        <f>_xll.DBRW($B$12,$C$14,$C$15,$B21,$C21,$C$16,$C$17,G$20)</f>
        <v>3207484.8900000006</v>
      </c>
      <c r="H21" s="14">
        <f>_xll.DBRW($B$12,$C$14,$C$15,$B21,$C21,$C$16,$C$17,H$20)</f>
        <v>9651315.2700000014</v>
      </c>
      <c r="I21" s="14">
        <f>_xll.DBRW($B$12,$C$14,$C$15,$B21,$C21,$C$16,$C$17,I$20)</f>
        <v>3239431.3700000006</v>
      </c>
      <c r="J21" s="14">
        <f>_xll.DBRW($B$12,$C$14,$C$15,$B21,$C21,$C$16,$C$17,J$20)</f>
        <v>3195673.8800000004</v>
      </c>
      <c r="K21" s="14">
        <f>_xll.DBRW($B$12,$C$14,$C$15,$B21,$C21,$C$16,$C$17,K$20)</f>
        <v>3216210.0199999996</v>
      </c>
      <c r="L21" s="14">
        <f>_xll.DBRW($B$12,$C$14,$C$15,$B21,$C21,$C$16,$C$17,L$20)</f>
        <v>9787784.089999998</v>
      </c>
      <c r="M21" s="14">
        <f>_xll.DBRW($B$12,$C$14,$C$15,$B21,$C21,$C$16,$C$17,M$20)</f>
        <v>3278959.6800000006</v>
      </c>
      <c r="N21" s="14">
        <f>_xll.DBRW($B$12,$C$14,$C$15,$B21,$C21,$C$16,$C$17,N$20)</f>
        <v>3245723.6400000006</v>
      </c>
      <c r="O21" s="14">
        <f>_xll.DBRW($B$12,$C$14,$C$15,$B21,$C21,$C$16,$C$17,O$20)</f>
        <v>3263100.77</v>
      </c>
      <c r="P21" s="14">
        <f>_xll.DBRW($B$12,$C$14,$C$15,$B21,$C21,$C$16,$C$17,P$20)</f>
        <v>9665682.7399999965</v>
      </c>
      <c r="Q21" s="14">
        <f>_xll.DBRW($B$12,$C$14,$C$15,$B21,$C21,$C$16,$C$17,Q$20)</f>
        <v>3228267.2</v>
      </c>
      <c r="R21" s="14">
        <f>_xll.DBRW($B$12,$C$14,$C$15,$B21,$C21,$C$16,$C$17,R$20)</f>
        <v>3222118.1000000006</v>
      </c>
      <c r="S21" s="14">
        <f>_xll.DBRW($B$12,$C$14,$C$15,$B21,$C21,$C$16,$C$17,S$20)</f>
        <v>3215297.4400000004</v>
      </c>
    </row>
    <row r="22" spans="1:19" s="35" customFormat="1" ht="15" thickBot="1" x14ac:dyDescent="0.35">
      <c r="A22" s="34" t="str">
        <f>IF(_xll.TM1RPTELISCONSOLIDATED($C$21,$C22),IF(_xll.TM1RPTELLEV($C$21,$C22)&lt;=5,_xll.TM1RPTELLEV($C$21,$C22),"Default"),"Leaf")</f>
        <v>Leaf</v>
      </c>
      <c r="B22" s="41" t="s">
        <v>34</v>
      </c>
      <c r="C22" s="48" t="s">
        <v>36</v>
      </c>
      <c r="D22" s="37">
        <f>_xll.DBRW($B$12,$C$14,$C$15,$B22,$C22,$C$16,$C$17,D$20)</f>
        <v>6067758.8399999999</v>
      </c>
      <c r="E22" s="37">
        <f>_xll.DBRW($B$12,$C$14,$C$15,$B22,$C22,$C$16,$C$17,E$20)</f>
        <v>1880122.86</v>
      </c>
      <c r="F22" s="37">
        <f>_xll.DBRW($B$12,$C$14,$C$15,$B22,$C22,$C$16,$C$17,F$20)</f>
        <v>2088726.7000000002</v>
      </c>
      <c r="G22" s="37">
        <f>_xll.DBRW($B$12,$C$14,$C$15,$B22,$C22,$C$16,$C$17,G$20)</f>
        <v>2098909.2800000003</v>
      </c>
      <c r="H22" s="37">
        <f>_xll.DBRW($B$12,$C$14,$C$15,$B22,$C22,$C$16,$C$17,H$20)</f>
        <v>6302984.0600000005</v>
      </c>
      <c r="I22" s="37">
        <f>_xll.DBRW($B$12,$C$14,$C$15,$B22,$C22,$C$16,$C$17,I$20)</f>
        <v>2109415.2800000003</v>
      </c>
      <c r="J22" s="37">
        <f>_xll.DBRW($B$12,$C$14,$C$15,$B22,$C22,$C$16,$C$17,J$20)</f>
        <v>2095221.88</v>
      </c>
      <c r="K22" s="37">
        <f>_xll.DBRW($B$12,$C$14,$C$15,$B22,$C22,$C$16,$C$17,K$20)</f>
        <v>2098346.9</v>
      </c>
      <c r="L22" s="37">
        <f>_xll.DBRW($B$12,$C$14,$C$15,$B22,$C22,$C$16,$C$17,L$20)</f>
        <v>6388733.6200000001</v>
      </c>
      <c r="M22" s="37">
        <f>_xll.DBRW($B$12,$C$14,$C$15,$B22,$C22,$C$16,$C$17,M$20)</f>
        <v>2124774.64</v>
      </c>
      <c r="N22" s="37">
        <f>_xll.DBRW($B$12,$C$14,$C$15,$B22,$C22,$C$16,$C$17,N$20)</f>
        <v>2132718</v>
      </c>
      <c r="O22" s="37">
        <f>_xll.DBRW($B$12,$C$14,$C$15,$B22,$C22,$C$16,$C$17,O$20)</f>
        <v>2131240.98</v>
      </c>
      <c r="P22" s="37">
        <f>_xll.DBRW($B$12,$C$14,$C$15,$B22,$C22,$C$16,$C$17,P$20)</f>
        <v>6343325.040000001</v>
      </c>
      <c r="Q22" s="37">
        <f>_xll.DBRW($B$12,$C$14,$C$15,$B22,$C22,$C$16,$C$17,Q$20)</f>
        <v>2115346.02</v>
      </c>
      <c r="R22" s="37">
        <f>_xll.DBRW($B$12,$C$14,$C$15,$B22,$C22,$C$16,$C$17,R$20)</f>
        <v>2118988.1000000006</v>
      </c>
      <c r="S22" s="37">
        <f>_xll.DBRW($B$12,$C$14,$C$15,$B22,$C22,$C$16,$C$17,S$20)</f>
        <v>2108990.92</v>
      </c>
    </row>
    <row r="23" spans="1:19" s="35" customFormat="1" ht="15" thickBot="1" x14ac:dyDescent="0.35">
      <c r="A23" s="34" t="str">
        <f>IF(_xll.TM1RPTELISCONSOLIDATED($C$21,$C23),IF(_xll.TM1RPTELLEV($C$21,$C23)&lt;=5,_xll.TM1RPTELLEV($C$21,$C23),"Default"),"Leaf")</f>
        <v>Leaf</v>
      </c>
      <c r="B23" s="41" t="s">
        <v>34</v>
      </c>
      <c r="C23" s="48" t="s">
        <v>37</v>
      </c>
      <c r="D23" s="37">
        <f>_xll.DBRW($B$12,$C$14,$C$15,$B23,$C23,$C$16,$C$17,D$20)</f>
        <v>3305444.0700000008</v>
      </c>
      <c r="E23" s="37">
        <f>_xll.DBRW($B$12,$C$14,$C$15,$B23,$C23,$C$16,$C$17,E$20)</f>
        <v>1042327.0400000002</v>
      </c>
      <c r="F23" s="37">
        <f>_xll.DBRW($B$12,$C$14,$C$15,$B23,$C23,$C$16,$C$17,F$20)</f>
        <v>1154541.42</v>
      </c>
      <c r="G23" s="37">
        <f>_xll.DBRW($B$12,$C$14,$C$15,$B23,$C23,$C$16,$C$17,G$20)</f>
        <v>1108575.6099999999</v>
      </c>
      <c r="H23" s="37">
        <f>_xll.DBRW($B$12,$C$14,$C$15,$B23,$C23,$C$16,$C$17,H$20)</f>
        <v>3348331.2100000004</v>
      </c>
      <c r="I23" s="37">
        <f>_xll.DBRW($B$12,$C$14,$C$15,$B23,$C23,$C$16,$C$17,I$20)</f>
        <v>1130016.0900000001</v>
      </c>
      <c r="J23" s="37">
        <f>_xll.DBRW($B$12,$C$14,$C$15,$B23,$C23,$C$16,$C$17,J$20)</f>
        <v>1100452</v>
      </c>
      <c r="K23" s="37">
        <f>_xll.DBRW($B$12,$C$14,$C$15,$B23,$C23,$C$16,$C$17,K$20)</f>
        <v>1117863.1199999999</v>
      </c>
      <c r="L23" s="37">
        <f>_xll.DBRW($B$12,$C$14,$C$15,$B23,$C23,$C$16,$C$17,L$20)</f>
        <v>3399050.4700000007</v>
      </c>
      <c r="M23" s="37">
        <f>_xll.DBRW($B$12,$C$14,$C$15,$B23,$C23,$C$16,$C$17,M$20)</f>
        <v>1154185.0399999998</v>
      </c>
      <c r="N23" s="37">
        <f>_xll.DBRW($B$12,$C$14,$C$15,$B23,$C23,$C$16,$C$17,N$20)</f>
        <v>1113005.6399999999</v>
      </c>
      <c r="O23" s="37">
        <f>_xll.DBRW($B$12,$C$14,$C$15,$B23,$C23,$C$16,$C$17,O$20)</f>
        <v>1131859.7900000003</v>
      </c>
      <c r="P23" s="37">
        <f>_xll.DBRW($B$12,$C$14,$C$15,$B23,$C23,$C$16,$C$17,P$20)</f>
        <v>3322357.6999999997</v>
      </c>
      <c r="Q23" s="37">
        <f>_xll.DBRW($B$12,$C$14,$C$15,$B23,$C23,$C$16,$C$17,Q$20)</f>
        <v>1112921.1800000002</v>
      </c>
      <c r="R23" s="37">
        <f>_xll.DBRW($B$12,$C$14,$C$15,$B23,$C23,$C$16,$C$17,R$20)</f>
        <v>1103130</v>
      </c>
      <c r="S23" s="37">
        <f>_xll.DBRW($B$12,$C$14,$C$15,$B23,$C23,$C$16,$C$17,S$20)</f>
        <v>1106306.52</v>
      </c>
    </row>
    <row r="24" spans="1:19" s="12" customFormat="1" ht="15" thickBot="1" x14ac:dyDescent="0.35">
      <c r="A24" s="12">
        <f>IF(_xll.TM1RPTELISCONSOLIDATED($C$21,$C24),IF(_xll.TM1RPTELLEV($C$21,$C24)&lt;=5,_xll.TM1RPTELLEV($C$21,$C24),"Default"),"Leaf")</f>
        <v>0</v>
      </c>
      <c r="B24" s="44" t="s">
        <v>36</v>
      </c>
      <c r="C24" s="43" t="s">
        <v>35</v>
      </c>
      <c r="D24" s="14">
        <f>_xll.DBRW($B$12,$C$14,$C$15,$B24,$C24,$C$16,$C$17,D$20)</f>
        <v>4262323.3400000008</v>
      </c>
      <c r="E24" s="14">
        <f>_xll.DBRW($B$12,$C$14,$C$15,$B24,$C24,$C$16,$C$17,E$20)</f>
        <v>1429070.41</v>
      </c>
      <c r="F24" s="14">
        <f>_xll.DBRW($B$12,$C$14,$C$15,$B24,$C24,$C$16,$C$17,F$20)</f>
        <v>1420890.1500000001</v>
      </c>
      <c r="G24" s="14">
        <f>_xll.DBRW($B$12,$C$14,$C$15,$B24,$C24,$C$16,$C$17,G$20)</f>
        <v>1412362.78</v>
      </c>
      <c r="H24" s="14">
        <f>_xll.DBRW($B$12,$C$14,$C$15,$B24,$C24,$C$16,$C$17,H$20)</f>
        <v>4263508.87</v>
      </c>
      <c r="I24" s="14">
        <f>_xll.DBRW($B$12,$C$14,$C$15,$B24,$C24,$C$16,$C$17,I$20)</f>
        <v>1435609.8800000001</v>
      </c>
      <c r="J24" s="14">
        <f>_xll.DBRW($B$12,$C$14,$C$15,$B24,$C24,$C$16,$C$17,J$20)</f>
        <v>1400263.37</v>
      </c>
      <c r="K24" s="14">
        <f>_xll.DBRW($B$12,$C$14,$C$15,$B24,$C24,$C$16,$C$17,K$20)</f>
        <v>1427635.62</v>
      </c>
      <c r="L24" s="14">
        <f>_xll.DBRW($B$12,$C$14,$C$15,$B24,$C24,$C$16,$C$17,L$20)</f>
        <v>4303491.41</v>
      </c>
      <c r="M24" s="14">
        <f>_xll.DBRW($B$12,$C$14,$C$15,$B24,$C24,$C$16,$C$17,M$20)</f>
        <v>1436907.68</v>
      </c>
      <c r="N24" s="14">
        <f>_xll.DBRW($B$12,$C$14,$C$15,$B24,$C24,$C$16,$C$17,N$20)</f>
        <v>1420606.9</v>
      </c>
      <c r="O24" s="14">
        <f>_xll.DBRW($B$12,$C$14,$C$15,$B24,$C24,$C$16,$C$17,O$20)</f>
        <v>1445976.8299999998</v>
      </c>
      <c r="P24" s="14">
        <f>_xll.DBRW($B$12,$C$14,$C$15,$B24,$C24,$C$16,$C$17,P$20)</f>
        <v>4240916.8499999996</v>
      </c>
      <c r="Q24" s="14">
        <f>_xll.DBRW($B$12,$C$14,$C$15,$B24,$C24,$C$16,$C$17,Q$20)</f>
        <v>1418633.42</v>
      </c>
      <c r="R24" s="14">
        <f>_xll.DBRW($B$12,$C$14,$C$15,$B24,$C24,$C$16,$C$17,R$20)</f>
        <v>1412965.33</v>
      </c>
      <c r="S24" s="14">
        <f>_xll.DBRW($B$12,$C$14,$C$15,$B24,$C24,$C$16,$C$17,S$20)</f>
        <v>1409318.1</v>
      </c>
    </row>
    <row r="25" spans="1:19" s="35" customFormat="1" ht="15" thickBot="1" x14ac:dyDescent="0.35">
      <c r="A25" s="34" t="str">
        <f>IF(_xll.TM1RPTELISCONSOLIDATED($C$21,$C25),IF(_xll.TM1RPTELLEV($C$21,$C25)&lt;=5,_xll.TM1RPTELLEV($C$21,$C25),"Default"),"Leaf")</f>
        <v>Leaf</v>
      </c>
      <c r="B25" s="42" t="s">
        <v>36</v>
      </c>
      <c r="C25" s="48" t="s">
        <v>36</v>
      </c>
      <c r="D25" s="37">
        <f>_xll.DBRW($B$12,$C$14,$C$15,$B25,$C25,$C$16,$C$17,D$20)</f>
        <v>2815218.66</v>
      </c>
      <c r="E25" s="37">
        <f>_xll.DBRW($B$12,$C$14,$C$15,$B25,$C25,$C$16,$C$17,E$20)</f>
        <v>939942.98</v>
      </c>
      <c r="F25" s="37">
        <f>_xll.DBRW($B$12,$C$14,$C$15,$B25,$C25,$C$16,$C$17,F$20)</f>
        <v>929438.01</v>
      </c>
      <c r="G25" s="37">
        <f>_xll.DBRW($B$12,$C$14,$C$15,$B25,$C25,$C$16,$C$17,G$20)</f>
        <v>945837.67000000016</v>
      </c>
      <c r="H25" s="37">
        <f>_xll.DBRW($B$12,$C$14,$C$15,$B25,$C25,$C$16,$C$17,H$20)</f>
        <v>2824158.0300000003</v>
      </c>
      <c r="I25" s="37">
        <f>_xll.DBRW($B$12,$C$14,$C$15,$B25,$C25,$C$16,$C$17,I$20)</f>
        <v>940055.25</v>
      </c>
      <c r="J25" s="37">
        <f>_xll.DBRW($B$12,$C$14,$C$15,$B25,$C25,$C$16,$C$17,J$20)</f>
        <v>940371.46000000008</v>
      </c>
      <c r="K25" s="37">
        <f>_xll.DBRW($B$12,$C$14,$C$15,$B25,$C25,$C$16,$C$17,K$20)</f>
        <v>943731.32</v>
      </c>
      <c r="L25" s="37">
        <f>_xll.DBRW($B$12,$C$14,$C$15,$B25,$C25,$C$16,$C$17,L$20)</f>
        <v>2856542.2600000002</v>
      </c>
      <c r="M25" s="37">
        <f>_xll.DBRW($B$12,$C$14,$C$15,$B25,$C25,$C$16,$C$17,M$20)</f>
        <v>951456.32000000007</v>
      </c>
      <c r="N25" s="37">
        <f>_xll.DBRW($B$12,$C$14,$C$15,$B25,$C25,$C$16,$C$17,N$20)</f>
        <v>953271.18</v>
      </c>
      <c r="O25" s="37">
        <f>_xll.DBRW($B$12,$C$14,$C$15,$B25,$C25,$C$16,$C$17,O$20)</f>
        <v>951814.76</v>
      </c>
      <c r="P25" s="37">
        <f>_xll.DBRW($B$12,$C$14,$C$15,$B25,$C25,$C$16,$C$17,P$20)</f>
        <v>2836898.1000000006</v>
      </c>
      <c r="Q25" s="37">
        <f>_xll.DBRW($B$12,$C$14,$C$15,$B25,$C25,$C$16,$C$17,Q$20)</f>
        <v>943276.06</v>
      </c>
      <c r="R25" s="37">
        <f>_xll.DBRW($B$12,$C$14,$C$15,$B25,$C25,$C$16,$C$17,R$20)</f>
        <v>949526.1</v>
      </c>
      <c r="S25" s="37">
        <f>_xll.DBRW($B$12,$C$14,$C$15,$B25,$C25,$C$16,$C$17,S$20)</f>
        <v>944095.94000000006</v>
      </c>
    </row>
    <row r="26" spans="1:19" s="35" customFormat="1" ht="15" thickBot="1" x14ac:dyDescent="0.35">
      <c r="A26" s="34" t="str">
        <f>IF(_xll.TM1RPTELISCONSOLIDATED($C$21,$C26),IF(_xll.TM1RPTELLEV($C$21,$C26)&lt;=5,_xll.TM1RPTELLEV($C$21,$C26),"Default"),"Leaf")</f>
        <v>Leaf</v>
      </c>
      <c r="B26" s="42" t="s">
        <v>36</v>
      </c>
      <c r="C26" s="48" t="s">
        <v>37</v>
      </c>
      <c r="D26" s="37">
        <f>_xll.DBRW($B$12,$C$14,$C$15,$B26,$C26,$C$16,$C$17,D$20)</f>
        <v>1447104.68</v>
      </c>
      <c r="E26" s="37">
        <f>_xll.DBRW($B$12,$C$14,$C$15,$B26,$C26,$C$16,$C$17,E$20)</f>
        <v>489127.43000000005</v>
      </c>
      <c r="F26" s="37">
        <f>_xll.DBRW($B$12,$C$14,$C$15,$B26,$C26,$C$16,$C$17,F$20)</f>
        <v>491452.14</v>
      </c>
      <c r="G26" s="37">
        <f>_xll.DBRW($B$12,$C$14,$C$15,$B26,$C26,$C$16,$C$17,G$20)</f>
        <v>466525.11</v>
      </c>
      <c r="H26" s="37">
        <f>_xll.DBRW($B$12,$C$14,$C$15,$B26,$C26,$C$16,$C$17,H$20)</f>
        <v>1439350.84</v>
      </c>
      <c r="I26" s="37">
        <f>_xll.DBRW($B$12,$C$14,$C$15,$B26,$C26,$C$16,$C$17,I$20)</f>
        <v>495554.63</v>
      </c>
      <c r="J26" s="37">
        <f>_xll.DBRW($B$12,$C$14,$C$15,$B26,$C26,$C$16,$C$17,J$20)</f>
        <v>459891.91000000003</v>
      </c>
      <c r="K26" s="37">
        <f>_xll.DBRW($B$12,$C$14,$C$15,$B26,$C26,$C$16,$C$17,K$20)</f>
        <v>483904.30000000005</v>
      </c>
      <c r="L26" s="37">
        <f>_xll.DBRW($B$12,$C$14,$C$15,$B26,$C26,$C$16,$C$17,L$20)</f>
        <v>1446949.1499999997</v>
      </c>
      <c r="M26" s="37">
        <f>_xll.DBRW($B$12,$C$14,$C$15,$B26,$C26,$C$16,$C$17,M$20)</f>
        <v>485451.36</v>
      </c>
      <c r="N26" s="37">
        <f>_xll.DBRW($B$12,$C$14,$C$15,$B26,$C26,$C$16,$C$17,N$20)</f>
        <v>467335.72000000003</v>
      </c>
      <c r="O26" s="37">
        <f>_xll.DBRW($B$12,$C$14,$C$15,$B26,$C26,$C$16,$C$17,O$20)</f>
        <v>494162.07</v>
      </c>
      <c r="P26" s="37">
        <f>_xll.DBRW($B$12,$C$14,$C$15,$B26,$C26,$C$16,$C$17,P$20)</f>
        <v>1404018.75</v>
      </c>
      <c r="Q26" s="37">
        <f>_xll.DBRW($B$12,$C$14,$C$15,$B26,$C26,$C$16,$C$17,Q$20)</f>
        <v>475357.36</v>
      </c>
      <c r="R26" s="37">
        <f>_xll.DBRW($B$12,$C$14,$C$15,$B26,$C26,$C$16,$C$17,R$20)</f>
        <v>463439.23000000004</v>
      </c>
      <c r="S26" s="37">
        <f>_xll.DBRW($B$12,$C$14,$C$15,$B26,$C26,$C$16,$C$17,S$20)</f>
        <v>465222.16000000003</v>
      </c>
    </row>
    <row r="27" spans="1:19" s="12" customFormat="1" ht="15" thickBot="1" x14ac:dyDescent="0.35">
      <c r="A27" s="12">
        <f>IF(_xll.TM1RPTELISCONSOLIDATED($C$21,$C27),IF(_xll.TM1RPTELLEV($C$21,$C27)&lt;=5,_xll.TM1RPTELLEV($C$21,$C27),"Default"),"Leaf")</f>
        <v>0</v>
      </c>
      <c r="B27" s="45" t="s">
        <v>38</v>
      </c>
      <c r="C27" s="43" t="s">
        <v>35</v>
      </c>
      <c r="D27" s="14">
        <f>_xll.DBRW($B$12,$C$14,$C$15,$B27,$C27,$C$16,$C$17,D$20)</f>
        <v>1119306.1499999999</v>
      </c>
      <c r="E27" s="14">
        <f>_xll.DBRW($B$12,$C$14,$C$15,$B27,$C27,$C$16,$C$17,E$20)</f>
        <v>374940.6</v>
      </c>
      <c r="F27" s="14">
        <f>_xll.DBRW($B$12,$C$14,$C$15,$B27,$C27,$C$16,$C$17,F$20)</f>
        <v>373026.86000000004</v>
      </c>
      <c r="G27" s="14">
        <f>_xll.DBRW($B$12,$C$14,$C$15,$B27,$C27,$C$16,$C$17,G$20)</f>
        <v>371338.69000000006</v>
      </c>
      <c r="H27" s="14">
        <f>_xll.DBRW($B$12,$C$14,$C$15,$B27,$C27,$C$16,$C$17,H$20)</f>
        <v>1124417.01</v>
      </c>
      <c r="I27" s="14">
        <f>_xll.DBRW($B$12,$C$14,$C$15,$B27,$C27,$C$16,$C$17,I$20)</f>
        <v>374464.74000000005</v>
      </c>
      <c r="J27" s="14">
        <f>_xll.DBRW($B$12,$C$14,$C$15,$B27,$C27,$C$16,$C$17,J$20)</f>
        <v>375855.24</v>
      </c>
      <c r="K27" s="14">
        <f>_xll.DBRW($B$12,$C$14,$C$15,$B27,$C27,$C$16,$C$17,K$20)</f>
        <v>374097.03</v>
      </c>
      <c r="L27" s="14">
        <f>_xll.DBRW($B$12,$C$14,$C$15,$B27,$C27,$C$16,$C$17,L$20)</f>
        <v>1131939.1000000001</v>
      </c>
      <c r="M27" s="14">
        <f>_xll.DBRW($B$12,$C$14,$C$15,$B27,$C27,$C$16,$C$17,M$20)</f>
        <v>378330.33</v>
      </c>
      <c r="N27" s="14">
        <f>_xll.DBRW($B$12,$C$14,$C$15,$B27,$C27,$C$16,$C$17,N$20)</f>
        <v>382299.95</v>
      </c>
      <c r="O27" s="14">
        <f>_xll.DBRW($B$12,$C$14,$C$15,$B27,$C27,$C$16,$C$17,O$20)</f>
        <v>371308.82</v>
      </c>
      <c r="P27" s="14">
        <f>_xll.DBRW($B$12,$C$14,$C$15,$B27,$C27,$C$16,$C$17,P$20)</f>
        <v>1107444.67</v>
      </c>
      <c r="Q27" s="14">
        <f>_xll.DBRW($B$12,$C$14,$C$15,$B27,$C27,$C$16,$C$17,Q$20)</f>
        <v>365055.69</v>
      </c>
      <c r="R27" s="14">
        <f>_xll.DBRW($B$12,$C$14,$C$15,$B27,$C27,$C$16,$C$17,R$20)</f>
        <v>379636.37</v>
      </c>
      <c r="S27" s="14">
        <f>_xll.DBRW($B$12,$C$14,$C$15,$B27,$C27,$C$16,$C$17,S$20)</f>
        <v>362752.61000000004</v>
      </c>
    </row>
    <row r="28" spans="1:19" s="35" customFormat="1" ht="15" thickBot="1" x14ac:dyDescent="0.35">
      <c r="A28" s="34" t="str">
        <f>IF(_xll.TM1RPTELISCONSOLIDATED($C$21,$C28),IF(_xll.TM1RPTELLEV($C$21,$C28)&lt;=5,_xll.TM1RPTELLEV($C$21,$C28),"Default"),"Leaf")</f>
        <v>Leaf</v>
      </c>
      <c r="B28" s="46" t="s">
        <v>38</v>
      </c>
      <c r="C28" s="48" t="s">
        <v>36</v>
      </c>
      <c r="D28" s="37">
        <f>_xll.DBRW($B$12,$C$14,$C$15,$B28,$C28,$C$16,$C$17,D$20)</f>
        <v>938284.68</v>
      </c>
      <c r="E28" s="37">
        <f>_xll.DBRW($B$12,$C$14,$C$15,$B28,$C28,$C$16,$C$17,E$20)</f>
        <v>315512.69</v>
      </c>
      <c r="F28" s="37">
        <f>_xll.DBRW($B$12,$C$14,$C$15,$B28,$C28,$C$16,$C$17,F$20)</f>
        <v>311041.46000000002</v>
      </c>
      <c r="G28" s="37">
        <f>_xll.DBRW($B$12,$C$14,$C$15,$B28,$C28,$C$16,$C$17,G$20)</f>
        <v>311730.53000000003</v>
      </c>
      <c r="H28" s="37">
        <f>_xll.DBRW($B$12,$C$14,$C$15,$B28,$C28,$C$16,$C$17,H$20)</f>
        <v>943378.03</v>
      </c>
      <c r="I28" s="37">
        <f>_xll.DBRW($B$12,$C$14,$C$15,$B28,$C28,$C$16,$C$17,I$20)</f>
        <v>311760.40000000002</v>
      </c>
      <c r="J28" s="37">
        <f>_xll.DBRW($B$12,$C$14,$C$15,$B28,$C28,$C$16,$C$17,J$20)</f>
        <v>316160.56</v>
      </c>
      <c r="K28" s="37">
        <f>_xll.DBRW($B$12,$C$14,$C$15,$B28,$C28,$C$16,$C$17,K$20)</f>
        <v>315457.07</v>
      </c>
      <c r="L28" s="37">
        <f>_xll.DBRW($B$12,$C$14,$C$15,$B28,$C28,$C$16,$C$17,L$20)</f>
        <v>953738.8</v>
      </c>
      <c r="M28" s="37">
        <f>_xll.DBRW($B$12,$C$14,$C$15,$B28,$C28,$C$16,$C$17,M$20)</f>
        <v>316871.26</v>
      </c>
      <c r="N28" s="37">
        <f>_xll.DBRW($B$12,$C$14,$C$15,$B28,$C28,$C$16,$C$17,N$20)</f>
        <v>320391.8</v>
      </c>
      <c r="O28" s="37">
        <f>_xll.DBRW($B$12,$C$14,$C$15,$B28,$C28,$C$16,$C$17,O$20)</f>
        <v>316475.74</v>
      </c>
      <c r="P28" s="37">
        <f>_xll.DBRW($B$12,$C$14,$C$15,$B28,$C28,$C$16,$C$17,P$20)</f>
        <v>935635.52</v>
      </c>
      <c r="Q28" s="37">
        <f>_xll.DBRW($B$12,$C$14,$C$15,$B28,$C28,$C$16,$C$17,Q$20)</f>
        <v>309312.09000000003</v>
      </c>
      <c r="R28" s="37">
        <f>_xll.DBRW($B$12,$C$14,$C$15,$B28,$C28,$C$16,$C$17,R$20)</f>
        <v>313800.83</v>
      </c>
      <c r="S28" s="37">
        <f>_xll.DBRW($B$12,$C$14,$C$15,$B28,$C28,$C$16,$C$17,S$20)</f>
        <v>312522.60000000003</v>
      </c>
    </row>
    <row r="29" spans="1:19" s="35" customFormat="1" ht="15" thickBot="1" x14ac:dyDescent="0.35">
      <c r="A29" s="34" t="str">
        <f>IF(_xll.TM1RPTELISCONSOLIDATED($C$21,$C29),IF(_xll.TM1RPTELLEV($C$21,$C29)&lt;=5,_xll.TM1RPTELLEV($C$21,$C29),"Default"),"Leaf")</f>
        <v>Leaf</v>
      </c>
      <c r="B29" s="46" t="s">
        <v>38</v>
      </c>
      <c r="C29" s="48" t="s">
        <v>37</v>
      </c>
      <c r="D29" s="37">
        <f>_xll.DBRW($B$12,$C$14,$C$15,$B29,$C29,$C$16,$C$17,D$20)</f>
        <v>181021.47</v>
      </c>
      <c r="E29" s="37">
        <f>_xll.DBRW($B$12,$C$14,$C$15,$B29,$C29,$C$16,$C$17,E$20)</f>
        <v>59427.91</v>
      </c>
      <c r="F29" s="37">
        <f>_xll.DBRW($B$12,$C$14,$C$15,$B29,$C29,$C$16,$C$17,F$20)</f>
        <v>61985.4</v>
      </c>
      <c r="G29" s="37">
        <f>_xll.DBRW($B$12,$C$14,$C$15,$B29,$C29,$C$16,$C$17,G$20)</f>
        <v>59608.160000000003</v>
      </c>
      <c r="H29" s="37">
        <f>_xll.DBRW($B$12,$C$14,$C$15,$B29,$C29,$C$16,$C$17,H$20)</f>
        <v>181038.98</v>
      </c>
      <c r="I29" s="37">
        <f>_xll.DBRW($B$12,$C$14,$C$15,$B29,$C29,$C$16,$C$17,I$20)</f>
        <v>62704.340000000004</v>
      </c>
      <c r="J29" s="37">
        <f>_xll.DBRW($B$12,$C$14,$C$15,$B29,$C29,$C$16,$C$17,J$20)</f>
        <v>59694.68</v>
      </c>
      <c r="K29" s="37">
        <f>_xll.DBRW($B$12,$C$14,$C$15,$B29,$C29,$C$16,$C$17,K$20)</f>
        <v>58639.96</v>
      </c>
      <c r="L29" s="37">
        <f>_xll.DBRW($B$12,$C$14,$C$15,$B29,$C29,$C$16,$C$17,L$20)</f>
        <v>178200.3</v>
      </c>
      <c r="M29" s="37">
        <f>_xll.DBRW($B$12,$C$14,$C$15,$B29,$C29,$C$16,$C$17,M$20)</f>
        <v>61459.07</v>
      </c>
      <c r="N29" s="37">
        <f>_xll.DBRW($B$12,$C$14,$C$15,$B29,$C29,$C$16,$C$17,N$20)</f>
        <v>61908.15</v>
      </c>
      <c r="O29" s="37">
        <f>_xll.DBRW($B$12,$C$14,$C$15,$B29,$C29,$C$16,$C$17,O$20)</f>
        <v>54833.08</v>
      </c>
      <c r="P29" s="37">
        <f>_xll.DBRW($B$12,$C$14,$C$15,$B29,$C29,$C$16,$C$17,P$20)</f>
        <v>171809.15000000002</v>
      </c>
      <c r="Q29" s="37">
        <f>_xll.DBRW($B$12,$C$14,$C$15,$B29,$C29,$C$16,$C$17,Q$20)</f>
        <v>55743.6</v>
      </c>
      <c r="R29" s="37">
        <f>_xll.DBRW($B$12,$C$14,$C$15,$B29,$C29,$C$16,$C$17,R$20)</f>
        <v>65835.540000000008</v>
      </c>
      <c r="S29" s="37">
        <f>_xll.DBRW($B$12,$C$14,$C$15,$B29,$C29,$C$16,$C$17,S$20)</f>
        <v>50230.01</v>
      </c>
    </row>
    <row r="30" spans="1:19" s="12" customFormat="1" ht="15" thickBot="1" x14ac:dyDescent="0.35">
      <c r="A30" s="12">
        <f>IF(_xll.TM1RPTELISCONSOLIDATED($C$21,$C30),IF(_xll.TM1RPTELLEV($C$21,$C30)&lt;=5,_xll.TM1RPTELLEV($C$21,$C30),"Default"),"Leaf")</f>
        <v>0</v>
      </c>
      <c r="B30" s="45" t="s">
        <v>39</v>
      </c>
      <c r="C30" s="43" t="s">
        <v>35</v>
      </c>
      <c r="D30" s="14">
        <f>_xll.DBRW($B$12,$C$14,$C$15,$B30,$C30,$C$16,$C$17,D$20)</f>
        <v>2005734.4500000002</v>
      </c>
      <c r="E30" s="14">
        <f>_xll.DBRW($B$12,$C$14,$C$15,$B30,$C30,$C$16,$C$17,E$20)</f>
        <v>662185.97</v>
      </c>
      <c r="F30" s="14">
        <f>_xll.DBRW($B$12,$C$14,$C$15,$B30,$C30,$C$16,$C$17,F$20)</f>
        <v>677179.67999999993</v>
      </c>
      <c r="G30" s="14">
        <f>_xll.DBRW($B$12,$C$14,$C$15,$B30,$C30,$C$16,$C$17,G$20)</f>
        <v>666368.80000000005</v>
      </c>
      <c r="H30" s="14">
        <f>_xll.DBRW($B$12,$C$14,$C$15,$B30,$C30,$C$16,$C$17,H$20)</f>
        <v>2006814.9200000002</v>
      </c>
      <c r="I30" s="14">
        <f>_xll.DBRW($B$12,$C$14,$C$15,$B30,$C30,$C$16,$C$17,I$20)</f>
        <v>674294.65</v>
      </c>
      <c r="J30" s="14">
        <f>_xll.DBRW($B$12,$C$14,$C$15,$B30,$C30,$C$16,$C$17,J$20)</f>
        <v>658518.14</v>
      </c>
      <c r="K30" s="14">
        <f>_xll.DBRW($B$12,$C$14,$C$15,$B30,$C30,$C$16,$C$17,K$20)</f>
        <v>674002.13</v>
      </c>
      <c r="L30" s="14">
        <f>_xll.DBRW($B$12,$C$14,$C$15,$B30,$C30,$C$16,$C$17,L$20)</f>
        <v>2015891.2800000003</v>
      </c>
      <c r="M30" s="14">
        <f>_xll.DBRW($B$12,$C$14,$C$15,$B30,$C30,$C$16,$C$17,M$20)</f>
        <v>668508.11</v>
      </c>
      <c r="N30" s="14">
        <f>_xll.DBRW($B$12,$C$14,$C$15,$B30,$C30,$C$16,$C$17,N$20)</f>
        <v>661707.02</v>
      </c>
      <c r="O30" s="14">
        <f>_xll.DBRW($B$12,$C$14,$C$15,$B30,$C30,$C$16,$C$17,O$20)</f>
        <v>685676.15</v>
      </c>
      <c r="P30" s="14">
        <f>_xll.DBRW($B$12,$C$14,$C$15,$B30,$C30,$C$16,$C$17,P$20)</f>
        <v>2013096.8899999997</v>
      </c>
      <c r="Q30" s="14">
        <f>_xll.DBRW($B$12,$C$14,$C$15,$B30,$C30,$C$16,$C$17,Q$20)</f>
        <v>684136.3</v>
      </c>
      <c r="R30" s="14">
        <f>_xll.DBRW($B$12,$C$14,$C$15,$B30,$C30,$C$16,$C$17,R$20)</f>
        <v>661329.01</v>
      </c>
      <c r="S30" s="14">
        <f>_xll.DBRW($B$12,$C$14,$C$15,$B30,$C30,$C$16,$C$17,S$20)</f>
        <v>667631.58000000007</v>
      </c>
    </row>
    <row r="31" spans="1:19" s="35" customFormat="1" ht="15" thickBot="1" x14ac:dyDescent="0.35">
      <c r="A31" s="34" t="str">
        <f>IF(_xll.TM1RPTELISCONSOLIDATED($C$21,$C31),IF(_xll.TM1RPTELLEV($C$21,$C31)&lt;=5,_xll.TM1RPTELLEV($C$21,$C31),"Default"),"Leaf")</f>
        <v>Leaf</v>
      </c>
      <c r="B31" s="46" t="s">
        <v>39</v>
      </c>
      <c r="C31" s="48" t="s">
        <v>36</v>
      </c>
      <c r="D31" s="37">
        <f>_xll.DBRW($B$12,$C$14,$C$15,$B31,$C31,$C$16,$C$17,D$20)</f>
        <v>937571.92000000016</v>
      </c>
      <c r="E31" s="37">
        <f>_xll.DBRW($B$12,$C$14,$C$15,$B31,$C31,$C$16,$C$17,E$20)</f>
        <v>310136.09000000003</v>
      </c>
      <c r="F31" s="37">
        <f>_xll.DBRW($B$12,$C$14,$C$15,$B31,$C31,$C$16,$C$17,F$20)</f>
        <v>309196.73</v>
      </c>
      <c r="G31" s="37">
        <f>_xll.DBRW($B$12,$C$14,$C$15,$B31,$C31,$C$16,$C$17,G$20)</f>
        <v>318239.10000000003</v>
      </c>
      <c r="H31" s="37">
        <f>_xll.DBRW($B$12,$C$14,$C$15,$B31,$C31,$C$16,$C$17,H$20)</f>
        <v>934901.13</v>
      </c>
      <c r="I31" s="37">
        <f>_xll.DBRW($B$12,$C$14,$C$15,$B31,$C31,$C$16,$C$17,I$20)</f>
        <v>311687.27</v>
      </c>
      <c r="J31" s="37">
        <f>_xll.DBRW($B$12,$C$14,$C$15,$B31,$C31,$C$16,$C$17,J$20)</f>
        <v>313308.49</v>
      </c>
      <c r="K31" s="37">
        <f>_xll.DBRW($B$12,$C$14,$C$15,$B31,$C31,$C$16,$C$17,K$20)</f>
        <v>309905.37</v>
      </c>
      <c r="L31" s="37">
        <f>_xll.DBRW($B$12,$C$14,$C$15,$B31,$C31,$C$16,$C$17,L$20)</f>
        <v>946043.67000000016</v>
      </c>
      <c r="M31" s="37">
        <f>_xll.DBRW($B$12,$C$14,$C$15,$B31,$C31,$C$16,$C$17,M$20)</f>
        <v>315222.23</v>
      </c>
      <c r="N31" s="37">
        <f>_xll.DBRW($B$12,$C$14,$C$15,$B31,$C31,$C$16,$C$17,N$20)</f>
        <v>316153.35000000003</v>
      </c>
      <c r="O31" s="37">
        <f>_xll.DBRW($B$12,$C$14,$C$15,$B31,$C31,$C$16,$C$17,O$20)</f>
        <v>314668.09000000003</v>
      </c>
      <c r="P31" s="37">
        <f>_xll.DBRW($B$12,$C$14,$C$15,$B31,$C31,$C$16,$C$17,P$20)</f>
        <v>946852.22</v>
      </c>
      <c r="Q31" s="37">
        <f>_xll.DBRW($B$12,$C$14,$C$15,$B31,$C31,$C$16,$C$17,Q$20)</f>
        <v>314387.93</v>
      </c>
      <c r="R31" s="37">
        <f>_xll.DBRW($B$12,$C$14,$C$15,$B31,$C31,$C$16,$C$17,R$20)</f>
        <v>315913.36</v>
      </c>
      <c r="S31" s="37">
        <f>_xll.DBRW($B$12,$C$14,$C$15,$B31,$C31,$C$16,$C$17,S$20)</f>
        <v>316550.93</v>
      </c>
    </row>
    <row r="32" spans="1:19" s="35" customFormat="1" ht="15" thickBot="1" x14ac:dyDescent="0.35">
      <c r="A32" s="34" t="str">
        <f>IF(_xll.TM1RPTELISCONSOLIDATED($C$21,$C32),IF(_xll.TM1RPTELLEV($C$21,$C32)&lt;=5,_xll.TM1RPTELLEV($C$21,$C32),"Default"),"Leaf")</f>
        <v>Leaf</v>
      </c>
      <c r="B32" s="46" t="s">
        <v>39</v>
      </c>
      <c r="C32" s="48" t="s">
        <v>37</v>
      </c>
      <c r="D32" s="37">
        <f>_xll.DBRW($B$12,$C$14,$C$15,$B32,$C32,$C$16,$C$17,D$20)</f>
        <v>1068162.53</v>
      </c>
      <c r="E32" s="37">
        <f>_xll.DBRW($B$12,$C$14,$C$15,$B32,$C32,$C$16,$C$17,E$20)</f>
        <v>352049.88</v>
      </c>
      <c r="F32" s="37">
        <f>_xll.DBRW($B$12,$C$14,$C$15,$B32,$C32,$C$16,$C$17,F$20)</f>
        <v>367982.95</v>
      </c>
      <c r="G32" s="37">
        <f>_xll.DBRW($B$12,$C$14,$C$15,$B32,$C32,$C$16,$C$17,G$20)</f>
        <v>348129.7</v>
      </c>
      <c r="H32" s="37">
        <f>_xll.DBRW($B$12,$C$14,$C$15,$B32,$C32,$C$16,$C$17,H$20)</f>
        <v>1071913.79</v>
      </c>
      <c r="I32" s="37">
        <f>_xll.DBRW($B$12,$C$14,$C$15,$B32,$C32,$C$16,$C$17,I$20)</f>
        <v>362607.38</v>
      </c>
      <c r="J32" s="37">
        <f>_xll.DBRW($B$12,$C$14,$C$15,$B32,$C32,$C$16,$C$17,J$20)</f>
        <v>345209.65</v>
      </c>
      <c r="K32" s="37">
        <f>_xll.DBRW($B$12,$C$14,$C$15,$B32,$C32,$C$16,$C$17,K$20)</f>
        <v>364096.76</v>
      </c>
      <c r="L32" s="37">
        <f>_xll.DBRW($B$12,$C$14,$C$15,$B32,$C32,$C$16,$C$17,L$20)</f>
        <v>1069847.6100000001</v>
      </c>
      <c r="M32" s="37">
        <f>_xll.DBRW($B$12,$C$14,$C$15,$B32,$C32,$C$16,$C$17,M$20)</f>
        <v>353285.88</v>
      </c>
      <c r="N32" s="37">
        <f>_xll.DBRW($B$12,$C$14,$C$15,$B32,$C32,$C$16,$C$17,N$20)</f>
        <v>345553.67</v>
      </c>
      <c r="O32" s="37">
        <f>_xll.DBRW($B$12,$C$14,$C$15,$B32,$C32,$C$16,$C$17,O$20)</f>
        <v>371008.06</v>
      </c>
      <c r="P32" s="37">
        <f>_xll.DBRW($B$12,$C$14,$C$15,$B32,$C32,$C$16,$C$17,P$20)</f>
        <v>1066244.67</v>
      </c>
      <c r="Q32" s="37">
        <f>_xll.DBRW($B$12,$C$14,$C$15,$B32,$C32,$C$16,$C$17,Q$20)</f>
        <v>369748.37</v>
      </c>
      <c r="R32" s="37">
        <f>_xll.DBRW($B$12,$C$14,$C$15,$B32,$C32,$C$16,$C$17,R$20)</f>
        <v>345415.65</v>
      </c>
      <c r="S32" s="37">
        <f>_xll.DBRW($B$12,$C$14,$C$15,$B32,$C32,$C$16,$C$17,S$20)</f>
        <v>351080.65</v>
      </c>
    </row>
    <row r="33" spans="1:19" s="12" customFormat="1" ht="15" thickBot="1" x14ac:dyDescent="0.35">
      <c r="A33" s="12">
        <f>IF(_xll.TM1RPTELISCONSOLIDATED($C$21,$C33),IF(_xll.TM1RPTELLEV($C$21,$C33)&lt;=5,_xll.TM1RPTELLEV($C$21,$C33),"Default"),"Leaf")</f>
        <v>0</v>
      </c>
      <c r="B33" s="45" t="s">
        <v>40</v>
      </c>
      <c r="C33" s="43" t="s">
        <v>35</v>
      </c>
      <c r="D33" s="14">
        <f>_xll.DBRW($B$12,$C$14,$C$15,$B33,$C33,$C$16,$C$17,D$20)</f>
        <v>1137282.74</v>
      </c>
      <c r="E33" s="14">
        <f>_xll.DBRW($B$12,$C$14,$C$15,$B33,$C33,$C$16,$C$17,E$20)</f>
        <v>391943.84</v>
      </c>
      <c r="F33" s="14">
        <f>_xll.DBRW($B$12,$C$14,$C$15,$B33,$C33,$C$16,$C$17,F$20)</f>
        <v>370683.61</v>
      </c>
      <c r="G33" s="14">
        <f>_xll.DBRW($B$12,$C$14,$C$15,$B33,$C33,$C$16,$C$17,G$20)</f>
        <v>374655.29000000004</v>
      </c>
      <c r="H33" s="14">
        <f>_xll.DBRW($B$12,$C$14,$C$15,$B33,$C33,$C$16,$C$17,H$20)</f>
        <v>1132276.9400000002</v>
      </c>
      <c r="I33" s="14">
        <f>_xll.DBRW($B$12,$C$14,$C$15,$B33,$C33,$C$16,$C$17,I$20)</f>
        <v>386850.49</v>
      </c>
      <c r="J33" s="14">
        <f>_xll.DBRW($B$12,$C$14,$C$15,$B33,$C33,$C$16,$C$17,J$20)</f>
        <v>365889.99000000005</v>
      </c>
      <c r="K33" s="14">
        <f>_xll.DBRW($B$12,$C$14,$C$15,$B33,$C33,$C$16,$C$17,K$20)</f>
        <v>379536.46</v>
      </c>
      <c r="L33" s="14">
        <f>_xll.DBRW($B$12,$C$14,$C$15,$B33,$C33,$C$16,$C$17,L$20)</f>
        <v>1155661.03</v>
      </c>
      <c r="M33" s="14">
        <f>_xll.DBRW($B$12,$C$14,$C$15,$B33,$C33,$C$16,$C$17,M$20)</f>
        <v>390069.24</v>
      </c>
      <c r="N33" s="14">
        <f>_xll.DBRW($B$12,$C$14,$C$15,$B33,$C33,$C$16,$C$17,N$20)</f>
        <v>376599.93000000005</v>
      </c>
      <c r="O33" s="14">
        <f>_xll.DBRW($B$12,$C$14,$C$15,$B33,$C33,$C$16,$C$17,O$20)</f>
        <v>388991.86</v>
      </c>
      <c r="P33" s="14">
        <f>_xll.DBRW($B$12,$C$14,$C$15,$B33,$C33,$C$16,$C$17,P$20)</f>
        <v>1120375.29</v>
      </c>
      <c r="Q33" s="14">
        <f>_xll.DBRW($B$12,$C$14,$C$15,$B33,$C33,$C$16,$C$17,Q$20)</f>
        <v>369441.43000000005</v>
      </c>
      <c r="R33" s="14">
        <f>_xll.DBRW($B$12,$C$14,$C$15,$B33,$C33,$C$16,$C$17,R$20)</f>
        <v>371999.95</v>
      </c>
      <c r="S33" s="14">
        <f>_xll.DBRW($B$12,$C$14,$C$15,$B33,$C33,$C$16,$C$17,S$20)</f>
        <v>378933.91000000003</v>
      </c>
    </row>
    <row r="34" spans="1:19" s="35" customFormat="1" ht="15" thickBot="1" x14ac:dyDescent="0.35">
      <c r="A34" s="34" t="str">
        <f>IF(_xll.TM1RPTELISCONSOLIDATED($C$21,$C34),IF(_xll.TM1RPTELLEV($C$21,$C34)&lt;=5,_xll.TM1RPTELLEV($C$21,$C34),"Default"),"Leaf")</f>
        <v>Leaf</v>
      </c>
      <c r="B34" s="46" t="s">
        <v>40</v>
      </c>
      <c r="C34" s="48" t="s">
        <v>36</v>
      </c>
      <c r="D34" s="37">
        <f>_xll.DBRW($B$12,$C$14,$C$15,$B34,$C34,$C$16,$C$17,D$20)</f>
        <v>939362.06</v>
      </c>
      <c r="E34" s="37">
        <f>_xll.DBRW($B$12,$C$14,$C$15,$B34,$C34,$C$16,$C$17,E$20)</f>
        <v>314294.2</v>
      </c>
      <c r="F34" s="37">
        <f>_xll.DBRW($B$12,$C$14,$C$15,$B34,$C34,$C$16,$C$17,F$20)</f>
        <v>309199.82</v>
      </c>
      <c r="G34" s="37">
        <f>_xll.DBRW($B$12,$C$14,$C$15,$B34,$C34,$C$16,$C$17,G$20)</f>
        <v>315868.04000000004</v>
      </c>
      <c r="H34" s="37">
        <f>_xll.DBRW($B$12,$C$14,$C$15,$B34,$C34,$C$16,$C$17,H$20)</f>
        <v>945878.87</v>
      </c>
      <c r="I34" s="37">
        <f>_xll.DBRW($B$12,$C$14,$C$15,$B34,$C34,$C$16,$C$17,I$20)</f>
        <v>316607.58</v>
      </c>
      <c r="J34" s="37">
        <f>_xll.DBRW($B$12,$C$14,$C$15,$B34,$C34,$C$16,$C$17,J$20)</f>
        <v>310902.41000000003</v>
      </c>
      <c r="K34" s="37">
        <f>_xll.DBRW($B$12,$C$14,$C$15,$B34,$C34,$C$16,$C$17,K$20)</f>
        <v>318368.88</v>
      </c>
      <c r="L34" s="37">
        <f>_xll.DBRW($B$12,$C$14,$C$15,$B34,$C34,$C$16,$C$17,L$20)</f>
        <v>956759.79</v>
      </c>
      <c r="M34" s="37">
        <f>_xll.DBRW($B$12,$C$14,$C$15,$B34,$C34,$C$16,$C$17,M$20)</f>
        <v>319362.83</v>
      </c>
      <c r="N34" s="37">
        <f>_xll.DBRW($B$12,$C$14,$C$15,$B34,$C34,$C$16,$C$17,N$20)</f>
        <v>316726.03000000003</v>
      </c>
      <c r="O34" s="37">
        <f>_xll.DBRW($B$12,$C$14,$C$15,$B34,$C34,$C$16,$C$17,O$20)</f>
        <v>320670.93</v>
      </c>
      <c r="P34" s="37">
        <f>_xll.DBRW($B$12,$C$14,$C$15,$B34,$C34,$C$16,$C$17,P$20)</f>
        <v>954410.3600000001</v>
      </c>
      <c r="Q34" s="37">
        <f>_xll.DBRW($B$12,$C$14,$C$15,$B34,$C34,$C$16,$C$17,Q$20)</f>
        <v>319576.04000000004</v>
      </c>
      <c r="R34" s="37">
        <f>_xll.DBRW($B$12,$C$14,$C$15,$B34,$C34,$C$16,$C$17,R$20)</f>
        <v>319811.91000000003</v>
      </c>
      <c r="S34" s="37">
        <f>_xll.DBRW($B$12,$C$14,$C$15,$B34,$C34,$C$16,$C$17,S$20)</f>
        <v>315022.41000000003</v>
      </c>
    </row>
    <row r="35" spans="1:19" s="35" customFormat="1" ht="15" thickBot="1" x14ac:dyDescent="0.35">
      <c r="A35" s="34" t="str">
        <f>IF(_xll.TM1RPTELISCONSOLIDATED($C$21,$C35),IF(_xll.TM1RPTELLEV($C$21,$C35)&lt;=5,_xll.TM1RPTELLEV($C$21,$C35),"Default"),"Leaf")</f>
        <v>Leaf</v>
      </c>
      <c r="B35" s="46" t="s">
        <v>40</v>
      </c>
      <c r="C35" s="48" t="s">
        <v>37</v>
      </c>
      <c r="D35" s="37">
        <f>_xll.DBRW($B$12,$C$14,$C$15,$B35,$C35,$C$16,$C$17,D$20)</f>
        <v>197920.68</v>
      </c>
      <c r="E35" s="37">
        <f>_xll.DBRW($B$12,$C$14,$C$15,$B35,$C35,$C$16,$C$17,E$20)</f>
        <v>77649.64</v>
      </c>
      <c r="F35" s="37">
        <f>_xll.DBRW($B$12,$C$14,$C$15,$B35,$C35,$C$16,$C$17,F$20)</f>
        <v>61483.79</v>
      </c>
      <c r="G35" s="37">
        <f>_xll.DBRW($B$12,$C$14,$C$15,$B35,$C35,$C$16,$C$17,G$20)</f>
        <v>58787.25</v>
      </c>
      <c r="H35" s="37">
        <f>_xll.DBRW($B$12,$C$14,$C$15,$B35,$C35,$C$16,$C$17,H$20)</f>
        <v>186398.07</v>
      </c>
      <c r="I35" s="37">
        <f>_xll.DBRW($B$12,$C$14,$C$15,$B35,$C35,$C$16,$C$17,I$20)</f>
        <v>70242.91</v>
      </c>
      <c r="J35" s="37">
        <f>_xll.DBRW($B$12,$C$14,$C$15,$B35,$C35,$C$16,$C$17,J$20)</f>
        <v>54987.58</v>
      </c>
      <c r="K35" s="37">
        <f>_xll.DBRW($B$12,$C$14,$C$15,$B35,$C35,$C$16,$C$17,K$20)</f>
        <v>61167.58</v>
      </c>
      <c r="L35" s="37">
        <f>_xll.DBRW($B$12,$C$14,$C$15,$B35,$C35,$C$16,$C$17,L$20)</f>
        <v>198901.24</v>
      </c>
      <c r="M35" s="37">
        <f>_xll.DBRW($B$12,$C$14,$C$15,$B35,$C35,$C$16,$C$17,M$20)</f>
        <v>70706.41</v>
      </c>
      <c r="N35" s="37">
        <f>_xll.DBRW($B$12,$C$14,$C$15,$B35,$C35,$C$16,$C$17,N$20)</f>
        <v>59873.9</v>
      </c>
      <c r="O35" s="37">
        <f>_xll.DBRW($B$12,$C$14,$C$15,$B35,$C35,$C$16,$C$17,O$20)</f>
        <v>68320.930000000008</v>
      </c>
      <c r="P35" s="37">
        <f>_xll.DBRW($B$12,$C$14,$C$15,$B35,$C35,$C$16,$C$17,P$20)</f>
        <v>165964.93</v>
      </c>
      <c r="Q35" s="37">
        <f>_xll.DBRW($B$12,$C$14,$C$15,$B35,$C35,$C$16,$C$17,Q$20)</f>
        <v>49865.39</v>
      </c>
      <c r="R35" s="37">
        <f>_xll.DBRW($B$12,$C$14,$C$15,$B35,$C35,$C$16,$C$17,R$20)</f>
        <v>52188.04</v>
      </c>
      <c r="S35" s="37">
        <f>_xll.DBRW($B$12,$C$14,$C$15,$B35,$C35,$C$16,$C$17,S$20)</f>
        <v>63911.5</v>
      </c>
    </row>
    <row r="36" spans="1:19" s="12" customFormat="1" ht="15" thickBot="1" x14ac:dyDescent="0.35">
      <c r="A36" s="12">
        <f>IF(_xll.TM1RPTELISCONSOLIDATED($C$21,$C36),IF(_xll.TM1RPTELLEV($C$21,$C36)&lt;=5,_xll.TM1RPTELLEV($C$21,$C36),"Default"),"Leaf")</f>
        <v>0</v>
      </c>
      <c r="B36" s="47" t="s">
        <v>41</v>
      </c>
      <c r="C36" s="43" t="s">
        <v>35</v>
      </c>
      <c r="D36" s="14">
        <f>_xll.DBRW($B$12,$C$14,$C$15,$B36,$C36,$C$16,$C$17,D$20)</f>
        <v>382041.42000000004</v>
      </c>
      <c r="E36" s="14">
        <f>_xll.DBRW($B$12,$C$14,$C$15,$B36,$C36,$C$16,$C$17,E$20)</f>
        <v>10.3</v>
      </c>
      <c r="F36" s="14">
        <f>_xll.DBRW($B$12,$C$14,$C$15,$B36,$C36,$C$16,$C$17,F$20)</f>
        <v>196173.8</v>
      </c>
      <c r="G36" s="14">
        <f>_xll.DBRW($B$12,$C$14,$C$15,$B36,$C36,$C$16,$C$17,G$20)</f>
        <v>185857.32</v>
      </c>
      <c r="H36" s="14">
        <f>_xll.DBRW($B$12,$C$14,$C$15,$B36,$C36,$C$16,$C$17,H$20)</f>
        <v>579988.88</v>
      </c>
      <c r="I36" s="14">
        <f>_xll.DBRW($B$12,$C$14,$C$15,$B36,$C36,$C$16,$C$17,I$20)</f>
        <v>199094.88</v>
      </c>
      <c r="J36" s="14">
        <f>_xll.DBRW($B$12,$C$14,$C$15,$B36,$C36,$C$16,$C$17,J$20)</f>
        <v>194688.53999999998</v>
      </c>
      <c r="K36" s="14">
        <f>_xll.DBRW($B$12,$C$14,$C$15,$B36,$C36,$C$16,$C$17,K$20)</f>
        <v>186205.46000000002</v>
      </c>
      <c r="L36" s="14">
        <f>_xll.DBRW($B$12,$C$14,$C$15,$B36,$C36,$C$16,$C$17,L$20)</f>
        <v>598255.92999999993</v>
      </c>
      <c r="M36" s="14">
        <f>_xll.DBRW($B$12,$C$14,$C$15,$B36,$C36,$C$16,$C$17,M$20)</f>
        <v>197823.86</v>
      </c>
      <c r="N36" s="14">
        <f>_xll.DBRW($B$12,$C$14,$C$15,$B36,$C36,$C$16,$C$17,N$20)</f>
        <v>198947.59000000003</v>
      </c>
      <c r="O36" s="14">
        <f>_xll.DBRW($B$12,$C$14,$C$15,$B36,$C36,$C$16,$C$17,O$20)</f>
        <v>201484.47999999998</v>
      </c>
      <c r="P36" s="14">
        <f>_xll.DBRW($B$12,$C$14,$C$15,$B36,$C36,$C$16,$C$17,P$20)</f>
        <v>593685.81999999995</v>
      </c>
      <c r="Q36" s="14">
        <f>_xll.DBRW($B$12,$C$14,$C$15,$B36,$C36,$C$16,$C$17,Q$20)</f>
        <v>198849.74</v>
      </c>
      <c r="R36" s="14">
        <f>_xll.DBRW($B$12,$C$14,$C$15,$B36,$C36,$C$16,$C$17,R$20)</f>
        <v>196547.69</v>
      </c>
      <c r="S36" s="14">
        <f>_xll.DBRW($B$12,$C$14,$C$15,$B36,$C36,$C$16,$C$17,S$20)</f>
        <v>198288.39</v>
      </c>
    </row>
    <row r="37" spans="1:19" s="35" customFormat="1" ht="15" thickBot="1" x14ac:dyDescent="0.35">
      <c r="A37" s="34" t="str">
        <f>IF(_xll.TM1RPTELISCONSOLIDATED($C$21,$C37),IF(_xll.TM1RPTELLEV($C$21,$C37)&lt;=5,_xll.TM1RPTELLEV($C$21,$C37),"Default"),"Leaf")</f>
        <v>Leaf</v>
      </c>
      <c r="B37" s="48" t="s">
        <v>41</v>
      </c>
      <c r="C37" s="48" t="s">
        <v>36</v>
      </c>
      <c r="D37" s="37">
        <f>_xll.DBRW($B$12,$C$14,$C$15,$B37,$C37,$C$16,$C$17,D$20)</f>
        <v>218548.49</v>
      </c>
      <c r="E37" s="37">
        <f>_xll.DBRW($B$12,$C$14,$C$15,$B37,$C37,$C$16,$C$17,E$20)</f>
        <v>6.18</v>
      </c>
      <c r="F37" s="37">
        <f>_xll.DBRW($B$12,$C$14,$C$15,$B37,$C37,$C$16,$C$17,F$20)</f>
        <v>114925.34</v>
      </c>
      <c r="G37" s="37">
        <f>_xll.DBRW($B$12,$C$14,$C$15,$B37,$C37,$C$16,$C$17,G$20)</f>
        <v>103616.97</v>
      </c>
      <c r="H37" s="37">
        <f>_xll.DBRW($B$12,$C$14,$C$15,$B37,$C37,$C$16,$C$17,H$20)</f>
        <v>327334</v>
      </c>
      <c r="I37" s="37">
        <f>_xll.DBRW($B$12,$C$14,$C$15,$B37,$C37,$C$16,$C$17,I$20)</f>
        <v>114652.39</v>
      </c>
      <c r="J37" s="37">
        <f>_xll.DBRW($B$12,$C$14,$C$15,$B37,$C37,$C$16,$C$17,J$20)</f>
        <v>107239.48</v>
      </c>
      <c r="K37" s="37">
        <f>_xll.DBRW($B$12,$C$14,$C$15,$B37,$C37,$C$16,$C$17,K$20)</f>
        <v>105442.13</v>
      </c>
      <c r="L37" s="37">
        <f>_xll.DBRW($B$12,$C$14,$C$15,$B37,$C37,$C$16,$C$17,L$20)</f>
        <v>337824.55</v>
      </c>
      <c r="M37" s="37">
        <f>_xll.DBRW($B$12,$C$14,$C$15,$B37,$C37,$C$16,$C$17,M$20)</f>
        <v>110931</v>
      </c>
      <c r="N37" s="37">
        <f>_xll.DBRW($B$12,$C$14,$C$15,$B37,$C37,$C$16,$C$17,N$20)</f>
        <v>113087.82</v>
      </c>
      <c r="O37" s="37">
        <f>_xll.DBRW($B$12,$C$14,$C$15,$B37,$C37,$C$16,$C$17,O$20)</f>
        <v>113805.73</v>
      </c>
      <c r="P37" s="37">
        <f>_xll.DBRW($B$12,$C$14,$C$15,$B37,$C37,$C$16,$C$17,P$20)</f>
        <v>334764.42</v>
      </c>
      <c r="Q37" s="37">
        <f>_xll.DBRW($B$12,$C$14,$C$15,$B37,$C37,$C$16,$C$17,Q$20)</f>
        <v>114396.95</v>
      </c>
      <c r="R37" s="37">
        <f>_xll.DBRW($B$12,$C$14,$C$15,$B37,$C37,$C$16,$C$17,R$20)</f>
        <v>109967.95</v>
      </c>
      <c r="S37" s="37">
        <f>_xll.DBRW($B$12,$C$14,$C$15,$B37,$C37,$C$16,$C$17,S$20)</f>
        <v>110399.52</v>
      </c>
    </row>
    <row r="38" spans="1:19" s="35" customFormat="1" ht="15" thickBot="1" x14ac:dyDescent="0.35">
      <c r="A38" s="34" t="str">
        <f>IF(_xll.TM1RPTELISCONSOLIDATED($C$21,$C38),IF(_xll.TM1RPTELLEV($C$21,$C38)&lt;=5,_xll.TM1RPTELLEV($C$21,$C38),"Default"),"Leaf")</f>
        <v>Leaf</v>
      </c>
      <c r="B38" s="48" t="s">
        <v>41</v>
      </c>
      <c r="C38" s="48" t="s">
        <v>37</v>
      </c>
      <c r="D38" s="37">
        <f>_xll.DBRW($B$12,$C$14,$C$15,$B38,$C38,$C$16,$C$17,D$20)</f>
        <v>163492.93</v>
      </c>
      <c r="E38" s="37">
        <f>_xll.DBRW($B$12,$C$14,$C$15,$B38,$C38,$C$16,$C$17,E$20)</f>
        <v>4.12</v>
      </c>
      <c r="F38" s="37">
        <f>_xll.DBRW($B$12,$C$14,$C$15,$B38,$C38,$C$16,$C$17,F$20)</f>
        <v>81248.460000000006</v>
      </c>
      <c r="G38" s="37">
        <f>_xll.DBRW($B$12,$C$14,$C$15,$B38,$C38,$C$16,$C$17,G$20)</f>
        <v>82240.350000000006</v>
      </c>
      <c r="H38" s="37">
        <f>_xll.DBRW($B$12,$C$14,$C$15,$B38,$C38,$C$16,$C$17,H$20)</f>
        <v>252654.88</v>
      </c>
      <c r="I38" s="37">
        <f>_xll.DBRW($B$12,$C$14,$C$15,$B38,$C38,$C$16,$C$17,I$20)</f>
        <v>84442.49</v>
      </c>
      <c r="J38" s="37">
        <f>_xll.DBRW($B$12,$C$14,$C$15,$B38,$C38,$C$16,$C$17,J$20)</f>
        <v>87449.06</v>
      </c>
      <c r="K38" s="37">
        <f>_xll.DBRW($B$12,$C$14,$C$15,$B38,$C38,$C$16,$C$17,K$20)</f>
        <v>80763.33</v>
      </c>
      <c r="L38" s="37">
        <f>_xll.DBRW($B$12,$C$14,$C$15,$B38,$C38,$C$16,$C$17,L$20)</f>
        <v>260431.38</v>
      </c>
      <c r="M38" s="37">
        <f>_xll.DBRW($B$12,$C$14,$C$15,$B38,$C38,$C$16,$C$17,M$20)</f>
        <v>86892.86</v>
      </c>
      <c r="N38" s="37">
        <f>_xll.DBRW($B$12,$C$14,$C$15,$B38,$C38,$C$16,$C$17,N$20)</f>
        <v>85859.77</v>
      </c>
      <c r="O38" s="37">
        <f>_xll.DBRW($B$12,$C$14,$C$15,$B38,$C38,$C$16,$C$17,O$20)</f>
        <v>87678.75</v>
      </c>
      <c r="P38" s="37">
        <f>_xll.DBRW($B$12,$C$14,$C$15,$B38,$C38,$C$16,$C$17,P$20)</f>
        <v>258921.40000000002</v>
      </c>
      <c r="Q38" s="37">
        <f>_xll.DBRW($B$12,$C$14,$C$15,$B38,$C38,$C$16,$C$17,Q$20)</f>
        <v>84452.790000000008</v>
      </c>
      <c r="R38" s="37">
        <f>_xll.DBRW($B$12,$C$14,$C$15,$B38,$C38,$C$16,$C$17,R$20)</f>
        <v>86579.74</v>
      </c>
      <c r="S38" s="37">
        <f>_xll.DBRW($B$12,$C$14,$C$15,$B38,$C38,$C$16,$C$17,S$20)</f>
        <v>87888.87</v>
      </c>
    </row>
    <row r="39" spans="1:19" s="12" customFormat="1" ht="15" thickBot="1" x14ac:dyDescent="0.35">
      <c r="A39" s="12">
        <f>IF(_xll.TM1RPTELISCONSOLIDATED($C$21,$C39),IF(_xll.TM1RPTELLEV($C$21,$C39)&lt;=5,_xll.TM1RPTELLEV($C$21,$C39),"Default"),"Leaf")</f>
        <v>0</v>
      </c>
      <c r="B39" s="47" t="s">
        <v>42</v>
      </c>
      <c r="C39" s="43" t="s">
        <v>35</v>
      </c>
      <c r="D39" s="14">
        <f>_xll.DBRW($B$12,$C$14,$C$15,$B39,$C39,$C$16,$C$17,D$20)</f>
        <v>1110769.5100000002</v>
      </c>
      <c r="E39" s="14">
        <f>_xll.DBRW($B$12,$C$14,$C$15,$B39,$C39,$C$16,$C$17,E$20)</f>
        <v>377420.84</v>
      </c>
      <c r="F39" s="14">
        <f>_xll.DBRW($B$12,$C$14,$C$15,$B39,$C39,$C$16,$C$17,F$20)</f>
        <v>365874.54000000004</v>
      </c>
      <c r="G39" s="14">
        <f>_xll.DBRW($B$12,$C$14,$C$15,$B39,$C39,$C$16,$C$17,G$20)</f>
        <v>367474.13</v>
      </c>
      <c r="H39" s="14">
        <f>_xll.DBRW($B$12,$C$14,$C$15,$B39,$C39,$C$16,$C$17,H$20)</f>
        <v>1121351.73</v>
      </c>
      <c r="I39" s="14">
        <f>_xll.DBRW($B$12,$C$14,$C$15,$B39,$C39,$C$16,$C$17,I$20)</f>
        <v>377595.94000000006</v>
      </c>
      <c r="J39" s="14">
        <f>_xll.DBRW($B$12,$C$14,$C$15,$B39,$C39,$C$16,$C$17,J$20)</f>
        <v>366390.57</v>
      </c>
      <c r="K39" s="14">
        <f>_xll.DBRW($B$12,$C$14,$C$15,$B39,$C39,$C$16,$C$17,K$20)</f>
        <v>377365.22000000003</v>
      </c>
      <c r="L39" s="14">
        <f>_xll.DBRW($B$12,$C$14,$C$15,$B39,$C39,$C$16,$C$17,L$20)</f>
        <v>1130151.02</v>
      </c>
      <c r="M39" s="14">
        <f>_xll.DBRW($B$12,$C$14,$C$15,$B39,$C39,$C$16,$C$17,M$20)</f>
        <v>371704.34</v>
      </c>
      <c r="N39" s="14">
        <f>_xll.DBRW($B$12,$C$14,$C$15,$B39,$C39,$C$16,$C$17,N$20)</f>
        <v>376135.39999999997</v>
      </c>
      <c r="O39" s="14">
        <f>_xll.DBRW($B$12,$C$14,$C$15,$B39,$C39,$C$16,$C$17,O$20)</f>
        <v>382311.28</v>
      </c>
      <c r="P39" s="14">
        <f>_xll.DBRW($B$12,$C$14,$C$15,$B39,$C39,$C$16,$C$17,P$20)</f>
        <v>1098003.69</v>
      </c>
      <c r="Q39" s="14">
        <f>_xll.DBRW($B$12,$C$14,$C$15,$B39,$C39,$C$16,$C$17,Q$20)</f>
        <v>359542.10000000003</v>
      </c>
      <c r="R39" s="14">
        <f>_xll.DBRW($B$12,$C$14,$C$15,$B39,$C39,$C$16,$C$17,R$20)</f>
        <v>364030.84</v>
      </c>
      <c r="S39" s="14">
        <f>_xll.DBRW($B$12,$C$14,$C$15,$B39,$C39,$C$16,$C$17,S$20)</f>
        <v>374430.75000000006</v>
      </c>
    </row>
    <row r="40" spans="1:19" s="35" customFormat="1" ht="15" thickBot="1" x14ac:dyDescent="0.35">
      <c r="A40" s="34" t="str">
        <f>IF(_xll.TM1RPTELISCONSOLIDATED($C$21,$C40),IF(_xll.TM1RPTELLEV($C$21,$C40)&lt;=5,_xll.TM1RPTELLEV($C$21,$C40),"Default"),"Leaf")</f>
        <v>Leaf</v>
      </c>
      <c r="B40" s="48" t="s">
        <v>42</v>
      </c>
      <c r="C40" s="48" t="s">
        <v>36</v>
      </c>
      <c r="D40" s="37">
        <f>_xll.DBRW($B$12,$C$14,$C$15,$B40,$C40,$C$16,$C$17,D$20)</f>
        <v>938284.68</v>
      </c>
      <c r="E40" s="37">
        <f>_xll.DBRW($B$12,$C$14,$C$15,$B40,$C40,$C$16,$C$17,E$20)</f>
        <v>315512.69</v>
      </c>
      <c r="F40" s="37">
        <f>_xll.DBRW($B$12,$C$14,$C$15,$B40,$C40,$C$16,$C$17,F$20)</f>
        <v>311041.46000000002</v>
      </c>
      <c r="G40" s="37">
        <f>_xll.DBRW($B$12,$C$14,$C$15,$B40,$C40,$C$16,$C$17,G$20)</f>
        <v>311730.53000000003</v>
      </c>
      <c r="H40" s="37">
        <f>_xll.DBRW($B$12,$C$14,$C$15,$B40,$C40,$C$16,$C$17,H$20)</f>
        <v>943378.03</v>
      </c>
      <c r="I40" s="37">
        <f>_xll.DBRW($B$12,$C$14,$C$15,$B40,$C40,$C$16,$C$17,I$20)</f>
        <v>311760.40000000002</v>
      </c>
      <c r="J40" s="37">
        <f>_xll.DBRW($B$12,$C$14,$C$15,$B40,$C40,$C$16,$C$17,J$20)</f>
        <v>316160.56</v>
      </c>
      <c r="K40" s="37">
        <f>_xll.DBRW($B$12,$C$14,$C$15,$B40,$C40,$C$16,$C$17,K$20)</f>
        <v>315457.07</v>
      </c>
      <c r="L40" s="37">
        <f>_xll.DBRW($B$12,$C$14,$C$15,$B40,$C40,$C$16,$C$17,L$20)</f>
        <v>953738.8</v>
      </c>
      <c r="M40" s="37">
        <f>_xll.DBRW($B$12,$C$14,$C$15,$B40,$C40,$C$16,$C$17,M$20)</f>
        <v>316871.26</v>
      </c>
      <c r="N40" s="37">
        <f>_xll.DBRW($B$12,$C$14,$C$15,$B40,$C40,$C$16,$C$17,N$20)</f>
        <v>320391.8</v>
      </c>
      <c r="O40" s="37">
        <f>_xll.DBRW($B$12,$C$14,$C$15,$B40,$C40,$C$16,$C$17,O$20)</f>
        <v>316475.74</v>
      </c>
      <c r="P40" s="37">
        <f>_xll.DBRW($B$12,$C$14,$C$15,$B40,$C40,$C$16,$C$17,P$20)</f>
        <v>935635.52</v>
      </c>
      <c r="Q40" s="37">
        <f>_xll.DBRW($B$12,$C$14,$C$15,$B40,$C40,$C$16,$C$17,Q$20)</f>
        <v>309312.09000000003</v>
      </c>
      <c r="R40" s="37">
        <f>_xll.DBRW($B$12,$C$14,$C$15,$B40,$C40,$C$16,$C$17,R$20)</f>
        <v>313800.83</v>
      </c>
      <c r="S40" s="37">
        <f>_xll.DBRW($B$12,$C$14,$C$15,$B40,$C40,$C$16,$C$17,S$20)</f>
        <v>312522.60000000003</v>
      </c>
    </row>
    <row r="41" spans="1:19" s="35" customFormat="1" ht="15" thickBot="1" x14ac:dyDescent="0.35">
      <c r="A41" s="34" t="str">
        <f>IF(_xll.TM1RPTELISCONSOLIDATED($C$21,$C41),IF(_xll.TM1RPTELLEV($C$21,$C41)&lt;=5,_xll.TM1RPTELLEV($C$21,$C41),"Default"),"Leaf")</f>
        <v>Leaf</v>
      </c>
      <c r="B41" s="48" t="s">
        <v>42</v>
      </c>
      <c r="C41" s="48" t="s">
        <v>37</v>
      </c>
      <c r="D41" s="37">
        <f>_xll.DBRW($B$12,$C$14,$C$15,$B41,$C41,$C$16,$C$17,D$20)</f>
        <v>172484.83000000002</v>
      </c>
      <c r="E41" s="37">
        <f>_xll.DBRW($B$12,$C$14,$C$15,$B41,$C41,$C$16,$C$17,E$20)</f>
        <v>61908.15</v>
      </c>
      <c r="F41" s="37">
        <f>_xll.DBRW($B$12,$C$14,$C$15,$B41,$C41,$C$16,$C$17,F$20)</f>
        <v>54833.08</v>
      </c>
      <c r="G41" s="37">
        <f>_xll.DBRW($B$12,$C$14,$C$15,$B41,$C41,$C$16,$C$17,G$20)</f>
        <v>55743.6</v>
      </c>
      <c r="H41" s="37">
        <f>_xll.DBRW($B$12,$C$14,$C$15,$B41,$C41,$C$16,$C$17,H$20)</f>
        <v>177973.7</v>
      </c>
      <c r="I41" s="37">
        <f>_xll.DBRW($B$12,$C$14,$C$15,$B41,$C41,$C$16,$C$17,I$20)</f>
        <v>65835.540000000008</v>
      </c>
      <c r="J41" s="37">
        <f>_xll.DBRW($B$12,$C$14,$C$15,$B41,$C41,$C$16,$C$17,J$20)</f>
        <v>50230.01</v>
      </c>
      <c r="K41" s="37">
        <f>_xll.DBRW($B$12,$C$14,$C$15,$B41,$C41,$C$16,$C$17,K$20)</f>
        <v>61908.15</v>
      </c>
      <c r="L41" s="37">
        <f>_xll.DBRW($B$12,$C$14,$C$15,$B41,$C41,$C$16,$C$17,L$20)</f>
        <v>176412.22</v>
      </c>
      <c r="M41" s="37">
        <f>_xll.DBRW($B$12,$C$14,$C$15,$B41,$C41,$C$16,$C$17,M$20)</f>
        <v>54833.08</v>
      </c>
      <c r="N41" s="37">
        <f>_xll.DBRW($B$12,$C$14,$C$15,$B41,$C41,$C$16,$C$17,N$20)</f>
        <v>55743.6</v>
      </c>
      <c r="O41" s="37">
        <f>_xll.DBRW($B$12,$C$14,$C$15,$B41,$C41,$C$16,$C$17,O$20)</f>
        <v>65835.540000000008</v>
      </c>
      <c r="P41" s="37">
        <f>_xll.DBRW($B$12,$C$14,$C$15,$B41,$C41,$C$16,$C$17,P$20)</f>
        <v>162368.17000000001</v>
      </c>
      <c r="Q41" s="37">
        <f>_xll.DBRW($B$12,$C$14,$C$15,$B41,$C41,$C$16,$C$17,Q$20)</f>
        <v>50230.01</v>
      </c>
      <c r="R41" s="37">
        <f>_xll.DBRW($B$12,$C$14,$C$15,$B41,$C41,$C$16,$C$17,R$20)</f>
        <v>50230.01</v>
      </c>
      <c r="S41" s="37">
        <f>_xll.DBRW($B$12,$C$14,$C$15,$B41,$C41,$C$16,$C$17,S$20)</f>
        <v>61908.15</v>
      </c>
    </row>
    <row r="42" spans="1:19" s="12" customFormat="1" ht="15" thickBot="1" x14ac:dyDescent="0.35">
      <c r="A42" s="12">
        <f>IF(_xll.TM1RPTELISCONSOLIDATED($C$21,$C42),IF(_xll.TM1RPTELLEV($C$21,$C42)&lt;=5,_xll.TM1RPTELLEV($C$21,$C42),"Default"),"Leaf")</f>
        <v>0</v>
      </c>
      <c r="B42" s="44" t="s">
        <v>43</v>
      </c>
      <c r="C42" s="43" t="s">
        <v>35</v>
      </c>
      <c r="D42" s="14">
        <f>_xll.DBRW($B$12,$C$14,$C$15,$B42,$C42,$C$16,$C$17,D$20)</f>
        <v>3618068.6400000006</v>
      </c>
      <c r="E42" s="14">
        <f>_xll.DBRW($B$12,$C$14,$C$15,$B42,$C42,$C$16,$C$17,E$20)</f>
        <v>1115948.3499999999</v>
      </c>
      <c r="F42" s="14">
        <f>_xll.DBRW($B$12,$C$14,$C$15,$B42,$C42,$C$16,$C$17,F$20)</f>
        <v>1260329.6300000001</v>
      </c>
      <c r="G42" s="14">
        <f>_xll.DBRW($B$12,$C$14,$C$15,$B42,$C42,$C$16,$C$17,G$20)</f>
        <v>1241790.6599999999</v>
      </c>
      <c r="H42" s="14">
        <f>_xll.DBRW($B$12,$C$14,$C$15,$B42,$C42,$C$16,$C$17,H$20)</f>
        <v>3686465.7900000005</v>
      </c>
      <c r="I42" s="14">
        <f>_xll.DBRW($B$12,$C$14,$C$15,$B42,$C42,$C$16,$C$17,I$20)</f>
        <v>1227130.67</v>
      </c>
      <c r="J42" s="14">
        <f>_xll.DBRW($B$12,$C$14,$C$15,$B42,$C42,$C$16,$C$17,J$20)</f>
        <v>1234331.3999999999</v>
      </c>
      <c r="K42" s="14">
        <f>_xll.DBRW($B$12,$C$14,$C$15,$B42,$C42,$C$16,$C$17,K$20)</f>
        <v>1225003.7200000002</v>
      </c>
      <c r="L42" s="14">
        <f>_xll.DBRW($B$12,$C$14,$C$15,$B42,$C42,$C$16,$C$17,L$20)</f>
        <v>3755885.7300000009</v>
      </c>
      <c r="M42" s="14">
        <f>_xll.DBRW($B$12,$C$14,$C$15,$B42,$C42,$C$16,$C$17,M$20)</f>
        <v>1272523.8</v>
      </c>
      <c r="N42" s="14">
        <f>_xll.DBRW($B$12,$C$14,$C$15,$B42,$C42,$C$16,$C$17,N$20)</f>
        <v>1250033.75</v>
      </c>
      <c r="O42" s="14">
        <f>_xll.DBRW($B$12,$C$14,$C$15,$B42,$C42,$C$16,$C$17,O$20)</f>
        <v>1233328.18</v>
      </c>
      <c r="P42" s="14">
        <f>_xll.DBRW($B$12,$C$14,$C$15,$B42,$C42,$C$16,$C$17,P$20)</f>
        <v>3733076.3800000008</v>
      </c>
      <c r="Q42" s="14">
        <f>_xll.DBRW($B$12,$C$14,$C$15,$B42,$C42,$C$16,$C$17,Q$20)</f>
        <v>1251241.94</v>
      </c>
      <c r="R42" s="14">
        <f>_xll.DBRW($B$12,$C$14,$C$15,$B42,$C42,$C$16,$C$17,R$20)</f>
        <v>1248574.2399999998</v>
      </c>
      <c r="S42" s="14">
        <f>_xll.DBRW($B$12,$C$14,$C$15,$B42,$C42,$C$16,$C$17,S$20)</f>
        <v>1233260.2</v>
      </c>
    </row>
    <row r="43" spans="1:19" s="35" customFormat="1" ht="15" thickBot="1" x14ac:dyDescent="0.35">
      <c r="A43" s="34" t="str">
        <f>IF(_xll.TM1RPTELISCONSOLIDATED($C$21,$C43),IF(_xll.TM1RPTELLEV($C$21,$C43)&lt;=5,_xll.TM1RPTELLEV($C$21,$C43),"Default"),"Leaf")</f>
        <v>Leaf</v>
      </c>
      <c r="B43" s="42" t="s">
        <v>43</v>
      </c>
      <c r="C43" s="48" t="s">
        <v>36</v>
      </c>
      <c r="D43" s="37">
        <f>_xll.DBRW($B$12,$C$14,$C$15,$B43,$C43,$C$16,$C$17,D$20)</f>
        <v>2095707.0100000002</v>
      </c>
      <c r="E43" s="37">
        <f>_xll.DBRW($B$12,$C$14,$C$15,$B43,$C43,$C$16,$C$17,E$20)</f>
        <v>624661.01</v>
      </c>
      <c r="F43" s="37">
        <f>_xll.DBRW($B$12,$C$14,$C$15,$B43,$C43,$C$16,$C$17,F$20)</f>
        <v>733321.89</v>
      </c>
      <c r="G43" s="37">
        <f>_xll.DBRW($B$12,$C$14,$C$15,$B43,$C43,$C$16,$C$17,G$20)</f>
        <v>737724.1100000001</v>
      </c>
      <c r="H43" s="37">
        <f>_xll.DBRW($B$12,$C$14,$C$15,$B43,$C43,$C$16,$C$17,H$20)</f>
        <v>2208114</v>
      </c>
      <c r="I43" s="37">
        <f>_xll.DBRW($B$12,$C$14,$C$15,$B43,$C43,$C$16,$C$17,I$20)</f>
        <v>742947.24000000011</v>
      </c>
      <c r="J43" s="37">
        <f>_xll.DBRW($B$12,$C$14,$C$15,$B43,$C43,$C$16,$C$17,J$20)</f>
        <v>731450.38</v>
      </c>
      <c r="K43" s="37">
        <f>_xll.DBRW($B$12,$C$14,$C$15,$B43,$C43,$C$16,$C$17,K$20)</f>
        <v>733716.38</v>
      </c>
      <c r="L43" s="37">
        <f>_xll.DBRW($B$12,$C$14,$C$15,$B43,$C43,$C$16,$C$17,L$20)</f>
        <v>2240628.0100000002</v>
      </c>
      <c r="M43" s="37">
        <f>_xll.DBRW($B$12,$C$14,$C$15,$B43,$C43,$C$16,$C$17,M$20)</f>
        <v>745516.06</v>
      </c>
      <c r="N43" s="37">
        <f>_xll.DBRW($B$12,$C$14,$C$15,$B43,$C43,$C$16,$C$17,N$20)</f>
        <v>745967.20000000019</v>
      </c>
      <c r="O43" s="37">
        <f>_xll.DBRW($B$12,$C$14,$C$15,$B43,$C43,$C$16,$C$17,O$20)</f>
        <v>749144.75</v>
      </c>
      <c r="P43" s="37">
        <f>_xll.DBRW($B$12,$C$14,$C$15,$B43,$C43,$C$16,$C$17,P$20)</f>
        <v>2236027</v>
      </c>
      <c r="Q43" s="37">
        <f>_xll.DBRW($B$12,$C$14,$C$15,$B43,$C43,$C$16,$C$17,Q$20)</f>
        <v>748360.91999999993</v>
      </c>
      <c r="R43" s="37">
        <f>_xll.DBRW($B$12,$C$14,$C$15,$B43,$C43,$C$16,$C$17,R$20)</f>
        <v>745693.22</v>
      </c>
      <c r="S43" s="37">
        <f>_xll.DBRW($B$12,$C$14,$C$15,$B43,$C43,$C$16,$C$17,S$20)</f>
        <v>741972.8600000001</v>
      </c>
    </row>
    <row r="44" spans="1:19" s="35" customFormat="1" ht="15" thickBot="1" x14ac:dyDescent="0.35">
      <c r="A44" s="34" t="str">
        <f>IF(_xll.TM1RPTELISCONSOLIDATED($C$21,$C44),IF(_xll.TM1RPTELLEV($C$21,$C44)&lt;=5,_xll.TM1RPTELLEV($C$21,$C44),"Default"),"Leaf")</f>
        <v>Leaf</v>
      </c>
      <c r="B44" s="42" t="s">
        <v>43</v>
      </c>
      <c r="C44" s="48" t="s">
        <v>37</v>
      </c>
      <c r="D44" s="37">
        <f>_xll.DBRW($B$12,$C$14,$C$15,$B44,$C44,$C$16,$C$17,D$20)</f>
        <v>1522361.63</v>
      </c>
      <c r="E44" s="37">
        <f>_xll.DBRW($B$12,$C$14,$C$15,$B44,$C44,$C$16,$C$17,E$20)</f>
        <v>491287.34</v>
      </c>
      <c r="F44" s="37">
        <f>_xll.DBRW($B$12,$C$14,$C$15,$B44,$C44,$C$16,$C$17,F$20)</f>
        <v>527007.74</v>
      </c>
      <c r="G44" s="37">
        <f>_xll.DBRW($B$12,$C$14,$C$15,$B44,$C44,$C$16,$C$17,G$20)</f>
        <v>504066.55000000005</v>
      </c>
      <c r="H44" s="37">
        <f>_xll.DBRW($B$12,$C$14,$C$15,$B44,$C44,$C$16,$C$17,H$20)</f>
        <v>1478351.79</v>
      </c>
      <c r="I44" s="37">
        <f>_xll.DBRW($B$12,$C$14,$C$15,$B44,$C44,$C$16,$C$17,I$20)</f>
        <v>484183.43</v>
      </c>
      <c r="J44" s="37">
        <f>_xll.DBRW($B$12,$C$14,$C$15,$B44,$C44,$C$16,$C$17,J$20)</f>
        <v>502881.02</v>
      </c>
      <c r="K44" s="37">
        <f>_xll.DBRW($B$12,$C$14,$C$15,$B44,$C44,$C$16,$C$17,K$20)</f>
        <v>491287.34</v>
      </c>
      <c r="L44" s="37">
        <f>_xll.DBRW($B$12,$C$14,$C$15,$B44,$C44,$C$16,$C$17,L$20)</f>
        <v>1515257.72</v>
      </c>
      <c r="M44" s="37">
        <f>_xll.DBRW($B$12,$C$14,$C$15,$B44,$C44,$C$16,$C$17,M$20)</f>
        <v>527007.74</v>
      </c>
      <c r="N44" s="37">
        <f>_xll.DBRW($B$12,$C$14,$C$15,$B44,$C44,$C$16,$C$17,N$20)</f>
        <v>504066.55000000005</v>
      </c>
      <c r="O44" s="37">
        <f>_xll.DBRW($B$12,$C$14,$C$15,$B44,$C44,$C$16,$C$17,O$20)</f>
        <v>484183.43</v>
      </c>
      <c r="P44" s="37">
        <f>_xll.DBRW($B$12,$C$14,$C$15,$B44,$C44,$C$16,$C$17,P$20)</f>
        <v>1497049.38</v>
      </c>
      <c r="Q44" s="37">
        <f>_xll.DBRW($B$12,$C$14,$C$15,$B44,$C44,$C$16,$C$17,Q$20)</f>
        <v>502881.02</v>
      </c>
      <c r="R44" s="37">
        <f>_xll.DBRW($B$12,$C$14,$C$15,$B44,$C44,$C$16,$C$17,R$20)</f>
        <v>502881.02</v>
      </c>
      <c r="S44" s="37">
        <f>_xll.DBRW($B$12,$C$14,$C$15,$B44,$C44,$C$16,$C$17,S$20)</f>
        <v>491287.34</v>
      </c>
    </row>
    <row r="45" spans="1:19" s="12" customFormat="1" ht="15" thickBot="1" x14ac:dyDescent="0.35">
      <c r="A45" s="12">
        <f>IF(_xll.TM1RPTELISCONSOLIDATED($C$21,$C45),IF(_xll.TM1RPTELLEV($C$21,$C45)&lt;=5,_xll.TM1RPTELLEV($C$21,$C45),"Default"),"Leaf")</f>
        <v>0</v>
      </c>
      <c r="B45" s="45" t="s">
        <v>44</v>
      </c>
      <c r="C45" s="43" t="s">
        <v>35</v>
      </c>
      <c r="D45" s="14">
        <f>_xll.DBRW($B$12,$C$14,$C$15,$B45,$C45,$C$16,$C$17,D$20)</f>
        <v>2023882.02</v>
      </c>
      <c r="E45" s="14">
        <f>_xll.DBRW($B$12,$C$14,$C$15,$B45,$C45,$C$16,$C$17,E$20)</f>
        <v>655689.76</v>
      </c>
      <c r="F45" s="14">
        <f>_xll.DBRW($B$12,$C$14,$C$15,$B45,$C45,$C$16,$C$17,F$20)</f>
        <v>680204.79</v>
      </c>
      <c r="G45" s="14">
        <f>_xll.DBRW($B$12,$C$14,$C$15,$B45,$C45,$C$16,$C$17,G$20)</f>
        <v>687987.47</v>
      </c>
      <c r="H45" s="14">
        <f>_xll.DBRW($B$12,$C$14,$C$15,$B45,$C45,$C$16,$C$17,H$20)</f>
        <v>1976951.1</v>
      </c>
      <c r="I45" s="14">
        <f>_xll.DBRW($B$12,$C$14,$C$15,$B45,$C45,$C$16,$C$17,I$20)</f>
        <v>657102.92000000004</v>
      </c>
      <c r="J45" s="14">
        <f>_xll.DBRW($B$12,$C$14,$C$15,$B45,$C45,$C$16,$C$17,J$20)</f>
        <v>664389.14</v>
      </c>
      <c r="K45" s="14">
        <f>_xll.DBRW($B$12,$C$14,$C$15,$B45,$C45,$C$16,$C$17,K$20)</f>
        <v>655459.04</v>
      </c>
      <c r="L45" s="14">
        <f>_xll.DBRW($B$12,$C$14,$C$15,$B45,$C45,$C$16,$C$17,L$20)</f>
        <v>2032215.75</v>
      </c>
      <c r="M45" s="14">
        <f>_xll.DBRW($B$12,$C$14,$C$15,$B45,$C45,$C$16,$C$17,M$20)</f>
        <v>686230.29</v>
      </c>
      <c r="N45" s="14">
        <f>_xll.DBRW($B$12,$C$14,$C$15,$B45,$C45,$C$16,$C$17,N$20)</f>
        <v>685901.72</v>
      </c>
      <c r="O45" s="14">
        <f>_xll.DBRW($B$12,$C$14,$C$15,$B45,$C45,$C$16,$C$17,O$20)</f>
        <v>660083.74</v>
      </c>
      <c r="P45" s="14">
        <f>_xll.DBRW($B$12,$C$14,$C$15,$B45,$C45,$C$16,$C$17,P$20)</f>
        <v>1994567.19</v>
      </c>
      <c r="Q45" s="14">
        <f>_xll.DBRW($B$12,$C$14,$C$15,$B45,$C45,$C$16,$C$17,Q$20)</f>
        <v>665468.58000000007</v>
      </c>
      <c r="R45" s="14">
        <f>_xll.DBRW($B$12,$C$14,$C$15,$B45,$C45,$C$16,$C$17,R$20)</f>
        <v>666994.01</v>
      </c>
      <c r="S45" s="14">
        <f>_xll.DBRW($B$12,$C$14,$C$15,$B45,$C45,$C$16,$C$17,S$20)</f>
        <v>662104.6</v>
      </c>
    </row>
    <row r="46" spans="1:19" s="35" customFormat="1" ht="15" thickBot="1" x14ac:dyDescent="0.35">
      <c r="A46" s="34" t="str">
        <f>IF(_xll.TM1RPTELISCONSOLIDATED($C$21,$C46),IF(_xll.TM1RPTELLEV($C$21,$C46)&lt;=5,_xll.TM1RPTELLEV($C$21,$C46),"Default"),"Leaf")</f>
        <v>Leaf</v>
      </c>
      <c r="B46" s="46" t="s">
        <v>44</v>
      </c>
      <c r="C46" s="48" t="s">
        <v>36</v>
      </c>
      <c r="D46" s="37">
        <f>_xll.DBRW($B$12,$C$14,$C$15,$B46,$C46,$C$16,$C$17,D$20)</f>
        <v>937571.92000000016</v>
      </c>
      <c r="E46" s="37">
        <f>_xll.DBRW($B$12,$C$14,$C$15,$B46,$C46,$C$16,$C$17,E$20)</f>
        <v>310136.09000000003</v>
      </c>
      <c r="F46" s="37">
        <f>_xll.DBRW($B$12,$C$14,$C$15,$B46,$C46,$C$16,$C$17,F$20)</f>
        <v>309196.73</v>
      </c>
      <c r="G46" s="37">
        <f>_xll.DBRW($B$12,$C$14,$C$15,$B46,$C46,$C$16,$C$17,G$20)</f>
        <v>318239.10000000003</v>
      </c>
      <c r="H46" s="37">
        <f>_xll.DBRW($B$12,$C$14,$C$15,$B46,$C46,$C$16,$C$17,H$20)</f>
        <v>934901.13</v>
      </c>
      <c r="I46" s="37">
        <f>_xll.DBRW($B$12,$C$14,$C$15,$B46,$C46,$C$16,$C$17,I$20)</f>
        <v>311687.27</v>
      </c>
      <c r="J46" s="37">
        <f>_xll.DBRW($B$12,$C$14,$C$15,$B46,$C46,$C$16,$C$17,J$20)</f>
        <v>313308.49</v>
      </c>
      <c r="K46" s="37">
        <f>_xll.DBRW($B$12,$C$14,$C$15,$B46,$C46,$C$16,$C$17,K$20)</f>
        <v>309905.37</v>
      </c>
      <c r="L46" s="37">
        <f>_xll.DBRW($B$12,$C$14,$C$15,$B46,$C46,$C$16,$C$17,L$20)</f>
        <v>946043.67000000016</v>
      </c>
      <c r="M46" s="37">
        <f>_xll.DBRW($B$12,$C$14,$C$15,$B46,$C46,$C$16,$C$17,M$20)</f>
        <v>315222.23</v>
      </c>
      <c r="N46" s="37">
        <f>_xll.DBRW($B$12,$C$14,$C$15,$B46,$C46,$C$16,$C$17,N$20)</f>
        <v>316153.35000000003</v>
      </c>
      <c r="O46" s="37">
        <f>_xll.DBRW($B$12,$C$14,$C$15,$B46,$C46,$C$16,$C$17,O$20)</f>
        <v>314668.09000000003</v>
      </c>
      <c r="P46" s="37">
        <f>_xll.DBRW($B$12,$C$14,$C$15,$B46,$C46,$C$16,$C$17,P$20)</f>
        <v>946852.22</v>
      </c>
      <c r="Q46" s="37">
        <f>_xll.DBRW($B$12,$C$14,$C$15,$B46,$C46,$C$16,$C$17,Q$20)</f>
        <v>314387.93</v>
      </c>
      <c r="R46" s="37">
        <f>_xll.DBRW($B$12,$C$14,$C$15,$B46,$C46,$C$16,$C$17,R$20)</f>
        <v>315913.36</v>
      </c>
      <c r="S46" s="37">
        <f>_xll.DBRW($B$12,$C$14,$C$15,$B46,$C46,$C$16,$C$17,S$20)</f>
        <v>316550.93</v>
      </c>
    </row>
    <row r="47" spans="1:19" s="35" customFormat="1" ht="15" thickBot="1" x14ac:dyDescent="0.35">
      <c r="A47" s="34" t="str">
        <f>IF(_xll.TM1RPTELISCONSOLIDATED($C$21,$C47),IF(_xll.TM1RPTELLEV($C$21,$C47)&lt;=5,_xll.TM1RPTELLEV($C$21,$C47),"Default"),"Leaf")</f>
        <v>Leaf</v>
      </c>
      <c r="B47" s="46" t="s">
        <v>44</v>
      </c>
      <c r="C47" s="48" t="s">
        <v>37</v>
      </c>
      <c r="D47" s="37">
        <f>_xll.DBRW($B$12,$C$14,$C$15,$B47,$C47,$C$16,$C$17,D$20)</f>
        <v>1086310.1000000001</v>
      </c>
      <c r="E47" s="37">
        <f>_xll.DBRW($B$12,$C$14,$C$15,$B47,$C47,$C$16,$C$17,E$20)</f>
        <v>345553.67</v>
      </c>
      <c r="F47" s="37">
        <f>_xll.DBRW($B$12,$C$14,$C$15,$B47,$C47,$C$16,$C$17,F$20)</f>
        <v>371008.06</v>
      </c>
      <c r="G47" s="37">
        <f>_xll.DBRW($B$12,$C$14,$C$15,$B47,$C47,$C$16,$C$17,G$20)</f>
        <v>369748.37</v>
      </c>
      <c r="H47" s="37">
        <f>_xll.DBRW($B$12,$C$14,$C$15,$B47,$C47,$C$16,$C$17,H$20)</f>
        <v>1042049.97</v>
      </c>
      <c r="I47" s="37">
        <f>_xll.DBRW($B$12,$C$14,$C$15,$B47,$C47,$C$16,$C$17,I$20)</f>
        <v>345415.65</v>
      </c>
      <c r="J47" s="37">
        <f>_xll.DBRW($B$12,$C$14,$C$15,$B47,$C47,$C$16,$C$17,J$20)</f>
        <v>351080.65</v>
      </c>
      <c r="K47" s="37">
        <f>_xll.DBRW($B$12,$C$14,$C$15,$B47,$C47,$C$16,$C$17,K$20)</f>
        <v>345553.67</v>
      </c>
      <c r="L47" s="37">
        <f>_xll.DBRW($B$12,$C$14,$C$15,$B47,$C47,$C$16,$C$17,L$20)</f>
        <v>1086172.08</v>
      </c>
      <c r="M47" s="37">
        <f>_xll.DBRW($B$12,$C$14,$C$15,$B47,$C47,$C$16,$C$17,M$20)</f>
        <v>371008.06</v>
      </c>
      <c r="N47" s="37">
        <f>_xll.DBRW($B$12,$C$14,$C$15,$B47,$C47,$C$16,$C$17,N$20)</f>
        <v>369748.37</v>
      </c>
      <c r="O47" s="37">
        <f>_xll.DBRW($B$12,$C$14,$C$15,$B47,$C47,$C$16,$C$17,O$20)</f>
        <v>345415.65</v>
      </c>
      <c r="P47" s="37">
        <f>_xll.DBRW($B$12,$C$14,$C$15,$B47,$C47,$C$16,$C$17,P$20)</f>
        <v>1047714.97</v>
      </c>
      <c r="Q47" s="37">
        <f>_xll.DBRW($B$12,$C$14,$C$15,$B47,$C47,$C$16,$C$17,Q$20)</f>
        <v>351080.65</v>
      </c>
      <c r="R47" s="37">
        <f>_xll.DBRW($B$12,$C$14,$C$15,$B47,$C47,$C$16,$C$17,R$20)</f>
        <v>351080.65</v>
      </c>
      <c r="S47" s="37">
        <f>_xll.DBRW($B$12,$C$14,$C$15,$B47,$C47,$C$16,$C$17,S$20)</f>
        <v>345553.67</v>
      </c>
    </row>
    <row r="48" spans="1:19" s="12" customFormat="1" ht="15" thickBot="1" x14ac:dyDescent="0.35">
      <c r="A48" s="12">
        <f>IF(_xll.TM1RPTELISCONSOLIDATED($C$21,$C48),IF(_xll.TM1RPTELLEV($C$21,$C48)&lt;=5,_xll.TM1RPTELLEV($C$21,$C48),"Default"),"Leaf")</f>
        <v>0</v>
      </c>
      <c r="B48" s="45" t="s">
        <v>45</v>
      </c>
      <c r="C48" s="43" t="s">
        <v>35</v>
      </c>
      <c r="D48" s="14">
        <f>_xll.DBRW($B$12,$C$14,$C$15,$B48,$C48,$C$16,$C$17,D$20)</f>
        <v>1117422.28</v>
      </c>
      <c r="E48" s="14">
        <f>_xll.DBRW($B$12,$C$14,$C$15,$B48,$C48,$C$16,$C$17,E$20)</f>
        <v>374168.10000000003</v>
      </c>
      <c r="F48" s="14">
        <f>_xll.DBRW($B$12,$C$14,$C$15,$B48,$C48,$C$16,$C$17,F$20)</f>
        <v>377520.75</v>
      </c>
      <c r="G48" s="14">
        <f>_xll.DBRW($B$12,$C$14,$C$15,$B48,$C48,$C$16,$C$17,G$20)</f>
        <v>365733.43000000005</v>
      </c>
      <c r="H48" s="14">
        <f>_xll.DBRW($B$12,$C$14,$C$15,$B48,$C48,$C$16,$C$17,H$20)</f>
        <v>1121852.31</v>
      </c>
      <c r="I48" s="14">
        <f>_xll.DBRW($B$12,$C$14,$C$15,$B48,$C48,$C$16,$C$17,I$20)</f>
        <v>368795.62</v>
      </c>
      <c r="J48" s="14">
        <f>_xll.DBRW($B$12,$C$14,$C$15,$B48,$C48,$C$16,$C$17,J$20)</f>
        <v>374813.91000000003</v>
      </c>
      <c r="K48" s="14">
        <f>_xll.DBRW($B$12,$C$14,$C$15,$B48,$C48,$C$16,$C$17,K$20)</f>
        <v>378242.78</v>
      </c>
      <c r="L48" s="14">
        <f>_xll.DBRW($B$12,$C$14,$C$15,$B48,$C48,$C$16,$C$17,L$20)</f>
        <v>1127134.1500000001</v>
      </c>
      <c r="M48" s="14">
        <f>_xll.DBRW($B$12,$C$14,$C$15,$B48,$C48,$C$16,$C$17,M$20)</f>
        <v>387683.76</v>
      </c>
      <c r="N48" s="14">
        <f>_xll.DBRW($B$12,$C$14,$C$15,$B48,$C48,$C$16,$C$17,N$20)</f>
        <v>366591.42000000004</v>
      </c>
      <c r="O48" s="14">
        <f>_xll.DBRW($B$12,$C$14,$C$15,$B48,$C48,$C$16,$C$17,O$20)</f>
        <v>372858.97</v>
      </c>
      <c r="P48" s="14">
        <f>_xll.DBRW($B$12,$C$14,$C$15,$B48,$C48,$C$16,$C$17,P$20)</f>
        <v>1142107.26</v>
      </c>
      <c r="Q48" s="14">
        <f>_xll.DBRW($B$12,$C$14,$C$15,$B48,$C48,$C$16,$C$17,Q$20)</f>
        <v>383487.54000000004</v>
      </c>
      <c r="R48" s="14">
        <f>_xll.DBRW($B$12,$C$14,$C$15,$B48,$C48,$C$16,$C$17,R$20)</f>
        <v>383723.41000000003</v>
      </c>
      <c r="S48" s="14">
        <f>_xll.DBRW($B$12,$C$14,$C$15,$B48,$C48,$C$16,$C$17,S$20)</f>
        <v>374896.31000000006</v>
      </c>
    </row>
    <row r="49" spans="1:19" s="35" customFormat="1" ht="15" thickBot="1" x14ac:dyDescent="0.35">
      <c r="A49" s="34" t="str">
        <f>IF(_xll.TM1RPTELISCONSOLIDATED($C$21,$C49),IF(_xll.TM1RPTELLEV($C$21,$C49)&lt;=5,_xll.TM1RPTELLEV($C$21,$C49),"Default"),"Leaf")</f>
        <v>Leaf</v>
      </c>
      <c r="B49" s="46" t="s">
        <v>45</v>
      </c>
      <c r="C49" s="48" t="s">
        <v>36</v>
      </c>
      <c r="D49" s="37">
        <f>_xll.DBRW($B$12,$C$14,$C$15,$B49,$C49,$C$16,$C$17,D$20)</f>
        <v>939362.06</v>
      </c>
      <c r="E49" s="37">
        <f>_xll.DBRW($B$12,$C$14,$C$15,$B49,$C49,$C$16,$C$17,E$20)</f>
        <v>314294.2</v>
      </c>
      <c r="F49" s="37">
        <f>_xll.DBRW($B$12,$C$14,$C$15,$B49,$C49,$C$16,$C$17,F$20)</f>
        <v>309199.82</v>
      </c>
      <c r="G49" s="37">
        <f>_xll.DBRW($B$12,$C$14,$C$15,$B49,$C49,$C$16,$C$17,G$20)</f>
        <v>315868.04000000004</v>
      </c>
      <c r="H49" s="37">
        <f>_xll.DBRW($B$12,$C$14,$C$15,$B49,$C49,$C$16,$C$17,H$20)</f>
        <v>945878.87</v>
      </c>
      <c r="I49" s="37">
        <f>_xll.DBRW($B$12,$C$14,$C$15,$B49,$C49,$C$16,$C$17,I$20)</f>
        <v>316607.58</v>
      </c>
      <c r="J49" s="37">
        <f>_xll.DBRW($B$12,$C$14,$C$15,$B49,$C49,$C$16,$C$17,J$20)</f>
        <v>310902.41000000003</v>
      </c>
      <c r="K49" s="37">
        <f>_xll.DBRW($B$12,$C$14,$C$15,$B49,$C49,$C$16,$C$17,K$20)</f>
        <v>318368.88</v>
      </c>
      <c r="L49" s="37">
        <f>_xll.DBRW($B$12,$C$14,$C$15,$B49,$C49,$C$16,$C$17,L$20)</f>
        <v>956759.79</v>
      </c>
      <c r="M49" s="37">
        <f>_xll.DBRW($B$12,$C$14,$C$15,$B49,$C49,$C$16,$C$17,M$20)</f>
        <v>319362.83</v>
      </c>
      <c r="N49" s="37">
        <f>_xll.DBRW($B$12,$C$14,$C$15,$B49,$C49,$C$16,$C$17,N$20)</f>
        <v>316726.03000000003</v>
      </c>
      <c r="O49" s="37">
        <f>_xll.DBRW($B$12,$C$14,$C$15,$B49,$C49,$C$16,$C$17,O$20)</f>
        <v>320670.93</v>
      </c>
      <c r="P49" s="37">
        <f>_xll.DBRW($B$12,$C$14,$C$15,$B49,$C49,$C$16,$C$17,P$20)</f>
        <v>954410.3600000001</v>
      </c>
      <c r="Q49" s="37">
        <f>_xll.DBRW($B$12,$C$14,$C$15,$B49,$C49,$C$16,$C$17,Q$20)</f>
        <v>319576.04000000004</v>
      </c>
      <c r="R49" s="37">
        <f>_xll.DBRW($B$12,$C$14,$C$15,$B49,$C49,$C$16,$C$17,R$20)</f>
        <v>319811.91000000003</v>
      </c>
      <c r="S49" s="37">
        <f>_xll.DBRW($B$12,$C$14,$C$15,$B49,$C49,$C$16,$C$17,S$20)</f>
        <v>315022.41000000003</v>
      </c>
    </row>
    <row r="50" spans="1:19" s="35" customFormat="1" ht="15" thickBot="1" x14ac:dyDescent="0.35">
      <c r="A50" s="34" t="str">
        <f>IF(_xll.TM1RPTELISCONSOLIDATED($C$21,$C50),IF(_xll.TM1RPTELLEV($C$21,$C50)&lt;=5,_xll.TM1RPTELLEV($C$21,$C50),"Default"),"Leaf")</f>
        <v>Leaf</v>
      </c>
      <c r="B50" s="46" t="s">
        <v>45</v>
      </c>
      <c r="C50" s="48" t="s">
        <v>37</v>
      </c>
      <c r="D50" s="37">
        <f>_xll.DBRW($B$12,$C$14,$C$15,$B50,$C50,$C$16,$C$17,D$20)</f>
        <v>178060.22000000003</v>
      </c>
      <c r="E50" s="37">
        <f>_xll.DBRW($B$12,$C$14,$C$15,$B50,$C50,$C$16,$C$17,E$20)</f>
        <v>59873.9</v>
      </c>
      <c r="F50" s="37">
        <f>_xll.DBRW($B$12,$C$14,$C$15,$B50,$C50,$C$16,$C$17,F$20)</f>
        <v>68320.930000000008</v>
      </c>
      <c r="G50" s="37">
        <f>_xll.DBRW($B$12,$C$14,$C$15,$B50,$C50,$C$16,$C$17,G$20)</f>
        <v>49865.39</v>
      </c>
      <c r="H50" s="37">
        <f>_xll.DBRW($B$12,$C$14,$C$15,$B50,$C50,$C$16,$C$17,H$20)</f>
        <v>175973.44</v>
      </c>
      <c r="I50" s="37">
        <f>_xll.DBRW($B$12,$C$14,$C$15,$B50,$C50,$C$16,$C$17,I$20)</f>
        <v>52188.04</v>
      </c>
      <c r="J50" s="37">
        <f>_xll.DBRW($B$12,$C$14,$C$15,$B50,$C50,$C$16,$C$17,J$20)</f>
        <v>63911.5</v>
      </c>
      <c r="K50" s="37">
        <f>_xll.DBRW($B$12,$C$14,$C$15,$B50,$C50,$C$16,$C$17,K$20)</f>
        <v>59873.9</v>
      </c>
      <c r="L50" s="37">
        <f>_xll.DBRW($B$12,$C$14,$C$15,$B50,$C50,$C$16,$C$17,L$20)</f>
        <v>170374.36000000002</v>
      </c>
      <c r="M50" s="37">
        <f>_xll.DBRW($B$12,$C$14,$C$15,$B50,$C50,$C$16,$C$17,M$20)</f>
        <v>68320.930000000008</v>
      </c>
      <c r="N50" s="37">
        <f>_xll.DBRW($B$12,$C$14,$C$15,$B50,$C50,$C$16,$C$17,N$20)</f>
        <v>49865.39</v>
      </c>
      <c r="O50" s="37">
        <f>_xll.DBRW($B$12,$C$14,$C$15,$B50,$C50,$C$16,$C$17,O$20)</f>
        <v>52188.04</v>
      </c>
      <c r="P50" s="37">
        <f>_xll.DBRW($B$12,$C$14,$C$15,$B50,$C50,$C$16,$C$17,P$20)</f>
        <v>187696.9</v>
      </c>
      <c r="Q50" s="37">
        <f>_xll.DBRW($B$12,$C$14,$C$15,$B50,$C50,$C$16,$C$17,Q$20)</f>
        <v>63911.5</v>
      </c>
      <c r="R50" s="37">
        <f>_xll.DBRW($B$12,$C$14,$C$15,$B50,$C50,$C$16,$C$17,R$20)</f>
        <v>63911.5</v>
      </c>
      <c r="S50" s="37">
        <f>_xll.DBRW($B$12,$C$14,$C$15,$B50,$C50,$C$16,$C$17,S$20)</f>
        <v>59873.9</v>
      </c>
    </row>
    <row r="51" spans="1:19" s="12" customFormat="1" ht="15" thickBot="1" x14ac:dyDescent="0.35">
      <c r="A51" s="12">
        <f>IF(_xll.TM1RPTELISCONSOLIDATED($C$21,$C51),IF(_xll.TM1RPTELLEV($C$21,$C51)&lt;=5,_xll.TM1RPTELLEV($C$21,$C51),"Default"),"Leaf")</f>
        <v>0</v>
      </c>
      <c r="B51" s="45" t="s">
        <v>46</v>
      </c>
      <c r="C51" s="43" t="s">
        <v>35</v>
      </c>
      <c r="D51" s="14">
        <f>_xll.DBRW($B$12,$C$14,$C$15,$B51,$C51,$C$16,$C$17,D$20)</f>
        <v>476764.33999999997</v>
      </c>
      <c r="E51" s="14">
        <f>_xll.DBRW($B$12,$C$14,$C$15,$B51,$C51,$C$16,$C$17,E$20)</f>
        <v>86090.49</v>
      </c>
      <c r="F51" s="14">
        <f>_xll.DBRW($B$12,$C$14,$C$15,$B51,$C51,$C$16,$C$17,F$20)</f>
        <v>202604.09</v>
      </c>
      <c r="G51" s="14">
        <f>_xll.DBRW($B$12,$C$14,$C$15,$B51,$C51,$C$16,$C$17,G$20)</f>
        <v>188069.76000000001</v>
      </c>
      <c r="H51" s="14">
        <f>_xll.DBRW($B$12,$C$14,$C$15,$B51,$C51,$C$16,$C$17,H$20)</f>
        <v>587662.38</v>
      </c>
      <c r="I51" s="14">
        <f>_xll.DBRW($B$12,$C$14,$C$15,$B51,$C51,$C$16,$C$17,I$20)</f>
        <v>201232.13</v>
      </c>
      <c r="J51" s="14">
        <f>_xll.DBRW($B$12,$C$14,$C$15,$B51,$C51,$C$16,$C$17,J$20)</f>
        <v>195128.34999999998</v>
      </c>
      <c r="K51" s="14">
        <f>_xll.DBRW($B$12,$C$14,$C$15,$B51,$C51,$C$16,$C$17,K$20)</f>
        <v>191301.90000000002</v>
      </c>
      <c r="L51" s="14">
        <f>_xll.DBRW($B$12,$C$14,$C$15,$B51,$C51,$C$16,$C$17,L$20)</f>
        <v>596535.82999999996</v>
      </c>
      <c r="M51" s="14">
        <f>_xll.DBRW($B$12,$C$14,$C$15,$B51,$C51,$C$16,$C$17,M$20)</f>
        <v>198609.75</v>
      </c>
      <c r="N51" s="14">
        <f>_xll.DBRW($B$12,$C$14,$C$15,$B51,$C51,$C$16,$C$17,N$20)</f>
        <v>197540.61000000002</v>
      </c>
      <c r="O51" s="14">
        <f>_xll.DBRW($B$12,$C$14,$C$15,$B51,$C51,$C$16,$C$17,O$20)</f>
        <v>200385.47</v>
      </c>
      <c r="P51" s="14">
        <f>_xll.DBRW($B$12,$C$14,$C$15,$B51,$C51,$C$16,$C$17,P$20)</f>
        <v>596401.92999999993</v>
      </c>
      <c r="Q51" s="14">
        <f>_xll.DBRW($B$12,$C$14,$C$15,$B51,$C51,$C$16,$C$17,Q$20)</f>
        <v>202285.82</v>
      </c>
      <c r="R51" s="14">
        <f>_xll.DBRW($B$12,$C$14,$C$15,$B51,$C51,$C$16,$C$17,R$20)</f>
        <v>197856.82</v>
      </c>
      <c r="S51" s="14">
        <f>_xll.DBRW($B$12,$C$14,$C$15,$B51,$C51,$C$16,$C$17,S$20)</f>
        <v>196259.29</v>
      </c>
    </row>
    <row r="52" spans="1:19" s="35" customFormat="1" ht="15" thickBot="1" x14ac:dyDescent="0.35">
      <c r="A52" s="34" t="str">
        <f>IF(_xll.TM1RPTELISCONSOLIDATED($C$21,$C52),IF(_xll.TM1RPTELLEV($C$21,$C52)&lt;=5,_xll.TM1RPTELLEV($C$21,$C52),"Default"),"Leaf")</f>
        <v>Leaf</v>
      </c>
      <c r="B52" s="46" t="s">
        <v>46</v>
      </c>
      <c r="C52" s="48" t="s">
        <v>36</v>
      </c>
      <c r="D52" s="37">
        <f>_xll.DBRW($B$12,$C$14,$C$15,$B52,$C52,$C$16,$C$17,D$20)</f>
        <v>218773.03</v>
      </c>
      <c r="E52" s="37">
        <f>_xll.DBRW($B$12,$C$14,$C$15,$B52,$C52,$C$16,$C$17,E$20)</f>
        <v>230.72</v>
      </c>
      <c r="F52" s="37">
        <f>_xll.DBRW($B$12,$C$14,$C$15,$B52,$C52,$C$16,$C$17,F$20)</f>
        <v>114925.34</v>
      </c>
      <c r="G52" s="37">
        <f>_xll.DBRW($B$12,$C$14,$C$15,$B52,$C52,$C$16,$C$17,G$20)</f>
        <v>103616.97</v>
      </c>
      <c r="H52" s="37">
        <f>_xll.DBRW($B$12,$C$14,$C$15,$B52,$C52,$C$16,$C$17,H$20)</f>
        <v>327334</v>
      </c>
      <c r="I52" s="37">
        <f>_xll.DBRW($B$12,$C$14,$C$15,$B52,$C52,$C$16,$C$17,I$20)</f>
        <v>114652.39</v>
      </c>
      <c r="J52" s="37">
        <f>_xll.DBRW($B$12,$C$14,$C$15,$B52,$C52,$C$16,$C$17,J$20)</f>
        <v>107239.48</v>
      </c>
      <c r="K52" s="37">
        <f>_xll.DBRW($B$12,$C$14,$C$15,$B52,$C52,$C$16,$C$17,K$20)</f>
        <v>105442.13</v>
      </c>
      <c r="L52" s="37">
        <f>_xll.DBRW($B$12,$C$14,$C$15,$B52,$C52,$C$16,$C$17,L$20)</f>
        <v>337824.55</v>
      </c>
      <c r="M52" s="37">
        <f>_xll.DBRW($B$12,$C$14,$C$15,$B52,$C52,$C$16,$C$17,M$20)</f>
        <v>110931</v>
      </c>
      <c r="N52" s="37">
        <f>_xll.DBRW($B$12,$C$14,$C$15,$B52,$C52,$C$16,$C$17,N$20)</f>
        <v>113087.82</v>
      </c>
      <c r="O52" s="37">
        <f>_xll.DBRW($B$12,$C$14,$C$15,$B52,$C52,$C$16,$C$17,O$20)</f>
        <v>113805.73</v>
      </c>
      <c r="P52" s="37">
        <f>_xll.DBRW($B$12,$C$14,$C$15,$B52,$C52,$C$16,$C$17,P$20)</f>
        <v>334764.42</v>
      </c>
      <c r="Q52" s="37">
        <f>_xll.DBRW($B$12,$C$14,$C$15,$B52,$C52,$C$16,$C$17,Q$20)</f>
        <v>114396.95</v>
      </c>
      <c r="R52" s="37">
        <f>_xll.DBRW($B$12,$C$14,$C$15,$B52,$C52,$C$16,$C$17,R$20)</f>
        <v>109967.95</v>
      </c>
      <c r="S52" s="37">
        <f>_xll.DBRW($B$12,$C$14,$C$15,$B52,$C52,$C$16,$C$17,S$20)</f>
        <v>110399.52</v>
      </c>
    </row>
    <row r="53" spans="1:19" s="35" customFormat="1" ht="15" thickBot="1" x14ac:dyDescent="0.35">
      <c r="A53" s="34" t="str">
        <f>IF(_xll.TM1RPTELISCONSOLIDATED($C$21,$C53),IF(_xll.TM1RPTELLEV($C$21,$C53)&lt;=5,_xll.TM1RPTELLEV($C$21,$C53),"Default"),"Leaf")</f>
        <v>Leaf</v>
      </c>
      <c r="B53" s="46" t="s">
        <v>46</v>
      </c>
      <c r="C53" s="48" t="s">
        <v>37</v>
      </c>
      <c r="D53" s="37">
        <f>_xll.DBRW($B$12,$C$14,$C$15,$B53,$C53,$C$16,$C$17,D$20)</f>
        <v>257991.31000000003</v>
      </c>
      <c r="E53" s="37">
        <f>_xll.DBRW($B$12,$C$14,$C$15,$B53,$C53,$C$16,$C$17,E$20)</f>
        <v>85859.77</v>
      </c>
      <c r="F53" s="37">
        <f>_xll.DBRW($B$12,$C$14,$C$15,$B53,$C53,$C$16,$C$17,F$20)</f>
        <v>87678.75</v>
      </c>
      <c r="G53" s="37">
        <f>_xll.DBRW($B$12,$C$14,$C$15,$B53,$C53,$C$16,$C$17,G$20)</f>
        <v>84452.790000000008</v>
      </c>
      <c r="H53" s="37">
        <f>_xll.DBRW($B$12,$C$14,$C$15,$B53,$C53,$C$16,$C$17,H$20)</f>
        <v>260328.38</v>
      </c>
      <c r="I53" s="37">
        <f>_xll.DBRW($B$12,$C$14,$C$15,$B53,$C53,$C$16,$C$17,I$20)</f>
        <v>86579.74</v>
      </c>
      <c r="J53" s="37">
        <f>_xll.DBRW($B$12,$C$14,$C$15,$B53,$C53,$C$16,$C$17,J$20)</f>
        <v>87888.87</v>
      </c>
      <c r="K53" s="37">
        <f>_xll.DBRW($B$12,$C$14,$C$15,$B53,$C53,$C$16,$C$17,K$20)</f>
        <v>85859.77</v>
      </c>
      <c r="L53" s="37">
        <f>_xll.DBRW($B$12,$C$14,$C$15,$B53,$C53,$C$16,$C$17,L$20)</f>
        <v>258711.28000000003</v>
      </c>
      <c r="M53" s="37">
        <f>_xll.DBRW($B$12,$C$14,$C$15,$B53,$C53,$C$16,$C$17,M$20)</f>
        <v>87678.75</v>
      </c>
      <c r="N53" s="37">
        <f>_xll.DBRW($B$12,$C$14,$C$15,$B53,$C53,$C$16,$C$17,N$20)</f>
        <v>84452.790000000008</v>
      </c>
      <c r="O53" s="37">
        <f>_xll.DBRW($B$12,$C$14,$C$15,$B53,$C53,$C$16,$C$17,O$20)</f>
        <v>86579.74</v>
      </c>
      <c r="P53" s="37">
        <f>_xll.DBRW($B$12,$C$14,$C$15,$B53,$C53,$C$16,$C$17,P$20)</f>
        <v>261637.51</v>
      </c>
      <c r="Q53" s="37">
        <f>_xll.DBRW($B$12,$C$14,$C$15,$B53,$C53,$C$16,$C$17,Q$20)</f>
        <v>87888.87</v>
      </c>
      <c r="R53" s="37">
        <f>_xll.DBRW($B$12,$C$14,$C$15,$B53,$C53,$C$16,$C$17,R$20)</f>
        <v>87888.87</v>
      </c>
      <c r="S53" s="37">
        <f>_xll.DBRW($B$12,$C$14,$C$15,$B53,$C53,$C$16,$C$17,S$20)</f>
        <v>85859.77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0245-A8A9-4094-AF6E-5D3BB998D370}">
  <dimension ref="A1:U77"/>
  <sheetViews>
    <sheetView topLeftCell="D37" workbookViewId="0"/>
  </sheetViews>
  <sheetFormatPr baseColWidth="10" defaultRowHeight="14.4" x14ac:dyDescent="0.3"/>
  <cols>
    <col min="1" max="3" width="0" hidden="1" customWidth="1"/>
    <col min="4" max="5" width="18.88671875" customWidth="1"/>
    <col min="6" max="6" width="13.77734375" customWidth="1"/>
    <col min="7" max="8" width="8.88671875" customWidth="1"/>
    <col min="9" max="10" width="9.109375" customWidth="1"/>
    <col min="11" max="11" width="8.88671875" customWidth="1"/>
    <col min="12" max="12" width="9.44140625" customWidth="1"/>
    <col min="13" max="13" width="8.88671875" customWidth="1"/>
    <col min="14" max="14" width="9.109375" customWidth="1"/>
    <col min="15" max="15" width="8.88671875" customWidth="1"/>
    <col min="16" max="16" width="9" customWidth="1"/>
    <col min="17" max="17" width="8.88671875" customWidth="1"/>
    <col min="18" max="18" width="9.109375" customWidth="1"/>
    <col min="19" max="19" width="8.88671875" customWidth="1"/>
    <col min="20" max="20" width="9.109375" customWidth="1"/>
    <col min="21" max="21" width="8.88671875" customWidth="1"/>
  </cols>
  <sheetData>
    <row r="1" spans="1:5" hidden="1" x14ac:dyDescent="0.3">
      <c r="A1" s="1" t="s">
        <v>14</v>
      </c>
      <c r="B1" s="1" t="str">
        <f>_xll.TM1PRIMARYDATASOURCE()</f>
        <v>https://oa-pa-users.planning-analytics.cloud.ibm.com/</v>
      </c>
      <c r="C1" s="1"/>
    </row>
    <row r="2" spans="1:5" hidden="1" x14ac:dyDescent="0.3">
      <c r="A2" s="1" t="s">
        <v>15</v>
      </c>
      <c r="B2" s="1" t="str">
        <f>_xll.TM1PRIMARYDBNAME()</f>
        <v>Planning Sample</v>
      </c>
      <c r="C2" s="1"/>
    </row>
    <row r="3" spans="1:5" hidden="1" x14ac:dyDescent="0.3">
      <c r="A3" s="1" t="s">
        <v>16</v>
      </c>
      <c r="B3" s="1" t="b">
        <v>1</v>
      </c>
      <c r="C3" s="1"/>
    </row>
    <row r="4" spans="1:5" hidden="1" x14ac:dyDescent="0.3">
      <c r="A4" s="1" t="s">
        <v>17</v>
      </c>
      <c r="B4" s="1">
        <v>1</v>
      </c>
      <c r="C4" s="1"/>
    </row>
    <row r="5" spans="1:5" hidden="1" x14ac:dyDescent="0.3">
      <c r="A5" s="1" t="s">
        <v>18</v>
      </c>
      <c r="B5" s="1" t="str">
        <f>"{" &amp; $C$5 &amp; ", " &amp; _xll.MakeJSON("[plan_chart_of_accounts].[plan_chart_of_accounts]","AccountName") &amp; ", " &amp; _xll.MakeJSON("[plan_department].[plan_department]","Department") &amp; "}"</f>
        <v>{"[plan_time].[plan_time]" : "Time", "[plan_chart_of_accounts].[plan_chart_of_accounts]" : "AccountName", "[plan_department].[plan_department]" : "Department"}</v>
      </c>
      <c r="C5" s="1" t="str">
        <f>_xll.ConcatStrings(",",$D$5:$E$5)</f>
        <v>"[plan_time].[plan_time]" : "Time"</v>
      </c>
      <c r="D5" s="1" t="str">
        <f>_xll.ConcatStrings(",",$B$15:$B$15)</f>
        <v/>
      </c>
      <c r="E5" s="1" t="str">
        <f>_xll.ConcatStrings(",",$B$26:$B$26)</f>
        <v>"[plan_time].[plan_time]" : "Time"</v>
      </c>
    </row>
    <row r="6" spans="1:5" hidden="1" x14ac:dyDescent="0.3">
      <c r="A6" s="1" t="s">
        <v>19</v>
      </c>
      <c r="B6" s="1" t="str">
        <f>"{" &amp; $C$6 &amp; ", " &amp; _xll.MakeJSON("[plan_chart_of_accounts].[plan_chart_of_accounts]","false") &amp; ", " &amp; _xll.MakeJSON("[plan_department].[plan_department]","false") &amp; "}"</f>
        <v>{"[plan_time].[plan_time]" : "false", "[plan_chart_of_accounts].[plan_chart_of_accounts]" : "false", "[plan_department].[plan_department]" : "false"}</v>
      </c>
      <c r="C6" s="1" t="str">
        <f>_xll.ConcatStrings(",",$D$6:$E$6)</f>
        <v>"[plan_time].[plan_time]" : "false"</v>
      </c>
      <c r="D6" s="1" t="str">
        <f>_xll.ConcatStrings(",",$B$16:$B$16)</f>
        <v/>
      </c>
      <c r="E6" s="1" t="str">
        <f>_xll.ConcatStrings(",",$B$27:$B$27)</f>
        <v>"[plan_time].[plan_time]" : "false"</v>
      </c>
    </row>
    <row r="7" spans="1:5" hidden="1" x14ac:dyDescent="0.3"/>
    <row r="8" spans="1:5" hidden="1" x14ac:dyDescent="0.3">
      <c r="A8" s="1" t="s">
        <v>20</v>
      </c>
      <c r="B8" s="1" t="str">
        <f>_xll.MakeQuery($B$34,$C$30,$C$19,"plan_BudgetPlan",$B$32,"")</f>
        <v xml:space="preserve"> SELECT  TM1IGNORE_BADTUPLES {  {  { TM1SubsetToSet([plan_time].[plan_time],'EIjB02EDAIAKAAAQ') }  }  }  DIMENSION PROPERTIES MEMBER_UNIQUE_NAME, MEMBER_NAME, MEMBER_CAPTION, LEVEL_NUMBER, CHILDREN_CARDINALITY ON 0, TM1IGNORE_BADTUPLES {  { {TM1SubsetToSet([plan_department].[plan_department],"All Departments","public")}*{DRILLDOWNMEMBER({[plan_chart_of_accounts].[plan_chart_of_accounts].[Revenue]} , {[plan_chart_of_accounts].[plan_chart_of_accounts].[Revenue]} , RECURSIVE)} }  }  DIMENSION PROPERTIES MEMBER_UNIQUE_NAME, MEMBER_NAME, MEMBER_CAPTION, LEVEL_NUMBER, CHILDREN_CARDINALITY ON 1 FROM [plan_BudgetPlan] WHERE ([plan_source].[plan_source].[input],[plan_version].[plan_version].[FY 2004 Budget],[plan_business_unit].[plan_business_unit].[UK],[plan_exchange_rates].[plan_exchange_rates].[local])</v>
      </c>
      <c r="C8" s="1"/>
    </row>
    <row r="9" spans="1:5" hidden="1" x14ac:dyDescent="0.3"/>
    <row r="10" spans="1:5" hidden="1" x14ac:dyDescent="0.3">
      <c r="A10" s="1" t="s">
        <v>21</v>
      </c>
      <c r="B10" s="1" t="s">
        <v>22</v>
      </c>
      <c r="C10" s="1"/>
    </row>
    <row r="11" spans="1:5" hidden="1" x14ac:dyDescent="0.3">
      <c r="A11" s="1"/>
      <c r="B11" s="1"/>
      <c r="C11" s="1"/>
    </row>
    <row r="12" spans="1:5" hidden="1" x14ac:dyDescent="0.3">
      <c r="A12" s="1"/>
      <c r="B12" s="1"/>
      <c r="C12" s="1"/>
    </row>
    <row r="13" spans="1:5" hidden="1" x14ac:dyDescent="0.3">
      <c r="A13" s="1"/>
      <c r="B13" s="1"/>
      <c r="C13" s="1"/>
    </row>
    <row r="14" spans="1:5" hidden="1" x14ac:dyDescent="0.3">
      <c r="A14" s="1"/>
      <c r="B14" s="1"/>
      <c r="C14" s="1"/>
    </row>
    <row r="15" spans="1:5" hidden="1" x14ac:dyDescent="0.3">
      <c r="A15" s="1"/>
      <c r="B15" s="1"/>
      <c r="C15" s="1"/>
    </row>
    <row r="16" spans="1:5" hidden="1" x14ac:dyDescent="0.3">
      <c r="A16" s="1"/>
      <c r="B16" s="1"/>
      <c r="C16" s="1"/>
    </row>
    <row r="17" spans="1:3" hidden="1" x14ac:dyDescent="0.3">
      <c r="A17" s="1"/>
      <c r="B17" s="1"/>
      <c r="C17" s="1"/>
    </row>
    <row r="18" spans="1:3" hidden="1" x14ac:dyDescent="0.3">
      <c r="A18" s="1"/>
      <c r="B18" s="1"/>
      <c r="C18" s="1"/>
    </row>
    <row r="19" spans="1:3" hidden="1" x14ac:dyDescent="0.3">
      <c r="A19" s="1" t="str">
        <f>$B$10</f>
        <v>{TM1SubsetToSet([plan_department].[plan_department],"All Departments","public")}*{DRILLDOWNMEMBER({[plan_chart_of_accounts].[plan_chart_of_accounts].[Revenue]} , {[plan_chart_of_accounts].[plan_chart_of_accounts].[Revenue]} , RECURSIVE)}</v>
      </c>
      <c r="B19" s="1" t="s">
        <v>23</v>
      </c>
      <c r="C19" s="1" t="str">
        <f>_xll.MakeAxis($B$35,$A$19,"1",$B$19)</f>
        <v xml:space="preserve"> TM1IGNORE_BADTUPLES {  { {TM1SubsetToSet([plan_department].[plan_department],"All Departments","public")}*{DRILLDOWNMEMBER({[plan_chart_of_accounts].[plan_chart_of_accounts].[Revenue]} , {[plan_chart_of_accounts].[plan_chart_of_accounts].[Revenue]} , RECURSIVE)} }  }  DIMENSION PROPERTIES MEMBER_UNIQUE_NAME, MEMBER_NAME, MEMBER_CAPTION, LEVEL_NUMBER, CHILDREN_CARDINALITY ON 1</v>
      </c>
    </row>
    <row r="20" spans="1:3" hidden="1" x14ac:dyDescent="0.3"/>
    <row r="21" spans="1:3" hidden="1" x14ac:dyDescent="0.3">
      <c r="A21" s="1" t="s">
        <v>24</v>
      </c>
      <c r="B21" s="1" t="s">
        <v>25</v>
      </c>
      <c r="C21" s="1"/>
    </row>
    <row r="22" spans="1:3" hidden="1" x14ac:dyDescent="0.3">
      <c r="A22" s="1"/>
      <c r="B22" s="1" t="s">
        <v>26</v>
      </c>
      <c r="C22" s="1"/>
    </row>
    <row r="23" spans="1:3" hidden="1" x14ac:dyDescent="0.3">
      <c r="A23" s="1"/>
      <c r="B23" s="1" t="s">
        <v>26</v>
      </c>
      <c r="C23" s="1"/>
    </row>
    <row r="24" spans="1:3" hidden="1" x14ac:dyDescent="0.3">
      <c r="A24" s="1"/>
      <c r="B24" s="1" t="s">
        <v>27</v>
      </c>
      <c r="C24" s="1"/>
    </row>
    <row r="25" spans="1:3" hidden="1" x14ac:dyDescent="0.3">
      <c r="A25" s="1"/>
      <c r="B25" s="1" t="str">
        <f>_xll.MakeMun($B$22,_xll.BracketEscape($B$23))</f>
        <v>[plan_time].[plan_time]</v>
      </c>
      <c r="C25" s="1"/>
    </row>
    <row r="26" spans="1:3" hidden="1" x14ac:dyDescent="0.3">
      <c r="A26" s="1"/>
      <c r="B26" s="1" t="str">
        <f>_xll.MakeJSON($B$25,$B$24)</f>
        <v>"[plan_time].[plan_time]" : "Time"</v>
      </c>
      <c r="C26" s="1"/>
    </row>
    <row r="27" spans="1:3" hidden="1" x14ac:dyDescent="0.3">
      <c r="A27" s="1"/>
      <c r="B27" s="1" t="str">
        <f>_xll.MakeJSON($B$25,"false")</f>
        <v>"[plan_time].[plan_time]" : "false"</v>
      </c>
      <c r="C27" s="1"/>
    </row>
    <row r="28" spans="1:3" hidden="1" x14ac:dyDescent="0.3">
      <c r="A28" s="1"/>
      <c r="B28" s="1" t="str">
        <f>_xll.TM1SET($B$1,$B$2,$B$22,$B$23,$B$21,,,$B$24,"sessionSet")</f>
        <v>EIjB02EDAIAKAAAQ</v>
      </c>
      <c r="C28" s="1"/>
    </row>
    <row r="29" spans="1:3" hidden="1" x14ac:dyDescent="0.3">
      <c r="A29" s="1"/>
      <c r="B29" s="1" t="str">
        <f>"TM1SubsetToSet("&amp;$B$25&amp;","&amp;"'"&amp;$B$28&amp;"')"</f>
        <v>TM1SubsetToSet([plan_time].[plan_time],'EIjB02EDAIAKAAAQ')</v>
      </c>
      <c r="C29" s="1"/>
    </row>
    <row r="30" spans="1:3" hidden="1" x14ac:dyDescent="0.3">
      <c r="A30" s="1" t="str">
        <f>_xll.ConcatCrossJoin($B$29)</f>
        <v xml:space="preserve"> { TM1SubsetToSet([plan_time].[plan_time],'EIjB02EDAIAKAAAQ') } </v>
      </c>
      <c r="B30" s="1" t="s">
        <v>23</v>
      </c>
      <c r="C30" s="1" t="str">
        <f>_xll.MakeAxis($A$35,$A$30,"0",$B$30)</f>
        <v xml:space="preserve"> TM1IGNORE_BADTUPLES {  {  { TM1SubsetToSet([plan_time].[plan_time],'EIjB02EDAIAKAAAQ') }  }  }  DIMENSION PROPERTIES MEMBER_UNIQUE_NAME, MEMBER_NAME, MEMBER_CAPTION, LEVEL_NUMBER, CHILDREN_CARDINALITY ON 0</v>
      </c>
    </row>
    <row r="31" spans="1:3" hidden="1" x14ac:dyDescent="0.3"/>
    <row r="32" spans="1:3" hidden="1" x14ac:dyDescent="0.3">
      <c r="A32" s="1" t="s">
        <v>28</v>
      </c>
      <c r="B32" s="1" t="str">
        <f>_xll.ConcatComma($C$39:$C$42)</f>
        <v>[plan_source].[plan_source].[input],[plan_version].[plan_version].[FY 2004 Budget],[plan_business_unit].[plan_business_unit].[UK],[plan_exchange_rates].[plan_exchange_rates].[local]</v>
      </c>
      <c r="C32" s="1"/>
    </row>
    <row r="33" spans="1:21" hidden="1" x14ac:dyDescent="0.3"/>
    <row r="34" spans="1:21" hidden="1" x14ac:dyDescent="0.3">
      <c r="A34" s="1" t="s">
        <v>29</v>
      </c>
      <c r="B34" s="1" t="str">
        <f>_xll.ConcatStrings(,tm2\\_0_calcs)</f>
        <v/>
      </c>
      <c r="C34" s="4" t="s">
        <v>30</v>
      </c>
      <c r="D34" s="2"/>
      <c r="E34" s="2"/>
      <c r="F34" s="2"/>
      <c r="G34" s="2"/>
    </row>
    <row r="35" spans="1:21" hidden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F35" s="3">
        <f ca="1">IF(_xll.TM2RPTELISCONSOLIDATED(F44),IF(_xll.TM2RPTELLEV(F44)&lt;=5,_xll.TM2RPTELLEV(F44),"Default"),"Leaf")</f>
        <v>0</v>
      </c>
      <c r="G35" s="3" t="str">
        <f ca="1">IF(_xll.TM2RPTELISCONSOLIDATED(G44),IF(_xll.TM2RPTELLEV(G44)&lt;=5,_xll.TM2RPTELLEV(G44),"Default"),"Leaf")</f>
        <v>Leaf</v>
      </c>
      <c r="H35" s="3" t="str">
        <f ca="1">IF(_xll.TM2RPTELISCONSOLIDATED(H44),IF(_xll.TM2RPTELLEV(H44)&lt;=5,_xll.TM2RPTELLEV(H44),"Default"),"Leaf")</f>
        <v>Leaf</v>
      </c>
      <c r="I35" s="3" t="str">
        <f ca="1">IF(_xll.TM2RPTELISCONSOLIDATED(I44),IF(_xll.TM2RPTELLEV(I44)&lt;=5,_xll.TM2RPTELLEV(I44),"Default"),"Leaf")</f>
        <v>Leaf</v>
      </c>
      <c r="J35" s="3">
        <f ca="1">IF(_xll.TM2RPTELISCONSOLIDATED(J44),IF(_xll.TM2RPTELLEV(J44)&lt;=5,_xll.TM2RPTELLEV(J44),"Default"),"Leaf")</f>
        <v>0</v>
      </c>
      <c r="K35" s="3" t="str">
        <f ca="1">IF(_xll.TM2RPTELISCONSOLIDATED(K44),IF(_xll.TM2RPTELLEV(K44)&lt;=5,_xll.TM2RPTELLEV(K44),"Default"),"Leaf")</f>
        <v>Leaf</v>
      </c>
      <c r="L35" s="3" t="str">
        <f ca="1">IF(_xll.TM2RPTELISCONSOLIDATED(L44),IF(_xll.TM2RPTELLEV(L44)&lt;=5,_xll.TM2RPTELLEV(L44),"Default"),"Leaf")</f>
        <v>Leaf</v>
      </c>
      <c r="M35" s="3" t="str">
        <f ca="1">IF(_xll.TM2RPTELISCONSOLIDATED(M44),IF(_xll.TM2RPTELLEV(M44)&lt;=5,_xll.TM2RPTELLEV(M44),"Default"),"Leaf")</f>
        <v>Leaf</v>
      </c>
      <c r="N35" s="3">
        <f ca="1">IF(_xll.TM2RPTELISCONSOLIDATED(N44),IF(_xll.TM2RPTELLEV(N44)&lt;=5,_xll.TM2RPTELLEV(N44),"Default"),"Leaf")</f>
        <v>0</v>
      </c>
      <c r="O35" s="3" t="str">
        <f ca="1">IF(_xll.TM2RPTELISCONSOLIDATED(O44),IF(_xll.TM2RPTELLEV(O44)&lt;=5,_xll.TM2RPTELLEV(O44),"Default"),"Leaf")</f>
        <v>Leaf</v>
      </c>
      <c r="P35" s="3" t="str">
        <f ca="1">IF(_xll.TM2RPTELISCONSOLIDATED(P44),IF(_xll.TM2RPTELLEV(P44)&lt;=5,_xll.TM2RPTELLEV(P44),"Default"),"Leaf")</f>
        <v>Leaf</v>
      </c>
      <c r="Q35" s="3" t="str">
        <f ca="1">IF(_xll.TM2RPTELISCONSOLIDATED(Q44),IF(_xll.TM2RPTELLEV(Q44)&lt;=5,_xll.TM2RPTELLEV(Q44),"Default"),"Leaf")</f>
        <v>Leaf</v>
      </c>
      <c r="R35" s="3">
        <f ca="1">IF(_xll.TM2RPTELISCONSOLIDATED(R44),IF(_xll.TM2RPTELLEV(R44)&lt;=5,_xll.TM2RPTELLEV(R44),"Default"),"Leaf")</f>
        <v>0</v>
      </c>
      <c r="S35" s="3" t="str">
        <f ca="1">IF(_xll.TM2RPTELISCONSOLIDATED(S44),IF(_xll.TM2RPTELLEV(S44)&lt;=5,_xll.TM2RPTELLEV(S44),"Default"),"Leaf")</f>
        <v>Leaf</v>
      </c>
      <c r="T35" s="3" t="str">
        <f ca="1">IF(_xll.TM2RPTELISCONSOLIDATED(T44),IF(_xll.TM2RPTELLEV(T44)&lt;=5,_xll.TM2RPTELLEV(T44),"Default"),"Leaf")</f>
        <v>Leaf</v>
      </c>
      <c r="U35" s="3" t="str">
        <f ca="1">IF(_xll.TM2RPTELISCONSOLIDATED(U44),IF(_xll.TM2RPTELLEV(U44)&lt;=5,_xll.TM2RPTELLEV(U44),"Default"),"Leaf")</f>
        <v>Leaf</v>
      </c>
    </row>
    <row r="36" spans="1:21" hidden="1" x14ac:dyDescent="0.3">
      <c r="A36" s="1" t="s">
        <v>31</v>
      </c>
      <c r="B36" s="1" t="s">
        <v>32</v>
      </c>
      <c r="C36" s="1" t="s">
        <v>33</v>
      </c>
      <c r="D36" s="1" t="s">
        <v>0</v>
      </c>
    </row>
    <row r="37" spans="1:21" x14ac:dyDescent="0.3">
      <c r="D37" s="1" t="s">
        <v>1</v>
      </c>
      <c r="E37" s="1" t="s">
        <v>0</v>
      </c>
      <c r="F37" s="1"/>
    </row>
    <row r="39" spans="1:21" x14ac:dyDescent="0.3">
      <c r="A39" s="4" t="s">
        <v>6</v>
      </c>
      <c r="B39" s="1" t="s">
        <v>7</v>
      </c>
      <c r="C39" s="1" t="str">
        <f>_xll.MakeMun($D$39,_xll.BracketEscape($E$39),_xll.BracketEscape($F$39))</f>
        <v>[plan_source].[plan_source].[input]</v>
      </c>
      <c r="D39" s="1" t="s">
        <v>2</v>
      </c>
      <c r="E39" s="1" t="s">
        <v>2</v>
      </c>
      <c r="F39" s="1" t="str">
        <f>_xll.TM1SET($B$1,$B$2,$D$39,$E$39,$B$39,$A$39,,,"memberdisplay")</f>
        <v>input</v>
      </c>
      <c r="G39" s="1"/>
    </row>
    <row r="40" spans="1:21" x14ac:dyDescent="0.3">
      <c r="A40" s="4" t="s">
        <v>8</v>
      </c>
      <c r="B40" s="1" t="s">
        <v>9</v>
      </c>
      <c r="C40" s="1" t="str">
        <f>_xll.MakeMun($D$40,_xll.BracketEscape($E$40),_xll.BracketEscape($F$40))</f>
        <v>[plan_version].[plan_version].[FY 2004 Budget]</v>
      </c>
      <c r="D40" s="1" t="s">
        <v>3</v>
      </c>
      <c r="E40" s="1" t="s">
        <v>3</v>
      </c>
      <c r="F40" s="1" t="str">
        <f>_xll.TM1SET($B$1,$B$2,$D$40,$E$40,$B$40,$A$40,,"VersionName","memberdisplay")</f>
        <v>FY 2004 Budget</v>
      </c>
      <c r="G40" s="1"/>
    </row>
    <row r="41" spans="1:21" x14ac:dyDescent="0.3">
      <c r="A41" s="4" t="s">
        <v>10</v>
      </c>
      <c r="B41" s="1" t="s">
        <v>11</v>
      </c>
      <c r="C41" s="1" t="str">
        <f>_xll.MakeMun($D$41,_xll.BracketEscape($E$41),_xll.BracketEscape($F$41))</f>
        <v>[plan_business_unit].[plan_business_unit].[UK]</v>
      </c>
      <c r="D41" s="1" t="s">
        <v>4</v>
      </c>
      <c r="E41" s="1" t="s">
        <v>4</v>
      </c>
      <c r="F41" s="1" t="str">
        <f>_xll.TM1SET($B$1,$B$2,$D$41,$E$41,$B$41,$A$41,,"BusinessUnit","memberdisplay")</f>
        <v>UK</v>
      </c>
      <c r="G41" s="1"/>
    </row>
    <row r="42" spans="1:21" x14ac:dyDescent="0.3">
      <c r="A42" s="4" t="s">
        <v>12</v>
      </c>
      <c r="B42" s="1" t="s">
        <v>13</v>
      </c>
      <c r="C42" s="1" t="str">
        <f>_xll.MakeMun($D$42,_xll.BracketEscape($E$42),_xll.BracketEscape($F$42))</f>
        <v>[plan_exchange_rates].[plan_exchange_rates].[local]</v>
      </c>
      <c r="D42" s="1" t="s">
        <v>5</v>
      </c>
      <c r="E42" s="1" t="s">
        <v>5</v>
      </c>
      <c r="F42" s="1" t="str">
        <f>_xll.TM1SET($B$1,$B$2,$D$42,$E$42,$B$42,$A$42,,,"memberdisplay")</f>
        <v>local</v>
      </c>
      <c r="G42" s="1"/>
    </row>
    <row r="44" spans="1:21" x14ac:dyDescent="0.3">
      <c r="F44" s="6" t="s">
        <v>47</v>
      </c>
      <c r="G44" s="10" t="s">
        <v>48</v>
      </c>
      <c r="H44" s="10" t="s">
        <v>49</v>
      </c>
      <c r="I44" s="10" t="s">
        <v>50</v>
      </c>
      <c r="J44" s="6" t="s">
        <v>51</v>
      </c>
      <c r="K44" s="10" t="s">
        <v>52</v>
      </c>
      <c r="L44" s="10" t="s">
        <v>53</v>
      </c>
      <c r="M44" s="10" t="s">
        <v>54</v>
      </c>
      <c r="N44" s="6" t="s">
        <v>55</v>
      </c>
      <c r="O44" s="10" t="s">
        <v>56</v>
      </c>
      <c r="P44" s="10" t="s">
        <v>57</v>
      </c>
      <c r="Q44" s="10" t="s">
        <v>58</v>
      </c>
      <c r="R44" s="6" t="s">
        <v>59</v>
      </c>
      <c r="S44" s="10" t="s">
        <v>60</v>
      </c>
      <c r="T44" s="10" t="s">
        <v>61</v>
      </c>
      <c r="U44" s="10" t="s">
        <v>62</v>
      </c>
    </row>
    <row r="45" spans="1:21" x14ac:dyDescent="0.3">
      <c r="C45" s="3">
        <f ca="1">IF(_xll.TM2RPTELISCONSOLIDATED(D45),IF(_xll.TM2RPTELLEV(D45)&lt;=5,_xll.TM2RPTELLEV(D45),"Default"),"Leaf")</f>
        <v>0</v>
      </c>
      <c r="D45" s="6" t="s">
        <v>34</v>
      </c>
      <c r="E45" s="6" t="s">
        <v>35</v>
      </c>
      <c r="F45" s="5">
        <v>9373202.9099999908</v>
      </c>
      <c r="G45" s="5">
        <v>2922449.9</v>
      </c>
      <c r="H45" s="5">
        <v>3243268.12</v>
      </c>
      <c r="I45" s="5">
        <v>3207484.89</v>
      </c>
      <c r="J45" s="5">
        <v>9651315.2699999996</v>
      </c>
      <c r="K45" s="5">
        <v>3239431.37</v>
      </c>
      <c r="L45" s="5">
        <v>3195673.88</v>
      </c>
      <c r="M45" s="5">
        <v>3216210.0199999898</v>
      </c>
      <c r="N45" s="5">
        <v>9787784.0899999905</v>
      </c>
      <c r="O45" s="5">
        <v>3278959.68</v>
      </c>
      <c r="P45" s="5">
        <v>3245723.64</v>
      </c>
      <c r="Q45" s="5">
        <v>3263100.77</v>
      </c>
      <c r="R45" s="5">
        <v>9665682.7399999909</v>
      </c>
      <c r="S45" s="5">
        <v>3228267.2</v>
      </c>
      <c r="T45" s="5">
        <v>3222118.1</v>
      </c>
      <c r="U45" s="5">
        <v>3215297.44</v>
      </c>
    </row>
    <row r="46" spans="1:21" x14ac:dyDescent="0.3">
      <c r="C46" s="3">
        <f ca="1">IF(_xll.TM2RPTELISCONSOLIDATED(D46),IF(_xll.TM2RPTELLEV(D46)&lt;=5,_xll.TM2RPTELLEV(D46),"Default"),"Leaf")</f>
        <v>0</v>
      </c>
      <c r="D46" s="6" t="s">
        <v>34</v>
      </c>
      <c r="E46" s="7" t="s">
        <v>36</v>
      </c>
      <c r="F46" s="5">
        <v>6067758.8399999999</v>
      </c>
      <c r="G46" s="5">
        <v>1880122.86</v>
      </c>
      <c r="H46" s="5">
        <v>2088726.7</v>
      </c>
      <c r="I46" s="5">
        <v>2098909.2799999998</v>
      </c>
      <c r="J46" s="5">
        <v>6302984.0599999996</v>
      </c>
      <c r="K46" s="5">
        <v>2109415.2799999998</v>
      </c>
      <c r="L46" s="5">
        <v>2095221.88</v>
      </c>
      <c r="M46" s="5">
        <v>2098346.9</v>
      </c>
      <c r="N46" s="5">
        <v>6388733.6200000001</v>
      </c>
      <c r="O46" s="5">
        <v>2124774.64</v>
      </c>
      <c r="P46" s="5">
        <v>2132718</v>
      </c>
      <c r="Q46" s="5">
        <v>2131240.98</v>
      </c>
      <c r="R46" s="5">
        <v>6343325.04</v>
      </c>
      <c r="S46" s="5">
        <v>2115346.02</v>
      </c>
      <c r="T46" s="5">
        <v>2118988.1</v>
      </c>
      <c r="U46" s="5">
        <v>2108990.92</v>
      </c>
    </row>
    <row r="47" spans="1:21" x14ac:dyDescent="0.3">
      <c r="C47" s="3">
        <f ca="1">IF(_xll.TM2RPTELISCONSOLIDATED(D47),IF(_xll.TM2RPTELLEV(D47)&lt;=5,_xll.TM2RPTELLEV(D47),"Default"),"Leaf")</f>
        <v>0</v>
      </c>
      <c r="D47" s="6" t="s">
        <v>34</v>
      </c>
      <c r="E47" s="7" t="s">
        <v>37</v>
      </c>
      <c r="F47" s="5">
        <v>3305444.07</v>
      </c>
      <c r="G47" s="5">
        <v>1042327.04</v>
      </c>
      <c r="H47" s="5">
        <v>1154541.42</v>
      </c>
      <c r="I47" s="5">
        <v>1108575.6099999901</v>
      </c>
      <c r="J47" s="5">
        <v>3348331.21</v>
      </c>
      <c r="K47" s="5">
        <v>1130016.0900000001</v>
      </c>
      <c r="L47" s="5">
        <v>1100452</v>
      </c>
      <c r="M47" s="5">
        <v>1117863.1199999901</v>
      </c>
      <c r="N47" s="5">
        <v>3399050.47</v>
      </c>
      <c r="O47" s="5">
        <v>1154185.03999999</v>
      </c>
      <c r="P47" s="5">
        <v>1113005.6399999999</v>
      </c>
      <c r="Q47" s="5">
        <v>1131859.79</v>
      </c>
      <c r="R47" s="5">
        <v>3322357.6999999899</v>
      </c>
      <c r="S47" s="5">
        <v>1112921.18</v>
      </c>
      <c r="T47" s="5">
        <v>1103130</v>
      </c>
      <c r="U47" s="5">
        <v>1106306.52</v>
      </c>
    </row>
    <row r="48" spans="1:21" x14ac:dyDescent="0.3">
      <c r="C48" s="3">
        <f ca="1">IF(_xll.TM2RPTELISCONSOLIDATED(D48),IF(_xll.TM2RPTELLEV(D48)&lt;=5,_xll.TM2RPTELLEV(D48),"Default"),"Leaf")</f>
        <v>1</v>
      </c>
      <c r="D48" s="8" t="s">
        <v>36</v>
      </c>
      <c r="E48" s="6" t="s">
        <v>35</v>
      </c>
      <c r="F48" s="5">
        <v>4262323.34</v>
      </c>
      <c r="G48" s="5">
        <v>1429070.41</v>
      </c>
      <c r="H48" s="5">
        <v>1420890.15</v>
      </c>
      <c r="I48" s="5">
        <v>1412362.78</v>
      </c>
      <c r="J48" s="5">
        <v>4263508.87</v>
      </c>
      <c r="K48" s="5">
        <v>1435609.88</v>
      </c>
      <c r="L48" s="5">
        <v>1400263.37</v>
      </c>
      <c r="M48" s="5">
        <v>1427635.62</v>
      </c>
      <c r="N48" s="5">
        <v>4303491.41</v>
      </c>
      <c r="O48" s="5">
        <v>1436907.68</v>
      </c>
      <c r="P48" s="5">
        <v>1420606.9</v>
      </c>
      <c r="Q48" s="5">
        <v>1445976.8299999901</v>
      </c>
      <c r="R48" s="5">
        <v>4240916.8499999996</v>
      </c>
      <c r="S48" s="5">
        <v>1418633.42</v>
      </c>
      <c r="T48" s="5">
        <v>1412965.33</v>
      </c>
      <c r="U48" s="5">
        <v>1409318.1</v>
      </c>
    </row>
    <row r="49" spans="3:21" x14ac:dyDescent="0.3">
      <c r="C49" s="3">
        <f ca="1">IF(_xll.TM2RPTELISCONSOLIDATED(D49),IF(_xll.TM2RPTELLEV(D49)&lt;=5,_xll.TM2RPTELLEV(D49),"Default"),"Leaf")</f>
        <v>1</v>
      </c>
      <c r="D49" s="8" t="s">
        <v>36</v>
      </c>
      <c r="E49" s="7" t="s">
        <v>36</v>
      </c>
      <c r="F49" s="5">
        <v>2815218.66</v>
      </c>
      <c r="G49" s="5">
        <v>939942.98</v>
      </c>
      <c r="H49" s="5">
        <v>929438.01</v>
      </c>
      <c r="I49" s="5">
        <v>945837.67</v>
      </c>
      <c r="J49" s="5">
        <v>2824158.03</v>
      </c>
      <c r="K49" s="5">
        <v>940055.25</v>
      </c>
      <c r="L49" s="5">
        <v>940371.46</v>
      </c>
      <c r="M49" s="5">
        <v>943731.32</v>
      </c>
      <c r="N49" s="5">
        <v>2856542.26</v>
      </c>
      <c r="O49" s="5">
        <v>951456.32</v>
      </c>
      <c r="P49" s="5">
        <v>953271.18</v>
      </c>
      <c r="Q49" s="5">
        <v>951814.76</v>
      </c>
      <c r="R49" s="5">
        <v>2836898.1</v>
      </c>
      <c r="S49" s="5">
        <v>943276.06</v>
      </c>
      <c r="T49" s="5">
        <v>949526.1</v>
      </c>
      <c r="U49" s="5">
        <v>944095.94</v>
      </c>
    </row>
    <row r="50" spans="3:21" x14ac:dyDescent="0.3">
      <c r="C50" s="3">
        <f ca="1">IF(_xll.TM2RPTELISCONSOLIDATED(D50),IF(_xll.TM2RPTELLEV(D50)&lt;=5,_xll.TM2RPTELLEV(D50),"Default"),"Leaf")</f>
        <v>1</v>
      </c>
      <c r="D50" s="8" t="s">
        <v>36</v>
      </c>
      <c r="E50" s="7" t="s">
        <v>37</v>
      </c>
      <c r="F50" s="5">
        <v>1447104.68</v>
      </c>
      <c r="G50" s="5">
        <v>489127.43</v>
      </c>
      <c r="H50" s="5">
        <v>491452.14</v>
      </c>
      <c r="I50" s="5">
        <v>466525.11</v>
      </c>
      <c r="J50" s="5">
        <v>1439350.84</v>
      </c>
      <c r="K50" s="5">
        <v>495554.63</v>
      </c>
      <c r="L50" s="5">
        <v>459891.91</v>
      </c>
      <c r="M50" s="5">
        <v>483904.3</v>
      </c>
      <c r="N50" s="5">
        <v>1446949.1499999899</v>
      </c>
      <c r="O50" s="5">
        <v>485451.36</v>
      </c>
      <c r="P50" s="5">
        <v>467335.72</v>
      </c>
      <c r="Q50" s="5">
        <v>494162.07</v>
      </c>
      <c r="R50" s="5">
        <v>1404018.75</v>
      </c>
      <c r="S50" s="5">
        <v>475357.36</v>
      </c>
      <c r="T50" s="5">
        <v>463439.23</v>
      </c>
      <c r="U50" s="5">
        <v>465222.16</v>
      </c>
    </row>
    <row r="51" spans="3:21" x14ac:dyDescent="0.3">
      <c r="C51" s="3" t="str">
        <f ca="1">IF(_xll.TM2RPTELISCONSOLIDATED(D51),IF(_xll.TM2RPTELLEV(D51)&lt;=5,_xll.TM2RPTELLEV(D51),"Default"),"Leaf")</f>
        <v>Leaf</v>
      </c>
      <c r="D51" s="9" t="s">
        <v>38</v>
      </c>
      <c r="E51" s="6" t="s">
        <v>35</v>
      </c>
      <c r="F51" s="5">
        <v>1119306.1499999999</v>
      </c>
      <c r="G51" s="5">
        <v>374940.6</v>
      </c>
      <c r="H51" s="5">
        <v>373026.86</v>
      </c>
      <c r="I51" s="5">
        <v>371338.69</v>
      </c>
      <c r="J51" s="5">
        <v>1124417.01</v>
      </c>
      <c r="K51" s="5">
        <v>374464.74</v>
      </c>
      <c r="L51" s="5">
        <v>375855.24</v>
      </c>
      <c r="M51" s="5">
        <v>374097.03</v>
      </c>
      <c r="N51" s="5">
        <v>1131939.1000000001</v>
      </c>
      <c r="O51" s="5">
        <v>378330.33</v>
      </c>
      <c r="P51" s="5">
        <v>382299.95</v>
      </c>
      <c r="Q51" s="5">
        <v>371308.82</v>
      </c>
      <c r="R51" s="5">
        <v>1107444.67</v>
      </c>
      <c r="S51" s="5">
        <v>365055.69</v>
      </c>
      <c r="T51" s="5">
        <v>379636.37</v>
      </c>
      <c r="U51" s="5">
        <v>362752.61</v>
      </c>
    </row>
    <row r="52" spans="3:21" x14ac:dyDescent="0.3">
      <c r="C52" s="3" t="str">
        <f ca="1">IF(_xll.TM2RPTELISCONSOLIDATED(D52),IF(_xll.TM2RPTELLEV(D52)&lt;=5,_xll.TM2RPTELLEV(D52),"Default"),"Leaf")</f>
        <v>Leaf</v>
      </c>
      <c r="D52" s="9" t="s">
        <v>38</v>
      </c>
      <c r="E52" s="7" t="s">
        <v>36</v>
      </c>
      <c r="F52" s="5">
        <v>938284.68</v>
      </c>
      <c r="G52" s="5">
        <v>315512.69</v>
      </c>
      <c r="H52" s="5">
        <v>311041.46000000002</v>
      </c>
      <c r="I52" s="5">
        <v>311730.53000000003</v>
      </c>
      <c r="J52" s="5">
        <v>943378.03</v>
      </c>
      <c r="K52" s="5">
        <v>311760.40000000002</v>
      </c>
      <c r="L52" s="5">
        <v>316160.56</v>
      </c>
      <c r="M52" s="5">
        <v>315457.07</v>
      </c>
      <c r="N52" s="5">
        <v>953738.8</v>
      </c>
      <c r="O52" s="5">
        <v>316871.26</v>
      </c>
      <c r="P52" s="5">
        <v>320391.8</v>
      </c>
      <c r="Q52" s="5">
        <v>316475.74</v>
      </c>
      <c r="R52" s="5">
        <v>935635.52</v>
      </c>
      <c r="S52" s="5">
        <v>309312.09000000003</v>
      </c>
      <c r="T52" s="5">
        <v>313800.83</v>
      </c>
      <c r="U52" s="5">
        <v>312522.59999999998</v>
      </c>
    </row>
    <row r="53" spans="3:21" x14ac:dyDescent="0.3">
      <c r="C53" s="3" t="str">
        <f ca="1">IF(_xll.TM2RPTELISCONSOLIDATED(D53),IF(_xll.TM2RPTELLEV(D53)&lt;=5,_xll.TM2RPTELLEV(D53),"Default"),"Leaf")</f>
        <v>Leaf</v>
      </c>
      <c r="D53" s="9" t="s">
        <v>38</v>
      </c>
      <c r="E53" s="7" t="s">
        <v>37</v>
      </c>
      <c r="F53" s="5">
        <v>181021.47</v>
      </c>
      <c r="G53" s="5">
        <v>59427.91</v>
      </c>
      <c r="H53" s="5">
        <v>61985.4</v>
      </c>
      <c r="I53" s="5">
        <v>59608.160000000003</v>
      </c>
      <c r="J53" s="5">
        <v>181038.98</v>
      </c>
      <c r="K53" s="5">
        <v>62704.34</v>
      </c>
      <c r="L53" s="5">
        <v>59694.68</v>
      </c>
      <c r="M53" s="5">
        <v>58639.96</v>
      </c>
      <c r="N53" s="5">
        <v>178200.3</v>
      </c>
      <c r="O53" s="5">
        <v>61459.07</v>
      </c>
      <c r="P53" s="5">
        <v>61908.15</v>
      </c>
      <c r="Q53" s="5">
        <v>54833.08</v>
      </c>
      <c r="R53" s="5">
        <v>171809.15</v>
      </c>
      <c r="S53" s="5">
        <v>55743.6</v>
      </c>
      <c r="T53" s="5">
        <v>65835.539999999994</v>
      </c>
      <c r="U53" s="5">
        <v>50230.01</v>
      </c>
    </row>
    <row r="54" spans="3:21" x14ac:dyDescent="0.3">
      <c r="C54" s="3" t="str">
        <f ca="1">IF(_xll.TM2RPTELISCONSOLIDATED(D54),IF(_xll.TM2RPTELLEV(D54)&lt;=5,_xll.TM2RPTELLEV(D54),"Default"),"Leaf")</f>
        <v>Leaf</v>
      </c>
      <c r="D54" s="9" t="s">
        <v>39</v>
      </c>
      <c r="E54" s="6" t="s">
        <v>35</v>
      </c>
      <c r="F54" s="5">
        <v>2005734.45</v>
      </c>
      <c r="G54" s="5">
        <v>662185.97</v>
      </c>
      <c r="H54" s="5">
        <v>677179.679999999</v>
      </c>
      <c r="I54" s="5">
        <v>666368.80000000005</v>
      </c>
      <c r="J54" s="5">
        <v>2006814.92</v>
      </c>
      <c r="K54" s="5">
        <v>674294.65</v>
      </c>
      <c r="L54" s="5">
        <v>658518.14</v>
      </c>
      <c r="M54" s="5">
        <v>674002.13</v>
      </c>
      <c r="N54" s="5">
        <v>2015891.28</v>
      </c>
      <c r="O54" s="5">
        <v>668508.11</v>
      </c>
      <c r="P54" s="5">
        <v>661707.02</v>
      </c>
      <c r="Q54" s="5">
        <v>685676.15</v>
      </c>
      <c r="R54" s="5">
        <v>2013096.8899999899</v>
      </c>
      <c r="S54" s="5">
        <v>684136.3</v>
      </c>
      <c r="T54" s="5">
        <v>661329.01</v>
      </c>
      <c r="U54" s="5">
        <v>667631.57999999996</v>
      </c>
    </row>
    <row r="55" spans="3:21" x14ac:dyDescent="0.3">
      <c r="C55" s="3" t="str">
        <f ca="1">IF(_xll.TM2RPTELISCONSOLIDATED(D55),IF(_xll.TM2RPTELLEV(D55)&lt;=5,_xll.TM2RPTELLEV(D55),"Default"),"Leaf")</f>
        <v>Leaf</v>
      </c>
      <c r="D55" s="9" t="s">
        <v>39</v>
      </c>
      <c r="E55" s="7" t="s">
        <v>36</v>
      </c>
      <c r="F55" s="5">
        <v>937571.92</v>
      </c>
      <c r="G55" s="5">
        <v>310136.09000000003</v>
      </c>
      <c r="H55" s="5">
        <v>309196.73</v>
      </c>
      <c r="I55" s="5">
        <v>318239.09999999998</v>
      </c>
      <c r="J55" s="5">
        <v>934901.13</v>
      </c>
      <c r="K55" s="5">
        <v>311687.27</v>
      </c>
      <c r="L55" s="5">
        <v>313308.49</v>
      </c>
      <c r="M55" s="5">
        <v>309905.37</v>
      </c>
      <c r="N55" s="5">
        <v>946043.67</v>
      </c>
      <c r="O55" s="5">
        <v>315222.23</v>
      </c>
      <c r="P55" s="5">
        <v>316153.34999999998</v>
      </c>
      <c r="Q55" s="5">
        <v>314668.09000000003</v>
      </c>
      <c r="R55" s="5">
        <v>946852.22</v>
      </c>
      <c r="S55" s="5">
        <v>314387.93</v>
      </c>
      <c r="T55" s="5">
        <v>315913.36</v>
      </c>
      <c r="U55" s="5">
        <v>316550.93</v>
      </c>
    </row>
    <row r="56" spans="3:21" x14ac:dyDescent="0.3">
      <c r="C56" s="3" t="str">
        <f ca="1">IF(_xll.TM2RPTELISCONSOLIDATED(D56),IF(_xll.TM2RPTELLEV(D56)&lt;=5,_xll.TM2RPTELLEV(D56),"Default"),"Leaf")</f>
        <v>Leaf</v>
      </c>
      <c r="D56" s="9" t="s">
        <v>39</v>
      </c>
      <c r="E56" s="7" t="s">
        <v>37</v>
      </c>
      <c r="F56" s="5">
        <v>1068162.53</v>
      </c>
      <c r="G56" s="5">
        <v>352049.88</v>
      </c>
      <c r="H56" s="5">
        <v>367982.95</v>
      </c>
      <c r="I56" s="5">
        <v>348129.7</v>
      </c>
      <c r="J56" s="5">
        <v>1071913.79</v>
      </c>
      <c r="K56" s="5">
        <v>362607.38</v>
      </c>
      <c r="L56" s="5">
        <v>345209.65</v>
      </c>
      <c r="M56" s="5">
        <v>364096.76</v>
      </c>
      <c r="N56" s="5">
        <v>1069847.6100000001</v>
      </c>
      <c r="O56" s="5">
        <v>353285.88</v>
      </c>
      <c r="P56" s="5">
        <v>345553.67</v>
      </c>
      <c r="Q56" s="5">
        <v>371008.06</v>
      </c>
      <c r="R56" s="5">
        <v>1066244.67</v>
      </c>
      <c r="S56" s="5">
        <v>369748.37</v>
      </c>
      <c r="T56" s="5">
        <v>345415.65</v>
      </c>
      <c r="U56" s="5">
        <v>351080.65</v>
      </c>
    </row>
    <row r="57" spans="3:21" x14ac:dyDescent="0.3">
      <c r="C57" s="3" t="str">
        <f ca="1">IF(_xll.TM2RPTELISCONSOLIDATED(D57),IF(_xll.TM2RPTELLEV(D57)&lt;=5,_xll.TM2RPTELLEV(D57),"Default"),"Leaf")</f>
        <v>Leaf</v>
      </c>
      <c r="D57" s="9" t="s">
        <v>40</v>
      </c>
      <c r="E57" s="6" t="s">
        <v>35</v>
      </c>
      <c r="F57" s="5">
        <v>1137282.74</v>
      </c>
      <c r="G57" s="5">
        <v>391943.84</v>
      </c>
      <c r="H57" s="5">
        <v>370683.61</v>
      </c>
      <c r="I57" s="5">
        <v>374655.29</v>
      </c>
      <c r="J57" s="5">
        <v>1132276.94</v>
      </c>
      <c r="K57" s="5">
        <v>386850.49</v>
      </c>
      <c r="L57" s="5">
        <v>365889.99</v>
      </c>
      <c r="M57" s="5">
        <v>379536.46</v>
      </c>
      <c r="N57" s="5">
        <v>1155661.03</v>
      </c>
      <c r="O57" s="5">
        <v>390069.24</v>
      </c>
      <c r="P57" s="5">
        <v>376599.93</v>
      </c>
      <c r="Q57" s="5">
        <v>388991.86</v>
      </c>
      <c r="R57" s="5">
        <v>1120375.29</v>
      </c>
      <c r="S57" s="5">
        <v>369441.43</v>
      </c>
      <c r="T57" s="5">
        <v>371999.95</v>
      </c>
      <c r="U57" s="5">
        <v>378933.91</v>
      </c>
    </row>
    <row r="58" spans="3:21" x14ac:dyDescent="0.3">
      <c r="C58" s="3" t="str">
        <f ca="1">IF(_xll.TM2RPTELISCONSOLIDATED(D58),IF(_xll.TM2RPTELLEV(D58)&lt;=5,_xll.TM2RPTELLEV(D58),"Default"),"Leaf")</f>
        <v>Leaf</v>
      </c>
      <c r="D58" s="9" t="s">
        <v>40</v>
      </c>
      <c r="E58" s="7" t="s">
        <v>36</v>
      </c>
      <c r="F58" s="5">
        <v>939362.06</v>
      </c>
      <c r="G58" s="5">
        <v>314294.2</v>
      </c>
      <c r="H58" s="5">
        <v>309199.82</v>
      </c>
      <c r="I58" s="5">
        <v>315868.03999999998</v>
      </c>
      <c r="J58" s="5">
        <v>945878.87</v>
      </c>
      <c r="K58" s="5">
        <v>316607.58</v>
      </c>
      <c r="L58" s="5">
        <v>310902.40999999997</v>
      </c>
      <c r="M58" s="5">
        <v>318368.88</v>
      </c>
      <c r="N58" s="5">
        <v>956759.79</v>
      </c>
      <c r="O58" s="5">
        <v>319362.83</v>
      </c>
      <c r="P58" s="5">
        <v>316726.03000000003</v>
      </c>
      <c r="Q58" s="5">
        <v>320670.93</v>
      </c>
      <c r="R58" s="5">
        <v>954410.36</v>
      </c>
      <c r="S58" s="5">
        <v>319576.03999999998</v>
      </c>
      <c r="T58" s="5">
        <v>319811.90999999997</v>
      </c>
      <c r="U58" s="5">
        <v>315022.40999999997</v>
      </c>
    </row>
    <row r="59" spans="3:21" x14ac:dyDescent="0.3">
      <c r="C59" s="3" t="str">
        <f ca="1">IF(_xll.TM2RPTELISCONSOLIDATED(D59),IF(_xll.TM2RPTELLEV(D59)&lt;=5,_xll.TM2RPTELLEV(D59),"Default"),"Leaf")</f>
        <v>Leaf</v>
      </c>
      <c r="D59" s="9" t="s">
        <v>40</v>
      </c>
      <c r="E59" s="7" t="s">
        <v>37</v>
      </c>
      <c r="F59" s="5">
        <v>197920.68</v>
      </c>
      <c r="G59" s="5">
        <v>77649.64</v>
      </c>
      <c r="H59" s="5">
        <v>61483.79</v>
      </c>
      <c r="I59" s="5">
        <v>58787.25</v>
      </c>
      <c r="J59" s="5">
        <v>186398.07</v>
      </c>
      <c r="K59" s="5">
        <v>70242.91</v>
      </c>
      <c r="L59" s="5">
        <v>54987.58</v>
      </c>
      <c r="M59" s="5">
        <v>61167.58</v>
      </c>
      <c r="N59" s="5">
        <v>198901.24</v>
      </c>
      <c r="O59" s="5">
        <v>70706.41</v>
      </c>
      <c r="P59" s="5">
        <v>59873.9</v>
      </c>
      <c r="Q59" s="5">
        <v>68320.929999999993</v>
      </c>
      <c r="R59" s="5">
        <v>165964.93</v>
      </c>
      <c r="S59" s="5">
        <v>49865.39</v>
      </c>
      <c r="T59" s="5">
        <v>52188.04</v>
      </c>
      <c r="U59" s="5">
        <v>63911.5</v>
      </c>
    </row>
    <row r="60" spans="3:21" x14ac:dyDescent="0.3">
      <c r="C60" s="3" t="str">
        <f ca="1">IF(_xll.TM2RPTELISCONSOLIDATED(D60),IF(_xll.TM2RPTELLEV(D60)&lt;=5,_xll.TM2RPTELLEV(D60),"Default"),"Leaf")</f>
        <v>Leaf</v>
      </c>
      <c r="D60" s="7" t="s">
        <v>41</v>
      </c>
      <c r="E60" s="6" t="s">
        <v>35</v>
      </c>
      <c r="F60" s="5">
        <v>382041.42</v>
      </c>
      <c r="G60" s="5">
        <v>10.3</v>
      </c>
      <c r="H60" s="5">
        <v>196173.8</v>
      </c>
      <c r="I60" s="5">
        <v>185857.32</v>
      </c>
      <c r="J60" s="5">
        <v>579988.88</v>
      </c>
      <c r="K60" s="5">
        <v>199094.88</v>
      </c>
      <c r="L60" s="5">
        <v>194688.53999999899</v>
      </c>
      <c r="M60" s="5">
        <v>186205.46</v>
      </c>
      <c r="N60" s="5">
        <v>598255.929999999</v>
      </c>
      <c r="O60" s="5">
        <v>197823.86</v>
      </c>
      <c r="P60" s="5">
        <v>198947.59</v>
      </c>
      <c r="Q60" s="5">
        <v>201484.47999999899</v>
      </c>
      <c r="R60" s="5">
        <v>593685.81999999995</v>
      </c>
      <c r="S60" s="5">
        <v>198849.74</v>
      </c>
      <c r="T60" s="5">
        <v>196547.69</v>
      </c>
      <c r="U60" s="5">
        <v>198288.39</v>
      </c>
    </row>
    <row r="61" spans="3:21" x14ac:dyDescent="0.3">
      <c r="C61" s="3" t="str">
        <f ca="1">IF(_xll.TM2RPTELISCONSOLIDATED(D61),IF(_xll.TM2RPTELLEV(D61)&lt;=5,_xll.TM2RPTELLEV(D61),"Default"),"Leaf")</f>
        <v>Leaf</v>
      </c>
      <c r="D61" s="7" t="s">
        <v>41</v>
      </c>
      <c r="E61" s="7" t="s">
        <v>36</v>
      </c>
      <c r="F61" s="5">
        <v>218548.49</v>
      </c>
      <c r="G61" s="5">
        <v>6.18</v>
      </c>
      <c r="H61" s="5">
        <v>114925.34</v>
      </c>
      <c r="I61" s="5">
        <v>103616.97</v>
      </c>
      <c r="J61" s="5">
        <v>327334</v>
      </c>
      <c r="K61" s="5">
        <v>114652.39</v>
      </c>
      <c r="L61" s="5">
        <v>107239.48</v>
      </c>
      <c r="M61" s="5">
        <v>105442.13</v>
      </c>
      <c r="N61" s="5">
        <v>337824.55</v>
      </c>
      <c r="O61" s="5">
        <v>110931</v>
      </c>
      <c r="P61" s="5">
        <v>113087.82</v>
      </c>
      <c r="Q61" s="5">
        <v>113805.73</v>
      </c>
      <c r="R61" s="5">
        <v>334764.42</v>
      </c>
      <c r="S61" s="5">
        <v>114396.95</v>
      </c>
      <c r="T61" s="5">
        <v>109967.95</v>
      </c>
      <c r="U61" s="5">
        <v>110399.52</v>
      </c>
    </row>
    <row r="62" spans="3:21" x14ac:dyDescent="0.3">
      <c r="C62" s="3" t="str">
        <f ca="1">IF(_xll.TM2RPTELISCONSOLIDATED(D62),IF(_xll.TM2RPTELLEV(D62)&lt;=5,_xll.TM2RPTELLEV(D62),"Default"),"Leaf")</f>
        <v>Leaf</v>
      </c>
      <c r="D62" s="7" t="s">
        <v>41</v>
      </c>
      <c r="E62" s="7" t="s">
        <v>37</v>
      </c>
      <c r="F62" s="5">
        <v>163492.93</v>
      </c>
      <c r="G62" s="5">
        <v>4.12</v>
      </c>
      <c r="H62" s="5">
        <v>81248.460000000006</v>
      </c>
      <c r="I62" s="5">
        <v>82240.350000000006</v>
      </c>
      <c r="J62" s="5">
        <v>252654.88</v>
      </c>
      <c r="K62" s="5">
        <v>84442.49</v>
      </c>
      <c r="L62" s="5">
        <v>87449.06</v>
      </c>
      <c r="M62" s="5">
        <v>80763.33</v>
      </c>
      <c r="N62" s="5">
        <v>260431.38</v>
      </c>
      <c r="O62" s="5">
        <v>86892.86</v>
      </c>
      <c r="P62" s="5">
        <v>85859.77</v>
      </c>
      <c r="Q62" s="5">
        <v>87678.75</v>
      </c>
      <c r="R62" s="5">
        <v>258921.4</v>
      </c>
      <c r="S62" s="5">
        <v>84452.79</v>
      </c>
      <c r="T62" s="5">
        <v>86579.74</v>
      </c>
      <c r="U62" s="5">
        <v>87888.87</v>
      </c>
    </row>
    <row r="63" spans="3:21" x14ac:dyDescent="0.3">
      <c r="C63" s="3" t="str">
        <f ca="1">IF(_xll.TM2RPTELISCONSOLIDATED(D63),IF(_xll.TM2RPTELLEV(D63)&lt;=5,_xll.TM2RPTELLEV(D63),"Default"),"Leaf")</f>
        <v>Leaf</v>
      </c>
      <c r="D63" s="7" t="s">
        <v>42</v>
      </c>
      <c r="E63" s="6" t="s">
        <v>35</v>
      </c>
      <c r="F63" s="5">
        <v>1110769.51</v>
      </c>
      <c r="G63" s="5">
        <v>377420.84</v>
      </c>
      <c r="H63" s="5">
        <v>365874.54</v>
      </c>
      <c r="I63" s="5">
        <v>367474.13</v>
      </c>
      <c r="J63" s="5">
        <v>1121351.73</v>
      </c>
      <c r="K63" s="5">
        <v>377595.94</v>
      </c>
      <c r="L63" s="5">
        <v>366390.57</v>
      </c>
      <c r="M63" s="5">
        <v>377365.22</v>
      </c>
      <c r="N63" s="5">
        <v>1130151.02</v>
      </c>
      <c r="O63" s="5">
        <v>371704.34</v>
      </c>
      <c r="P63" s="5">
        <v>376135.39999999898</v>
      </c>
      <c r="Q63" s="5">
        <v>382311.28</v>
      </c>
      <c r="R63" s="5">
        <v>1098003.69</v>
      </c>
      <c r="S63" s="5">
        <v>359542.1</v>
      </c>
      <c r="T63" s="5">
        <v>364030.84</v>
      </c>
      <c r="U63" s="5">
        <v>374430.75</v>
      </c>
    </row>
    <row r="64" spans="3:21" x14ac:dyDescent="0.3">
      <c r="C64" s="3" t="str">
        <f ca="1">IF(_xll.TM2RPTELISCONSOLIDATED(D64),IF(_xll.TM2RPTELLEV(D64)&lt;=5,_xll.TM2RPTELLEV(D64),"Default"),"Leaf")</f>
        <v>Leaf</v>
      </c>
      <c r="D64" s="7" t="s">
        <v>42</v>
      </c>
      <c r="E64" s="7" t="s">
        <v>36</v>
      </c>
      <c r="F64" s="5">
        <v>938284.68</v>
      </c>
      <c r="G64" s="5">
        <v>315512.69</v>
      </c>
      <c r="H64" s="5">
        <v>311041.46000000002</v>
      </c>
      <c r="I64" s="5">
        <v>311730.53000000003</v>
      </c>
      <c r="J64" s="5">
        <v>943378.03</v>
      </c>
      <c r="K64" s="5">
        <v>311760.40000000002</v>
      </c>
      <c r="L64" s="5">
        <v>316160.56</v>
      </c>
      <c r="M64" s="5">
        <v>315457.07</v>
      </c>
      <c r="N64" s="5">
        <v>953738.8</v>
      </c>
      <c r="O64" s="5">
        <v>316871.26</v>
      </c>
      <c r="P64" s="5">
        <v>320391.8</v>
      </c>
      <c r="Q64" s="5">
        <v>316475.74</v>
      </c>
      <c r="R64" s="5">
        <v>935635.52</v>
      </c>
      <c r="S64" s="5">
        <v>309312.09000000003</v>
      </c>
      <c r="T64" s="5">
        <v>313800.83</v>
      </c>
      <c r="U64" s="5">
        <v>312522.59999999998</v>
      </c>
    </row>
    <row r="65" spans="3:21" x14ac:dyDescent="0.3">
      <c r="C65" s="3" t="str">
        <f ca="1">IF(_xll.TM2RPTELISCONSOLIDATED(D65),IF(_xll.TM2RPTELLEV(D65)&lt;=5,_xll.TM2RPTELLEV(D65),"Default"),"Leaf")</f>
        <v>Leaf</v>
      </c>
      <c r="D65" s="7" t="s">
        <v>42</v>
      </c>
      <c r="E65" s="7" t="s">
        <v>37</v>
      </c>
      <c r="F65" s="5">
        <v>172484.83</v>
      </c>
      <c r="G65" s="5">
        <v>61908.15</v>
      </c>
      <c r="H65" s="5">
        <v>54833.08</v>
      </c>
      <c r="I65" s="5">
        <v>55743.6</v>
      </c>
      <c r="J65" s="5">
        <v>177973.7</v>
      </c>
      <c r="K65" s="5">
        <v>65835.539999999994</v>
      </c>
      <c r="L65" s="5">
        <v>50230.01</v>
      </c>
      <c r="M65" s="5">
        <v>61908.15</v>
      </c>
      <c r="N65" s="5">
        <v>176412.22</v>
      </c>
      <c r="O65" s="5">
        <v>54833.08</v>
      </c>
      <c r="P65" s="5">
        <v>55743.6</v>
      </c>
      <c r="Q65" s="5">
        <v>65835.539999999994</v>
      </c>
      <c r="R65" s="5">
        <v>162368.17000000001</v>
      </c>
      <c r="S65" s="5">
        <v>50230.01</v>
      </c>
      <c r="T65" s="5">
        <v>50230.01</v>
      </c>
      <c r="U65" s="5">
        <v>61908.15</v>
      </c>
    </row>
    <row r="66" spans="3:21" x14ac:dyDescent="0.3">
      <c r="C66" s="3">
        <f ca="1">IF(_xll.TM2RPTELISCONSOLIDATED(D66),IF(_xll.TM2RPTELLEV(D66)&lt;=5,_xll.TM2RPTELLEV(D66),"Default"),"Leaf")</f>
        <v>1</v>
      </c>
      <c r="D66" s="8" t="s">
        <v>43</v>
      </c>
      <c r="E66" s="6" t="s">
        <v>35</v>
      </c>
      <c r="F66" s="5">
        <v>3618068.64</v>
      </c>
      <c r="G66" s="5">
        <v>1115948.3499999901</v>
      </c>
      <c r="H66" s="5">
        <v>1260329.6299999999</v>
      </c>
      <c r="I66" s="5">
        <v>1241790.6599999999</v>
      </c>
      <c r="J66" s="5">
        <v>3686465.79</v>
      </c>
      <c r="K66" s="5">
        <v>1227130.67</v>
      </c>
      <c r="L66" s="5">
        <v>1234331.3999999999</v>
      </c>
      <c r="M66" s="5">
        <v>1225003.72</v>
      </c>
      <c r="N66" s="5">
        <v>3755885.73</v>
      </c>
      <c r="O66" s="5">
        <v>1272523.8</v>
      </c>
      <c r="P66" s="5">
        <v>1250033.75</v>
      </c>
      <c r="Q66" s="5">
        <v>1233328.18</v>
      </c>
      <c r="R66" s="5">
        <v>3733076.38</v>
      </c>
      <c r="S66" s="5">
        <v>1251241.94</v>
      </c>
      <c r="T66" s="5">
        <v>1248574.23999999</v>
      </c>
      <c r="U66" s="5">
        <v>1233260.2</v>
      </c>
    </row>
    <row r="67" spans="3:21" x14ac:dyDescent="0.3">
      <c r="C67" s="3">
        <f ca="1">IF(_xll.TM2RPTELISCONSOLIDATED(D67),IF(_xll.TM2RPTELLEV(D67)&lt;=5,_xll.TM2RPTELLEV(D67),"Default"),"Leaf")</f>
        <v>1</v>
      </c>
      <c r="D67" s="8" t="s">
        <v>43</v>
      </c>
      <c r="E67" s="7" t="s">
        <v>36</v>
      </c>
      <c r="F67" s="5">
        <v>2095707.01</v>
      </c>
      <c r="G67" s="5">
        <v>624661.01</v>
      </c>
      <c r="H67" s="5">
        <v>733321.89</v>
      </c>
      <c r="I67" s="5">
        <v>737724.11</v>
      </c>
      <c r="J67" s="5">
        <v>2208114</v>
      </c>
      <c r="K67" s="5">
        <v>742947.24</v>
      </c>
      <c r="L67" s="5">
        <v>731450.38</v>
      </c>
      <c r="M67" s="5">
        <v>733716.38</v>
      </c>
      <c r="N67" s="5">
        <v>2240628.0099999998</v>
      </c>
      <c r="O67" s="5">
        <v>745516.06</v>
      </c>
      <c r="P67" s="5">
        <v>745967.2</v>
      </c>
      <c r="Q67" s="5">
        <v>749144.75</v>
      </c>
      <c r="R67" s="5">
        <v>2236027</v>
      </c>
      <c r="S67" s="5">
        <v>748360.91999999899</v>
      </c>
      <c r="T67" s="5">
        <v>745693.22</v>
      </c>
      <c r="U67" s="5">
        <v>741972.86</v>
      </c>
    </row>
    <row r="68" spans="3:21" x14ac:dyDescent="0.3">
      <c r="C68" s="3">
        <f ca="1">IF(_xll.TM2RPTELISCONSOLIDATED(D68),IF(_xll.TM2RPTELLEV(D68)&lt;=5,_xll.TM2RPTELLEV(D68),"Default"),"Leaf")</f>
        <v>1</v>
      </c>
      <c r="D68" s="8" t="s">
        <v>43</v>
      </c>
      <c r="E68" s="7" t="s">
        <v>37</v>
      </c>
      <c r="F68" s="5">
        <v>1522361.63</v>
      </c>
      <c r="G68" s="5">
        <v>491287.34</v>
      </c>
      <c r="H68" s="5">
        <v>527007.74</v>
      </c>
      <c r="I68" s="5">
        <v>504066.55</v>
      </c>
      <c r="J68" s="5">
        <v>1478351.79</v>
      </c>
      <c r="K68" s="5">
        <v>484183.43</v>
      </c>
      <c r="L68" s="5">
        <v>502881.02</v>
      </c>
      <c r="M68" s="5">
        <v>491287.34</v>
      </c>
      <c r="N68" s="5">
        <v>1515257.72</v>
      </c>
      <c r="O68" s="5">
        <v>527007.74</v>
      </c>
      <c r="P68" s="5">
        <v>504066.55</v>
      </c>
      <c r="Q68" s="5">
        <v>484183.43</v>
      </c>
      <c r="R68" s="5">
        <v>1497049.38</v>
      </c>
      <c r="S68" s="5">
        <v>502881.02</v>
      </c>
      <c r="T68" s="5">
        <v>502881.02</v>
      </c>
      <c r="U68" s="5">
        <v>491287.34</v>
      </c>
    </row>
    <row r="69" spans="3:21" x14ac:dyDescent="0.3">
      <c r="C69" s="3" t="str">
        <f ca="1">IF(_xll.TM2RPTELISCONSOLIDATED(D69),IF(_xll.TM2RPTELLEV(D69)&lt;=5,_xll.TM2RPTELLEV(D69),"Default"),"Leaf")</f>
        <v>Leaf</v>
      </c>
      <c r="D69" s="9" t="s">
        <v>44</v>
      </c>
      <c r="E69" s="6" t="s">
        <v>35</v>
      </c>
      <c r="F69" s="5">
        <v>2023882.02</v>
      </c>
      <c r="G69" s="5">
        <v>655689.76</v>
      </c>
      <c r="H69" s="5">
        <v>680204.79</v>
      </c>
      <c r="I69" s="5">
        <v>687987.47</v>
      </c>
      <c r="J69" s="5">
        <v>1976951.1</v>
      </c>
      <c r="K69" s="5">
        <v>657102.92000000004</v>
      </c>
      <c r="L69" s="5">
        <v>664389.14</v>
      </c>
      <c r="M69" s="5">
        <v>655459.04</v>
      </c>
      <c r="N69" s="5">
        <v>2032215.75</v>
      </c>
      <c r="O69" s="5">
        <v>686230.29</v>
      </c>
      <c r="P69" s="5">
        <v>685901.72</v>
      </c>
      <c r="Q69" s="5">
        <v>660083.74</v>
      </c>
      <c r="R69" s="5">
        <v>1994567.19</v>
      </c>
      <c r="S69" s="5">
        <v>665468.57999999996</v>
      </c>
      <c r="T69" s="5">
        <v>666994.01</v>
      </c>
      <c r="U69" s="5">
        <v>662104.6</v>
      </c>
    </row>
    <row r="70" spans="3:21" x14ac:dyDescent="0.3">
      <c r="C70" s="3" t="str">
        <f ca="1">IF(_xll.TM2RPTELISCONSOLIDATED(D70),IF(_xll.TM2RPTELLEV(D70)&lt;=5,_xll.TM2RPTELLEV(D70),"Default"),"Leaf")</f>
        <v>Leaf</v>
      </c>
      <c r="D70" s="9" t="s">
        <v>44</v>
      </c>
      <c r="E70" s="7" t="s">
        <v>36</v>
      </c>
      <c r="F70" s="5">
        <v>937571.92</v>
      </c>
      <c r="G70" s="5">
        <v>310136.09000000003</v>
      </c>
      <c r="H70" s="5">
        <v>309196.73</v>
      </c>
      <c r="I70" s="5">
        <v>318239.09999999998</v>
      </c>
      <c r="J70" s="5">
        <v>934901.13</v>
      </c>
      <c r="K70" s="5">
        <v>311687.27</v>
      </c>
      <c r="L70" s="5">
        <v>313308.49</v>
      </c>
      <c r="M70" s="5">
        <v>309905.37</v>
      </c>
      <c r="N70" s="5">
        <v>946043.67</v>
      </c>
      <c r="O70" s="5">
        <v>315222.23</v>
      </c>
      <c r="P70" s="5">
        <v>316153.34999999998</v>
      </c>
      <c r="Q70" s="5">
        <v>314668.09000000003</v>
      </c>
      <c r="R70" s="5">
        <v>946852.22</v>
      </c>
      <c r="S70" s="5">
        <v>314387.93</v>
      </c>
      <c r="T70" s="5">
        <v>315913.36</v>
      </c>
      <c r="U70" s="5">
        <v>316550.93</v>
      </c>
    </row>
    <row r="71" spans="3:21" x14ac:dyDescent="0.3">
      <c r="C71" s="3" t="str">
        <f ca="1">IF(_xll.TM2RPTELISCONSOLIDATED(D71),IF(_xll.TM2RPTELLEV(D71)&lt;=5,_xll.TM2RPTELLEV(D71),"Default"),"Leaf")</f>
        <v>Leaf</v>
      </c>
      <c r="D71" s="9" t="s">
        <v>44</v>
      </c>
      <c r="E71" s="7" t="s">
        <v>37</v>
      </c>
      <c r="F71" s="5">
        <v>1086310.1000000001</v>
      </c>
      <c r="G71" s="5">
        <v>345553.67</v>
      </c>
      <c r="H71" s="5">
        <v>371008.06</v>
      </c>
      <c r="I71" s="5">
        <v>369748.37</v>
      </c>
      <c r="J71" s="5">
        <v>1042049.97</v>
      </c>
      <c r="K71" s="5">
        <v>345415.65</v>
      </c>
      <c r="L71" s="5">
        <v>351080.65</v>
      </c>
      <c r="M71" s="5">
        <v>345553.67</v>
      </c>
      <c r="N71" s="5">
        <v>1086172.08</v>
      </c>
      <c r="O71" s="5">
        <v>371008.06</v>
      </c>
      <c r="P71" s="5">
        <v>369748.37</v>
      </c>
      <c r="Q71" s="5">
        <v>345415.65</v>
      </c>
      <c r="R71" s="5">
        <v>1047714.97</v>
      </c>
      <c r="S71" s="5">
        <v>351080.65</v>
      </c>
      <c r="T71" s="5">
        <v>351080.65</v>
      </c>
      <c r="U71" s="5">
        <v>345553.67</v>
      </c>
    </row>
    <row r="72" spans="3:21" x14ac:dyDescent="0.3">
      <c r="C72" s="3" t="str">
        <f ca="1">IF(_xll.TM2RPTELISCONSOLIDATED(D72),IF(_xll.TM2RPTELLEV(D72)&lt;=5,_xll.TM2RPTELLEV(D72),"Default"),"Leaf")</f>
        <v>Leaf</v>
      </c>
      <c r="D72" s="9" t="s">
        <v>45</v>
      </c>
      <c r="E72" s="6" t="s">
        <v>35</v>
      </c>
      <c r="F72" s="5">
        <v>1117422.28</v>
      </c>
      <c r="G72" s="5">
        <v>374168.1</v>
      </c>
      <c r="H72" s="5">
        <v>377520.75</v>
      </c>
      <c r="I72" s="5">
        <v>365733.43</v>
      </c>
      <c r="J72" s="5">
        <v>1121852.31</v>
      </c>
      <c r="K72" s="5">
        <v>368795.62</v>
      </c>
      <c r="L72" s="5">
        <v>374813.91</v>
      </c>
      <c r="M72" s="5">
        <v>378242.78</v>
      </c>
      <c r="N72" s="5">
        <v>1127134.1499999999</v>
      </c>
      <c r="O72" s="5">
        <v>387683.76</v>
      </c>
      <c r="P72" s="5">
        <v>366591.42</v>
      </c>
      <c r="Q72" s="5">
        <v>372858.97</v>
      </c>
      <c r="R72" s="5">
        <v>1142107.26</v>
      </c>
      <c r="S72" s="5">
        <v>383487.54</v>
      </c>
      <c r="T72" s="5">
        <v>383723.41</v>
      </c>
      <c r="U72" s="5">
        <v>374896.31</v>
      </c>
    </row>
    <row r="73" spans="3:21" x14ac:dyDescent="0.3">
      <c r="C73" s="3" t="str">
        <f ca="1">IF(_xll.TM2RPTELISCONSOLIDATED(D73),IF(_xll.TM2RPTELLEV(D73)&lt;=5,_xll.TM2RPTELLEV(D73),"Default"),"Leaf")</f>
        <v>Leaf</v>
      </c>
      <c r="D73" s="9" t="s">
        <v>45</v>
      </c>
      <c r="E73" s="7" t="s">
        <v>36</v>
      </c>
      <c r="F73" s="5">
        <v>939362.06</v>
      </c>
      <c r="G73" s="5">
        <v>314294.2</v>
      </c>
      <c r="H73" s="5">
        <v>309199.82</v>
      </c>
      <c r="I73" s="5">
        <v>315868.03999999998</v>
      </c>
      <c r="J73" s="5">
        <v>945878.87</v>
      </c>
      <c r="K73" s="5">
        <v>316607.58</v>
      </c>
      <c r="L73" s="5">
        <v>310902.40999999997</v>
      </c>
      <c r="M73" s="5">
        <v>318368.88</v>
      </c>
      <c r="N73" s="5">
        <v>956759.79</v>
      </c>
      <c r="O73" s="5">
        <v>319362.83</v>
      </c>
      <c r="P73" s="5">
        <v>316726.03000000003</v>
      </c>
      <c r="Q73" s="5">
        <v>320670.93</v>
      </c>
      <c r="R73" s="5">
        <v>954410.36</v>
      </c>
      <c r="S73" s="5">
        <v>319576.03999999998</v>
      </c>
      <c r="T73" s="5">
        <v>319811.90999999997</v>
      </c>
      <c r="U73" s="5">
        <v>315022.40999999997</v>
      </c>
    </row>
    <row r="74" spans="3:21" x14ac:dyDescent="0.3">
      <c r="C74" s="3" t="str">
        <f ca="1">IF(_xll.TM2RPTELISCONSOLIDATED(D74),IF(_xll.TM2RPTELLEV(D74)&lt;=5,_xll.TM2RPTELLEV(D74),"Default"),"Leaf")</f>
        <v>Leaf</v>
      </c>
      <c r="D74" s="9" t="s">
        <v>45</v>
      </c>
      <c r="E74" s="7" t="s">
        <v>37</v>
      </c>
      <c r="F74" s="5">
        <v>178060.22</v>
      </c>
      <c r="G74" s="5">
        <v>59873.9</v>
      </c>
      <c r="H74" s="5">
        <v>68320.929999999993</v>
      </c>
      <c r="I74" s="5">
        <v>49865.39</v>
      </c>
      <c r="J74" s="5">
        <v>175973.44</v>
      </c>
      <c r="K74" s="5">
        <v>52188.04</v>
      </c>
      <c r="L74" s="5">
        <v>63911.5</v>
      </c>
      <c r="M74" s="5">
        <v>59873.9</v>
      </c>
      <c r="N74" s="5">
        <v>170374.36</v>
      </c>
      <c r="O74" s="5">
        <v>68320.929999999993</v>
      </c>
      <c r="P74" s="5">
        <v>49865.39</v>
      </c>
      <c r="Q74" s="5">
        <v>52188.04</v>
      </c>
      <c r="R74" s="5">
        <v>187696.9</v>
      </c>
      <c r="S74" s="5">
        <v>63911.5</v>
      </c>
      <c r="T74" s="5">
        <v>63911.5</v>
      </c>
      <c r="U74" s="5">
        <v>59873.9</v>
      </c>
    </row>
    <row r="75" spans="3:21" x14ac:dyDescent="0.3">
      <c r="C75" s="3" t="str">
        <f ca="1">IF(_xll.TM2RPTELISCONSOLIDATED(D75),IF(_xll.TM2RPTELLEV(D75)&lt;=5,_xll.TM2RPTELLEV(D75),"Default"),"Leaf")</f>
        <v>Leaf</v>
      </c>
      <c r="D75" s="9" t="s">
        <v>46</v>
      </c>
      <c r="E75" s="6" t="s">
        <v>35</v>
      </c>
      <c r="F75" s="5">
        <v>476764.33999999898</v>
      </c>
      <c r="G75" s="5">
        <v>86090.49</v>
      </c>
      <c r="H75" s="5">
        <v>202604.09</v>
      </c>
      <c r="I75" s="5">
        <v>188069.76000000001</v>
      </c>
      <c r="J75" s="5">
        <v>587662.38</v>
      </c>
      <c r="K75" s="5">
        <v>201232.13</v>
      </c>
      <c r="L75" s="5">
        <v>195128.34999999899</v>
      </c>
      <c r="M75" s="5">
        <v>191301.9</v>
      </c>
      <c r="N75" s="5">
        <v>596535.82999999996</v>
      </c>
      <c r="O75" s="5">
        <v>198609.75</v>
      </c>
      <c r="P75" s="5">
        <v>197540.61</v>
      </c>
      <c r="Q75" s="5">
        <v>200385.47</v>
      </c>
      <c r="R75" s="5">
        <v>596401.929999999</v>
      </c>
      <c r="S75" s="5">
        <v>202285.82</v>
      </c>
      <c r="T75" s="5">
        <v>197856.82</v>
      </c>
      <c r="U75" s="5">
        <v>196259.29</v>
      </c>
    </row>
    <row r="76" spans="3:21" x14ac:dyDescent="0.3">
      <c r="C76" s="3" t="str">
        <f ca="1">IF(_xll.TM2RPTELISCONSOLIDATED(D76),IF(_xll.TM2RPTELLEV(D76)&lt;=5,_xll.TM2RPTELLEV(D76),"Default"),"Leaf")</f>
        <v>Leaf</v>
      </c>
      <c r="D76" s="9" t="s">
        <v>46</v>
      </c>
      <c r="E76" s="7" t="s">
        <v>36</v>
      </c>
      <c r="F76" s="5">
        <v>218773.03</v>
      </c>
      <c r="G76" s="5">
        <v>230.72</v>
      </c>
      <c r="H76" s="5">
        <v>114925.34</v>
      </c>
      <c r="I76" s="5">
        <v>103616.97</v>
      </c>
      <c r="J76" s="5">
        <v>327334</v>
      </c>
      <c r="K76" s="5">
        <v>114652.39</v>
      </c>
      <c r="L76" s="5">
        <v>107239.48</v>
      </c>
      <c r="M76" s="5">
        <v>105442.13</v>
      </c>
      <c r="N76" s="5">
        <v>337824.55</v>
      </c>
      <c r="O76" s="5">
        <v>110931</v>
      </c>
      <c r="P76" s="5">
        <v>113087.82</v>
      </c>
      <c r="Q76" s="5">
        <v>113805.73</v>
      </c>
      <c r="R76" s="5">
        <v>334764.42</v>
      </c>
      <c r="S76" s="5">
        <v>114396.95</v>
      </c>
      <c r="T76" s="5">
        <v>109967.95</v>
      </c>
      <c r="U76" s="5">
        <v>110399.52</v>
      </c>
    </row>
    <row r="77" spans="3:21" x14ac:dyDescent="0.3">
      <c r="C77" s="3" t="str">
        <f ca="1">IF(_xll.TM2RPTELISCONSOLIDATED(D77),IF(_xll.TM2RPTELLEV(D77)&lt;=5,_xll.TM2RPTELLEV(D77),"Default"),"Leaf")</f>
        <v>Leaf</v>
      </c>
      <c r="D77" s="9" t="s">
        <v>46</v>
      </c>
      <c r="E77" s="7" t="s">
        <v>37</v>
      </c>
      <c r="F77" s="5">
        <v>257991.31</v>
      </c>
      <c r="G77" s="5">
        <v>85859.77</v>
      </c>
      <c r="H77" s="5">
        <v>87678.75</v>
      </c>
      <c r="I77" s="5">
        <v>84452.79</v>
      </c>
      <c r="J77" s="5">
        <v>260328.38</v>
      </c>
      <c r="K77" s="5">
        <v>86579.74</v>
      </c>
      <c r="L77" s="5">
        <v>87888.87</v>
      </c>
      <c r="M77" s="5">
        <v>85859.77</v>
      </c>
      <c r="N77" s="5">
        <v>258711.28</v>
      </c>
      <c r="O77" s="5">
        <v>87678.75</v>
      </c>
      <c r="P77" s="5">
        <v>84452.79</v>
      </c>
      <c r="Q77" s="5">
        <v>86579.74</v>
      </c>
      <c r="R77" s="5">
        <v>261637.51</v>
      </c>
      <c r="S77" s="5">
        <v>87888.87</v>
      </c>
      <c r="T77" s="5">
        <v>87888.87</v>
      </c>
      <c r="U77" s="5">
        <v>85859.77</v>
      </c>
    </row>
  </sheetData>
  <conditionalFormatting sqref="D45:E77">
    <cfRule type="expression" dxfId="15" priority="1" stopIfTrue="1">
      <formula>$C45="Leaf"</formula>
    </cfRule>
    <cfRule type="expression" dxfId="14" priority="2" stopIfTrue="1">
      <formula>$C45="Default"</formula>
    </cfRule>
    <cfRule type="expression" dxfId="13" priority="3" stopIfTrue="1">
      <formula>$C45=0</formula>
    </cfRule>
    <cfRule type="expression" dxfId="12" priority="4" stopIfTrue="1">
      <formula>$C45=1</formula>
    </cfRule>
    <cfRule type="expression" dxfId="11" priority="5" stopIfTrue="1">
      <formula>$C45=2</formula>
    </cfRule>
    <cfRule type="expression" dxfId="10" priority="6" stopIfTrue="1">
      <formula>$C45=3</formula>
    </cfRule>
    <cfRule type="expression" dxfId="9" priority="7" stopIfTrue="1">
      <formula>$C45=4</formula>
    </cfRule>
    <cfRule type="expression" dxfId="8" priority="8" stopIfTrue="1">
      <formula>$C45=5</formula>
    </cfRule>
  </conditionalFormatting>
  <conditionalFormatting sqref="F45:U77">
    <cfRule type="expression" priority="9" stopIfTrue="1">
      <formula>$C45="Leaf"</formula>
    </cfRule>
    <cfRule type="expression" priority="10" stopIfTrue="1">
      <formula>$C45="Default"</formula>
    </cfRule>
    <cfRule type="expression" priority="11" stopIfTrue="1">
      <formula>$C45=0</formula>
    </cfRule>
    <cfRule type="expression" priority="12" stopIfTrue="1">
      <formula>$C45=1</formula>
    </cfRule>
    <cfRule type="expression" priority="13" stopIfTrue="1">
      <formula>$C45=2</formula>
    </cfRule>
    <cfRule type="expression" priority="14" stopIfTrue="1">
      <formula>$C45=3</formula>
    </cfRule>
    <cfRule type="expression" priority="15" stopIfTrue="1">
      <formula>$C45=4</formula>
    </cfRule>
    <cfRule type="expression" priority="16" stopIfTrue="1">
      <formula>$C45=5</formula>
    </cfRule>
    <cfRule type="expression" priority="25" stopIfTrue="1">
      <formula>F$35="Leaf"</formula>
    </cfRule>
    <cfRule type="expression" priority="26" stopIfTrue="1">
      <formula>F$35="Default"</formula>
    </cfRule>
    <cfRule type="expression" priority="27" stopIfTrue="1">
      <formula>F$35=0</formula>
    </cfRule>
    <cfRule type="expression" priority="28" stopIfTrue="1">
      <formula>F$35=1</formula>
    </cfRule>
    <cfRule type="expression" priority="29" stopIfTrue="1">
      <formula>F$35=2</formula>
    </cfRule>
    <cfRule type="expression" priority="30" stopIfTrue="1">
      <formula>F$35=3</formula>
    </cfRule>
    <cfRule type="expression" priority="31" stopIfTrue="1">
      <formula>F$35=4</formula>
    </cfRule>
    <cfRule type="expression" priority="32" stopIfTrue="1">
      <formula>F$35=5</formula>
    </cfRule>
  </conditionalFormatting>
  <conditionalFormatting sqref="F44:U44">
    <cfRule type="expression" dxfId="7" priority="17" stopIfTrue="1">
      <formula>F$35="Leaf"</formula>
    </cfRule>
    <cfRule type="expression" dxfId="6" priority="18" stopIfTrue="1">
      <formula>F$35="Default"</formula>
    </cfRule>
    <cfRule type="expression" dxfId="5" priority="19" stopIfTrue="1">
      <formula>F$35=0</formula>
    </cfRule>
    <cfRule type="expression" dxfId="4" priority="20" stopIfTrue="1">
      <formula>F$35=1</formula>
    </cfRule>
    <cfRule type="expression" dxfId="3" priority="21" stopIfTrue="1">
      <formula>F$35=2</formula>
    </cfRule>
    <cfRule type="expression" dxfId="2" priority="22" stopIfTrue="1">
      <formula>F$35=3</formula>
    </cfRule>
    <cfRule type="expression" dxfId="1" priority="23" stopIfTrue="1">
      <formula>F$35=4</formula>
    </cfRule>
    <cfRule type="expression" dxfId="0" priority="24" stopIfTrue="1">
      <formula>F$35=5</formula>
    </cfRule>
  </conditionalFormatting>
  <dataValidations count="1">
    <dataValidation type="list" errorStyle="information" allowBlank="1" showInputMessage="1" showErrorMessage="1" sqref="E37" xr:uid="{F6B22F7F-1A58-4F42-81F6-FFFE18DE914A}">
      <formula1>$A$36:$D$36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364-DA87-45A0-B4EF-454C5E442C3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19</vt:i4>
      </vt:variant>
    </vt:vector>
  </HeadingPairs>
  <TitlesOfParts>
    <vt:vector size="22" baseType="lpstr">
      <vt:lpstr>Feuil3</vt:lpstr>
      <vt:lpstr>Feuil2</vt:lpstr>
      <vt:lpstr>Feuil1</vt:lpstr>
      <vt:lpstr>Feuil3!TM1RPTDATARNG46228029</vt:lpstr>
      <vt:lpstr>Feuil3!TM1RPTFMTIDCOL46228029</vt:lpstr>
      <vt:lpstr>Feuil3!TM1RPTFMTRNG46228029</vt:lpstr>
      <vt:lpstr>Feuil3!TM1RPTQRYRNG46228029</vt:lpstr>
      <vt:lpstr>Feuil3!TM1RPTVIEWRNG46228029</vt:lpstr>
      <vt:lpstr>Feuil2!tm2\\_0_c</vt:lpstr>
      <vt:lpstr>Feuil2!tm2\\_0_calcs</vt:lpstr>
      <vt:lpstr>Feuil2!tm2\\_0_cg</vt:lpstr>
      <vt:lpstr>Feuil2!tm2\\_0_cx</vt:lpstr>
      <vt:lpstr>Feuil2!tm2\\_0_d</vt:lpstr>
      <vt:lpstr>Feuil2!tm2\\_0_p</vt:lpstr>
      <vt:lpstr>Feuil2!tm2\\_0_q</vt:lpstr>
      <vt:lpstr>Feuil2!tm2\\_0_r</vt:lpstr>
      <vt:lpstr>Feuil2!tm2\\_0_rg</vt:lpstr>
      <vt:lpstr>Feuil2!tm2\\_0_rx</vt:lpstr>
      <vt:lpstr>Feuil2!tm2\\_0_slicers</vt:lpstr>
      <vt:lpstr>Feuil2!tm2\\_hc</vt:lpstr>
      <vt:lpstr>Feuil2!tm2\\_hr</vt:lpstr>
      <vt:lpstr>Feuil2!tm2\\_tracked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2024-07-08T08:07:53Z</dcterms:created>
  <dcterms:modified xsi:type="dcterms:W3CDTF">2024-07-08T08:10:22Z</dcterms:modified>
</cp:coreProperties>
</file>