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8612/Desktop/data_for_biochem_python_scripting/"/>
    </mc:Choice>
  </mc:AlternateContent>
  <xr:revisionPtr revIDLastSave="0" documentId="13_ncr:1_{DF2A949C-79E7-5740-ACFD-02614DC9FC6B}" xr6:coauthVersionLast="45" xr6:coauthVersionMax="45" xr10:uidLastSave="{00000000-0000-0000-0000-000000000000}"/>
  <bookViews>
    <workbookView xWindow="36440" yWindow="4540" windowWidth="33660" windowHeight="19080" activeTab="3" xr2:uid="{56EC2CF1-B370-5F43-A34A-762A10EA4B53}"/>
  </bookViews>
  <sheets>
    <sheet name="M-M Kinetics" sheetId="1" r:id="rId1"/>
    <sheet name="Protein Concentration" sheetId="2" r:id="rId2"/>
    <sheet name="Alkaline Phosphatase" sheetId="3" r:id="rId3"/>
    <sheet name="DHFR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6" i="4"/>
  <c r="E17" i="4"/>
  <c r="E18" i="4"/>
  <c r="E19" i="4"/>
  <c r="E20" i="4"/>
  <c r="E21" i="4"/>
  <c r="E22" i="4"/>
  <c r="E23" i="4"/>
  <c r="E24" i="4"/>
  <c r="E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11" i="4"/>
  <c r="E6" i="4"/>
  <c r="E7" i="4"/>
  <c r="E8" i="4"/>
  <c r="E5" i="4"/>
  <c r="G2" i="4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C6" i="3"/>
  <c r="D6" i="3"/>
  <c r="E6" i="3"/>
  <c r="F6" i="3"/>
  <c r="B6" i="3"/>
  <c r="D7" i="2" l="1"/>
  <c r="D8" i="2"/>
  <c r="D9" i="2"/>
  <c r="D10" i="2"/>
  <c r="D11" i="2"/>
  <c r="D6" i="2"/>
  <c r="C10" i="2"/>
  <c r="C8" i="2"/>
  <c r="A6" i="2"/>
  <c r="A7" i="2" s="1"/>
  <c r="A8" i="2" s="1"/>
  <c r="A9" i="2" s="1"/>
  <c r="A10" i="2" s="1"/>
  <c r="A11" i="2" s="1"/>
  <c r="C7" i="1" l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H6" i="1"/>
  <c r="D6" i="1"/>
  <c r="E6" i="1"/>
  <c r="F6" i="1"/>
  <c r="G6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<sst xmlns="http://schemas.openxmlformats.org/spreadsheetml/2006/main" count="107" uniqueCount="64">
  <si>
    <t>Substrate</t>
  </si>
  <si>
    <t>Km</t>
  </si>
  <si>
    <t>Vmax</t>
  </si>
  <si>
    <t>[S]</t>
  </si>
  <si>
    <t>pNPA</t>
  </si>
  <si>
    <t>pNPP</t>
  </si>
  <si>
    <t>pNPB</t>
  </si>
  <si>
    <t>p-nitrophenylacetate</t>
  </si>
  <si>
    <t>p-nitrophenylbutyrate</t>
  </si>
  <si>
    <t>pNPD</t>
  </si>
  <si>
    <t>p-nitrophenyldecanoate</t>
  </si>
  <si>
    <t>pNPL</t>
  </si>
  <si>
    <t>p-nitrophenyllaurate</t>
  </si>
  <si>
    <t>pNPO</t>
  </si>
  <si>
    <t>p-nitrophenyloctanoate</t>
  </si>
  <si>
    <t>p-nitrophenylpalmitate</t>
  </si>
  <si>
    <t>pNPS</t>
  </si>
  <si>
    <t>p-nitrophenylstearate</t>
  </si>
  <si>
    <t>Bradford Protein Assay</t>
  </si>
  <si>
    <t>Source</t>
  </si>
  <si>
    <t>https://www.sigmaaldrich.com/content/dam/sigma-aldrich/docs/Sigma/Bulletin/b6916bul.pdf</t>
  </si>
  <si>
    <t>Tube No.</t>
  </si>
  <si>
    <r>
      <t>A</t>
    </r>
    <r>
      <rPr>
        <vertAlign val="subscript"/>
        <sz val="12"/>
        <color theme="1"/>
        <rFont val="Calibri (Body)"/>
      </rPr>
      <t>595</t>
    </r>
  </si>
  <si>
    <r>
      <t>Net A</t>
    </r>
    <r>
      <rPr>
        <vertAlign val="subscript"/>
        <sz val="12"/>
        <color theme="1"/>
        <rFont val="Calibri (Body)"/>
      </rPr>
      <t>595</t>
    </r>
  </si>
  <si>
    <t>[Protein] per assay</t>
  </si>
  <si>
    <t>(mg/mL)</t>
  </si>
  <si>
    <t>Source:</t>
  </si>
  <si>
    <t>https://brenda-enzymes.org/all_enzymes.php?ecno=3.1.3.1&amp;table=KM_Value#TAB</t>
  </si>
  <si>
    <t>2'-AMP</t>
  </si>
  <si>
    <t>ATP</t>
  </si>
  <si>
    <t>pP</t>
  </si>
  <si>
    <t>Phenyl Phosphate</t>
  </si>
  <si>
    <t>Rattus norvegicus</t>
  </si>
  <si>
    <t>bGP</t>
  </si>
  <si>
    <t>b-glycerophosphate</t>
  </si>
  <si>
    <t>pEA</t>
  </si>
  <si>
    <t>phosphoethanolamine</t>
  </si>
  <si>
    <t>Homo sapiens</t>
  </si>
  <si>
    <t>adenosine triphosphate</t>
  </si>
  <si>
    <t>2'-adenosine monophosphate</t>
  </si>
  <si>
    <t>2'AMP</t>
  </si>
  <si>
    <t>bGPP</t>
  </si>
  <si>
    <t>b-glycerophosphate biphosphate</t>
  </si>
  <si>
    <t>Bos taurus</t>
  </si>
  <si>
    <t>Thermotoga maritima</t>
  </si>
  <si>
    <t>TN</t>
  </si>
  <si>
    <t>E. coli</t>
  </si>
  <si>
    <t>7,8-dihydrofolate</t>
  </si>
  <si>
    <t>Species</t>
  </si>
  <si>
    <t>Km (uM)</t>
  </si>
  <si>
    <t>WT</t>
  </si>
  <si>
    <t>M42E</t>
  </si>
  <si>
    <t>M42I</t>
  </si>
  <si>
    <t>DELTAGly121</t>
  </si>
  <si>
    <t>Sigma Catalog</t>
  </si>
  <si>
    <t>https://www.sigmaaldrich.com/content/dam/sigma-aldrich/docs/Sigma/Bulletin/cs0340bul.pdf</t>
  </si>
  <si>
    <t>BRENDA</t>
  </si>
  <si>
    <t>https://brenda-enzymes.org/enzyme.php?ecno=1.5.1.3#ORGANISM</t>
  </si>
  <si>
    <t>Vmax (umol/min/mg protein)</t>
  </si>
  <si>
    <t>Dihydrofolate Reductase</t>
  </si>
  <si>
    <t>MW</t>
  </si>
  <si>
    <t>umol protein</t>
  </si>
  <si>
    <t>ug protein</t>
  </si>
  <si>
    <t>[7,8-DHF]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</si>
</sst>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Michaelis-Menten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'M-M Kinetics'!$B$5</c:f>
              <c:strCache>
                <c:ptCount val="1"/>
                <c:pt idx="0">
                  <c:v>pNPA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'M-M Kinetics'!$A$6:$A$19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'M-M Kinetics'!$B$6:$B$19</c:f>
              <c:numCache>
                <c:formatCode>0.00</c:formatCode>
                <c:ptCount val="14"/>
                <c:pt idx="0">
                  <c:v>4.7619047619047619</c:v>
                </c:pt>
                <c:pt idx="1">
                  <c:v>9.0909090909090899</c:v>
                </c:pt>
                <c:pt idx="2">
                  <c:v>16.666666666666668</c:v>
                </c:pt>
                <c:pt idx="3">
                  <c:v>23.076923076923077</c:v>
                </c:pt>
                <c:pt idx="4">
                  <c:v>28.571428571428573</c:v>
                </c:pt>
                <c:pt idx="5">
                  <c:v>33.333333333333336</c:v>
                </c:pt>
                <c:pt idx="6">
                  <c:v>42.857142857142854</c:v>
                </c:pt>
                <c:pt idx="7">
                  <c:v>50</c:v>
                </c:pt>
                <c:pt idx="8">
                  <c:v>55.555555555555557</c:v>
                </c:pt>
                <c:pt idx="9">
                  <c:v>60</c:v>
                </c:pt>
                <c:pt idx="10">
                  <c:v>66.666666666666671</c:v>
                </c:pt>
                <c:pt idx="11">
                  <c:v>75</c:v>
                </c:pt>
                <c:pt idx="12">
                  <c:v>80</c:v>
                </c:pt>
                <c:pt idx="13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9-C447-8ECB-1B62C4B99C4F}"/>
            </c:ext>
          </c:extLst>
        </c:ser>
        <c:ser>
          <c:idx val="1"/>
          <c:order val="1"/>
          <c:tx>
            <c:strRef>
              <c:f>'M-M Kinetics'!$C$5</c:f>
              <c:strCache>
                <c:ptCount val="1"/>
                <c:pt idx="0">
                  <c:v>pNPB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'M-M Kinetics'!$A$6:$A$19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'M-M Kinetics'!$C$6:$C$19</c:f>
              <c:numCache>
                <c:formatCode>0.00</c:formatCode>
                <c:ptCount val="14"/>
                <c:pt idx="0">
                  <c:v>0.29702970297029702</c:v>
                </c:pt>
                <c:pt idx="1">
                  <c:v>0.58823529411764708</c:v>
                </c:pt>
                <c:pt idx="2">
                  <c:v>1.1538461538461537</c:v>
                </c:pt>
                <c:pt idx="3">
                  <c:v>1.6981132075471699</c:v>
                </c:pt>
                <c:pt idx="4">
                  <c:v>2.2222222222222219</c:v>
                </c:pt>
                <c:pt idx="5">
                  <c:v>2.7272727272727271</c:v>
                </c:pt>
                <c:pt idx="6">
                  <c:v>3.9130434782608696</c:v>
                </c:pt>
                <c:pt idx="7">
                  <c:v>5</c:v>
                </c:pt>
                <c:pt idx="8">
                  <c:v>6</c:v>
                </c:pt>
                <c:pt idx="9">
                  <c:v>6.9230769230769234</c:v>
                </c:pt>
                <c:pt idx="10">
                  <c:v>8.5714285714285712</c:v>
                </c:pt>
                <c:pt idx="11">
                  <c:v>11.25</c:v>
                </c:pt>
                <c:pt idx="12">
                  <c:v>13.333333333333334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9-C447-8ECB-1B62C4B99C4F}"/>
            </c:ext>
          </c:extLst>
        </c:ser>
        <c:ser>
          <c:idx val="2"/>
          <c:order val="2"/>
          <c:tx>
            <c:strRef>
              <c:f>'M-M Kinetics'!$D$5</c:f>
              <c:strCache>
                <c:ptCount val="1"/>
                <c:pt idx="0">
                  <c:v>pNPO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'M-M Kinetics'!$A$6:$A$19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'M-M Kinetics'!$D$6:$D$19</c:f>
              <c:numCache>
                <c:formatCode>0.00</c:formatCode>
                <c:ptCount val="14"/>
                <c:pt idx="0">
                  <c:v>1.9960079840319361E-2</c:v>
                </c:pt>
                <c:pt idx="1">
                  <c:v>3.9840637450199202E-2</c:v>
                </c:pt>
                <c:pt idx="2">
                  <c:v>7.9365079365079361E-2</c:v>
                </c:pt>
                <c:pt idx="3">
                  <c:v>0.11857707509881422</c:v>
                </c:pt>
                <c:pt idx="4">
                  <c:v>0.15748031496062992</c:v>
                </c:pt>
                <c:pt idx="5">
                  <c:v>0.19607843137254902</c:v>
                </c:pt>
                <c:pt idx="6">
                  <c:v>0.29126213592233008</c:v>
                </c:pt>
                <c:pt idx="7">
                  <c:v>0.38461538461538464</c:v>
                </c:pt>
                <c:pt idx="8">
                  <c:v>0.47619047619047616</c:v>
                </c:pt>
                <c:pt idx="9">
                  <c:v>0.56603773584905659</c:v>
                </c:pt>
                <c:pt idx="10">
                  <c:v>0.7407407407407407</c:v>
                </c:pt>
                <c:pt idx="11">
                  <c:v>1.0714285714285714</c:v>
                </c:pt>
                <c:pt idx="12">
                  <c:v>1.3793103448275863</c:v>
                </c:pt>
                <c:pt idx="13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9-C447-8ECB-1B62C4B99C4F}"/>
            </c:ext>
          </c:extLst>
        </c:ser>
        <c:ser>
          <c:idx val="3"/>
          <c:order val="3"/>
          <c:tx>
            <c:strRef>
              <c:f>'M-M Kinetics'!$E$5</c:f>
              <c:strCache>
                <c:ptCount val="1"/>
                <c:pt idx="0">
                  <c:v>pNPD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'M-M Kinetics'!$A$6:$A$19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'M-M Kinetics'!$E$6:$E$19</c:f>
              <c:numCache>
                <c:formatCode>0.00</c:formatCode>
                <c:ptCount val="14"/>
                <c:pt idx="0">
                  <c:v>0.1195219123505976</c:v>
                </c:pt>
                <c:pt idx="1">
                  <c:v>0.23809523809523811</c:v>
                </c:pt>
                <c:pt idx="2">
                  <c:v>0.47244094488188981</c:v>
                </c:pt>
                <c:pt idx="3">
                  <c:v>0.703125</c:v>
                </c:pt>
                <c:pt idx="4">
                  <c:v>0.93023255813953487</c:v>
                </c:pt>
                <c:pt idx="5">
                  <c:v>1.1538461538461537</c:v>
                </c:pt>
                <c:pt idx="6">
                  <c:v>1.6981132075471699</c:v>
                </c:pt>
                <c:pt idx="7">
                  <c:v>2.2222222222222223</c:v>
                </c:pt>
                <c:pt idx="8">
                  <c:v>2.7272727272727271</c:v>
                </c:pt>
                <c:pt idx="9">
                  <c:v>3.2142857142857144</c:v>
                </c:pt>
                <c:pt idx="10">
                  <c:v>4.1379310344827589</c:v>
                </c:pt>
                <c:pt idx="11">
                  <c:v>5.806451612903226</c:v>
                </c:pt>
                <c:pt idx="12">
                  <c:v>7.2727272727272725</c:v>
                </c:pt>
                <c:pt idx="13">
                  <c:v>8.5714285714285712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9-C447-8ECB-1B62C4B99C4F}"/>
            </c:ext>
          </c:extLst>
        </c:ser>
        <c:ser>
          <c:idx val="4"/>
          <c:order val="4"/>
          <c:tx>
            <c:strRef>
              <c:f>'M-M Kinetics'!$F$5</c:f>
              <c:strCache>
                <c:ptCount val="1"/>
                <c:pt idx="0">
                  <c:v>pNPL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'M-M Kinetics'!$A$6:$A$19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'M-M Kinetics'!$F$6:$F$19</c:f>
              <c:numCache>
                <c:formatCode>0.00</c:formatCode>
                <c:ptCount val="14"/>
                <c:pt idx="0">
                  <c:v>1.9607843137254903</c:v>
                </c:pt>
                <c:pt idx="1">
                  <c:v>3.8461538461538458</c:v>
                </c:pt>
                <c:pt idx="2">
                  <c:v>7.4074074074074066</c:v>
                </c:pt>
                <c:pt idx="3">
                  <c:v>10.714285714285715</c:v>
                </c:pt>
                <c:pt idx="4">
                  <c:v>13.793103448275863</c:v>
                </c:pt>
                <c:pt idx="5">
                  <c:v>16.666666666666668</c:v>
                </c:pt>
                <c:pt idx="6">
                  <c:v>23.076923076923077</c:v>
                </c:pt>
                <c:pt idx="7">
                  <c:v>28.571428571428573</c:v>
                </c:pt>
                <c:pt idx="8">
                  <c:v>33.333333333333336</c:v>
                </c:pt>
                <c:pt idx="9">
                  <c:v>37.5</c:v>
                </c:pt>
                <c:pt idx="10">
                  <c:v>44.444444444444443</c:v>
                </c:pt>
                <c:pt idx="11">
                  <c:v>54.545454545454547</c:v>
                </c:pt>
                <c:pt idx="12">
                  <c:v>61.53846153846154</c:v>
                </c:pt>
                <c:pt idx="13">
                  <c:v>66.666666666666671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9-C447-8ECB-1B62C4B99C4F}"/>
            </c:ext>
          </c:extLst>
        </c:ser>
        <c:ser>
          <c:idx val="5"/>
          <c:order val="5"/>
          <c:tx>
            <c:strRef>
              <c:f>'M-M Kinetics'!$G$5</c:f>
              <c:strCache>
                <c:ptCount val="1"/>
                <c:pt idx="0">
                  <c:v>pNPP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'M-M Kinetics'!$A$6:$A$19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'M-M Kinetics'!$G$6:$G$19</c:f>
              <c:numCache>
                <c:formatCode>0.00</c:formatCode>
                <c:ptCount val="14"/>
                <c:pt idx="0">
                  <c:v>20.833333333333336</c:v>
                </c:pt>
                <c:pt idx="1">
                  <c:v>35.714285714285715</c:v>
                </c:pt>
                <c:pt idx="2">
                  <c:v>55.555555555555557</c:v>
                </c:pt>
                <c:pt idx="3">
                  <c:v>68.181818181818173</c:v>
                </c:pt>
                <c:pt idx="4">
                  <c:v>76.92307692307692</c:v>
                </c:pt>
                <c:pt idx="5">
                  <c:v>83.333333333333329</c:v>
                </c:pt>
                <c:pt idx="6">
                  <c:v>93.75</c:v>
                </c:pt>
                <c:pt idx="7">
                  <c:v>100</c:v>
                </c:pt>
                <c:pt idx="8">
                  <c:v>104.16666666666667</c:v>
                </c:pt>
                <c:pt idx="9">
                  <c:v>107.14285714285714</c:v>
                </c:pt>
                <c:pt idx="10">
                  <c:v>111.11111111111111</c:v>
                </c:pt>
                <c:pt idx="11">
                  <c:v>115.38461538461539</c:v>
                </c:pt>
                <c:pt idx="12">
                  <c:v>117.64705882352941</c:v>
                </c:pt>
                <c:pt idx="13">
                  <c:v>119.04761904761905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B9-C447-8ECB-1B62C4B99C4F}"/>
            </c:ext>
          </c:extLst>
        </c:ser>
        <c:ser>
          <c:idx val="6"/>
          <c:order val="6"/>
          <c:tx>
            <c:strRef>
              <c:f>'M-M Kinetics'!$H$5</c:f>
              <c:strCache>
                <c:ptCount val="1"/>
                <c:pt idx="0">
                  <c:v>pNPS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'M-M Kinetics'!$A$6:$A$19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'M-M Kinetics'!$H$6:$H$19</c:f>
              <c:numCache>
                <c:formatCode>0.00</c:formatCode>
                <c:ptCount val="14"/>
                <c:pt idx="0">
                  <c:v>0.98765432098765438</c:v>
                </c:pt>
                <c:pt idx="1">
                  <c:v>1.9512195121951221</c:v>
                </c:pt>
                <c:pt idx="2">
                  <c:v>3.8095238095238093</c:v>
                </c:pt>
                <c:pt idx="3">
                  <c:v>5.5813953488372094</c:v>
                </c:pt>
                <c:pt idx="4">
                  <c:v>7.2727272727272725</c:v>
                </c:pt>
                <c:pt idx="5">
                  <c:v>8.8888888888888893</c:v>
                </c:pt>
                <c:pt idx="6">
                  <c:v>12.631578947368421</c:v>
                </c:pt>
                <c:pt idx="7">
                  <c:v>16</c:v>
                </c:pt>
                <c:pt idx="8">
                  <c:v>19.047619047619047</c:v>
                </c:pt>
                <c:pt idx="9">
                  <c:v>21.818181818181817</c:v>
                </c:pt>
                <c:pt idx="10">
                  <c:v>26.666666666666668</c:v>
                </c:pt>
                <c:pt idx="11">
                  <c:v>34.285714285714285</c:v>
                </c:pt>
                <c:pt idx="12">
                  <c:v>40</c:v>
                </c:pt>
                <c:pt idx="13">
                  <c:v>44.444444444444443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B9-C447-8ECB-1B62C4B9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31424"/>
        <c:axId val="1378933056"/>
      </c:scatterChart>
      <c:valAx>
        <c:axId val="13789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[Substrate</a:t>
                </a:r>
                <a:r>
                  <a:rPr lang="en-US" baseline="0"/>
                  <a:t>]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33056"/>
        <c:crosses val="autoZero"/>
        <c:crossBetween val="midCat"/>
      </c:valAx>
      <c:valAx>
        <c:axId val="13789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Velocity (uM/min)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 Protein</a:t>
            </a:r>
            <a:r>
              <a:rPr lang="en-US" baseline="0"/>
              <a:t>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'Protein Concentration'!$B$6:$B$11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xVal>
          <c:yVal>
            <c:numRef>
              <c:f>'Protein Concentration'!$D$6:$D$11</c:f>
              <c:numCache>
                <c:formatCode>General</c:formatCode>
                <c:ptCount val="6"/>
                <c:pt idx="0">
                  <c:v>0.309</c:v>
                </c:pt>
                <c:pt idx="1">
                  <c:v>0.60299999999999998</c:v>
                </c:pt>
                <c:pt idx="2">
                  <c:v>0.8165</c:v>
                </c:pt>
                <c:pt idx="3">
                  <c:v>1.03</c:v>
                </c:pt>
                <c:pt idx="4">
                  <c:v>1.1735</c:v>
                </c:pt>
                <c:pt idx="5">
                  <c:v>1.3169999999999999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4-6F44-9438-304FB468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22464"/>
        <c:axId val="1343118864"/>
      </c:scatterChart>
      <c:valAx>
        <c:axId val="9219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Concentratoin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18864"/>
        <c:crosses val="autoZero"/>
        <c:crossBetween val="midCat"/>
      </c:valAx>
      <c:valAx>
        <c:axId val="13431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baseline="-25000"/>
                  <a:t>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</a:t>
            </a:r>
            <a:r>
              <a:rPr lang="en-US" baseline="0"/>
              <a:t> coli DHFR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DHFR!$B$10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DHFR!$A$11:$A$24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DHFR!$B$11:$B$24</c:f>
              <c:numCache>
                <c:formatCode>0.00</c:formatCode>
                <c:ptCount val="14"/>
                <c:pt idx="0">
                  <c:v>8</c:v>
                </c:pt>
                <c:pt idx="1">
                  <c:v>13.5</c:v>
                </c:pt>
                <c:pt idx="2">
                  <c:v>20.571428571428569</c:v>
                </c:pt>
                <c:pt idx="3">
                  <c:v>24.923076923076923</c:v>
                </c:pt>
                <c:pt idx="4">
                  <c:v>27.870967741935488</c:v>
                </c:pt>
                <c:pt idx="5">
                  <c:v>30.000000000000004</c:v>
                </c:pt>
                <c:pt idx="6">
                  <c:v>33.402061855670112</c:v>
                </c:pt>
                <c:pt idx="7">
                  <c:v>35.409836065573771</c:v>
                </c:pt>
                <c:pt idx="8">
                  <c:v>36.734693877551024</c:v>
                </c:pt>
                <c:pt idx="9">
                  <c:v>37.674418604651173</c:v>
                </c:pt>
                <c:pt idx="10">
                  <c:v>38.918918918918919</c:v>
                </c:pt>
                <c:pt idx="11">
                  <c:v>40.248447204968947</c:v>
                </c:pt>
                <c:pt idx="12">
                  <c:v>40.947867298578203</c:v>
                </c:pt>
                <c:pt idx="13">
                  <c:v>41.379310344827587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C-E545-BCF0-78672E19511E}"/>
            </c:ext>
          </c:extLst>
        </c:ser>
        <c:ser>
          <c:idx val="1"/>
          <c:order val="1"/>
          <c:tx>
            <c:strRef>
              <c:f>DHFR!$C$10</c:f>
              <c:strCache>
                <c:ptCount val="1"/>
                <c:pt idx="0">
                  <c:v>M42E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DHFR!$A$11:$A$24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DHFR!$C$11:$C$24</c:f>
              <c:numCache>
                <c:formatCode>0.00</c:formatCode>
                <c:ptCount val="14"/>
                <c:pt idx="0">
                  <c:v>0.45628952542913326</c:v>
                </c:pt>
                <c:pt idx="1">
                  <c:v>0.89778846656558786</c:v>
                </c:pt>
                <c:pt idx="2">
                  <c:v>1.739200891274624</c:v>
                </c:pt>
                <c:pt idx="3">
                  <c:v>2.5293857711003094</c:v>
                </c:pt>
                <c:pt idx="4">
                  <c:v>3.2728832134178303</c:v>
                </c:pt>
                <c:pt idx="5">
                  <c:v>3.9737122228907298</c:v>
                </c:pt>
                <c:pt idx="6">
                  <c:v>5.5616012436844153</c:v>
                </c:pt>
                <c:pt idx="7">
                  <c:v>6.9502570121827825</c:v>
                </c:pt>
                <c:pt idx="8">
                  <c:v>8.1749628670449788</c:v>
                </c:pt>
                <c:pt idx="9">
                  <c:v>9.2631351817887602</c:v>
                </c:pt>
                <c:pt idx="10">
                  <c:v>11.112045814863947</c:v>
                </c:pt>
                <c:pt idx="11">
                  <c:v>13.883094833858843</c:v>
                </c:pt>
                <c:pt idx="12">
                  <c:v>15.860715357794353</c:v>
                </c:pt>
                <c:pt idx="13">
                  <c:v>17.34300199971721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C-E545-BCF0-78672E19511E}"/>
            </c:ext>
          </c:extLst>
        </c:ser>
        <c:ser>
          <c:idx val="2"/>
          <c:order val="2"/>
          <c:tx>
            <c:strRef>
              <c:f>DHFR!$D$10</c:f>
              <c:strCache>
                <c:ptCount val="1"/>
                <c:pt idx="0">
                  <c:v>M42I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DHFR!$A$11:$A$24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DHFR!$D$11:$D$24</c:f>
              <c:numCache>
                <c:formatCode>0.00</c:formatCode>
                <c:ptCount val="14"/>
                <c:pt idx="0">
                  <c:v>3.042253521126761</c:v>
                </c:pt>
                <c:pt idx="1">
                  <c:v>5.333333333333333</c:v>
                </c:pt>
                <c:pt idx="2">
                  <c:v>8.5544554455445549</c:v>
                </c:pt>
                <c:pt idx="3">
                  <c:v>10.710743801652894</c:v>
                </c:pt>
                <c:pt idx="4">
                  <c:v>12.25531914893617</c:v>
                </c:pt>
                <c:pt idx="5">
                  <c:v>13.416149068322984</c:v>
                </c:pt>
                <c:pt idx="6">
                  <c:v>15.355450236966828</c:v>
                </c:pt>
                <c:pt idx="7">
                  <c:v>16.551724137931036</c:v>
                </c:pt>
                <c:pt idx="8">
                  <c:v>17.363344051446948</c:v>
                </c:pt>
                <c:pt idx="9">
                  <c:v>17.950138504155127</c:v>
                </c:pt>
                <c:pt idx="10">
                  <c:v>18.741865509761389</c:v>
                </c:pt>
                <c:pt idx="11">
                  <c:v>19.606656580937976</c:v>
                </c:pt>
                <c:pt idx="12">
                  <c:v>20.069686411149828</c:v>
                </c:pt>
                <c:pt idx="13">
                  <c:v>20.358152686145147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C-E545-BCF0-78672E19511E}"/>
            </c:ext>
          </c:extLst>
        </c:ser>
        <c:ser>
          <c:idx val="3"/>
          <c:order val="3"/>
          <c:tx>
            <c:strRef>
              <c:f>DHFR!$E$10</c:f>
              <c:strCache>
                <c:ptCount val="1"/>
                <c:pt idx="0">
                  <c:v>DELTAGly121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DHFR!$A$11:$A$24</c:f>
              <c:numCache>
                <c:formatCode>0.0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DHFR!$E$11:$E$24</c:f>
              <c:numCache>
                <c:formatCode>0.00</c:formatCode>
                <c:ptCount val="14"/>
                <c:pt idx="0">
                  <c:v>5.195246179966044E-2</c:v>
                </c:pt>
                <c:pt idx="1">
                  <c:v>0.10211345939933258</c:v>
                </c:pt>
                <c:pt idx="2">
                  <c:v>0.19741935483870965</c:v>
                </c:pt>
                <c:pt idx="3">
                  <c:v>0.286576482830385</c:v>
                </c:pt>
                <c:pt idx="4">
                  <c:v>0.37016129032258061</c:v>
                </c:pt>
                <c:pt idx="5">
                  <c:v>0.44868035190615835</c:v>
                </c:pt>
                <c:pt idx="6">
                  <c:v>0.62562471603816439</c:v>
                </c:pt>
                <c:pt idx="7">
                  <c:v>0.77928692699490654</c:v>
                </c:pt>
                <c:pt idx="8">
                  <c:v>0.91397849462365588</c:v>
                </c:pt>
                <c:pt idx="9">
                  <c:v>1.0330082520630157</c:v>
                </c:pt>
                <c:pt idx="10">
                  <c:v>1.2338709677419355</c:v>
                </c:pt>
                <c:pt idx="11">
                  <c:v>1.5317018909899887</c:v>
                </c:pt>
                <c:pt idx="12">
                  <c:v>1.7419354838709675</c:v>
                </c:pt>
                <c:pt idx="13">
                  <c:v>1.8982630272952852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C-E545-BCF0-78672E19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46448"/>
        <c:axId val="1393442944"/>
      </c:scatterChart>
      <c:valAx>
        <c:axId val="13781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[7,8</a:t>
                </a:r>
                <a:r>
                  <a:rPr lang="en-US" baseline="0"/>
                  <a:t> - Dihydrofolate</a:t>
                </a:r>
                <a:r>
                  <a:rPr lang="en-US"/>
                  <a:t>Axis</a:t>
                </a:r>
                <a:r>
                  <a:rPr lang="en-US" baseline="0"/>
                  <a:t>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42944"/>
        <c:crosses val="autoZero"/>
        <c:crossBetween val="midCat"/>
      </c:valAx>
      <c:valAx>
        <c:axId val="13934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Velocity (umol/min/mg protein)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303893</xdr:colOff>
      <xdr:row>0</xdr:row>
      <xdr:rowOff>25399</xdr:rowOff>
    </xdr:from>
    <xdr:to>
      <xdr:col>15</xdr:col>
      <xdr:colOff>580572</xdr:colOff>
      <xdr:row>19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60F30-FEA7-A646-AEE3-F6F9E3CEF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95250</xdr:rowOff>
    </xdr:from>
    <xdr:to>
      <xdr:col>14</xdr:col>
      <xdr:colOff>584200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0829E-8C60-1A45-86B9-9E07F13E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206375</xdr:colOff>
      <xdr:row>5</xdr:row>
      <xdr:rowOff>53181</xdr:rowOff>
    </xdr:from>
    <xdr:to>
      <xdr:col>11</xdr:col>
      <xdr:colOff>539750</xdr:colOff>
      <xdr:row>18</xdr:row>
      <xdr:rowOff>113506</xdr:rowOff>
    </xdr:to>
    <xdr:graphicFrame macro="">
      <xdr:nvGraphicFramePr>
        <xdr:cNvPr id="650" name="Chart 649">
          <a:extLst>
            <a:ext uri="{FF2B5EF4-FFF2-40B4-BE49-F238E27FC236}">
              <a16:creationId xmlns:a16="http://schemas.microsoft.com/office/drawing/2014/main" id="{F9BB130A-915E-8E4B-80F6-88EBAE445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56FB-0AA8-1F40-88DA-FC05AC58D0A2}">
  <dimension ref="A1:H27"/>
  <sheetViews>
    <sheetView zoomScale="140" zoomScaleNormal="140" workbookViewId="0">
      <selection sqref="A1:H19"/>
    </sheetView>
  </sheetViews>
  <sheetFormatPr baseColWidth="10" defaultRowHeight="16"/>
  <sheetData>
    <row r="1" spans="1:8">
      <c r="A1" t="s">
        <v>0</v>
      </c>
      <c r="B1" t="s">
        <v>4</v>
      </c>
      <c r="C1" t="s">
        <v>6</v>
      </c>
      <c r="D1" t="s">
        <v>13</v>
      </c>
      <c r="E1" t="s">
        <v>9</v>
      </c>
      <c r="F1" t="s">
        <v>11</v>
      </c>
      <c r="G1" t="s">
        <v>5</v>
      </c>
      <c r="H1" t="s">
        <v>16</v>
      </c>
    </row>
    <row r="2" spans="1:8">
      <c r="A2" t="s">
        <v>1</v>
      </c>
      <c r="B2">
        <v>2</v>
      </c>
      <c r="C2">
        <v>10</v>
      </c>
      <c r="D2" s="3">
        <v>50</v>
      </c>
      <c r="E2">
        <v>25</v>
      </c>
      <c r="F2">
        <v>5</v>
      </c>
      <c r="G2">
        <v>0.5</v>
      </c>
      <c r="H2">
        <v>8</v>
      </c>
    </row>
    <row r="3" spans="1:8">
      <c r="A3" t="s">
        <v>2</v>
      </c>
      <c r="B3">
        <v>100</v>
      </c>
      <c r="C3">
        <v>30</v>
      </c>
      <c r="D3">
        <v>10</v>
      </c>
      <c r="E3">
        <v>30</v>
      </c>
      <c r="F3">
        <v>100</v>
      </c>
      <c r="G3">
        <v>125</v>
      </c>
      <c r="H3">
        <v>80</v>
      </c>
    </row>
    <row r="5" spans="1:8">
      <c r="A5" t="s">
        <v>3</v>
      </c>
      <c r="B5" t="s">
        <v>4</v>
      </c>
      <c r="C5" t="s">
        <v>6</v>
      </c>
      <c r="D5" t="s">
        <v>13</v>
      </c>
      <c r="E5" t="s">
        <v>9</v>
      </c>
      <c r="F5" t="s">
        <v>11</v>
      </c>
      <c r="G5" t="s">
        <v>5</v>
      </c>
      <c r="H5" t="s">
        <v>16</v>
      </c>
    </row>
    <row r="6" spans="1:8">
      <c r="A6" s="2">
        <v>0.1</v>
      </c>
      <c r="B6" s="1">
        <f>B$3*$A6/(B$2+$A6)</f>
        <v>4.7619047619047619</v>
      </c>
      <c r="C6" s="1">
        <f>C$3*$A6/(C$2+$A6)</f>
        <v>0.29702970297029702</v>
      </c>
      <c r="D6" s="1">
        <f t="shared" ref="D6:H19" si="0">D$3*$A6/(D$2+$A6)</f>
        <v>1.9960079840319361E-2</v>
      </c>
      <c r="E6" s="1">
        <f t="shared" si="0"/>
        <v>0.1195219123505976</v>
      </c>
      <c r="F6" s="1">
        <f t="shared" si="0"/>
        <v>1.9607843137254903</v>
      </c>
      <c r="G6" s="1">
        <f t="shared" si="0"/>
        <v>20.833333333333336</v>
      </c>
      <c r="H6" s="1">
        <f t="shared" si="0"/>
        <v>0.98765432098765438</v>
      </c>
    </row>
    <row r="7" spans="1:8">
      <c r="A7" s="2">
        <v>0.2</v>
      </c>
      <c r="B7" s="1">
        <f t="shared" ref="B7:B19" si="1">B$3*A7/(B$2+A7)</f>
        <v>9.0909090909090899</v>
      </c>
      <c r="C7" s="1">
        <f t="shared" ref="C7:C19" si="2">C$3*$A7/(C$2+$A7)</f>
        <v>0.58823529411764708</v>
      </c>
      <c r="D7" s="1">
        <f t="shared" si="0"/>
        <v>3.9840637450199202E-2</v>
      </c>
      <c r="E7" s="1">
        <f t="shared" si="0"/>
        <v>0.23809523809523811</v>
      </c>
      <c r="F7" s="1">
        <f t="shared" si="0"/>
        <v>3.8461538461538458</v>
      </c>
      <c r="G7" s="1">
        <f t="shared" si="0"/>
        <v>35.714285714285715</v>
      </c>
      <c r="H7" s="1">
        <f t="shared" si="0"/>
        <v>1.9512195121951221</v>
      </c>
    </row>
    <row r="8" spans="1:8">
      <c r="A8" s="2">
        <v>0.4</v>
      </c>
      <c r="B8" s="1">
        <f t="shared" si="1"/>
        <v>16.666666666666668</v>
      </c>
      <c r="C8" s="1">
        <f t="shared" si="2"/>
        <v>1.1538461538461537</v>
      </c>
      <c r="D8" s="1">
        <f t="shared" si="0"/>
        <v>7.9365079365079361E-2</v>
      </c>
      <c r="E8" s="1">
        <f t="shared" si="0"/>
        <v>0.47244094488188981</v>
      </c>
      <c r="F8" s="1">
        <f t="shared" si="0"/>
        <v>7.4074074074074066</v>
      </c>
      <c r="G8" s="1">
        <f t="shared" si="0"/>
        <v>55.555555555555557</v>
      </c>
      <c r="H8" s="1">
        <f t="shared" si="0"/>
        <v>3.8095238095238093</v>
      </c>
    </row>
    <row r="9" spans="1:8">
      <c r="A9" s="2">
        <v>0.6</v>
      </c>
      <c r="B9" s="1">
        <f t="shared" si="1"/>
        <v>23.076923076923077</v>
      </c>
      <c r="C9" s="1">
        <f t="shared" si="2"/>
        <v>1.6981132075471699</v>
      </c>
      <c r="D9" s="1">
        <f t="shared" si="0"/>
        <v>0.11857707509881422</v>
      </c>
      <c r="E9" s="1">
        <f t="shared" si="0"/>
        <v>0.703125</v>
      </c>
      <c r="F9" s="1">
        <f t="shared" si="0"/>
        <v>10.714285714285715</v>
      </c>
      <c r="G9" s="1">
        <f t="shared" si="0"/>
        <v>68.181818181818173</v>
      </c>
      <c r="H9" s="1">
        <f t="shared" si="0"/>
        <v>5.5813953488372094</v>
      </c>
    </row>
    <row r="10" spans="1:8">
      <c r="A10" s="2">
        <v>0.8</v>
      </c>
      <c r="B10" s="1">
        <f t="shared" si="1"/>
        <v>28.571428571428573</v>
      </c>
      <c r="C10" s="1">
        <f t="shared" si="2"/>
        <v>2.2222222222222219</v>
      </c>
      <c r="D10" s="1">
        <f t="shared" si="0"/>
        <v>0.15748031496062992</v>
      </c>
      <c r="E10" s="1">
        <f t="shared" si="0"/>
        <v>0.93023255813953487</v>
      </c>
      <c r="F10" s="1">
        <f t="shared" si="0"/>
        <v>13.793103448275863</v>
      </c>
      <c r="G10" s="1">
        <f t="shared" si="0"/>
        <v>76.92307692307692</v>
      </c>
      <c r="H10" s="1">
        <f t="shared" si="0"/>
        <v>7.2727272727272725</v>
      </c>
    </row>
    <row r="11" spans="1:8">
      <c r="A11" s="2">
        <v>1</v>
      </c>
      <c r="B11" s="1">
        <f t="shared" si="1"/>
        <v>33.333333333333336</v>
      </c>
      <c r="C11" s="1">
        <f t="shared" si="2"/>
        <v>2.7272727272727271</v>
      </c>
      <c r="D11" s="1">
        <f t="shared" si="0"/>
        <v>0.19607843137254902</v>
      </c>
      <c r="E11" s="1">
        <f t="shared" si="0"/>
        <v>1.1538461538461537</v>
      </c>
      <c r="F11" s="1">
        <f t="shared" si="0"/>
        <v>16.666666666666668</v>
      </c>
      <c r="G11" s="1">
        <f t="shared" si="0"/>
        <v>83.333333333333329</v>
      </c>
      <c r="H11" s="1">
        <f t="shared" si="0"/>
        <v>8.8888888888888893</v>
      </c>
    </row>
    <row r="12" spans="1:8">
      <c r="A12" s="2">
        <v>1.5</v>
      </c>
      <c r="B12" s="1">
        <f t="shared" si="1"/>
        <v>42.857142857142854</v>
      </c>
      <c r="C12" s="1">
        <f t="shared" si="2"/>
        <v>3.9130434782608696</v>
      </c>
      <c r="D12" s="1">
        <f t="shared" si="0"/>
        <v>0.29126213592233008</v>
      </c>
      <c r="E12" s="1">
        <f t="shared" si="0"/>
        <v>1.6981132075471699</v>
      </c>
      <c r="F12" s="1">
        <f t="shared" si="0"/>
        <v>23.076923076923077</v>
      </c>
      <c r="G12" s="1">
        <f t="shared" si="0"/>
        <v>93.75</v>
      </c>
      <c r="H12" s="1">
        <f t="shared" si="0"/>
        <v>12.631578947368421</v>
      </c>
    </row>
    <row r="13" spans="1:8">
      <c r="A13" s="2">
        <v>2</v>
      </c>
      <c r="B13" s="1">
        <f t="shared" si="1"/>
        <v>50</v>
      </c>
      <c r="C13" s="1">
        <f t="shared" si="2"/>
        <v>5</v>
      </c>
      <c r="D13" s="1">
        <f t="shared" si="0"/>
        <v>0.38461538461538464</v>
      </c>
      <c r="E13" s="1">
        <f t="shared" si="0"/>
        <v>2.2222222222222223</v>
      </c>
      <c r="F13" s="1">
        <f t="shared" si="0"/>
        <v>28.571428571428573</v>
      </c>
      <c r="G13" s="1">
        <f t="shared" si="0"/>
        <v>100</v>
      </c>
      <c r="H13" s="1">
        <f t="shared" si="0"/>
        <v>16</v>
      </c>
    </row>
    <row r="14" spans="1:8">
      <c r="A14" s="2">
        <v>2.5</v>
      </c>
      <c r="B14" s="1">
        <f t="shared" si="1"/>
        <v>55.555555555555557</v>
      </c>
      <c r="C14" s="1">
        <f t="shared" si="2"/>
        <v>6</v>
      </c>
      <c r="D14" s="1">
        <f t="shared" si="0"/>
        <v>0.47619047619047616</v>
      </c>
      <c r="E14" s="1">
        <f t="shared" si="0"/>
        <v>2.7272727272727271</v>
      </c>
      <c r="F14" s="1">
        <f t="shared" si="0"/>
        <v>33.333333333333336</v>
      </c>
      <c r="G14" s="1">
        <f t="shared" si="0"/>
        <v>104.16666666666667</v>
      </c>
      <c r="H14" s="1">
        <f t="shared" si="0"/>
        <v>19.047619047619047</v>
      </c>
    </row>
    <row r="15" spans="1:8">
      <c r="A15" s="2">
        <v>3</v>
      </c>
      <c r="B15" s="1">
        <f t="shared" si="1"/>
        <v>60</v>
      </c>
      <c r="C15" s="1">
        <f t="shared" si="2"/>
        <v>6.9230769230769234</v>
      </c>
      <c r="D15" s="1">
        <f t="shared" si="0"/>
        <v>0.56603773584905659</v>
      </c>
      <c r="E15" s="1">
        <f t="shared" si="0"/>
        <v>3.2142857142857144</v>
      </c>
      <c r="F15" s="1">
        <f t="shared" si="0"/>
        <v>37.5</v>
      </c>
      <c r="G15" s="1">
        <f t="shared" si="0"/>
        <v>107.14285714285714</v>
      </c>
      <c r="H15" s="1">
        <f t="shared" si="0"/>
        <v>21.818181818181817</v>
      </c>
    </row>
    <row r="16" spans="1:8">
      <c r="A16" s="2">
        <v>4</v>
      </c>
      <c r="B16" s="1">
        <f t="shared" si="1"/>
        <v>66.666666666666671</v>
      </c>
      <c r="C16" s="1">
        <f t="shared" si="2"/>
        <v>8.5714285714285712</v>
      </c>
      <c r="D16" s="1">
        <f t="shared" si="0"/>
        <v>0.7407407407407407</v>
      </c>
      <c r="E16" s="1">
        <f t="shared" si="0"/>
        <v>4.1379310344827589</v>
      </c>
      <c r="F16" s="1">
        <f t="shared" si="0"/>
        <v>44.444444444444443</v>
      </c>
      <c r="G16" s="1">
        <f t="shared" si="0"/>
        <v>111.11111111111111</v>
      </c>
      <c r="H16" s="1">
        <f t="shared" si="0"/>
        <v>26.666666666666668</v>
      </c>
    </row>
    <row r="17" spans="1:8">
      <c r="A17" s="2">
        <v>6</v>
      </c>
      <c r="B17" s="1">
        <f t="shared" si="1"/>
        <v>75</v>
      </c>
      <c r="C17" s="1">
        <f t="shared" si="2"/>
        <v>11.25</v>
      </c>
      <c r="D17" s="1">
        <f t="shared" si="0"/>
        <v>1.0714285714285714</v>
      </c>
      <c r="E17" s="1">
        <f t="shared" si="0"/>
        <v>5.806451612903226</v>
      </c>
      <c r="F17" s="1">
        <f t="shared" si="0"/>
        <v>54.545454545454547</v>
      </c>
      <c r="G17" s="1">
        <f t="shared" si="0"/>
        <v>115.38461538461539</v>
      </c>
      <c r="H17" s="1">
        <f t="shared" si="0"/>
        <v>34.285714285714285</v>
      </c>
    </row>
    <row r="18" spans="1:8">
      <c r="A18" s="2">
        <v>8</v>
      </c>
      <c r="B18" s="1">
        <f t="shared" si="1"/>
        <v>80</v>
      </c>
      <c r="C18" s="1">
        <f t="shared" si="2"/>
        <v>13.333333333333334</v>
      </c>
      <c r="D18" s="1">
        <f t="shared" si="0"/>
        <v>1.3793103448275863</v>
      </c>
      <c r="E18" s="1">
        <f t="shared" si="0"/>
        <v>7.2727272727272725</v>
      </c>
      <c r="F18" s="1">
        <f t="shared" si="0"/>
        <v>61.53846153846154</v>
      </c>
      <c r="G18" s="1">
        <f t="shared" si="0"/>
        <v>117.64705882352941</v>
      </c>
      <c r="H18" s="1">
        <f t="shared" si="0"/>
        <v>40</v>
      </c>
    </row>
    <row r="19" spans="1:8">
      <c r="A19" s="2">
        <v>10</v>
      </c>
      <c r="B19" s="1">
        <f t="shared" si="1"/>
        <v>83.333333333333329</v>
      </c>
      <c r="C19" s="1">
        <f t="shared" si="2"/>
        <v>15</v>
      </c>
      <c r="D19" s="1">
        <f t="shared" si="0"/>
        <v>1.6666666666666667</v>
      </c>
      <c r="E19" s="1">
        <f t="shared" si="0"/>
        <v>8.5714285714285712</v>
      </c>
      <c r="F19" s="1">
        <f t="shared" si="0"/>
        <v>66.666666666666671</v>
      </c>
      <c r="G19" s="1">
        <f t="shared" si="0"/>
        <v>119.04761904761905</v>
      </c>
      <c r="H19" s="1">
        <f t="shared" si="0"/>
        <v>44.444444444444443</v>
      </c>
    </row>
    <row r="21" spans="1:8">
      <c r="A21" t="s">
        <v>4</v>
      </c>
      <c r="B21" t="s">
        <v>7</v>
      </c>
    </row>
    <row r="22" spans="1:8">
      <c r="A22" t="s">
        <v>6</v>
      </c>
      <c r="B22" t="s">
        <v>8</v>
      </c>
    </row>
    <row r="23" spans="1:8">
      <c r="A23" t="s">
        <v>13</v>
      </c>
      <c r="B23" t="s">
        <v>14</v>
      </c>
    </row>
    <row r="24" spans="1:8">
      <c r="A24" t="s">
        <v>9</v>
      </c>
      <c r="B24" t="s">
        <v>10</v>
      </c>
    </row>
    <row r="25" spans="1:8">
      <c r="A25" t="s">
        <v>11</v>
      </c>
      <c r="B25" t="s">
        <v>12</v>
      </c>
    </row>
    <row r="26" spans="1:8">
      <c r="A26" t="s">
        <v>5</v>
      </c>
      <c r="B26" t="s">
        <v>15</v>
      </c>
    </row>
    <row r="27" spans="1:8">
      <c r="A27" t="s">
        <v>16</v>
      </c>
      <c r="B27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C1DC-F3BC-E047-8DBC-F9D0CD250405}">
  <dimension ref="A1:D24"/>
  <sheetViews>
    <sheetView workbookViewId="0">
      <selection activeCell="F7" sqref="F7"/>
    </sheetView>
  </sheetViews>
  <sheetFormatPr baseColWidth="10" defaultRowHeight="16"/>
  <sheetData>
    <row r="1" spans="1:4">
      <c r="A1" t="s">
        <v>18</v>
      </c>
    </row>
    <row r="3" spans="1:4" ht="18">
      <c r="A3" t="s">
        <v>21</v>
      </c>
      <c r="B3" t="s">
        <v>24</v>
      </c>
      <c r="C3" t="s">
        <v>22</v>
      </c>
      <c r="D3" t="s">
        <v>23</v>
      </c>
    </row>
    <row r="4" spans="1:4">
      <c r="B4" t="s">
        <v>25</v>
      </c>
    </row>
    <row r="5" spans="1:4">
      <c r="A5">
        <v>1</v>
      </c>
      <c r="B5">
        <v>0</v>
      </c>
      <c r="C5">
        <v>0.433</v>
      </c>
    </row>
    <row r="6" spans="1:4">
      <c r="A6">
        <f>1+A5</f>
        <v>2</v>
      </c>
      <c r="B6">
        <v>0.25</v>
      </c>
      <c r="C6">
        <v>0.74199999999999999</v>
      </c>
      <c r="D6">
        <f>C6-$C$5</f>
        <v>0.309</v>
      </c>
    </row>
    <row r="7" spans="1:4">
      <c r="A7">
        <f t="shared" ref="A7:A11" si="0">1+A6</f>
        <v>3</v>
      </c>
      <c r="B7">
        <v>0.5</v>
      </c>
      <c r="C7">
        <v>1.036</v>
      </c>
      <c r="D7">
        <f t="shared" ref="D7:D11" si="1">C7-$C$5</f>
        <v>0.60299999999999998</v>
      </c>
    </row>
    <row r="8" spans="1:4">
      <c r="A8">
        <f t="shared" si="0"/>
        <v>4</v>
      </c>
      <c r="B8">
        <v>0.75</v>
      </c>
      <c r="C8">
        <f>AVERAGE(C7,C9)</f>
        <v>1.2495000000000001</v>
      </c>
      <c r="D8">
        <f t="shared" si="1"/>
        <v>0.8165</v>
      </c>
    </row>
    <row r="9" spans="1:4">
      <c r="A9">
        <f t="shared" si="0"/>
        <v>5</v>
      </c>
      <c r="B9">
        <v>1</v>
      </c>
      <c r="C9">
        <v>1.4630000000000001</v>
      </c>
      <c r="D9">
        <f t="shared" si="1"/>
        <v>1.03</v>
      </c>
    </row>
    <row r="10" spans="1:4">
      <c r="A10">
        <f t="shared" si="0"/>
        <v>6</v>
      </c>
      <c r="B10">
        <v>1.2</v>
      </c>
      <c r="C10">
        <f>AVERAGE(C9,C11)</f>
        <v>1.6065</v>
      </c>
      <c r="D10">
        <f t="shared" si="1"/>
        <v>1.1735</v>
      </c>
    </row>
    <row r="11" spans="1:4">
      <c r="A11">
        <f t="shared" si="0"/>
        <v>7</v>
      </c>
      <c r="B11">
        <v>1.4</v>
      </c>
      <c r="C11">
        <v>1.75</v>
      </c>
      <c r="D11">
        <f t="shared" si="1"/>
        <v>1.3169999999999999</v>
      </c>
    </row>
    <row r="24" spans="1:2">
      <c r="A24" t="s">
        <v>19</v>
      </c>
      <c r="B2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B5B1-7AF6-A94E-8228-0B560BE7B1C8}">
  <dimension ref="A1:I42"/>
  <sheetViews>
    <sheetView workbookViewId="0">
      <selection activeCell="A5" sqref="A5:F19"/>
    </sheetView>
  </sheetViews>
  <sheetFormatPr baseColWidth="10" defaultRowHeight="16"/>
  <sheetData>
    <row r="1" spans="1:8">
      <c r="A1" t="s">
        <v>0</v>
      </c>
      <c r="B1" t="s">
        <v>33</v>
      </c>
      <c r="C1" t="s">
        <v>41</v>
      </c>
      <c r="D1" t="s">
        <v>40</v>
      </c>
      <c r="E1" t="s">
        <v>5</v>
      </c>
      <c r="F1" t="s">
        <v>30</v>
      </c>
    </row>
    <row r="2" spans="1:8">
      <c r="A2" t="s">
        <v>1</v>
      </c>
      <c r="B2">
        <v>0.38</v>
      </c>
      <c r="C2">
        <v>1.4</v>
      </c>
      <c r="D2">
        <v>2.5</v>
      </c>
      <c r="E2" s="3">
        <v>4.5199999999999996</v>
      </c>
      <c r="F2">
        <v>13.1</v>
      </c>
    </row>
    <row r="3" spans="1:8">
      <c r="A3" t="s">
        <v>2</v>
      </c>
      <c r="B3">
        <v>100</v>
      </c>
      <c r="C3">
        <v>30</v>
      </c>
      <c r="D3">
        <v>10</v>
      </c>
      <c r="E3">
        <v>30</v>
      </c>
      <c r="F3">
        <v>100</v>
      </c>
    </row>
    <row r="5" spans="1:8">
      <c r="A5" t="s">
        <v>3</v>
      </c>
      <c r="B5" t="s">
        <v>4</v>
      </c>
      <c r="C5" t="s">
        <v>6</v>
      </c>
      <c r="D5" t="s">
        <v>13</v>
      </c>
      <c r="E5" t="s">
        <v>9</v>
      </c>
      <c r="F5" t="s">
        <v>11</v>
      </c>
    </row>
    <row r="6" spans="1:8">
      <c r="A6" s="2">
        <v>0.1</v>
      </c>
      <c r="B6" s="1">
        <f>B$3*$A6/(B$2+$A6)</f>
        <v>20.833333333333336</v>
      </c>
      <c r="C6" s="1">
        <f>C$3*$A6/(D$2+$A6)</f>
        <v>1.1538461538461537</v>
      </c>
      <c r="D6" s="1">
        <f>D$3*$A6/(E$2+$A6)</f>
        <v>0.21645021645021648</v>
      </c>
      <c r="E6" s="1">
        <f>E$3*$A6/(F$2+$A6)</f>
        <v>0.22727272727272729</v>
      </c>
      <c r="F6" s="1">
        <f>F$3*$A6/(C$2+$A6)</f>
        <v>6.666666666666667</v>
      </c>
      <c r="G6" s="1"/>
      <c r="H6" s="1"/>
    </row>
    <row r="7" spans="1:8">
      <c r="A7" s="2">
        <v>0.2</v>
      </c>
      <c r="B7" s="1">
        <f t="shared" ref="B7:B19" si="0">B$3*$A7/(B$2+$A7)</f>
        <v>34.482758620689651</v>
      </c>
      <c r="C7" s="1">
        <f>C$3*$A7/(D$2+$A7)</f>
        <v>2.2222222222222219</v>
      </c>
      <c r="D7" s="1">
        <f>D$3*$A7/(E$2+$A7)</f>
        <v>0.42372881355932207</v>
      </c>
      <c r="E7" s="1">
        <f>E$3*$A7/(F$2+$A7)</f>
        <v>0.45112781954887221</v>
      </c>
      <c r="F7" s="1">
        <f>F$3*$A7/(C$2+$A7)</f>
        <v>12.500000000000002</v>
      </c>
      <c r="G7" s="1"/>
      <c r="H7" s="1"/>
    </row>
    <row r="8" spans="1:8">
      <c r="A8" s="2">
        <v>0.4</v>
      </c>
      <c r="B8" s="1">
        <f t="shared" si="0"/>
        <v>51.282051282051277</v>
      </c>
      <c r="C8" s="1">
        <f>C$3*$A8/(D$2+$A8)</f>
        <v>4.1379310344827589</v>
      </c>
      <c r="D8" s="1">
        <f>D$3*$A8/(E$2+$A8)</f>
        <v>0.81300813008130079</v>
      </c>
      <c r="E8" s="1">
        <f>E$3*$A8/(F$2+$A8)</f>
        <v>0.88888888888888884</v>
      </c>
      <c r="F8" s="1">
        <f>F$3*$A8/(C$2+$A8)</f>
        <v>22.222222222222225</v>
      </c>
      <c r="G8" s="1"/>
      <c r="H8" s="1"/>
    </row>
    <row r="9" spans="1:8">
      <c r="A9" s="2">
        <v>0.6</v>
      </c>
      <c r="B9" s="1">
        <f t="shared" si="0"/>
        <v>61.224489795918366</v>
      </c>
      <c r="C9" s="1">
        <f>C$3*$A9/(D$2+$A9)</f>
        <v>5.806451612903226</v>
      </c>
      <c r="D9" s="1">
        <f>D$3*$A9/(E$2+$A9)</f>
        <v>1.1718750000000002</v>
      </c>
      <c r="E9" s="1">
        <f>E$3*$A9/(F$2+$A9)</f>
        <v>1.3138686131386863</v>
      </c>
      <c r="F9" s="1">
        <f>F$3*$A9/(C$2+$A9)</f>
        <v>30</v>
      </c>
      <c r="G9" s="1"/>
      <c r="H9" s="1"/>
    </row>
    <row r="10" spans="1:8">
      <c r="A10" s="2">
        <v>0.8</v>
      </c>
      <c r="B10" s="1">
        <f t="shared" si="0"/>
        <v>67.796610169491515</v>
      </c>
      <c r="C10" s="1">
        <f>C$3*$A10/(D$2+$A10)</f>
        <v>7.2727272727272734</v>
      </c>
      <c r="D10" s="1">
        <f>D$3*$A10/(E$2+$A10)</f>
        <v>1.5037593984962407</v>
      </c>
      <c r="E10" s="1">
        <f>E$3*$A10/(F$2+$A10)</f>
        <v>1.7266187050359711</v>
      </c>
      <c r="F10" s="1">
        <f>F$3*$A10/(C$2+$A10)</f>
        <v>36.36363636363636</v>
      </c>
      <c r="G10" s="1"/>
      <c r="H10" s="1"/>
    </row>
    <row r="11" spans="1:8">
      <c r="A11" s="2">
        <v>1</v>
      </c>
      <c r="B11" s="1">
        <f t="shared" si="0"/>
        <v>72.463768115942031</v>
      </c>
      <c r="C11" s="1">
        <f>C$3*$A11/(D$2+$A11)</f>
        <v>8.5714285714285712</v>
      </c>
      <c r="D11" s="1">
        <f>D$3*$A11/(E$2+$A11)</f>
        <v>1.8115942028985508</v>
      </c>
      <c r="E11" s="1">
        <f>E$3*$A11/(F$2+$A11)</f>
        <v>2.1276595744680851</v>
      </c>
      <c r="F11" s="1">
        <f>F$3*$A11/(C$2+$A11)</f>
        <v>41.666666666666671</v>
      </c>
      <c r="G11" s="1"/>
      <c r="H11" s="1"/>
    </row>
    <row r="12" spans="1:8">
      <c r="A12" s="2">
        <v>1.5</v>
      </c>
      <c r="B12" s="1">
        <f t="shared" si="0"/>
        <v>79.787234042553195</v>
      </c>
      <c r="C12" s="1">
        <f>C$3*$A12/(D$2+$A12)</f>
        <v>11.25</v>
      </c>
      <c r="D12" s="1">
        <f>D$3*$A12/(E$2+$A12)</f>
        <v>2.4916943521594686</v>
      </c>
      <c r="E12" s="1">
        <f>E$3*$A12/(F$2+$A12)</f>
        <v>3.0821917808219177</v>
      </c>
      <c r="F12" s="1">
        <f>F$3*$A12/(C$2+$A12)</f>
        <v>51.724137931034484</v>
      </c>
      <c r="G12" s="1"/>
      <c r="H12" s="1"/>
    </row>
    <row r="13" spans="1:8">
      <c r="A13" s="2">
        <v>2</v>
      </c>
      <c r="B13" s="1">
        <f t="shared" si="0"/>
        <v>84.033613445378151</v>
      </c>
      <c r="C13" s="1">
        <f>C$3*$A13/(D$2+$A13)</f>
        <v>13.333333333333334</v>
      </c>
      <c r="D13" s="1">
        <f>D$3*$A13/(E$2+$A13)</f>
        <v>3.0674846625766872</v>
      </c>
      <c r="E13" s="1">
        <f>E$3*$A13/(F$2+$A13)</f>
        <v>3.9735099337748347</v>
      </c>
      <c r="F13" s="1">
        <f>F$3*$A13/(C$2+$A13)</f>
        <v>58.82352941176471</v>
      </c>
      <c r="G13" s="1"/>
      <c r="H13" s="1"/>
    </row>
    <row r="14" spans="1:8">
      <c r="A14" s="2">
        <v>2.5</v>
      </c>
      <c r="B14" s="1">
        <f t="shared" si="0"/>
        <v>86.805555555555557</v>
      </c>
      <c r="C14" s="1">
        <f>C$3*$A14/(D$2+$A14)</f>
        <v>15</v>
      </c>
      <c r="D14" s="1">
        <f>D$3*$A14/(E$2+$A14)</f>
        <v>3.5612535612535616</v>
      </c>
      <c r="E14" s="1">
        <f>E$3*$A14/(F$2+$A14)</f>
        <v>4.8076923076923075</v>
      </c>
      <c r="F14" s="1">
        <f>F$3*$A14/(C$2+$A14)</f>
        <v>64.102564102564102</v>
      </c>
      <c r="G14" s="1"/>
      <c r="H14" s="1"/>
    </row>
    <row r="15" spans="1:8">
      <c r="A15" s="2">
        <v>3</v>
      </c>
      <c r="B15" s="1">
        <f t="shared" si="0"/>
        <v>88.757396449704146</v>
      </c>
      <c r="C15" s="1">
        <f>C$3*$A15/(D$2+$A15)</f>
        <v>16.363636363636363</v>
      </c>
      <c r="D15" s="1">
        <f>D$3*$A15/(E$2+$A15)</f>
        <v>3.9893617021276597</v>
      </c>
      <c r="E15" s="1">
        <f>E$3*$A15/(F$2+$A15)</f>
        <v>5.5900621118012417</v>
      </c>
      <c r="F15" s="1">
        <f>F$3*$A15/(C$2+$A15)</f>
        <v>68.181818181818173</v>
      </c>
      <c r="G15" s="1"/>
      <c r="H15" s="1"/>
    </row>
    <row r="16" spans="1:8">
      <c r="A16" s="2">
        <v>4</v>
      </c>
      <c r="B16" s="1">
        <f t="shared" si="0"/>
        <v>91.324200913242009</v>
      </c>
      <c r="C16" s="1">
        <f>C$3*$A16/(D$2+$A16)</f>
        <v>18.46153846153846</v>
      </c>
      <c r="D16" s="1">
        <f>D$3*$A16/(E$2+$A16)</f>
        <v>4.694835680751174</v>
      </c>
      <c r="E16" s="1">
        <f>E$3*$A16/(F$2+$A16)</f>
        <v>7.0175438596491224</v>
      </c>
      <c r="F16" s="1">
        <f>F$3*$A16/(C$2+$A16)</f>
        <v>74.074074074074076</v>
      </c>
      <c r="G16" s="1"/>
      <c r="H16" s="1"/>
    </row>
    <row r="17" spans="1:9">
      <c r="A17" s="2">
        <v>6</v>
      </c>
      <c r="B17" s="1">
        <f t="shared" si="0"/>
        <v>94.043887147335425</v>
      </c>
      <c r="C17" s="1">
        <f>C$3*$A17/(D$2+$A17)</f>
        <v>21.176470588235293</v>
      </c>
      <c r="D17" s="1">
        <f>D$3*$A17/(E$2+$A17)</f>
        <v>5.7034220532319395</v>
      </c>
      <c r="E17" s="1">
        <f>E$3*$A17/(F$2+$A17)</f>
        <v>9.4240837696335067</v>
      </c>
      <c r="F17" s="1">
        <f>F$3*$A17/(C$2+$A17)</f>
        <v>81.081081081081081</v>
      </c>
      <c r="G17" s="1"/>
      <c r="H17" s="1"/>
    </row>
    <row r="18" spans="1:9">
      <c r="A18" s="2">
        <v>8</v>
      </c>
      <c r="B18" s="1">
        <f t="shared" si="0"/>
        <v>95.465393794749389</v>
      </c>
      <c r="C18" s="1">
        <f>C$3*$A18/(D$2+$A18)</f>
        <v>22.857142857142858</v>
      </c>
      <c r="D18" s="1">
        <f>D$3*$A18/(E$2+$A18)</f>
        <v>6.3897763578274764</v>
      </c>
      <c r="E18" s="1">
        <f>E$3*$A18/(F$2+$A18)</f>
        <v>11.374407582938387</v>
      </c>
      <c r="F18" s="1">
        <f>F$3*$A18/(C$2+$A18)</f>
        <v>85.106382978723403</v>
      </c>
      <c r="G18" s="1"/>
      <c r="H18" s="1"/>
    </row>
    <row r="19" spans="1:9">
      <c r="A19" s="2">
        <v>10</v>
      </c>
      <c r="B19" s="1">
        <f t="shared" si="0"/>
        <v>96.339113680154142</v>
      </c>
      <c r="C19" s="1">
        <f>C$3*$A19/(D$2+$A19)</f>
        <v>24</v>
      </c>
      <c r="D19" s="1">
        <f>D$3*$A19/(E$2+$A19)</f>
        <v>6.887052341597796</v>
      </c>
      <c r="E19" s="1">
        <f>E$3*$A19/(F$2+$A19)</f>
        <v>12.987012987012987</v>
      </c>
      <c r="F19" s="1">
        <f>F$3*$A19/(C$2+$A19)</f>
        <v>87.719298245614027</v>
      </c>
      <c r="G19" s="1"/>
      <c r="H19" s="1"/>
    </row>
    <row r="21" spans="1:9">
      <c r="H21" t="s">
        <v>1</v>
      </c>
      <c r="I21" t="s">
        <v>45</v>
      </c>
    </row>
    <row r="22" spans="1:9">
      <c r="A22" t="s">
        <v>33</v>
      </c>
      <c r="B22" t="s">
        <v>34</v>
      </c>
      <c r="F22" t="s">
        <v>32</v>
      </c>
    </row>
    <row r="23" spans="1:9">
      <c r="A23" t="s">
        <v>41</v>
      </c>
      <c r="B23" t="s">
        <v>42</v>
      </c>
      <c r="F23" t="s">
        <v>37</v>
      </c>
    </row>
    <row r="24" spans="1:9">
      <c r="A24" t="s">
        <v>28</v>
      </c>
      <c r="B24" t="s">
        <v>39</v>
      </c>
      <c r="F24" t="s">
        <v>37</v>
      </c>
    </row>
    <row r="25" spans="1:9">
      <c r="A25" t="s">
        <v>30</v>
      </c>
      <c r="B25" t="s">
        <v>31</v>
      </c>
      <c r="F25" t="s">
        <v>32</v>
      </c>
    </row>
    <row r="26" spans="1:9">
      <c r="A26" t="s">
        <v>35</v>
      </c>
      <c r="B26" t="s">
        <v>36</v>
      </c>
      <c r="F26" t="s">
        <v>37</v>
      </c>
    </row>
    <row r="27" spans="1:9">
      <c r="A27" t="s">
        <v>29</v>
      </c>
      <c r="B27" t="s">
        <v>38</v>
      </c>
      <c r="F27" t="s">
        <v>37</v>
      </c>
    </row>
    <row r="29" spans="1:9">
      <c r="A29" t="s">
        <v>5</v>
      </c>
      <c r="F29" t="s">
        <v>32</v>
      </c>
    </row>
    <row r="30" spans="1:9">
      <c r="F30" t="s">
        <v>43</v>
      </c>
      <c r="I30">
        <v>65</v>
      </c>
    </row>
    <row r="31" spans="1:9">
      <c r="F31" t="s">
        <v>46</v>
      </c>
      <c r="I31">
        <v>26</v>
      </c>
    </row>
    <row r="32" spans="1:9">
      <c r="F32" t="s">
        <v>44</v>
      </c>
      <c r="I32">
        <v>100</v>
      </c>
    </row>
    <row r="33" spans="1:9">
      <c r="F33" t="s">
        <v>37</v>
      </c>
      <c r="I33">
        <v>379</v>
      </c>
    </row>
    <row r="42" spans="1:9">
      <c r="A42" t="s">
        <v>26</v>
      </c>
      <c r="B4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AEF4-910A-774C-AEFF-0DA2FFDDAAE9}">
  <dimension ref="A1:G37"/>
  <sheetViews>
    <sheetView tabSelected="1" zoomScale="160" zoomScaleNormal="160" workbookViewId="0">
      <selection activeCell="H4" sqref="H4"/>
    </sheetView>
  </sheetViews>
  <sheetFormatPr baseColWidth="10" defaultRowHeight="16"/>
  <cols>
    <col min="2" max="2" width="14.83203125" customWidth="1"/>
    <col min="7" max="7" width="12.33203125" bestFit="1" customWidth="1"/>
  </cols>
  <sheetData>
    <row r="1" spans="1:7">
      <c r="A1" t="s">
        <v>59</v>
      </c>
      <c r="F1" t="s">
        <v>62</v>
      </c>
      <c r="G1" t="s">
        <v>61</v>
      </c>
    </row>
    <row r="2" spans="1:7">
      <c r="A2" t="s">
        <v>60</v>
      </c>
      <c r="B2" s="4">
        <v>18000</v>
      </c>
      <c r="F2">
        <v>1000</v>
      </c>
      <c r="G2">
        <f>F2/B2</f>
        <v>5.5555555555555552E-2</v>
      </c>
    </row>
    <row r="3" spans="1:7">
      <c r="A3" t="s">
        <v>0</v>
      </c>
      <c r="B3" t="s">
        <v>47</v>
      </c>
    </row>
    <row r="4" spans="1:7">
      <c r="A4" t="s">
        <v>48</v>
      </c>
      <c r="C4" t="s">
        <v>45</v>
      </c>
      <c r="D4" t="s">
        <v>49</v>
      </c>
      <c r="E4" t="s">
        <v>58</v>
      </c>
    </row>
    <row r="5" spans="1:7">
      <c r="A5" t="s">
        <v>46</v>
      </c>
      <c r="B5" t="s">
        <v>50</v>
      </c>
      <c r="C5">
        <v>24.8</v>
      </c>
      <c r="D5">
        <v>0.44</v>
      </c>
      <c r="E5" s="2">
        <f>C5/$C$5*2.4/$G$2</f>
        <v>43.2</v>
      </c>
    </row>
    <row r="6" spans="1:7">
      <c r="B6" t="s">
        <v>51</v>
      </c>
      <c r="C6">
        <v>15.9</v>
      </c>
      <c r="D6">
        <v>5.97</v>
      </c>
      <c r="E6" s="2">
        <f t="shared" ref="E6:E8" si="0">C6/$C$5*2.4/$G$2</f>
        <v>27.696774193548386</v>
      </c>
    </row>
    <row r="7" spans="1:7">
      <c r="B7" t="s">
        <v>52</v>
      </c>
      <c r="C7">
        <v>12.4</v>
      </c>
      <c r="D7">
        <v>0.61</v>
      </c>
      <c r="E7" s="2">
        <f t="shared" si="0"/>
        <v>21.6</v>
      </c>
    </row>
    <row r="8" spans="1:7">
      <c r="B8" t="s">
        <v>53</v>
      </c>
      <c r="C8">
        <v>1.7</v>
      </c>
      <c r="D8">
        <v>5.6</v>
      </c>
      <c r="E8" s="2">
        <f t="shared" si="0"/>
        <v>2.9612903225806448</v>
      </c>
    </row>
    <row r="10" spans="1:7">
      <c r="A10" t="s">
        <v>63</v>
      </c>
      <c r="B10" t="s">
        <v>50</v>
      </c>
      <c r="C10" t="s">
        <v>51</v>
      </c>
      <c r="D10" t="s">
        <v>52</v>
      </c>
      <c r="E10" t="s">
        <v>53</v>
      </c>
    </row>
    <row r="11" spans="1:7">
      <c r="A11" s="2">
        <v>0.1</v>
      </c>
      <c r="B11" s="1">
        <f>$E$5*A11/(A11+$D$5)</f>
        <v>8</v>
      </c>
      <c r="C11" s="1">
        <f>$E$6*$A11/($A11+$D$6)</f>
        <v>0.45628952542913326</v>
      </c>
      <c r="D11" s="1">
        <f>$E$7*$A11/($D$7+$A11)</f>
        <v>3.042253521126761</v>
      </c>
      <c r="E11" s="1">
        <f>$E$8*$A11/($D$8+$A11)</f>
        <v>5.195246179966044E-2</v>
      </c>
      <c r="F11" s="1"/>
    </row>
    <row r="12" spans="1:7">
      <c r="A12" s="2">
        <v>0.2</v>
      </c>
      <c r="B12" s="1">
        <f t="shared" ref="B12:B24" si="1">$E$5*A12/(A12+$D$5)</f>
        <v>13.5</v>
      </c>
      <c r="C12" s="1">
        <f t="shared" ref="C12:C24" si="2">$E$6*$A12/($A12+$D$6)</f>
        <v>0.89778846656558786</v>
      </c>
      <c r="D12" s="1">
        <f t="shared" ref="D12:D24" si="3">$E$7*$A12/($D$7+$A12)</f>
        <v>5.333333333333333</v>
      </c>
      <c r="E12" s="1">
        <f t="shared" ref="E12:E24" si="4">$E$8*$A12/($D$8+$A12)</f>
        <v>0.10211345939933258</v>
      </c>
      <c r="F12" s="1"/>
    </row>
    <row r="13" spans="1:7">
      <c r="A13" s="2">
        <v>0.4</v>
      </c>
      <c r="B13" s="1">
        <f t="shared" si="1"/>
        <v>20.571428571428569</v>
      </c>
      <c r="C13" s="1">
        <f t="shared" si="2"/>
        <v>1.739200891274624</v>
      </c>
      <c r="D13" s="1">
        <f t="shared" si="3"/>
        <v>8.5544554455445549</v>
      </c>
      <c r="E13" s="1">
        <f t="shared" si="4"/>
        <v>0.19741935483870965</v>
      </c>
      <c r="F13" s="1"/>
    </row>
    <row r="14" spans="1:7">
      <c r="A14" s="2">
        <v>0.6</v>
      </c>
      <c r="B14" s="1">
        <f t="shared" si="1"/>
        <v>24.923076923076923</v>
      </c>
      <c r="C14" s="1">
        <f t="shared" si="2"/>
        <v>2.5293857711003094</v>
      </c>
      <c r="D14" s="1">
        <f t="shared" si="3"/>
        <v>10.710743801652894</v>
      </c>
      <c r="E14" s="1">
        <f t="shared" si="4"/>
        <v>0.286576482830385</v>
      </c>
      <c r="F14" s="1"/>
    </row>
    <row r="15" spans="1:7">
      <c r="A15" s="2">
        <v>0.8</v>
      </c>
      <c r="B15" s="1">
        <f t="shared" si="1"/>
        <v>27.870967741935488</v>
      </c>
      <c r="C15" s="1">
        <f t="shared" si="2"/>
        <v>3.2728832134178303</v>
      </c>
      <c r="D15" s="1">
        <f t="shared" si="3"/>
        <v>12.25531914893617</v>
      </c>
      <c r="E15" s="1">
        <f t="shared" si="4"/>
        <v>0.37016129032258061</v>
      </c>
      <c r="F15" s="1"/>
    </row>
    <row r="16" spans="1:7">
      <c r="A16" s="2">
        <v>1</v>
      </c>
      <c r="B16" s="1">
        <f t="shared" si="1"/>
        <v>30.000000000000004</v>
      </c>
      <c r="C16" s="1">
        <f t="shared" si="2"/>
        <v>3.9737122228907298</v>
      </c>
      <c r="D16" s="1">
        <f t="shared" si="3"/>
        <v>13.416149068322984</v>
      </c>
      <c r="E16" s="1">
        <f t="shared" si="4"/>
        <v>0.44868035190615835</v>
      </c>
      <c r="F16" s="1"/>
    </row>
    <row r="17" spans="1:6">
      <c r="A17" s="2">
        <v>1.5</v>
      </c>
      <c r="B17" s="1">
        <f t="shared" si="1"/>
        <v>33.402061855670112</v>
      </c>
      <c r="C17" s="1">
        <f t="shared" si="2"/>
        <v>5.5616012436844153</v>
      </c>
      <c r="D17" s="1">
        <f t="shared" si="3"/>
        <v>15.355450236966828</v>
      </c>
      <c r="E17" s="1">
        <f t="shared" si="4"/>
        <v>0.62562471603816439</v>
      </c>
      <c r="F17" s="1"/>
    </row>
    <row r="18" spans="1:6">
      <c r="A18" s="2">
        <v>2</v>
      </c>
      <c r="B18" s="1">
        <f t="shared" si="1"/>
        <v>35.409836065573771</v>
      </c>
      <c r="C18" s="1">
        <f t="shared" si="2"/>
        <v>6.9502570121827825</v>
      </c>
      <c r="D18" s="1">
        <f t="shared" si="3"/>
        <v>16.551724137931036</v>
      </c>
      <c r="E18" s="1">
        <f t="shared" si="4"/>
        <v>0.77928692699490654</v>
      </c>
      <c r="F18" s="1"/>
    </row>
    <row r="19" spans="1:6">
      <c r="A19" s="2">
        <v>2.5</v>
      </c>
      <c r="B19" s="1">
        <f t="shared" si="1"/>
        <v>36.734693877551024</v>
      </c>
      <c r="C19" s="1">
        <f t="shared" si="2"/>
        <v>8.1749628670449788</v>
      </c>
      <c r="D19" s="1">
        <f t="shared" si="3"/>
        <v>17.363344051446948</v>
      </c>
      <c r="E19" s="1">
        <f t="shared" si="4"/>
        <v>0.91397849462365588</v>
      </c>
      <c r="F19" s="1"/>
    </row>
    <row r="20" spans="1:6">
      <c r="A20" s="2">
        <v>3</v>
      </c>
      <c r="B20" s="1">
        <f t="shared" si="1"/>
        <v>37.674418604651173</v>
      </c>
      <c r="C20" s="1">
        <f t="shared" si="2"/>
        <v>9.2631351817887602</v>
      </c>
      <c r="D20" s="1">
        <f t="shared" si="3"/>
        <v>17.950138504155127</v>
      </c>
      <c r="E20" s="1">
        <f t="shared" si="4"/>
        <v>1.0330082520630157</v>
      </c>
      <c r="F20" s="1"/>
    </row>
    <row r="21" spans="1:6">
      <c r="A21" s="2">
        <v>4</v>
      </c>
      <c r="B21" s="1">
        <f t="shared" si="1"/>
        <v>38.918918918918919</v>
      </c>
      <c r="C21" s="1">
        <f t="shared" si="2"/>
        <v>11.112045814863947</v>
      </c>
      <c r="D21" s="1">
        <f t="shared" si="3"/>
        <v>18.741865509761389</v>
      </c>
      <c r="E21" s="1">
        <f t="shared" si="4"/>
        <v>1.2338709677419355</v>
      </c>
      <c r="F21" s="1"/>
    </row>
    <row r="22" spans="1:6">
      <c r="A22" s="2">
        <v>6</v>
      </c>
      <c r="B22" s="1">
        <f t="shared" si="1"/>
        <v>40.248447204968947</v>
      </c>
      <c r="C22" s="1">
        <f t="shared" si="2"/>
        <v>13.883094833858843</v>
      </c>
      <c r="D22" s="1">
        <f t="shared" si="3"/>
        <v>19.606656580937976</v>
      </c>
      <c r="E22" s="1">
        <f t="shared" si="4"/>
        <v>1.5317018909899887</v>
      </c>
      <c r="F22" s="1"/>
    </row>
    <row r="23" spans="1:6">
      <c r="A23" s="2">
        <v>8</v>
      </c>
      <c r="B23" s="1">
        <f t="shared" si="1"/>
        <v>40.947867298578203</v>
      </c>
      <c r="C23" s="1">
        <f t="shared" si="2"/>
        <v>15.860715357794353</v>
      </c>
      <c r="D23" s="1">
        <f t="shared" si="3"/>
        <v>20.069686411149828</v>
      </c>
      <c r="E23" s="1">
        <f t="shared" si="4"/>
        <v>1.7419354838709675</v>
      </c>
      <c r="F23" s="1"/>
    </row>
    <row r="24" spans="1:6">
      <c r="A24" s="2">
        <v>10</v>
      </c>
      <c r="B24" s="1">
        <f t="shared" si="1"/>
        <v>41.379310344827587</v>
      </c>
      <c r="C24" s="1">
        <f t="shared" si="2"/>
        <v>17.34300199971721</v>
      </c>
      <c r="D24" s="1">
        <f t="shared" si="3"/>
        <v>20.358152686145147</v>
      </c>
      <c r="E24" s="1">
        <f t="shared" si="4"/>
        <v>1.8982630272952852</v>
      </c>
      <c r="F24" s="1"/>
    </row>
    <row r="36" spans="1:4">
      <c r="A36" t="s">
        <v>19</v>
      </c>
      <c r="B36" t="s">
        <v>54</v>
      </c>
      <c r="D36" t="s">
        <v>55</v>
      </c>
    </row>
    <row r="37" spans="1:4">
      <c r="B37" t="s">
        <v>56</v>
      </c>
      <c r="D37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M-M Kinetics</vt:lpstr>
      <vt:lpstr>Protein Concentration</vt:lpstr>
      <vt:lpstr>Alkaline Phosphatase</vt:lpstr>
      <vt:lpstr>DHFR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2021-01-21T20:44:02Z</dcterms:created>
  <dcterms:modified xsi:type="dcterms:W3CDTF">2021-01-23T13:29:40Z</dcterms:modified>
</cp:coreProperties>
</file>