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paul dang\Documents\"/>
    </mc:Choice>
  </mc:AlternateContent>
  <bookViews>
    <workbookView xWindow="0" yWindow="0" windowWidth="7470" windowHeight="2580" tabRatio="891" firstSheet="9" activeTab="9"/>
  </bookViews>
  <sheets>
    <sheet name="Ratio Sources" sheetId="1" state="veryHidden" r:id="rId1"/>
    <sheet name="Ratios" sheetId="3" state="veryHidden" r:id="rId2"/>
    <sheet name="Industry Ratios" sheetId="10" state="veryHidden" r:id="rId3"/>
    <sheet name="Scoring" sheetId="4" state="veryHidden" r:id="rId4"/>
    <sheet name="Copy IS and Comp IS" sheetId="5" state="veryHidden" r:id="rId5"/>
    <sheet name="Copy Bal Sheet" sheetId="6" state="veryHidden" r:id="rId6"/>
    <sheet name="Copy Cash Flow" sheetId="11" state="veryHidden" r:id="rId7"/>
    <sheet name="Copy of Stmt SE" sheetId="8" state="veryHidden" r:id="rId8"/>
    <sheet name="Add'l Data" sheetId="7" state="veryHidden" r:id="rId9"/>
    <sheet name="Industry Background" sheetId="9" r:id="rId10"/>
    <sheet name="Introduction" sheetId="12" state="veryHidden" r:id="rId11"/>
    <sheet name="Logging" sheetId="13" state="veryHidden" r:id="rId12"/>
  </sheets>
  <functionGroups builtInGroupCount="18"/>
  <calcPr calcId="171027"/>
</workbook>
</file>

<file path=xl/calcChain.xml><?xml version="1.0" encoding="utf-8"?>
<calcChain xmlns="http://schemas.openxmlformats.org/spreadsheetml/2006/main">
  <c r="C26" i="3" l="1"/>
  <c r="B26" i="3"/>
  <c r="B32" i="3"/>
  <c r="C32" i="3"/>
  <c r="J14" i="10"/>
  <c r="J16" i="10"/>
  <c r="J18" i="10"/>
  <c r="J20" i="10"/>
  <c r="J22" i="10"/>
  <c r="J26" i="10"/>
  <c r="J28" i="10"/>
  <c r="I16" i="10"/>
  <c r="D38" i="3"/>
  <c r="C38" i="3"/>
  <c r="B38" i="3"/>
  <c r="C36" i="3"/>
  <c r="B36" i="3"/>
  <c r="I20" i="10"/>
  <c r="H21" i="10"/>
  <c r="I28" i="10"/>
  <c r="H27" i="10"/>
  <c r="I26" i="10" s="1"/>
  <c r="I24" i="10"/>
  <c r="H23" i="10"/>
  <c r="I22" i="10" s="1"/>
  <c r="H18" i="10"/>
  <c r="I18" i="10" s="1"/>
  <c r="I14" i="10"/>
  <c r="Q14" i="10"/>
  <c r="Q16" i="10" s="1"/>
  <c r="P16" i="10"/>
  <c r="B16" i="3"/>
  <c r="D16" i="3" s="1"/>
  <c r="B93" i="3"/>
  <c r="B92" i="3"/>
  <c r="B87" i="3"/>
  <c r="B86" i="3"/>
  <c r="B2" i="4"/>
  <c r="D11" i="3"/>
  <c r="C11" i="3"/>
  <c r="B11" i="3"/>
  <c r="C9" i="3"/>
  <c r="B9" i="3"/>
  <c r="D72" i="3"/>
  <c r="C72" i="3"/>
  <c r="B72" i="3"/>
  <c r="D67" i="3"/>
  <c r="C67" i="3"/>
  <c r="B67" i="3"/>
  <c r="D61" i="3"/>
  <c r="C61" i="3"/>
  <c r="B61" i="3"/>
  <c r="D56" i="3"/>
  <c r="C56" i="3"/>
  <c r="B56" i="3"/>
  <c r="D50" i="3"/>
  <c r="C50" i="3"/>
  <c r="B50" i="3"/>
  <c r="D21" i="3"/>
  <c r="B59" i="3"/>
  <c r="C59" i="3"/>
  <c r="C70" i="3"/>
  <c r="B70" i="3"/>
  <c r="B82" i="3"/>
  <c r="B81" i="3"/>
  <c r="B77" i="3"/>
  <c r="B44" i="3"/>
  <c r="C21" i="3"/>
  <c r="B21" i="3"/>
  <c r="C16" i="3"/>
  <c r="B25" i="3"/>
  <c r="B20" i="3"/>
  <c r="D26" i="3" l="1"/>
  <c r="D32" i="3"/>
  <c r="B16" i="4"/>
  <c r="C13" i="4"/>
  <c r="B13" i="4"/>
  <c r="E5" i="3" l="1"/>
  <c r="B18" i="4" l="1"/>
  <c r="C32" i="4" l="1"/>
  <c r="B26" i="4"/>
  <c r="C19" i="4"/>
  <c r="C26" i="4"/>
  <c r="B17" i="4"/>
  <c r="A2" i="4"/>
  <c r="C29" i="4" l="1"/>
  <c r="B19" i="4" l="1"/>
  <c r="C36" i="4" l="1"/>
  <c r="B29" i="4"/>
</calcChain>
</file>

<file path=xl/sharedStrings.xml><?xml version="1.0" encoding="utf-8"?>
<sst xmlns="http://schemas.openxmlformats.org/spreadsheetml/2006/main" count="248" uniqueCount="205">
  <si>
    <t>Total Points</t>
  </si>
  <si>
    <t>Ratio Analysis</t>
  </si>
  <si>
    <t>Profitability Ratios</t>
  </si>
  <si>
    <t>Year Over Year % Variance</t>
  </si>
  <si>
    <t>Gross Profit Rate</t>
  </si>
  <si>
    <t>The gross profit rate is:</t>
  </si>
  <si>
    <t>Profit Margin</t>
  </si>
  <si>
    <t>The net profit margin ratio is:</t>
  </si>
  <si>
    <t>Return on Assets (ROA) Ratio</t>
  </si>
  <si>
    <t>The return on assets is:</t>
  </si>
  <si>
    <t>Asset Turnover Ratio</t>
  </si>
  <si>
    <t>The asset turnover ratio is:</t>
  </si>
  <si>
    <t>Return on Common Stockholders' Equity</t>
  </si>
  <si>
    <t>The return on equity is:</t>
  </si>
  <si>
    <t>Earnings per share (EPS)</t>
  </si>
  <si>
    <t>The Earnings per Share is:</t>
  </si>
  <si>
    <t>Price-Earnings Ratio (P-E)</t>
  </si>
  <si>
    <t>Date of Market Share Price</t>
  </si>
  <si>
    <t>The P-E Ratio is:</t>
  </si>
  <si>
    <t>Payout Ratio</t>
  </si>
  <si>
    <t>The Payout Ratio is:</t>
  </si>
  <si>
    <t>Solvency Ratios</t>
  </si>
  <si>
    <t>Debt to total Assets Ratio</t>
  </si>
  <si>
    <t>The debt to total assets is:</t>
  </si>
  <si>
    <t>Times Interest Earned</t>
  </si>
  <si>
    <t>The times interest earned is:</t>
  </si>
  <si>
    <t>Liquidity Ratios</t>
  </si>
  <si>
    <t>CURRENT RATIO</t>
  </si>
  <si>
    <t>The current ratio is:</t>
  </si>
  <si>
    <t>Acid Test (Quick) Ratio</t>
  </si>
  <si>
    <t>The Quick ratio is:</t>
  </si>
  <si>
    <t>Receivables Turnover Ratio</t>
  </si>
  <si>
    <t>The Receivables Turnover is:</t>
  </si>
  <si>
    <t>Times</t>
  </si>
  <si>
    <t>Average Collection Period</t>
  </si>
  <si>
    <t xml:space="preserve">Average Collection Period is:  </t>
  </si>
  <si>
    <t>Days</t>
  </si>
  <si>
    <t>Inventory Turnover Ratio</t>
  </si>
  <si>
    <t>The Inventory Turnover is:</t>
  </si>
  <si>
    <t>Days in Inventory</t>
  </si>
  <si>
    <t>Average days goods remain in inventory</t>
  </si>
  <si>
    <t>Days in Inventory is:</t>
  </si>
  <si>
    <t>Total Points on Individual Financial Analysis</t>
  </si>
  <si>
    <t>Due Date:</t>
  </si>
  <si>
    <t>Completeness of Assignment</t>
  </si>
  <si>
    <t>Points</t>
  </si>
  <si>
    <t>Student Score</t>
  </si>
  <si>
    <t>Copy of Income</t>
  </si>
  <si>
    <t>Copy of Balance Sheet</t>
  </si>
  <si>
    <t>Copy of Additional Data</t>
  </si>
  <si>
    <t>Copy of form 10-K</t>
  </si>
  <si>
    <t>Total Worksheet</t>
  </si>
  <si>
    <t>Excel Worksheet</t>
  </si>
  <si>
    <t>Date Submitted</t>
  </si>
  <si>
    <t>Late Penalty</t>
  </si>
  <si>
    <t>-2 point for each day late'</t>
  </si>
  <si>
    <t>Total Score for Project</t>
  </si>
  <si>
    <t>Use Date of Balance Sheet</t>
  </si>
  <si>
    <t>Divided by Net Sales</t>
  </si>
  <si>
    <t>Copy of Industry Background</t>
  </si>
  <si>
    <t>Copy of Industry Ratios</t>
  </si>
  <si>
    <t>Ratios for Individual Company</t>
  </si>
  <si>
    <t>Selected Ratios compared to Industry</t>
  </si>
  <si>
    <t>Written Report</t>
  </si>
  <si>
    <t>Include a copy of the Comprehensive Income Statement</t>
  </si>
  <si>
    <t>Use the interest expense from the income statement</t>
  </si>
  <si>
    <t>Industry Background (with references)</t>
  </si>
  <si>
    <t>Long Term Creditor discussion</t>
  </si>
  <si>
    <t>Stockholder Investment discussion</t>
  </si>
  <si>
    <t>Total Written Report</t>
  </si>
  <si>
    <t>Industry Ratios</t>
  </si>
  <si>
    <t>Bonus for Early Submission</t>
  </si>
  <si>
    <t>1 point for each day early</t>
  </si>
  <si>
    <t xml:space="preserve">Short Term Creditor discussion using </t>
  </si>
  <si>
    <t xml:space="preserve">NAICS number Used: </t>
  </si>
  <si>
    <t>NAICS Industry Description:</t>
  </si>
  <si>
    <t xml:space="preserve">List the specific ratios and link the ratios from the Ratios page to this sheet. </t>
  </si>
  <si>
    <t>If you're seeing this page, then you have macros disabled for this Excel file!</t>
  </si>
  <si>
    <r>
      <t xml:space="preserve">You </t>
    </r>
    <r>
      <rPr>
        <b/>
        <u/>
        <sz val="16"/>
        <color rgb="FFFF0000"/>
        <rFont val="Book Antiqua"/>
        <family val="1"/>
      </rPr>
      <t>MUST</t>
    </r>
    <r>
      <rPr>
        <b/>
        <sz val="16"/>
        <color rgb="FFFF0000"/>
        <rFont val="Book Antiqua"/>
        <family val="1"/>
      </rPr>
      <t xml:space="preserve"> enable macros to complete the assignment.</t>
    </r>
  </si>
  <si>
    <t>If you do not see the sheet for the assignment, you may need to close and reopen the file with macros enabled to see the sheet that has the assignment.</t>
  </si>
  <si>
    <t>The macro in this file does some safeguards that help ensure integrity of the assignment.  Some functionality within Excel is disabled.  For instance you will not be able to copy/paste between different Excel files.  You will be able to copy/paste within this Excel file.  It also logs the below information when the file is opened.</t>
  </si>
  <si>
    <t>Logged in User</t>
  </si>
  <si>
    <t>Computer Name</t>
  </si>
  <si>
    <t>Number of Excel files open</t>
  </si>
  <si>
    <t>If you do NOT agree to using the macro because of either the disabled functionailty or because this info is recorded, you have the option to complete the assignment under supervision during my office hours.  Anything other than these two options will not be considered as completion of the assignment.</t>
  </si>
  <si>
    <t>Logged In User Name</t>
  </si>
  <si>
    <t>Time</t>
  </si>
  <si>
    <t>Number of Excel Files Open</t>
  </si>
  <si>
    <t>Name of Excel Files Open</t>
  </si>
  <si>
    <t>The Excel file was closed</t>
  </si>
  <si>
    <t>Altering the macro in any way or the info logged will be considered academic dishonesty.  These measures are here to remove any doubts that you completed the work. Nothing more.</t>
  </si>
  <si>
    <t>Ratios</t>
  </si>
  <si>
    <t>Scoring</t>
  </si>
  <si>
    <t>Copy IS and Comp IS</t>
  </si>
  <si>
    <t>Copy Bal Sheet</t>
  </si>
  <si>
    <t>Copy Cash Flow</t>
  </si>
  <si>
    <t>Copy of Stmt SE</t>
  </si>
  <si>
    <t>Add'l Data</t>
  </si>
  <si>
    <t>Industry Background</t>
  </si>
  <si>
    <t>Introduction</t>
  </si>
  <si>
    <t>Logging</t>
  </si>
  <si>
    <t>Ratio Sources</t>
  </si>
  <si>
    <t>Copy of Statement of Cash Flows</t>
  </si>
  <si>
    <t>Copy of Statement of Stockholder's Equity</t>
  </si>
  <si>
    <t>Financial Statement Item</t>
  </si>
  <si>
    <t>Page on 10-K</t>
  </si>
  <si>
    <t>Statement Name</t>
  </si>
  <si>
    <t>Net Credit Sales</t>
  </si>
  <si>
    <t>Statement of Operations</t>
  </si>
  <si>
    <t>Sales Revenue</t>
  </si>
  <si>
    <t>--</t>
  </si>
  <si>
    <r>
      <t xml:space="preserve">Type in the formula description (see example for </t>
    </r>
    <r>
      <rPr>
        <b/>
        <i/>
        <sz val="10"/>
        <rFont val="Calibri"/>
        <family val="2"/>
        <scheme val="minor"/>
      </rPr>
      <t>Gross Profit Rate</t>
    </r>
    <r>
      <rPr>
        <i/>
        <sz val="10"/>
        <rFont val="Calibri"/>
        <family val="2"/>
        <scheme val="minor"/>
      </rPr>
      <t>).  Then link all numbers on this worksheet to the Ratio Sources worksheet.  Use the round function to make all ratios expressed as numbers as 2 decimal places (for example: 2.56)  and all ratios and year over variance expressed as a percent to 3 places (for example:  15.5%).  NOTE: This is not the same as changing the display to only show these decimal places.  Be sure to display the format as % or number where appropriate.</t>
    </r>
  </si>
  <si>
    <t>Statement Line Name</t>
  </si>
  <si>
    <r>
      <t xml:space="preserve">Note if your </t>
    </r>
    <r>
      <rPr>
        <b/>
        <u/>
        <sz val="11"/>
        <color theme="1"/>
        <rFont val="Calibri (Body)_x0000_"/>
      </rPr>
      <t>Company</t>
    </r>
    <r>
      <rPr>
        <b/>
        <sz val="11"/>
        <color theme="1"/>
        <rFont val="Calibri"/>
        <family val="2"/>
        <scheme val="minor"/>
      </rPr>
      <t xml:space="preserve"> is BETTER or WORSE than the industry.</t>
    </r>
  </si>
  <si>
    <t>(put a screenshot on the Additional Data worksheet)</t>
  </si>
  <si>
    <t>paul dang</t>
  </si>
  <si>
    <t>LAPTOP-U3OURNBN</t>
  </si>
  <si>
    <t>Prepared By:  Paul Dang</t>
  </si>
  <si>
    <t>Consolidated Balance sheet</t>
  </si>
  <si>
    <t>Consolidated Statement of Cash Flows</t>
  </si>
  <si>
    <t>Stockholder's Equity Statement</t>
  </si>
  <si>
    <t>For Period Ending December 31</t>
  </si>
  <si>
    <t>(all numbers in millions, except per share amounts)</t>
  </si>
  <si>
    <t>2018 Value</t>
  </si>
  <si>
    <t>2017 Value</t>
  </si>
  <si>
    <t>Prepared By: Paul Dang</t>
  </si>
  <si>
    <t>Net Income</t>
  </si>
  <si>
    <t>Net Sales</t>
  </si>
  <si>
    <t>Divided by Average Total Assets</t>
  </si>
  <si>
    <t>Divided by Average Common SE</t>
  </si>
  <si>
    <t>Net Income minus Preferred Dividends</t>
  </si>
  <si>
    <t>Market Price per Share</t>
  </si>
  <si>
    <t>Divided by Earnings per Share</t>
  </si>
  <si>
    <t>Cash Dividends Declared on Com. Stock</t>
  </si>
  <si>
    <t>Divided by Net Income</t>
  </si>
  <si>
    <t>Total Liabilities</t>
  </si>
  <si>
    <t>Divided by Total Assets</t>
  </si>
  <si>
    <t>Net Income + Int. Exp. + Inc. Tax Exp.</t>
  </si>
  <si>
    <t>Divided by Interest Expense</t>
  </si>
  <si>
    <t xml:space="preserve">Current Assets </t>
  </si>
  <si>
    <t>Divided by Current Liabilities</t>
  </si>
  <si>
    <t>Cash + Short-t. Inv. + Acct. Receive (net)</t>
  </si>
  <si>
    <t>365 days</t>
  </si>
  <si>
    <t>Divided by Acct. Rec. Turnover Ratio</t>
  </si>
  <si>
    <t>Divided by Ave. Net Accounts Recivable</t>
  </si>
  <si>
    <t>365 Days</t>
  </si>
  <si>
    <t>Divided by Inventory Turnover</t>
  </si>
  <si>
    <t>2018 Year</t>
  </si>
  <si>
    <t>2017 Year</t>
  </si>
  <si>
    <t>3M Company</t>
  </si>
  <si>
    <t>3M Company and Subsidiaries</t>
  </si>
  <si>
    <t>Consolidated Statement of Comprehensive Income</t>
  </si>
  <si>
    <t>Years Ended December 31</t>
  </si>
  <si>
    <t xml:space="preserve">Consolidated Statement of Income </t>
  </si>
  <si>
    <t>3M Company Background</t>
  </si>
  <si>
    <t>3M Company Additional Data</t>
  </si>
  <si>
    <t xml:space="preserve">Gross Profit </t>
  </si>
  <si>
    <t>Dec. 31, 2017</t>
  </si>
  <si>
    <t>Div. by Weight-Ave. Common Share Outstanding</t>
  </si>
  <si>
    <t>COGS</t>
  </si>
  <si>
    <t>Divided by Average Inventories</t>
  </si>
  <si>
    <t>Market Share Price</t>
  </si>
  <si>
    <t>https://www.google.com/3m_stock_price</t>
  </si>
  <si>
    <t>3M 2017 Market price</t>
  </si>
  <si>
    <t>3M 2018 Market price</t>
  </si>
  <si>
    <t>Supplemental Income Statement Info.</t>
  </si>
  <si>
    <t>3M Tax form</t>
  </si>
  <si>
    <t>Office Supplies and Stationery Stores</t>
  </si>
  <si>
    <t>Current Ratio</t>
  </si>
  <si>
    <t>Receivables Turnover</t>
  </si>
  <si>
    <t>Inventory Turnover</t>
  </si>
  <si>
    <t>Return on Equity (Stockholders')</t>
  </si>
  <si>
    <t>Operating (Profit) Margin</t>
  </si>
  <si>
    <t>Return on Total Assets (ROA) Ratio</t>
  </si>
  <si>
    <t xml:space="preserve">Total Asset Turnover </t>
  </si>
  <si>
    <t>NAICS Amount</t>
  </si>
  <si>
    <t>N/A</t>
  </si>
  <si>
    <t xml:space="preserve"> N/A</t>
  </si>
  <si>
    <t>Item Description for Accounting Period 7/13 Through 6/14</t>
  </si>
  <si>
    <t>3M Variance (%)</t>
  </si>
  <si>
    <t>3M vs. Industry</t>
  </si>
  <si>
    <t>3M Company (NAICS Number: 453210)</t>
  </si>
  <si>
    <t>NCAIS No.</t>
  </si>
  <si>
    <t>values for calculation</t>
  </si>
  <si>
    <t>values</t>
  </si>
  <si>
    <t>C. Assets</t>
  </si>
  <si>
    <t>C. Liabilities</t>
  </si>
  <si>
    <t>Cash, Inv., Acc. Rec</t>
  </si>
  <si>
    <t>Ave. Assets</t>
  </si>
  <si>
    <t>Ave. Inv.</t>
  </si>
  <si>
    <t>Net C. Sales</t>
  </si>
  <si>
    <t>Ave. Acc. Rec.</t>
  </si>
  <si>
    <t>Ave. Com. SE</t>
  </si>
  <si>
    <t>Better</t>
  </si>
  <si>
    <t>Undetermined</t>
  </si>
  <si>
    <t>Worse</t>
  </si>
  <si>
    <t>https://www.britannica.com/topic/3M-Company</t>
  </si>
  <si>
    <t>Written Report Sources</t>
  </si>
  <si>
    <t>https://www.ascouncil.org/blogpost/1268738/News--Press?tag=Industry+News</t>
  </si>
  <si>
    <t>https://www.bloomberg.com/graphics/2018-3M-groundwater-pollution-problem/</t>
  </si>
  <si>
    <t>https://www.gvtimes.com/2019/02/13/chasing-the-bulls-tail-3m-company-mmm-dish-network-corporation-dish/</t>
  </si>
  <si>
    <t>PPG Industries Stock Price</t>
  </si>
  <si>
    <t>Error in HideAllButIntroSheet</t>
  </si>
  <si>
    <t>Source: VBAProject</t>
  </si>
  <si>
    <t>Description: Method 'Visible' of object '_Worksheet' failed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</si>
</sst>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8" formatCode="&quot;$&quot;#,##0.00_);[Red]\(&quot;$&quot;#,##0.00\)"/>
    <numFmt numFmtId="43" formatCode="_(* #,##0.00_);_(* \(#,##0.00\);_(* &quot;-&quot;??_);_(@_)"/>
    <numFmt numFmtId="164" formatCode="0%_);[Red]\(0%\)"/>
    <numFmt numFmtId="167" formatCode="#,##0.0"/>
    <numFmt numFmtId="168" formatCode="_(* #,##0.0_);_(* \(#,##0.0\);_(* &quot;-&quot;??_);_(@_)"/>
    <numFmt numFmtId="169" formatCode="_(* #,##0_);_(* \(#,##0\);_(* &quot;-&quot;??_);_(@_)"/>
    <numFmt numFmtId="170" formatCode="0.0%"/>
  </numFmts>
  <fonts count="27">
    <font>
      <sz val="11"/>
      <color theme="1"/>
      <name val="Calibri"/>
      <family val="2"/>
      <scheme val="minor"/>
    </font>
    <font>
      <sz val="11"/>
      <color theme="1"/>
      <name val="Calibri"/>
      <family val="2"/>
      <scheme val="minor"/>
    </font>
    <font>
      <sz val="10"/>
      <name val="Arial"/>
      <family val="2"/>
    </font>
    <font>
      <b/>
      <sz val="10"/>
      <name val="Arial"/>
      <family val="2"/>
    </font>
    <font>
      <i/>
      <sz val="10"/>
      <name val="Arial"/>
      <family val="2"/>
    </font>
    <font>
      <b/>
      <sz val="14"/>
      <name val="Arial"/>
      <family val="2"/>
    </font>
    <font>
      <b/>
      <sz val="8"/>
      <name val="Arial"/>
      <family val="2"/>
    </font>
    <font>
      <b/>
      <sz val="12"/>
      <name val="Arial"/>
      <family val="2"/>
    </font>
    <font>
      <b/>
      <u/>
      <sz val="10"/>
      <name val="Arial"/>
      <family val="2"/>
    </font>
    <font>
      <b/>
      <sz val="16"/>
      <name val="Arial"/>
      <family val="2"/>
    </font>
    <font>
      <b/>
      <sz val="22"/>
      <name val="Calibri"/>
      <family val="2"/>
      <scheme val="minor"/>
    </font>
    <font>
      <sz val="22"/>
      <name val="Calibri"/>
      <family val="2"/>
      <scheme val="minor"/>
    </font>
    <font>
      <sz val="10"/>
      <name val="Calibri"/>
      <family val="2"/>
      <scheme val="minor"/>
    </font>
    <font>
      <b/>
      <sz val="10"/>
      <name val="Calibri"/>
      <family val="2"/>
      <scheme val="minor"/>
    </font>
    <font>
      <sz val="10"/>
      <color rgb="FFFF0000"/>
      <name val="Calibri"/>
      <family val="2"/>
      <scheme val="minor"/>
    </font>
    <font>
      <b/>
      <sz val="18"/>
      <name val="Calibri"/>
      <family val="2"/>
      <scheme val="minor"/>
    </font>
    <font>
      <i/>
      <sz val="10"/>
      <name val="Calibri"/>
      <family val="2"/>
      <scheme val="minor"/>
    </font>
    <font>
      <sz val="18"/>
      <name val="Calibri"/>
      <family val="2"/>
      <scheme val="minor"/>
    </font>
    <font>
      <b/>
      <i/>
      <sz val="10"/>
      <name val="Calibri"/>
      <family val="2"/>
      <scheme val="minor"/>
    </font>
    <font>
      <b/>
      <sz val="11"/>
      <color theme="1"/>
      <name val="Calibri"/>
      <family val="2"/>
      <scheme val="minor"/>
    </font>
    <font>
      <b/>
      <sz val="16"/>
      <color rgb="FFFF0000"/>
      <name val="Book Antiqua"/>
      <family val="1"/>
    </font>
    <font>
      <b/>
      <u/>
      <sz val="16"/>
      <color rgb="FFFF0000"/>
      <name val="Book Antiqua"/>
      <family val="1"/>
    </font>
    <font>
      <sz val="12"/>
      <color rgb="FFFF0000"/>
      <name val="Book Antiqua"/>
      <family val="1"/>
    </font>
    <font>
      <sz val="12"/>
      <name val="Book Antiqua"/>
      <family val="1"/>
    </font>
    <font>
      <i/>
      <sz val="11"/>
      <color theme="1"/>
      <name val="Calibri"/>
      <family val="2"/>
      <scheme val="minor"/>
    </font>
    <font>
      <b/>
      <u/>
      <sz val="11"/>
      <color theme="1"/>
      <name val="Calibri (Body)_x0000_"/>
    </font>
    <font>
      <u/>
      <sz val="11"/>
      <color theme="10"/>
      <name val="Calibri"/>
      <family val="2"/>
      <scheme val="minor"/>
    </font>
  </fonts>
  <fills count="15">
    <fill>
      <patternFill patternType="none"/>
    </fill>
    <fill>
      <patternFill patternType="gray125"/>
    </fill>
    <fill>
      <patternFill patternType="solid">
        <fgColor rgb="FF00B0F0"/>
        <bgColor indexed="26"/>
      </patternFill>
    </fill>
    <fill>
      <patternFill patternType="solid">
        <fgColor indexed="9"/>
        <bgColor indexed="26"/>
      </patternFill>
    </fill>
    <fill>
      <patternFill patternType="solid">
        <fgColor indexed="9"/>
        <bgColor indexed="9"/>
      </patternFill>
    </fill>
    <fill>
      <patternFill patternType="solid">
        <fgColor indexed="9"/>
        <bgColor indexed="64"/>
      </patternFill>
    </fill>
    <fill>
      <patternFill patternType="solid">
        <fgColor rgb="FF92D050"/>
        <bgColor indexed="64"/>
      </patternFill>
    </fill>
    <fill>
      <patternFill patternType="solid">
        <fgColor rgb="FF00B0F0"/>
        <bgColor indexed="9"/>
      </patternFill>
    </fill>
    <fill>
      <patternFill patternType="solid">
        <fgColor rgb="FFFFFF00"/>
        <bgColor indexed="64"/>
      </patternFill>
    </fill>
    <fill>
      <patternFill patternType="solid">
        <fgColor indexed="47"/>
        <bgColor indexed="64"/>
      </patternFill>
    </fill>
    <fill>
      <patternFill patternType="solid">
        <fgColor indexed="47"/>
        <bgColor indexed="9"/>
      </patternFill>
    </fill>
    <fill>
      <patternFill patternType="solid">
        <fgColor rgb="FF00B0F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rgb="FFFFC000"/>
        <bgColor indexed="64"/>
      </patternFill>
    </fill>
  </fills>
  <borders count="22">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8"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0" fontId="26" fillId="0" borderId="0" applyNumberFormat="0" applyFill="0" applyBorder="0" applyAlignment="0" applyProtection="0"/>
  </cellStyleXfs>
  <cellXfs count="123">
    <xf numFmtId="0" fontId="0" fillId="0" borderId="0" xfId="0"/>
    <xf numFmtId="0" fontId="3" fillId="0" borderId="0" xfId="0" applyFont="1" applyAlignment="1">
      <alignment horizontal="left"/>
    </xf>
    <xf numFmtId="0" fontId="6" fillId="0" borderId="0" xfId="0" applyFont="1" applyAlignment="1">
      <alignment horizontal="center"/>
    </xf>
    <xf numFmtId="14" fontId="4" fillId="8" borderId="16" xfId="0" applyNumberFormat="1" applyFont="1" applyFill="1" applyBorder="1" applyAlignment="1">
      <alignment horizontal="center"/>
    </xf>
    <xf numFmtId="0" fontId="3" fillId="0" borderId="8" xfId="0" applyFont="1" applyBorder="1"/>
    <xf numFmtId="0" fontId="3" fillId="0" borderId="8" xfId="0" applyFont="1" applyBorder="1" applyAlignment="1">
      <alignment horizontal="center"/>
    </xf>
    <xf numFmtId="0" fontId="2" fillId="0" borderId="8" xfId="0" applyFont="1" applyBorder="1"/>
    <xf numFmtId="0" fontId="2" fillId="0" borderId="8" xfId="0" applyFont="1" applyBorder="1" applyAlignment="1">
      <alignment horizontal="center"/>
    </xf>
    <xf numFmtId="0" fontId="2" fillId="0" borderId="0" xfId="0" applyFont="1" applyBorder="1"/>
    <xf numFmtId="0" fontId="2" fillId="0" borderId="0" xfId="0" applyFont="1" applyBorder="1" applyAlignment="1">
      <alignment horizontal="center"/>
    </xf>
    <xf numFmtId="0" fontId="2" fillId="0" borderId="0" xfId="0" applyFont="1"/>
    <xf numFmtId="0" fontId="2" fillId="0" borderId="0" xfId="0" applyFont="1" applyAlignment="1">
      <alignment horizontal="center"/>
    </xf>
    <xf numFmtId="0" fontId="7" fillId="0" borderId="17" xfId="0" applyFont="1" applyBorder="1" applyAlignment="1"/>
    <xf numFmtId="0" fontId="7" fillId="0" borderId="18" xfId="0" applyFont="1" applyBorder="1" applyAlignment="1">
      <alignment horizontal="center"/>
    </xf>
    <xf numFmtId="0" fontId="3" fillId="0" borderId="20" xfId="0" applyFont="1" applyBorder="1"/>
    <xf numFmtId="0" fontId="3" fillId="0" borderId="21" xfId="0" applyFont="1" applyBorder="1" applyAlignment="1">
      <alignment horizontal="center"/>
    </xf>
    <xf numFmtId="0" fontId="8" fillId="0" borderId="20" xfId="0" applyFont="1" applyBorder="1"/>
    <xf numFmtId="0" fontId="2" fillId="0" borderId="21" xfId="0" quotePrefix="1" applyFont="1" applyBorder="1" applyAlignment="1">
      <alignment horizontal="center" wrapText="1"/>
    </xf>
    <xf numFmtId="0" fontId="3" fillId="0" borderId="19" xfId="0" applyFont="1" applyBorder="1" applyAlignment="1">
      <alignment horizontal="center"/>
    </xf>
    <xf numFmtId="0" fontId="8" fillId="0" borderId="0" xfId="0" applyFont="1"/>
    <xf numFmtId="0" fontId="7" fillId="0" borderId="20" xfId="0" applyFont="1" applyBorder="1"/>
    <xf numFmtId="0" fontId="7" fillId="0" borderId="21" xfId="0" applyFont="1" applyBorder="1" applyAlignment="1">
      <alignment horizontal="center"/>
    </xf>
    <xf numFmtId="0" fontId="5" fillId="0" borderId="0" xfId="0" applyFont="1" applyAlignment="1">
      <alignment horizontal="center"/>
    </xf>
    <xf numFmtId="0" fontId="0" fillId="0" borderId="0" xfId="0" applyAlignment="1">
      <alignment horizontal="center"/>
    </xf>
    <xf numFmtId="0" fontId="0" fillId="0" borderId="0" xfId="0" applyFont="1"/>
    <xf numFmtId="0" fontId="11" fillId="0" borderId="0" xfId="0" applyFont="1" applyProtection="1"/>
    <xf numFmtId="0" fontId="12" fillId="0" borderId="0" xfId="0" applyFont="1" applyProtection="1"/>
    <xf numFmtId="0" fontId="13" fillId="5" borderId="0" xfId="0" applyFont="1" applyFill="1" applyBorder="1" applyAlignment="1" applyProtection="1">
      <alignment horizontal="left" vertical="top"/>
    </xf>
    <xf numFmtId="0" fontId="12" fillId="5" borderId="0" xfId="0" applyFont="1" applyFill="1" applyBorder="1" applyAlignment="1" applyProtection="1">
      <alignment horizontal="left" vertical="top"/>
      <protection locked="0"/>
    </xf>
    <xf numFmtId="0" fontId="12" fillId="0" borderId="6" xfId="0" applyFont="1" applyBorder="1" applyProtection="1"/>
    <xf numFmtId="0" fontId="14" fillId="6" borderId="7" xfId="0" applyFont="1" applyFill="1" applyBorder="1" applyProtection="1"/>
    <xf numFmtId="0" fontId="12" fillId="0" borderId="0" xfId="0" applyNumberFormat="1" applyFont="1" applyProtection="1"/>
    <xf numFmtId="0" fontId="15" fillId="7" borderId="0" xfId="0" applyFont="1" applyFill="1" applyAlignment="1" applyProtection="1"/>
    <xf numFmtId="0" fontId="10" fillId="3" borderId="0" xfId="0" applyFont="1" applyFill="1" applyAlignment="1" applyProtection="1">
      <protection locked="0"/>
    </xf>
    <xf numFmtId="0" fontId="10" fillId="3" borderId="0" xfId="0" applyNumberFormat="1" applyFont="1" applyFill="1" applyAlignment="1" applyProtection="1">
      <protection locked="0"/>
    </xf>
    <xf numFmtId="0" fontId="13" fillId="9" borderId="9" xfId="0" applyFont="1" applyFill="1" applyBorder="1" applyAlignment="1" applyProtection="1">
      <alignment horizontal="left" vertical="top"/>
    </xf>
    <xf numFmtId="0" fontId="13" fillId="9" borderId="10" xfId="0" applyNumberFormat="1" applyFont="1" applyFill="1" applyBorder="1" applyAlignment="1" applyProtection="1">
      <alignment horizontal="centerContinuous"/>
    </xf>
    <xf numFmtId="0" fontId="13" fillId="9" borderId="12" xfId="0" applyFont="1" applyFill="1" applyBorder="1" applyAlignment="1" applyProtection="1">
      <alignment horizontal="left" vertical="top"/>
    </xf>
    <xf numFmtId="0" fontId="13" fillId="9" borderId="13" xfId="0" applyNumberFormat="1" applyFont="1" applyFill="1" applyBorder="1" applyAlignment="1" applyProtection="1">
      <alignment horizontal="right"/>
    </xf>
    <xf numFmtId="0" fontId="13" fillId="9" borderId="14" xfId="0" applyNumberFormat="1" applyFont="1" applyFill="1" applyBorder="1" applyAlignment="1" applyProtection="1">
      <alignment horizontal="right"/>
    </xf>
    <xf numFmtId="0" fontId="13" fillId="9" borderId="0" xfId="0" applyFont="1" applyFill="1" applyBorder="1" applyAlignment="1" applyProtection="1">
      <alignment horizontal="left" vertical="top"/>
    </xf>
    <xf numFmtId="0" fontId="13" fillId="9" borderId="0" xfId="0" applyNumberFormat="1" applyFont="1" applyFill="1" applyBorder="1" applyAlignment="1" applyProtection="1">
      <alignment horizontal="centerContinuous"/>
    </xf>
    <xf numFmtId="0" fontId="12" fillId="5" borderId="0" xfId="0" applyFont="1" applyFill="1" applyBorder="1" applyAlignment="1" applyProtection="1">
      <alignment horizontal="left" vertical="top"/>
    </xf>
    <xf numFmtId="0" fontId="12" fillId="5" borderId="8" xfId="4" applyNumberFormat="1" applyFont="1" applyFill="1" applyBorder="1" applyProtection="1">
      <protection locked="0"/>
    </xf>
    <xf numFmtId="0" fontId="12" fillId="5" borderId="0" xfId="4" applyNumberFormat="1" applyFont="1" applyFill="1" applyBorder="1" applyProtection="1">
      <protection locked="0"/>
    </xf>
    <xf numFmtId="0" fontId="13" fillId="5" borderId="0" xfId="0" applyFont="1" applyFill="1" applyBorder="1" applyAlignment="1" applyProtection="1">
      <alignment horizontal="right" vertical="top"/>
    </xf>
    <xf numFmtId="0" fontId="13" fillId="9" borderId="8" xfId="2" applyNumberFormat="1" applyFont="1" applyFill="1" applyBorder="1" applyProtection="1"/>
    <xf numFmtId="0" fontId="12" fillId="5" borderId="0" xfId="0" applyNumberFormat="1" applyFont="1" applyFill="1" applyBorder="1" applyAlignment="1" applyProtection="1">
      <alignment horizontal="left"/>
    </xf>
    <xf numFmtId="0" fontId="12" fillId="5" borderId="0" xfId="6" applyNumberFormat="1" applyFont="1" applyFill="1" applyBorder="1" applyProtection="1"/>
    <xf numFmtId="0" fontId="13" fillId="0" borderId="0" xfId="2" applyNumberFormat="1" applyFont="1" applyFill="1" applyBorder="1" applyProtection="1"/>
    <xf numFmtId="0" fontId="16" fillId="9" borderId="0" xfId="0" applyFont="1" applyFill="1" applyBorder="1" applyAlignment="1" applyProtection="1">
      <alignment horizontal="left" vertical="top"/>
    </xf>
    <xf numFmtId="0" fontId="17" fillId="0" borderId="0" xfId="0" applyFont="1" applyProtection="1"/>
    <xf numFmtId="0" fontId="13" fillId="9" borderId="0" xfId="0" applyNumberFormat="1" applyFont="1" applyFill="1" applyBorder="1" applyAlignment="1" applyProtection="1">
      <alignment horizontal="right"/>
    </xf>
    <xf numFmtId="0" fontId="13" fillId="9" borderId="8" xfId="0" applyNumberFormat="1" applyFont="1" applyFill="1" applyBorder="1" applyAlignment="1" applyProtection="1">
      <alignment horizontal="centerContinuous"/>
    </xf>
    <xf numFmtId="0" fontId="12" fillId="9" borderId="0" xfId="5" applyNumberFormat="1" applyFont="1" applyFill="1" applyBorder="1" applyProtection="1"/>
    <xf numFmtId="0" fontId="12" fillId="5" borderId="0" xfId="0" applyFont="1" applyFill="1" applyProtection="1"/>
    <xf numFmtId="0" fontId="13" fillId="5" borderId="0" xfId="0" applyFont="1" applyFill="1" applyAlignment="1" applyProtection="1">
      <alignment horizontal="right"/>
    </xf>
    <xf numFmtId="0" fontId="13" fillId="9" borderId="8" xfId="6" applyNumberFormat="1" applyFont="1" applyFill="1" applyBorder="1" applyProtection="1"/>
    <xf numFmtId="0" fontId="13" fillId="5" borderId="0" xfId="0" applyNumberFormat="1" applyFont="1" applyFill="1" applyBorder="1" applyAlignment="1" applyProtection="1">
      <alignment horizontal="centerContinuous"/>
    </xf>
    <xf numFmtId="0" fontId="13" fillId="9" borderId="8" xfId="1" applyNumberFormat="1" applyFont="1" applyFill="1" applyBorder="1" applyProtection="1"/>
    <xf numFmtId="0" fontId="12" fillId="5" borderId="0" xfId="1" applyNumberFormat="1" applyFont="1" applyFill="1" applyBorder="1" applyProtection="1">
      <protection locked="0"/>
    </xf>
    <xf numFmtId="0" fontId="13" fillId="0" borderId="0" xfId="0" applyFont="1" applyFill="1" applyBorder="1" applyAlignment="1" applyProtection="1">
      <alignment horizontal="right" vertical="top"/>
    </xf>
    <xf numFmtId="0" fontId="13" fillId="5" borderId="0" xfId="0" applyFont="1" applyFill="1" applyProtection="1"/>
    <xf numFmtId="0" fontId="13" fillId="0" borderId="0" xfId="6" applyNumberFormat="1" applyFont="1" applyFill="1" applyBorder="1" applyProtection="1"/>
    <xf numFmtId="0" fontId="3" fillId="0" borderId="0" xfId="0" applyFont="1" applyBorder="1"/>
    <xf numFmtId="0" fontId="3" fillId="0" borderId="0" xfId="0" applyFont="1" applyBorder="1" applyAlignment="1">
      <alignment horizontal="center"/>
    </xf>
    <xf numFmtId="0" fontId="14" fillId="0" borderId="0" xfId="0" applyFont="1" applyProtection="1"/>
    <xf numFmtId="0" fontId="2" fillId="0" borderId="21" xfId="0" applyFont="1" applyBorder="1" applyAlignment="1">
      <alignment horizontal="center" wrapText="1"/>
    </xf>
    <xf numFmtId="2" fontId="2" fillId="0" borderId="16" xfId="1" applyNumberFormat="1" applyFont="1" applyBorder="1" applyAlignment="1">
      <alignment horizontal="center"/>
    </xf>
    <xf numFmtId="2" fontId="9" fillId="0" borderId="16" xfId="0" applyNumberFormat="1" applyFont="1" applyBorder="1" applyAlignment="1">
      <alignment horizontal="center"/>
    </xf>
    <xf numFmtId="0" fontId="19" fillId="13" borderId="0" xfId="0" applyFont="1" applyFill="1"/>
    <xf numFmtId="0" fontId="15" fillId="13" borderId="0" xfId="0" applyFont="1" applyFill="1" applyBorder="1" applyAlignment="1" applyProtection="1">
      <alignment horizontal="center" vertical="top"/>
    </xf>
    <xf numFmtId="0" fontId="19" fillId="0" borderId="0" xfId="0" applyFont="1" applyFill="1"/>
    <xf numFmtId="0" fontId="15" fillId="0" borderId="0" xfId="0" applyFont="1" applyFill="1" applyBorder="1" applyAlignment="1" applyProtection="1">
      <alignment horizontal="center" vertical="top"/>
    </xf>
    <xf numFmtId="0" fontId="0" fillId="0" borderId="0" xfId="0" applyFill="1"/>
    <xf numFmtId="0" fontId="14" fillId="0" borderId="0" xfId="0" applyFont="1" applyFill="1" applyBorder="1" applyProtection="1"/>
    <xf numFmtId="0" fontId="3" fillId="14" borderId="8" xfId="0" applyFont="1" applyFill="1" applyBorder="1" applyAlignment="1">
      <alignment horizontal="center"/>
    </xf>
    <xf numFmtId="0" fontId="20" fillId="0" borderId="0" xfId="0" applyFont="1" applyAlignment="1">
      <alignment horizontal="center"/>
    </xf>
    <xf numFmtId="0" fontId="22" fillId="0" borderId="0" xfId="0" applyFont="1" applyAlignment="1">
      <alignment wrapText="1"/>
    </xf>
    <xf numFmtId="0" fontId="22" fillId="0" borderId="0" xfId="0" applyFont="1"/>
    <xf numFmtId="0" fontId="23" fillId="0" borderId="0" xfId="0" applyFont="1" applyAlignment="1">
      <alignment wrapText="1"/>
    </xf>
    <xf numFmtId="0" fontId="23" fillId="0" borderId="0" xfId="0" applyFont="1" applyAlignment="1">
      <alignment horizontal="left" indent="1"/>
    </xf>
    <xf numFmtId="0" fontId="23" fillId="0" borderId="0" xfId="0" applyFont="1" applyAlignment="1">
      <alignment horizontal="left" wrapText="1"/>
    </xf>
    <xf numFmtId="0" fontId="23" fillId="0" borderId="0" xfId="0" applyFont="1"/>
    <xf numFmtId="22" fontId="0" fillId="0" borderId="0" xfId="0" applyNumberFormat="1"/>
    <xf numFmtId="0" fontId="19" fillId="0" borderId="0" xfId="0" applyFont="1"/>
    <xf numFmtId="0" fontId="24" fillId="8" borderId="0" xfId="0" applyFont="1" applyFill="1"/>
    <xf numFmtId="0" fontId="24" fillId="8" borderId="0" xfId="0" quotePrefix="1" applyFont="1" applyFill="1"/>
    <xf numFmtId="0" fontId="24" fillId="8" borderId="0" xfId="0" applyFont="1" applyFill="1" applyAlignment="1">
      <alignment wrapText="1"/>
    </xf>
    <xf numFmtId="0" fontId="0" fillId="8" borderId="0" xfId="0" applyFont="1" applyFill="1"/>
    <xf numFmtId="0" fontId="10" fillId="2" borderId="0" xfId="0" applyFont="1" applyFill="1" applyAlignment="1" applyProtection="1">
      <alignment horizontal="center" wrapText="1"/>
      <protection locked="0"/>
    </xf>
    <xf numFmtId="0" fontId="10" fillId="2" borderId="0" xfId="0" applyFont="1" applyFill="1" applyAlignment="1" applyProtection="1">
      <alignment horizontal="center"/>
      <protection locked="0"/>
    </xf>
    <xf numFmtId="0" fontId="12" fillId="3" borderId="1" xfId="0" applyFont="1" applyFill="1" applyBorder="1" applyAlignment="1" applyProtection="1">
      <alignment horizontal="center"/>
      <protection locked="0"/>
    </xf>
    <xf numFmtId="0" fontId="12" fillId="3" borderId="0" xfId="0" applyFont="1" applyFill="1" applyBorder="1" applyAlignment="1" applyProtection="1">
      <alignment horizontal="center"/>
      <protection locked="0"/>
    </xf>
    <xf numFmtId="0" fontId="12" fillId="3" borderId="2" xfId="0" applyFont="1" applyFill="1" applyBorder="1" applyAlignment="1" applyProtection="1">
      <alignment horizontal="center"/>
      <protection locked="0"/>
    </xf>
    <xf numFmtId="0" fontId="12" fillId="4" borderId="3" xfId="0" applyFont="1" applyFill="1" applyBorder="1" applyAlignment="1" applyProtection="1">
      <alignment horizontal="center"/>
    </xf>
    <xf numFmtId="0" fontId="12" fillId="4" borderId="4" xfId="0" applyFont="1" applyFill="1" applyBorder="1" applyAlignment="1" applyProtection="1">
      <alignment horizontal="center"/>
    </xf>
    <xf numFmtId="0" fontId="12" fillId="4" borderId="5" xfId="0" applyFont="1" applyFill="1" applyBorder="1" applyAlignment="1" applyProtection="1">
      <alignment horizontal="center"/>
    </xf>
    <xf numFmtId="0" fontId="16" fillId="3" borderId="0" xfId="0" applyFont="1" applyFill="1" applyAlignment="1" applyProtection="1">
      <alignment horizontal="left" wrapText="1"/>
      <protection locked="0"/>
    </xf>
    <xf numFmtId="0" fontId="15" fillId="12" borderId="0" xfId="0" applyFont="1" applyFill="1" applyBorder="1" applyAlignment="1" applyProtection="1">
      <alignment horizontal="center" vertical="top"/>
    </xf>
    <xf numFmtId="0" fontId="13" fillId="5" borderId="0" xfId="0" applyFont="1" applyFill="1" applyBorder="1" applyAlignment="1" applyProtection="1">
      <alignment horizontal="left" vertical="top"/>
    </xf>
    <xf numFmtId="0" fontId="13" fillId="10" borderId="11" xfId="3" applyFont="1" applyFill="1" applyBorder="1" applyAlignment="1" applyProtection="1">
      <alignment horizontal="center" wrapText="1"/>
    </xf>
    <xf numFmtId="0" fontId="13" fillId="10" borderId="15" xfId="3" applyFont="1" applyFill="1" applyBorder="1" applyAlignment="1" applyProtection="1">
      <alignment horizontal="center" wrapText="1"/>
    </xf>
    <xf numFmtId="0" fontId="15" fillId="13" borderId="0" xfId="0" applyFont="1" applyFill="1" applyBorder="1" applyAlignment="1" applyProtection="1">
      <alignment horizontal="center" vertical="top"/>
    </xf>
    <xf numFmtId="0" fontId="5" fillId="11" borderId="0" xfId="0" applyFont="1" applyFill="1" applyAlignment="1">
      <alignment horizontal="center"/>
    </xf>
    <xf numFmtId="3" fontId="24" fillId="8" borderId="0" xfId="0" applyNumberFormat="1" applyFont="1" applyFill="1"/>
    <xf numFmtId="3" fontId="12" fillId="5" borderId="8" xfId="4" applyNumberFormat="1" applyFont="1" applyFill="1" applyBorder="1" applyProtection="1">
      <protection locked="0"/>
    </xf>
    <xf numFmtId="167" fontId="12" fillId="5" borderId="8" xfId="4" applyNumberFormat="1" applyFont="1" applyFill="1" applyBorder="1" applyProtection="1">
      <protection locked="0"/>
    </xf>
    <xf numFmtId="43" fontId="12" fillId="5" borderId="8" xfId="1" applyFont="1" applyFill="1" applyBorder="1" applyProtection="1">
      <protection locked="0"/>
    </xf>
    <xf numFmtId="168" fontId="12" fillId="5" borderId="8" xfId="1" applyNumberFormat="1" applyFont="1" applyFill="1" applyBorder="1" applyProtection="1">
      <protection locked="0"/>
    </xf>
    <xf numFmtId="169" fontId="12" fillId="5" borderId="8" xfId="1" applyNumberFormat="1" applyFont="1" applyFill="1" applyBorder="1" applyProtection="1">
      <protection locked="0"/>
    </xf>
    <xf numFmtId="170" fontId="13" fillId="9" borderId="8" xfId="5" applyNumberFormat="1" applyFont="1" applyFill="1" applyBorder="1" applyProtection="1"/>
    <xf numFmtId="2" fontId="13" fillId="9" borderId="8" xfId="1" applyNumberFormat="1" applyFont="1" applyFill="1" applyBorder="1" applyProtection="1"/>
    <xf numFmtId="0" fontId="26" fillId="8" borderId="0" xfId="7" applyFill="1"/>
    <xf numFmtId="170" fontId="13" fillId="9" borderId="8" xfId="2" applyNumberFormat="1" applyFont="1" applyFill="1" applyBorder="1" applyProtection="1"/>
    <xf numFmtId="43" fontId="13" fillId="9" borderId="8" xfId="2" applyNumberFormat="1" applyFont="1" applyFill="1" applyBorder="1" applyProtection="1"/>
    <xf numFmtId="2" fontId="13" fillId="9" borderId="8" xfId="2" applyNumberFormat="1" applyFont="1" applyFill="1" applyBorder="1" applyProtection="1"/>
    <xf numFmtId="0" fontId="0" fillId="0" borderId="0" xfId="0" applyAlignment="1">
      <alignment horizontal="left" indent="7"/>
    </xf>
    <xf numFmtId="9" fontId="0" fillId="0" borderId="0" xfId="2" applyFont="1"/>
    <xf numFmtId="170" fontId="0" fillId="0" borderId="0" xfId="2" applyNumberFormat="1" applyFont="1"/>
    <xf numFmtId="10" fontId="0" fillId="0" borderId="0" xfId="0" applyNumberFormat="1"/>
    <xf numFmtId="2" fontId="0" fillId="0" borderId="0" xfId="2" applyNumberFormat="1" applyFont="1"/>
    <xf numFmtId="10" fontId="0" fillId="0" borderId="0" xfId="0" applyNumberFormat="1" applyAlignment="1">
      <alignment horizontal="left" indent="8"/>
    </xf>
  </cellXfs>
  <cellStyles count="8">
    <cellStyle name="Comma" xfId="1" builtinId="3"/>
    <cellStyle name="Comma_simple" xfId="6"/>
    <cellStyle name="Currency_simple" xfId="4"/>
    <cellStyle name="Hyperlink" xfId="7" builtinId="8"/>
    <cellStyle name="Normal" xfId="0" builtinId="0"/>
    <cellStyle name="Normal 3" xfId="3"/>
    <cellStyle name="Percent" xfId="2" builtinId="5"/>
    <cellStyle name="Percent_simple"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9.PNG"/></Relationships>
</file>

<file path=xl/drawings/_rels/drawing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9525</xdr:rowOff>
    </xdr:from>
    <xdr:to>
      <xdr:col>6</xdr:col>
      <xdr:colOff>343640</xdr:colOff>
      <xdr:row>14</xdr:row>
      <xdr:rowOff>28844</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771525"/>
          <a:ext cx="5306165" cy="1924319"/>
        </a:xfrm>
        <a:prstGeom prst="rect">
          <a:avLst/>
        </a:prstGeom>
      </xdr:spPr>
    </xdr:pic>
    <xdr:clientData/>
  </xdr:twoCellAnchor>
  <xdr:twoCellAnchor editAs="oneCell">
    <xdr:from>
      <xdr:col>0</xdr:col>
      <xdr:colOff>9525</xdr:colOff>
      <xdr:row>17</xdr:row>
      <xdr:rowOff>19050</xdr:rowOff>
    </xdr:from>
    <xdr:to>
      <xdr:col>6</xdr:col>
      <xdr:colOff>324587</xdr:colOff>
      <xdr:row>35</xdr:row>
      <xdr:rowOff>76687</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3257550"/>
          <a:ext cx="5277587" cy="34866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3</xdr:row>
      <xdr:rowOff>19050</xdr:rowOff>
    </xdr:from>
    <xdr:to>
      <xdr:col>8</xdr:col>
      <xdr:colOff>543658</xdr:colOff>
      <xdr:row>33</xdr:row>
      <xdr:rowOff>67479</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590550"/>
          <a:ext cx="5249008" cy="576342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3</xdr:row>
      <xdr:rowOff>47625</xdr:rowOff>
    </xdr:from>
    <xdr:to>
      <xdr:col>8</xdr:col>
      <xdr:colOff>572238</xdr:colOff>
      <xdr:row>32</xdr:row>
      <xdr:rowOff>67449</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619125"/>
          <a:ext cx="5287113" cy="55443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xdr:colOff>
      <xdr:row>3</xdr:row>
      <xdr:rowOff>38100</xdr:rowOff>
    </xdr:from>
    <xdr:to>
      <xdr:col>8</xdr:col>
      <xdr:colOff>257994</xdr:colOff>
      <xdr:row>30</xdr:row>
      <xdr:rowOff>95976</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609600"/>
          <a:ext cx="5868219" cy="52013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57150</xdr:colOff>
      <xdr:row>2</xdr:row>
      <xdr:rowOff>0</xdr:rowOff>
    </xdr:from>
    <xdr:to>
      <xdr:col>7</xdr:col>
      <xdr:colOff>362805</xdr:colOff>
      <xdr:row>22</xdr:row>
      <xdr:rowOff>86269</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7150" y="381000"/>
          <a:ext cx="6125430" cy="3896269"/>
        </a:xfrm>
        <a:prstGeom prst="rect">
          <a:avLst/>
        </a:prstGeom>
      </xdr:spPr>
    </xdr:pic>
    <xdr:clientData/>
  </xdr:twoCellAnchor>
  <xdr:twoCellAnchor editAs="oneCell">
    <xdr:from>
      <xdr:col>0</xdr:col>
      <xdr:colOff>0</xdr:colOff>
      <xdr:row>24</xdr:row>
      <xdr:rowOff>0</xdr:rowOff>
    </xdr:from>
    <xdr:to>
      <xdr:col>7</xdr:col>
      <xdr:colOff>134181</xdr:colOff>
      <xdr:row>44</xdr:row>
      <xdr:rowOff>86269</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4572000"/>
          <a:ext cx="5953956" cy="3896269"/>
        </a:xfrm>
        <a:prstGeom prst="rect">
          <a:avLst/>
        </a:prstGeom>
      </xdr:spPr>
    </xdr:pic>
    <xdr:clientData/>
  </xdr:twoCellAnchor>
  <xdr:twoCellAnchor editAs="oneCell">
    <xdr:from>
      <xdr:col>0</xdr:col>
      <xdr:colOff>0</xdr:colOff>
      <xdr:row>46</xdr:row>
      <xdr:rowOff>0</xdr:rowOff>
    </xdr:from>
    <xdr:to>
      <xdr:col>7</xdr:col>
      <xdr:colOff>77023</xdr:colOff>
      <xdr:row>56</xdr:row>
      <xdr:rowOff>181266</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8763000"/>
          <a:ext cx="5896798" cy="2086266"/>
        </a:xfrm>
        <a:prstGeom prst="rect">
          <a:avLst/>
        </a:prstGeom>
      </xdr:spPr>
    </xdr:pic>
    <xdr:clientData/>
  </xdr:twoCellAnchor>
  <xdr:twoCellAnchor editAs="oneCell">
    <xdr:from>
      <xdr:col>0</xdr:col>
      <xdr:colOff>0</xdr:colOff>
      <xdr:row>58</xdr:row>
      <xdr:rowOff>0</xdr:rowOff>
    </xdr:from>
    <xdr:to>
      <xdr:col>7</xdr:col>
      <xdr:colOff>115128</xdr:colOff>
      <xdr:row>67</xdr:row>
      <xdr:rowOff>105029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11049000"/>
          <a:ext cx="5934903" cy="181952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12</xdr:col>
      <xdr:colOff>486832</xdr:colOff>
      <xdr:row>32</xdr:row>
      <xdr:rowOff>105587</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81000"/>
          <a:ext cx="7573432" cy="5820587"/>
        </a:xfrm>
        <a:prstGeom prst="rect">
          <a:avLst/>
        </a:prstGeom>
      </xdr:spPr>
    </xdr:pic>
    <xdr:clientData/>
  </xdr:twoCellAnchor>
  <xdr:twoCellAnchor editAs="oneCell">
    <xdr:from>
      <xdr:col>0</xdr:col>
      <xdr:colOff>0</xdr:colOff>
      <xdr:row>33</xdr:row>
      <xdr:rowOff>0</xdr:rowOff>
    </xdr:from>
    <xdr:to>
      <xdr:col>12</xdr:col>
      <xdr:colOff>372516</xdr:colOff>
      <xdr:row>63</xdr:row>
      <xdr:rowOff>105587</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286500"/>
          <a:ext cx="7459116" cy="5820587"/>
        </a:xfrm>
        <a:prstGeom prst="rect">
          <a:avLst/>
        </a:prstGeom>
      </xdr:spPr>
    </xdr:pic>
    <xdr:clientData/>
  </xdr:twoCellAnchor>
  <xdr:twoCellAnchor editAs="oneCell">
    <xdr:from>
      <xdr:col>16</xdr:col>
      <xdr:colOff>19050</xdr:colOff>
      <xdr:row>12</xdr:row>
      <xdr:rowOff>28575</xdr:rowOff>
    </xdr:from>
    <xdr:to>
      <xdr:col>26</xdr:col>
      <xdr:colOff>86559</xdr:colOff>
      <xdr:row>32</xdr:row>
      <xdr:rowOff>143423</xdr:rowOff>
    </xdr:to>
    <xdr:pic>
      <xdr:nvPicPr>
        <xdr:cNvPr id="7" name="Picture 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467850" y="2314575"/>
          <a:ext cx="5973009" cy="392484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www.google.com/3m_stock_pric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8"/>
  <sheetViews>
    <sheetView workbookViewId="0">
      <selection activeCell="C8" sqref="C8"/>
    </sheetView>
  </sheetViews>
  <sheetFormatPr defaultColWidth="8.85546875" defaultRowHeight="15"/>
  <cols>
    <col min="1" max="1" width="20.7109375" style="24" bestFit="1" customWidth="1"/>
    <col min="2" max="3" width="9.85546875" style="24" bestFit="1" customWidth="1"/>
    <col min="4" max="4" width="4.85546875" style="24" customWidth="1"/>
    <col min="5" max="5" width="11" style="24" bestFit="1" customWidth="1"/>
    <col min="6" max="6" width="19.7109375" style="24" bestFit="1" customWidth="1"/>
    <col min="7" max="7" width="51" style="24" bestFit="1" customWidth="1"/>
    <col min="8" max="8" width="19.42578125" style="24" customWidth="1"/>
    <col min="9" max="9" width="2.85546875" style="24" bestFit="1" customWidth="1"/>
    <col min="10" max="10" width="4.85546875" style="24" customWidth="1"/>
    <col min="11" max="16384" width="8.85546875" style="24"/>
  </cols>
  <sheetData>
    <row r="1" spans="1:10" ht="28.5">
      <c r="A1" s="90" t="s">
        <v>149</v>
      </c>
      <c r="B1" s="91"/>
      <c r="C1" s="91"/>
      <c r="D1" s="91"/>
      <c r="E1" s="91"/>
      <c r="F1" s="91"/>
      <c r="G1" s="91"/>
      <c r="H1" s="91"/>
      <c r="I1" s="91"/>
      <c r="J1" s="25"/>
    </row>
    <row r="2" spans="1:10">
      <c r="A2" s="92" t="s">
        <v>121</v>
      </c>
      <c r="B2" s="93"/>
      <c r="C2" s="93"/>
      <c r="D2" s="93"/>
      <c r="E2" s="93"/>
      <c r="F2" s="93"/>
      <c r="G2" s="93"/>
      <c r="H2" s="93"/>
      <c r="I2" s="94"/>
      <c r="J2" s="26"/>
    </row>
    <row r="3" spans="1:10">
      <c r="A3" s="95" t="s">
        <v>122</v>
      </c>
      <c r="B3" s="96"/>
      <c r="C3" s="96"/>
      <c r="D3" s="96"/>
      <c r="E3" s="96"/>
      <c r="F3" s="96"/>
      <c r="G3" s="96"/>
      <c r="H3" s="96"/>
      <c r="I3" s="97"/>
      <c r="J3" s="26"/>
    </row>
    <row r="4" spans="1:10">
      <c r="A4" s="27" t="s">
        <v>117</v>
      </c>
      <c r="B4" s="28"/>
      <c r="C4" s="26"/>
      <c r="D4" s="26"/>
      <c r="E4" s="26"/>
      <c r="F4" s="26"/>
      <c r="G4" s="26"/>
      <c r="H4" s="29" t="s">
        <v>0</v>
      </c>
      <c r="I4" s="30">
        <v>11</v>
      </c>
      <c r="J4" s="26"/>
    </row>
    <row r="6" spans="1:10" s="85" customFormat="1">
      <c r="A6" s="85" t="s">
        <v>104</v>
      </c>
      <c r="B6" s="85" t="s">
        <v>123</v>
      </c>
      <c r="C6" s="85" t="s">
        <v>124</v>
      </c>
      <c r="E6" s="85" t="s">
        <v>105</v>
      </c>
      <c r="F6" s="85" t="s">
        <v>106</v>
      </c>
      <c r="G6" s="85" t="s">
        <v>112</v>
      </c>
    </row>
    <row r="7" spans="1:10">
      <c r="A7" s="86" t="s">
        <v>107</v>
      </c>
      <c r="B7" s="105">
        <v>32765</v>
      </c>
      <c r="C7" s="105">
        <v>31657</v>
      </c>
      <c r="D7" s="86"/>
      <c r="E7" s="86">
        <v>56</v>
      </c>
      <c r="F7" s="86" t="s">
        <v>108</v>
      </c>
      <c r="G7" s="86" t="s">
        <v>109</v>
      </c>
      <c r="H7" s="89"/>
    </row>
    <row r="8" spans="1:10" ht="45">
      <c r="A8" s="86" t="s">
        <v>161</v>
      </c>
      <c r="B8" s="86">
        <v>240.57</v>
      </c>
      <c r="C8" s="86">
        <v>178.23</v>
      </c>
      <c r="D8" s="86"/>
      <c r="E8" s="87" t="s">
        <v>110</v>
      </c>
      <c r="F8" s="87" t="s">
        <v>110</v>
      </c>
      <c r="G8" s="113" t="s">
        <v>162</v>
      </c>
      <c r="H8" s="88" t="s">
        <v>114</v>
      </c>
    </row>
  </sheetData>
  <mergeCells count="3">
    <mergeCell ref="A1:I1"/>
    <mergeCell ref="A2:I2"/>
    <mergeCell ref="A3:I3"/>
  </mergeCells>
  <hyperlinks>
    <hyperlink ref="G8"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93"/>
  <sheetViews>
    <sheetView topLeftCell="A74" workbookViewId="0">
      <selection activeCell="B44" sqref="B44"/>
    </sheetView>
  </sheetViews>
  <sheetFormatPr defaultColWidth="8.85546875" defaultRowHeight="15"/>
  <cols>
    <col min="1" max="1" width="31.140625" style="24" customWidth="1"/>
    <col min="2" max="4" width="13.140625" style="24" customWidth="1"/>
    <col min="5" max="16384" width="8.85546875" style="24"/>
  </cols>
  <sheetData>
    <row r="1" spans="1:5" ht="23.25">
      <c r="A1" s="32" t="s">
        <v>1</v>
      </c>
      <c r="B1" s="32"/>
      <c r="C1" s="32"/>
      <c r="D1" s="32"/>
      <c r="E1" s="32"/>
    </row>
    <row r="2" spans="1:5" ht="28.5">
      <c r="A2" s="33" t="s">
        <v>149</v>
      </c>
      <c r="B2" s="34"/>
      <c r="C2" s="34"/>
      <c r="D2" s="34"/>
      <c r="E2" s="33"/>
    </row>
    <row r="3" spans="1:5" ht="79.7" customHeight="1">
      <c r="A3" s="98" t="s">
        <v>111</v>
      </c>
      <c r="B3" s="98"/>
      <c r="C3" s="98"/>
      <c r="D3" s="98"/>
      <c r="E3" s="98"/>
    </row>
    <row r="4" spans="1:5">
      <c r="A4" s="100" t="s">
        <v>125</v>
      </c>
      <c r="B4" s="100"/>
      <c r="C4" s="100"/>
      <c r="D4" s="100"/>
      <c r="E4" s="26"/>
    </row>
    <row r="5" spans="1:5" ht="24" thickBot="1">
      <c r="A5" s="99" t="s">
        <v>2</v>
      </c>
      <c r="B5" s="99"/>
      <c r="C5" s="99"/>
      <c r="D5" s="99"/>
      <c r="E5" s="30">
        <f>SUM(E6:E192)</f>
        <v>11</v>
      </c>
    </row>
    <row r="6" spans="1:5">
      <c r="A6" s="35"/>
      <c r="B6" s="36"/>
      <c r="C6" s="36"/>
      <c r="D6" s="101" t="s">
        <v>3</v>
      </c>
      <c r="E6" s="26"/>
    </row>
    <row r="7" spans="1:5" ht="15.75" thickBot="1">
      <c r="A7" s="37"/>
      <c r="B7" s="38" t="s">
        <v>147</v>
      </c>
      <c r="C7" s="39" t="s">
        <v>148</v>
      </c>
      <c r="D7" s="102"/>
      <c r="E7" s="26"/>
    </row>
    <row r="8" spans="1:5">
      <c r="A8" s="40" t="s">
        <v>4</v>
      </c>
      <c r="B8" s="41"/>
      <c r="C8" s="41"/>
      <c r="D8" s="41"/>
      <c r="E8" s="26"/>
    </row>
    <row r="9" spans="1:5">
      <c r="A9" s="42" t="s">
        <v>156</v>
      </c>
      <c r="B9" s="110">
        <f>32765-4366</f>
        <v>28399</v>
      </c>
      <c r="C9" s="110">
        <f>31675-4034</f>
        <v>27641</v>
      </c>
      <c r="D9" s="44"/>
      <c r="E9" s="26"/>
    </row>
    <row r="10" spans="1:5">
      <c r="A10" s="42" t="s">
        <v>58</v>
      </c>
      <c r="B10" s="110">
        <v>32765</v>
      </c>
      <c r="C10" s="110">
        <v>31657</v>
      </c>
      <c r="D10" s="44"/>
      <c r="E10" s="26"/>
    </row>
    <row r="11" spans="1:5">
      <c r="A11" s="45" t="s">
        <v>5</v>
      </c>
      <c r="B11" s="115">
        <f>B9/B10</f>
        <v>0.86674805432626278</v>
      </c>
      <c r="C11" s="115">
        <f>C9/C10</f>
        <v>0.8731402217519032</v>
      </c>
      <c r="D11" s="116">
        <f>B11-C11</f>
        <v>-6.392167425640416E-3</v>
      </c>
      <c r="E11" s="26">
        <v>0.75</v>
      </c>
    </row>
    <row r="12" spans="1:5">
      <c r="A12" s="42"/>
      <c r="B12" s="47"/>
      <c r="C12" s="47"/>
      <c r="D12" s="47"/>
      <c r="E12" s="26"/>
    </row>
    <row r="13" spans="1:5">
      <c r="A13" s="40" t="s">
        <v>6</v>
      </c>
      <c r="B13" s="41"/>
      <c r="C13" s="41"/>
      <c r="D13" s="41"/>
      <c r="E13" s="26"/>
    </row>
    <row r="14" spans="1:5">
      <c r="A14" s="42" t="s">
        <v>126</v>
      </c>
      <c r="B14" s="110">
        <v>5349</v>
      </c>
      <c r="C14" s="110">
        <v>4858</v>
      </c>
      <c r="D14" s="44"/>
      <c r="E14" s="26"/>
    </row>
    <row r="15" spans="1:5">
      <c r="A15" s="42" t="s">
        <v>58</v>
      </c>
      <c r="B15" s="110">
        <v>32765</v>
      </c>
      <c r="C15" s="110">
        <v>31657</v>
      </c>
      <c r="D15" s="44"/>
      <c r="E15" s="26"/>
    </row>
    <row r="16" spans="1:5">
      <c r="A16" s="45" t="s">
        <v>7</v>
      </c>
      <c r="B16" s="111">
        <f>ROUND(B14/B15,3)</f>
        <v>0.16300000000000001</v>
      </c>
      <c r="C16" s="111">
        <f>ROUND(C14/C15,3)</f>
        <v>0.153</v>
      </c>
      <c r="D16" s="111">
        <f>B16-C16</f>
        <v>1.0000000000000009E-2</v>
      </c>
      <c r="E16" s="26">
        <v>0.75</v>
      </c>
    </row>
    <row r="17" spans="1:5">
      <c r="A17" s="42"/>
      <c r="B17" s="48"/>
      <c r="C17" s="48"/>
      <c r="D17" s="48"/>
      <c r="E17" s="26"/>
    </row>
    <row r="18" spans="1:5">
      <c r="A18" s="40" t="s">
        <v>8</v>
      </c>
      <c r="B18" s="41"/>
      <c r="C18" s="41"/>
      <c r="D18" s="41"/>
      <c r="E18" s="26"/>
    </row>
    <row r="19" spans="1:5">
      <c r="A19" s="42" t="s">
        <v>126</v>
      </c>
      <c r="B19" s="106">
        <v>5349</v>
      </c>
      <c r="C19" s="106">
        <v>4858</v>
      </c>
      <c r="D19" s="44"/>
      <c r="E19" s="26"/>
    </row>
    <row r="20" spans="1:5">
      <c r="A20" s="42" t="s">
        <v>128</v>
      </c>
      <c r="B20" s="107">
        <f>(36500+37987)/2</f>
        <v>37243.5</v>
      </c>
      <c r="C20" s="106">
        <v>37987</v>
      </c>
      <c r="D20" s="44"/>
      <c r="E20" s="26"/>
    </row>
    <row r="21" spans="1:5">
      <c r="A21" s="45" t="s">
        <v>9</v>
      </c>
      <c r="B21" s="114">
        <f>ROUND(B19/B20,3)</f>
        <v>0.14399999999999999</v>
      </c>
      <c r="C21" s="114">
        <f>ROUND(C19/C20,3)</f>
        <v>0.128</v>
      </c>
      <c r="D21" s="114">
        <f>B21-C21</f>
        <v>1.5999999999999986E-2</v>
      </c>
      <c r="E21" s="26">
        <v>0.75</v>
      </c>
    </row>
    <row r="22" spans="1:5">
      <c r="A22" s="27"/>
      <c r="B22" s="49"/>
      <c r="C22" s="49"/>
      <c r="D22" s="49"/>
      <c r="E22" s="26"/>
    </row>
    <row r="23" spans="1:5">
      <c r="A23" s="40" t="s">
        <v>10</v>
      </c>
      <c r="B23" s="41"/>
      <c r="C23" s="41"/>
      <c r="D23" s="41"/>
      <c r="E23" s="26"/>
    </row>
    <row r="24" spans="1:5">
      <c r="A24" s="42" t="s">
        <v>127</v>
      </c>
      <c r="B24" s="106">
        <v>32765</v>
      </c>
      <c r="C24" s="106">
        <v>31657</v>
      </c>
      <c r="D24" s="44"/>
      <c r="E24" s="26"/>
    </row>
    <row r="25" spans="1:5">
      <c r="A25" s="42" t="s">
        <v>128</v>
      </c>
      <c r="B25" s="108">
        <f>(36500+37987)/2</f>
        <v>37243.5</v>
      </c>
      <c r="C25" s="106">
        <v>37987</v>
      </c>
      <c r="D25" s="44"/>
      <c r="E25" s="26"/>
    </row>
    <row r="26" spans="1:5">
      <c r="A26" s="45" t="s">
        <v>11</v>
      </c>
      <c r="B26" s="114">
        <f>ROUND(B24/B25,3)</f>
        <v>0.88</v>
      </c>
      <c r="C26" s="114">
        <f>ROUND(C24/C25,3)</f>
        <v>0.83299999999999996</v>
      </c>
      <c r="D26" s="114">
        <f>ROUND(B26-C26,3)</f>
        <v>4.7E-2</v>
      </c>
      <c r="E26" s="26">
        <v>0.75</v>
      </c>
    </row>
    <row r="27" spans="1:5">
      <c r="A27" s="42"/>
      <c r="B27" s="44"/>
      <c r="C27" s="44"/>
      <c r="D27" s="44"/>
      <c r="E27" s="26"/>
    </row>
    <row r="28" spans="1:5">
      <c r="A28" s="40" t="s">
        <v>12</v>
      </c>
      <c r="B28" s="41"/>
      <c r="C28" s="41"/>
      <c r="D28" s="41"/>
      <c r="E28" s="26"/>
    </row>
    <row r="29" spans="1:5">
      <c r="A29" s="50"/>
      <c r="B29" s="41"/>
      <c r="C29" s="41"/>
      <c r="D29" s="41"/>
      <c r="E29" s="26"/>
    </row>
    <row r="30" spans="1:5">
      <c r="A30" s="42" t="s">
        <v>126</v>
      </c>
      <c r="B30" s="110">
        <v>5349</v>
      </c>
      <c r="C30" s="110">
        <v>4858</v>
      </c>
      <c r="D30" s="44"/>
      <c r="E30" s="26"/>
    </row>
    <row r="31" spans="1:5">
      <c r="A31" s="42" t="s">
        <v>129</v>
      </c>
      <c r="B31" s="110">
        <v>9796</v>
      </c>
      <c r="C31" s="110">
        <v>11563</v>
      </c>
      <c r="D31" s="44"/>
      <c r="E31" s="26"/>
    </row>
    <row r="32" spans="1:5">
      <c r="A32" s="45" t="s">
        <v>13</v>
      </c>
      <c r="B32" s="114">
        <f>ROUND(B30/B31,3)</f>
        <v>0.54600000000000004</v>
      </c>
      <c r="C32" s="114">
        <f>ROUND(C30/C31,3)</f>
        <v>0.42</v>
      </c>
      <c r="D32" s="114">
        <f>ROUND(B32-C32,3)</f>
        <v>0.126</v>
      </c>
      <c r="E32" s="26">
        <v>0.75</v>
      </c>
    </row>
    <row r="33" spans="1:5">
      <c r="A33" s="27"/>
      <c r="B33" s="49"/>
      <c r="C33" s="49"/>
      <c r="D33" s="49"/>
      <c r="E33" s="26"/>
    </row>
    <row r="34" spans="1:5">
      <c r="A34" s="40" t="s">
        <v>14</v>
      </c>
      <c r="B34" s="41"/>
      <c r="C34" s="41"/>
      <c r="D34" s="41"/>
      <c r="E34" s="26"/>
    </row>
    <row r="35" spans="1:5">
      <c r="A35" s="50"/>
      <c r="B35" s="41"/>
      <c r="C35" s="41"/>
      <c r="D35" s="41"/>
      <c r="E35" s="26"/>
    </row>
    <row r="36" spans="1:5">
      <c r="A36" s="42" t="s">
        <v>130</v>
      </c>
      <c r="B36" s="43">
        <f>ROUND(5349-(576.575168*9),2)</f>
        <v>159.82</v>
      </c>
      <c r="C36" s="43">
        <f>ROUND(4858-(594.884237*9),2)</f>
        <v>-495.96</v>
      </c>
      <c r="D36" s="44"/>
      <c r="E36" s="26"/>
    </row>
    <row r="37" spans="1:5">
      <c r="A37" s="42" t="s">
        <v>158</v>
      </c>
      <c r="B37" s="109">
        <v>588.5</v>
      </c>
      <c r="C37" s="109">
        <v>597.5</v>
      </c>
      <c r="D37" s="44"/>
      <c r="E37" s="26"/>
    </row>
    <row r="38" spans="1:5">
      <c r="A38" s="45" t="s">
        <v>15</v>
      </c>
      <c r="B38" s="115">
        <f>B36/B37</f>
        <v>0.27157179269328802</v>
      </c>
      <c r="C38" s="115">
        <f>C36/C37</f>
        <v>-0.83005857740585776</v>
      </c>
      <c r="D38" s="115">
        <f>B38-C38</f>
        <v>1.1016303700991457</v>
      </c>
      <c r="E38" s="26">
        <v>0.75</v>
      </c>
    </row>
    <row r="39" spans="1:5" ht="23.25">
      <c r="A39" s="27"/>
      <c r="B39" s="49"/>
      <c r="C39" s="49"/>
      <c r="D39" s="49"/>
      <c r="E39" s="51"/>
    </row>
    <row r="40" spans="1:5">
      <c r="A40" s="40" t="s">
        <v>16</v>
      </c>
      <c r="B40" s="41"/>
      <c r="C40" s="52" t="s">
        <v>17</v>
      </c>
      <c r="D40" s="53" t="s">
        <v>157</v>
      </c>
      <c r="E40" s="26" t="s">
        <v>57</v>
      </c>
    </row>
    <row r="41" spans="1:5">
      <c r="A41" s="50"/>
      <c r="B41" s="41"/>
      <c r="C41" s="41"/>
      <c r="D41" s="41"/>
      <c r="E41" s="26"/>
    </row>
    <row r="42" spans="1:5">
      <c r="A42" s="42" t="s">
        <v>131</v>
      </c>
      <c r="B42" s="43">
        <v>5.44</v>
      </c>
      <c r="C42" s="31"/>
      <c r="D42" s="44"/>
      <c r="E42" s="26"/>
    </row>
    <row r="43" spans="1:5">
      <c r="A43" s="42" t="s">
        <v>132</v>
      </c>
      <c r="B43" s="43">
        <v>8.89</v>
      </c>
      <c r="C43" s="31"/>
      <c r="D43" s="44"/>
      <c r="E43" s="26"/>
    </row>
    <row r="44" spans="1:5">
      <c r="A44" s="45" t="s">
        <v>18</v>
      </c>
      <c r="B44" s="114">
        <f>ROUND(B42/B43,3)</f>
        <v>0.61199999999999999</v>
      </c>
      <c r="C44" s="31"/>
      <c r="D44" s="49"/>
      <c r="E44" s="26">
        <v>0.75</v>
      </c>
    </row>
    <row r="45" spans="1:5">
      <c r="A45" s="27"/>
      <c r="B45" s="49"/>
      <c r="C45" s="49"/>
      <c r="D45" s="49"/>
      <c r="E45" s="26"/>
    </row>
    <row r="46" spans="1:5">
      <c r="A46" s="40" t="s">
        <v>19</v>
      </c>
      <c r="B46" s="41"/>
      <c r="C46" s="41"/>
      <c r="D46" s="41"/>
      <c r="E46" s="26"/>
    </row>
    <row r="47" spans="1:5">
      <c r="A47" s="50"/>
      <c r="B47" s="41"/>
      <c r="C47" s="41"/>
      <c r="D47" s="41"/>
      <c r="E47" s="26"/>
    </row>
    <row r="48" spans="1:5">
      <c r="A48" s="42" t="s">
        <v>133</v>
      </c>
      <c r="B48" s="43">
        <v>3193</v>
      </c>
      <c r="C48" s="43">
        <v>2803</v>
      </c>
      <c r="D48" s="44"/>
      <c r="E48" s="26"/>
    </row>
    <row r="49" spans="1:5">
      <c r="A49" s="42" t="s">
        <v>134</v>
      </c>
      <c r="B49" s="43">
        <v>5349</v>
      </c>
      <c r="C49" s="43">
        <v>4858</v>
      </c>
      <c r="D49" s="44"/>
      <c r="E49" s="26"/>
    </row>
    <row r="50" spans="1:5">
      <c r="A50" s="45" t="s">
        <v>20</v>
      </c>
      <c r="B50" s="114">
        <f>ROUND(B48/B49,3)</f>
        <v>0.59699999999999998</v>
      </c>
      <c r="C50" s="114">
        <f>(ROUND(C48/C49,4))</f>
        <v>0.57699999999999996</v>
      </c>
      <c r="D50" s="114">
        <f>B50-C50</f>
        <v>2.0000000000000018E-2</v>
      </c>
      <c r="E50" s="26">
        <v>0.75</v>
      </c>
    </row>
    <row r="51" spans="1:5">
      <c r="A51" s="27"/>
      <c r="B51" s="49"/>
      <c r="C51" s="49"/>
      <c r="D51" s="49"/>
      <c r="E51" s="26"/>
    </row>
    <row r="52" spans="1:5" ht="23.25">
      <c r="A52" s="99" t="s">
        <v>21</v>
      </c>
      <c r="B52" s="99"/>
      <c r="C52" s="99"/>
      <c r="D52" s="99"/>
      <c r="E52" s="26"/>
    </row>
    <row r="53" spans="1:5">
      <c r="A53" s="40" t="s">
        <v>22</v>
      </c>
      <c r="B53" s="41"/>
      <c r="C53" s="41"/>
      <c r="D53" s="41"/>
      <c r="E53" s="26"/>
    </row>
    <row r="54" spans="1:5">
      <c r="A54" s="42" t="s">
        <v>135</v>
      </c>
      <c r="B54" s="43">
        <v>26652</v>
      </c>
      <c r="C54" s="43">
        <v>26365</v>
      </c>
      <c r="D54" s="44"/>
      <c r="E54" s="26"/>
    </row>
    <row r="55" spans="1:5">
      <c r="A55" s="42" t="s">
        <v>136</v>
      </c>
      <c r="B55" s="43">
        <v>36500</v>
      </c>
      <c r="C55" s="43">
        <v>37987</v>
      </c>
      <c r="D55" s="44"/>
      <c r="E55" s="26"/>
    </row>
    <row r="56" spans="1:5">
      <c r="A56" s="45" t="s">
        <v>23</v>
      </c>
      <c r="B56" s="114">
        <f>ROUND((B54/B55),3)</f>
        <v>0.73</v>
      </c>
      <c r="C56" s="114">
        <f>ROUND((C54/C55),3)</f>
        <v>0.69399999999999995</v>
      </c>
      <c r="D56" s="114">
        <f>B56-C56</f>
        <v>3.6000000000000032E-2</v>
      </c>
      <c r="E56" s="26">
        <v>0.75</v>
      </c>
    </row>
    <row r="57" spans="1:5">
      <c r="A57" s="26"/>
      <c r="B57" s="31"/>
      <c r="C57" s="31"/>
      <c r="D57" s="31"/>
      <c r="E57" s="26"/>
    </row>
    <row r="58" spans="1:5">
      <c r="A58" s="40" t="s">
        <v>24</v>
      </c>
      <c r="B58" s="41"/>
      <c r="C58" s="41"/>
      <c r="D58" s="41"/>
      <c r="E58" s="66" t="s">
        <v>65</v>
      </c>
    </row>
    <row r="59" spans="1:5">
      <c r="A59" s="42" t="s">
        <v>137</v>
      </c>
      <c r="B59" s="43">
        <f>(5349+350+655)</f>
        <v>6354</v>
      </c>
      <c r="C59" s="43">
        <f>(5349+322+526)</f>
        <v>6197</v>
      </c>
      <c r="D59" s="44"/>
      <c r="E59" s="26"/>
    </row>
    <row r="60" spans="1:5">
      <c r="A60" s="42" t="s">
        <v>138</v>
      </c>
      <c r="B60" s="43">
        <v>350</v>
      </c>
      <c r="C60" s="43">
        <v>322</v>
      </c>
      <c r="D60" s="44"/>
      <c r="E60" s="26"/>
    </row>
    <row r="61" spans="1:5">
      <c r="A61" s="45" t="s">
        <v>25</v>
      </c>
      <c r="B61" s="46">
        <f>ROUND(B59/B60,2)</f>
        <v>18.149999999999999</v>
      </c>
      <c r="C61" s="46">
        <f>ROUND(C59/C60,2)</f>
        <v>19.25</v>
      </c>
      <c r="D61" s="46">
        <f>B61-C61</f>
        <v>-1.1000000000000014</v>
      </c>
      <c r="E61" s="26">
        <v>0.75</v>
      </c>
    </row>
    <row r="62" spans="1:5">
      <c r="A62" s="26"/>
      <c r="B62" s="31"/>
      <c r="C62" s="31"/>
      <c r="D62" s="31"/>
      <c r="E62" s="26"/>
    </row>
    <row r="63" spans="1:5" ht="23.25">
      <c r="A63" s="99" t="s">
        <v>26</v>
      </c>
      <c r="B63" s="99"/>
      <c r="C63" s="99"/>
      <c r="D63" s="99"/>
      <c r="E63" s="26"/>
    </row>
    <row r="64" spans="1:5">
      <c r="A64" s="40" t="s">
        <v>27</v>
      </c>
      <c r="B64" s="54"/>
      <c r="C64" s="54"/>
      <c r="D64" s="54"/>
      <c r="E64" s="26"/>
    </row>
    <row r="65" spans="1:5">
      <c r="A65" s="55" t="s">
        <v>139</v>
      </c>
      <c r="B65" s="43">
        <v>13709</v>
      </c>
      <c r="C65" s="43">
        <v>14277</v>
      </c>
      <c r="D65" s="26"/>
      <c r="E65" s="26"/>
    </row>
    <row r="66" spans="1:5">
      <c r="A66" s="55" t="s">
        <v>140</v>
      </c>
      <c r="B66" s="43">
        <v>7244</v>
      </c>
      <c r="C66" s="43">
        <v>7687</v>
      </c>
      <c r="D66" s="26"/>
      <c r="E66" s="26"/>
    </row>
    <row r="67" spans="1:5">
      <c r="A67" s="56" t="s">
        <v>28</v>
      </c>
      <c r="B67" s="57">
        <f>ROUND(B65/B66,2)</f>
        <v>1.89</v>
      </c>
      <c r="C67" s="57">
        <f>ROUND(C65/C66,2)</f>
        <v>1.86</v>
      </c>
      <c r="D67" s="57">
        <f>B67-C67</f>
        <v>2.9999999999999805E-2</v>
      </c>
      <c r="E67" s="26">
        <v>0.75</v>
      </c>
    </row>
    <row r="68" spans="1:5">
      <c r="A68" s="42"/>
      <c r="B68" s="58"/>
      <c r="C68" s="26"/>
      <c r="D68" s="26"/>
      <c r="E68" s="26"/>
    </row>
    <row r="69" spans="1:5">
      <c r="A69" s="40" t="s">
        <v>29</v>
      </c>
      <c r="B69" s="54"/>
      <c r="C69" s="54"/>
      <c r="D69" s="54"/>
      <c r="E69" s="26"/>
    </row>
    <row r="70" spans="1:5">
      <c r="A70" s="55" t="s">
        <v>141</v>
      </c>
      <c r="B70" s="43">
        <f>(2853+5020+380+2120)</f>
        <v>10373</v>
      </c>
      <c r="C70" s="43">
        <f>(3053+4911+1076+1915)</f>
        <v>10955</v>
      </c>
      <c r="D70" s="26"/>
      <c r="E70" s="26"/>
    </row>
    <row r="71" spans="1:5">
      <c r="A71" s="55" t="s">
        <v>140</v>
      </c>
      <c r="B71" s="43">
        <v>7244</v>
      </c>
      <c r="C71" s="43">
        <v>7687</v>
      </c>
      <c r="D71" s="26"/>
      <c r="E71" s="26"/>
    </row>
    <row r="72" spans="1:5">
      <c r="A72" s="56" t="s">
        <v>30</v>
      </c>
      <c r="B72" s="57">
        <f>ROUND(B70/B71,2)</f>
        <v>1.43</v>
      </c>
      <c r="C72" s="57">
        <f>ROUND(C70/C71,2)</f>
        <v>1.43</v>
      </c>
      <c r="D72" s="57">
        <f>B72-C72</f>
        <v>0</v>
      </c>
      <c r="E72" s="26">
        <v>0.75</v>
      </c>
    </row>
    <row r="73" spans="1:5">
      <c r="A73" s="42"/>
      <c r="B73" s="58"/>
      <c r="C73" s="26"/>
      <c r="D73" s="26"/>
      <c r="E73" s="26"/>
    </row>
    <row r="74" spans="1:5">
      <c r="A74" s="40" t="s">
        <v>31</v>
      </c>
      <c r="B74" s="54"/>
      <c r="C74" s="26"/>
      <c r="D74" s="26"/>
      <c r="E74" s="26"/>
    </row>
    <row r="75" spans="1:5">
      <c r="A75" s="55" t="s">
        <v>107</v>
      </c>
      <c r="B75" s="43">
        <v>32765</v>
      </c>
      <c r="C75" s="26"/>
      <c r="D75" s="26"/>
      <c r="E75" s="26"/>
    </row>
    <row r="76" spans="1:5">
      <c r="A76" s="55" t="s">
        <v>144</v>
      </c>
      <c r="B76" s="43">
        <v>5020</v>
      </c>
      <c r="C76" s="26"/>
      <c r="D76" s="26"/>
      <c r="E76" s="26"/>
    </row>
    <row r="77" spans="1:5">
      <c r="A77" s="56" t="s">
        <v>32</v>
      </c>
      <c r="B77" s="59">
        <f>ROUND(B75/B76,2)</f>
        <v>6.53</v>
      </c>
      <c r="C77" s="26" t="s">
        <v>33</v>
      </c>
      <c r="D77" s="26"/>
      <c r="E77" s="26">
        <v>0.5</v>
      </c>
    </row>
    <row r="78" spans="1:5">
      <c r="A78" s="26"/>
      <c r="B78" s="31"/>
      <c r="C78" s="26"/>
      <c r="D78" s="26"/>
      <c r="E78" s="26"/>
    </row>
    <row r="79" spans="1:5">
      <c r="A79" s="40" t="s">
        <v>34</v>
      </c>
      <c r="B79" s="54"/>
      <c r="C79" s="26"/>
      <c r="D79" s="26"/>
      <c r="E79" s="26"/>
    </row>
    <row r="80" spans="1:5">
      <c r="A80" s="55" t="s">
        <v>142</v>
      </c>
      <c r="B80" s="60">
        <v>365</v>
      </c>
      <c r="C80" s="26"/>
      <c r="D80" s="26"/>
      <c r="E80" s="26"/>
    </row>
    <row r="81" spans="1:5">
      <c r="A81" s="55" t="s">
        <v>143</v>
      </c>
      <c r="B81" s="43">
        <f>ROUND(B75/B76,2)</f>
        <v>6.53</v>
      </c>
      <c r="C81" s="26"/>
      <c r="D81" s="26"/>
      <c r="E81" s="26"/>
    </row>
    <row r="82" spans="1:5">
      <c r="A82" s="61" t="s">
        <v>35</v>
      </c>
      <c r="B82" s="112">
        <f>ROUND(B80/B81,2)</f>
        <v>55.9</v>
      </c>
      <c r="C82" s="26" t="s">
        <v>36</v>
      </c>
      <c r="D82" s="26"/>
      <c r="E82" s="26">
        <v>0.5</v>
      </c>
    </row>
    <row r="83" spans="1:5">
      <c r="A83" s="26"/>
      <c r="B83" s="31"/>
      <c r="C83" s="26"/>
      <c r="D83" s="26"/>
      <c r="E83" s="26"/>
    </row>
    <row r="84" spans="1:5">
      <c r="A84" s="40" t="s">
        <v>37</v>
      </c>
      <c r="B84" s="54"/>
      <c r="C84" s="26"/>
      <c r="D84" s="26"/>
      <c r="E84" s="26"/>
    </row>
    <row r="85" spans="1:5">
      <c r="A85" s="55" t="s">
        <v>159</v>
      </c>
      <c r="B85" s="43">
        <v>16682</v>
      </c>
      <c r="C85" s="26"/>
      <c r="D85" s="26"/>
      <c r="E85" s="26"/>
    </row>
    <row r="86" spans="1:5">
      <c r="A86" s="55" t="s">
        <v>160</v>
      </c>
      <c r="B86" s="43">
        <f>(4366+4034)/2</f>
        <v>4200</v>
      </c>
      <c r="C86" s="26"/>
      <c r="D86" s="26"/>
      <c r="E86" s="26"/>
    </row>
    <row r="87" spans="1:5">
      <c r="A87" s="56" t="s">
        <v>38</v>
      </c>
      <c r="B87" s="57">
        <f>ROUND(B85/B86,2)</f>
        <v>3.97</v>
      </c>
      <c r="C87" s="26" t="s">
        <v>33</v>
      </c>
      <c r="D87" s="26"/>
      <c r="E87" s="26">
        <v>0.5</v>
      </c>
    </row>
    <row r="88" spans="1:5">
      <c r="A88" s="62"/>
      <c r="B88" s="63"/>
      <c r="C88" s="26"/>
      <c r="D88" s="26"/>
      <c r="E88" s="26"/>
    </row>
    <row r="89" spans="1:5">
      <c r="A89" s="40" t="s">
        <v>39</v>
      </c>
      <c r="B89" s="54"/>
      <c r="C89" s="26"/>
      <c r="D89" s="26"/>
      <c r="E89" s="26"/>
    </row>
    <row r="90" spans="1:5">
      <c r="A90" s="50" t="s">
        <v>40</v>
      </c>
      <c r="B90" s="54"/>
      <c r="C90" s="26"/>
      <c r="D90" s="26"/>
      <c r="E90" s="26"/>
    </row>
    <row r="91" spans="1:5">
      <c r="A91" s="55" t="s">
        <v>145</v>
      </c>
      <c r="B91" s="60">
        <v>365</v>
      </c>
      <c r="C91" s="26"/>
      <c r="D91" s="26"/>
      <c r="E91" s="26"/>
    </row>
    <row r="92" spans="1:5">
      <c r="A92" s="55" t="s">
        <v>146</v>
      </c>
      <c r="B92" s="43">
        <f>ROUND(B85/B86,2)</f>
        <v>3.97</v>
      </c>
      <c r="C92" s="26"/>
      <c r="D92" s="26"/>
      <c r="E92" s="26"/>
    </row>
    <row r="93" spans="1:5">
      <c r="A93" s="61" t="s">
        <v>41</v>
      </c>
      <c r="B93" s="57">
        <f>ROUND(B91/B92,2)</f>
        <v>91.94</v>
      </c>
      <c r="C93" s="26" t="s">
        <v>36</v>
      </c>
      <c r="D93" s="26"/>
      <c r="E93" s="26">
        <v>0.5</v>
      </c>
    </row>
  </sheetData>
  <mergeCells count="6">
    <mergeCell ref="A3:E3"/>
    <mergeCell ref="A63:D63"/>
    <mergeCell ref="A4:D4"/>
    <mergeCell ref="A5:D5"/>
    <mergeCell ref="D6:D7"/>
    <mergeCell ref="A52:D52"/>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9"/>
  <sheetViews>
    <sheetView topLeftCell="F10" workbookViewId="0">
      <selection activeCell="J12" sqref="J12"/>
    </sheetView>
  </sheetViews>
  <sheetFormatPr defaultColWidth="8.85546875" defaultRowHeight="15"/>
  <cols>
    <col min="1" max="4" width="15" customWidth="1"/>
    <col min="5" max="5" width="13" customWidth="1"/>
    <col min="6" max="6" width="13.5703125" customWidth="1"/>
    <col min="7" max="7" width="14" customWidth="1"/>
    <col min="8" max="8" width="11.28515625" customWidth="1"/>
    <col min="9" max="9" width="14.85546875" customWidth="1"/>
    <col min="10" max="10" width="15" customWidth="1"/>
    <col min="11" max="11" width="14.140625" customWidth="1"/>
  </cols>
  <sheetData>
    <row r="1" spans="1:17" ht="23.25">
      <c r="A1" s="103" t="s">
        <v>70</v>
      </c>
      <c r="B1" s="103"/>
      <c r="C1" s="103"/>
      <c r="D1" s="103"/>
      <c r="F1" t="s">
        <v>0</v>
      </c>
      <c r="G1" s="30">
        <v>11</v>
      </c>
    </row>
    <row r="2" spans="1:17" ht="23.25">
      <c r="A2" s="103" t="s">
        <v>149</v>
      </c>
      <c r="B2" s="103"/>
      <c r="C2" s="103"/>
      <c r="D2" s="103"/>
      <c r="G2" s="75"/>
    </row>
    <row r="3" spans="1:17" ht="23.25">
      <c r="A3" s="70" t="s">
        <v>74</v>
      </c>
      <c r="B3" s="71"/>
      <c r="C3" s="71">
        <v>453210</v>
      </c>
      <c r="D3" s="71"/>
      <c r="G3" s="75"/>
    </row>
    <row r="4" spans="1:17" ht="23.25">
      <c r="A4" s="70" t="s">
        <v>75</v>
      </c>
      <c r="B4" s="71"/>
      <c r="C4" s="71"/>
      <c r="D4" s="71" t="s">
        <v>167</v>
      </c>
      <c r="G4" s="75"/>
    </row>
    <row r="5" spans="1:17" s="74" customFormat="1" ht="23.25">
      <c r="A5" s="72"/>
      <c r="B5" s="73"/>
      <c r="C5" s="73"/>
      <c r="D5" s="73"/>
      <c r="G5" s="75"/>
    </row>
    <row r="6" spans="1:17">
      <c r="A6" t="s">
        <v>76</v>
      </c>
    </row>
    <row r="7" spans="1:17">
      <c r="A7" s="85" t="s">
        <v>113</v>
      </c>
    </row>
    <row r="10" spans="1:17">
      <c r="F10" t="s">
        <v>70</v>
      </c>
    </row>
    <row r="11" spans="1:17">
      <c r="E11" t="s">
        <v>181</v>
      </c>
    </row>
    <row r="13" spans="1:17">
      <c r="A13" t="s">
        <v>178</v>
      </c>
      <c r="E13" t="s">
        <v>182</v>
      </c>
      <c r="F13" t="s">
        <v>175</v>
      </c>
      <c r="G13" t="s">
        <v>183</v>
      </c>
      <c r="I13" t="s">
        <v>184</v>
      </c>
      <c r="J13" t="s">
        <v>179</v>
      </c>
      <c r="K13" t="s">
        <v>180</v>
      </c>
    </row>
    <row r="14" spans="1:17">
      <c r="A14" t="s">
        <v>172</v>
      </c>
      <c r="E14">
        <v>21</v>
      </c>
      <c r="F14" s="119">
        <v>1.2999999999999999E-2</v>
      </c>
      <c r="G14" t="s">
        <v>126</v>
      </c>
      <c r="H14">
        <v>5349</v>
      </c>
      <c r="I14" s="119">
        <f>ROUND(H14/H15,3)</f>
        <v>0.16300000000000001</v>
      </c>
      <c r="J14" s="120">
        <f>I14/F14</f>
        <v>12.53846153846154</v>
      </c>
      <c r="K14" t="s">
        <v>193</v>
      </c>
      <c r="P14">
        <v>13709</v>
      </c>
      <c r="Q14">
        <f>(2853+5020+380+2120)</f>
        <v>10373</v>
      </c>
    </row>
    <row r="15" spans="1:17">
      <c r="G15" t="s">
        <v>127</v>
      </c>
      <c r="H15">
        <v>32765</v>
      </c>
      <c r="P15">
        <v>7244</v>
      </c>
      <c r="Q15">
        <v>7244</v>
      </c>
    </row>
    <row r="16" spans="1:17">
      <c r="A16" t="s">
        <v>168</v>
      </c>
      <c r="E16">
        <v>30</v>
      </c>
      <c r="F16">
        <v>1.6</v>
      </c>
      <c r="G16" t="s">
        <v>185</v>
      </c>
      <c r="H16">
        <v>13709</v>
      </c>
      <c r="I16">
        <f>ROUND(H16/H17,2)</f>
        <v>1.89</v>
      </c>
      <c r="J16" s="120">
        <f>I16/F16</f>
        <v>1.1812499999999999</v>
      </c>
      <c r="K16" t="s">
        <v>193</v>
      </c>
      <c r="P16">
        <f>ROUND(P14/P15,2)</f>
        <v>1.89</v>
      </c>
      <c r="Q16">
        <f>ROUND(Q14/Q15,2)</f>
        <v>1.43</v>
      </c>
    </row>
    <row r="17" spans="1:11">
      <c r="G17" t="s">
        <v>186</v>
      </c>
      <c r="H17">
        <v>7244</v>
      </c>
    </row>
    <row r="18" spans="1:11">
      <c r="A18" t="s">
        <v>29</v>
      </c>
      <c r="E18">
        <v>31</v>
      </c>
      <c r="F18">
        <v>0.8</v>
      </c>
      <c r="G18" t="s">
        <v>187</v>
      </c>
      <c r="H18">
        <f>(2853+5020+380+2120)</f>
        <v>10373</v>
      </c>
      <c r="I18">
        <f>ROUND(H18/H19,2)</f>
        <v>1.43</v>
      </c>
      <c r="J18" s="120">
        <f>I18/F18</f>
        <v>1.7874999999999999</v>
      </c>
      <c r="K18" t="s">
        <v>193</v>
      </c>
    </row>
    <row r="19" spans="1:11">
      <c r="G19" t="s">
        <v>186</v>
      </c>
      <c r="H19">
        <v>7244</v>
      </c>
      <c r="J19" s="120"/>
    </row>
    <row r="20" spans="1:11">
      <c r="A20" t="s">
        <v>174</v>
      </c>
      <c r="E20">
        <v>34</v>
      </c>
      <c r="F20" s="121">
        <v>1.4E-2</v>
      </c>
      <c r="G20" t="s">
        <v>127</v>
      </c>
      <c r="H20">
        <v>32765</v>
      </c>
      <c r="I20" s="121">
        <f>ROUND(H20/H21,3)</f>
        <v>0.88</v>
      </c>
      <c r="J20" s="120">
        <f>I20/F20</f>
        <v>62.857142857142854</v>
      </c>
      <c r="K20" t="s">
        <v>193</v>
      </c>
    </row>
    <row r="21" spans="1:11">
      <c r="G21" t="s">
        <v>188</v>
      </c>
      <c r="H21">
        <f>(36500+37987)/2</f>
        <v>37243.5</v>
      </c>
      <c r="J21" s="120"/>
    </row>
    <row r="22" spans="1:11">
      <c r="A22" t="s">
        <v>170</v>
      </c>
      <c r="E22">
        <v>35</v>
      </c>
      <c r="F22">
        <v>5</v>
      </c>
      <c r="G22" t="s">
        <v>159</v>
      </c>
      <c r="H22">
        <v>16682</v>
      </c>
      <c r="I22">
        <f>ROUND(H22/H23,2)</f>
        <v>3.97</v>
      </c>
      <c r="J22" s="120">
        <f>I22/F22</f>
        <v>0.79400000000000004</v>
      </c>
      <c r="K22" t="s">
        <v>195</v>
      </c>
    </row>
    <row r="23" spans="1:11">
      <c r="G23" t="s">
        <v>189</v>
      </c>
      <c r="H23">
        <f>(4366+4034)/2</f>
        <v>4200</v>
      </c>
      <c r="J23" s="120"/>
    </row>
    <row r="24" spans="1:11">
      <c r="A24" t="s">
        <v>169</v>
      </c>
      <c r="E24">
        <v>36</v>
      </c>
      <c r="F24" s="117" t="s">
        <v>177</v>
      </c>
      <c r="G24" t="s">
        <v>190</v>
      </c>
      <c r="H24">
        <v>32765</v>
      </c>
      <c r="I24">
        <f>ROUND(H24/H25,2)</f>
        <v>6.53</v>
      </c>
      <c r="J24" s="122" t="s">
        <v>176</v>
      </c>
      <c r="K24" t="s">
        <v>194</v>
      </c>
    </row>
    <row r="25" spans="1:11">
      <c r="G25" t="s">
        <v>191</v>
      </c>
      <c r="H25">
        <v>5020</v>
      </c>
      <c r="J25" s="120"/>
    </row>
    <row r="26" spans="1:11">
      <c r="A26" t="s">
        <v>173</v>
      </c>
      <c r="E26">
        <v>46</v>
      </c>
      <c r="F26" s="118">
        <v>0.09</v>
      </c>
      <c r="G26" t="s">
        <v>126</v>
      </c>
      <c r="H26">
        <v>5349</v>
      </c>
      <c r="I26" s="119">
        <f>ROUND(H26/H27,3)</f>
        <v>0.14399999999999999</v>
      </c>
      <c r="J26" s="120">
        <f>I26/F26</f>
        <v>1.5999999999999999</v>
      </c>
      <c r="K26" t="s">
        <v>193</v>
      </c>
    </row>
    <row r="27" spans="1:11">
      <c r="G27" t="s">
        <v>188</v>
      </c>
      <c r="H27">
        <f>(36500+37987)/2</f>
        <v>37243.5</v>
      </c>
      <c r="J27" s="120"/>
    </row>
    <row r="28" spans="1:11">
      <c r="A28" t="s">
        <v>171</v>
      </c>
      <c r="E28">
        <v>48</v>
      </c>
      <c r="F28" s="119">
        <v>0.157</v>
      </c>
      <c r="G28" t="s">
        <v>126</v>
      </c>
      <c r="H28">
        <v>5349</v>
      </c>
      <c r="I28" s="119">
        <f>ROUND(H28/H29,3)</f>
        <v>0.54600000000000004</v>
      </c>
      <c r="J28" s="120">
        <f>I28/F28</f>
        <v>3.4777070063694269</v>
      </c>
      <c r="K28" t="s">
        <v>193</v>
      </c>
    </row>
    <row r="29" spans="1:11">
      <c r="G29" t="s">
        <v>192</v>
      </c>
      <c r="H29">
        <v>9796</v>
      </c>
      <c r="J29" s="120"/>
    </row>
  </sheetData>
  <mergeCells count="2">
    <mergeCell ref="A1:D1"/>
    <mergeCell ref="A2:D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C36"/>
  <sheetViews>
    <sheetView workbookViewId="0">
      <selection activeCell="E18" sqref="E18"/>
    </sheetView>
  </sheetViews>
  <sheetFormatPr defaultColWidth="8.85546875" defaultRowHeight="15"/>
  <cols>
    <col min="1" max="1" width="38.7109375" bestFit="1" customWidth="1"/>
    <col min="2" max="2" width="13.28515625" customWidth="1"/>
    <col min="3" max="3" width="13.28515625" style="23" customWidth="1"/>
  </cols>
  <sheetData>
    <row r="1" spans="1:3" ht="18">
      <c r="A1" s="104" t="s">
        <v>42</v>
      </c>
      <c r="B1" s="104"/>
      <c r="C1" s="104"/>
    </row>
    <row r="2" spans="1:3" ht="18.75" thickBot="1">
      <c r="A2" s="1" t="str">
        <f>+'Ratio Sources'!A1</f>
        <v>3M Company</v>
      </c>
      <c r="B2" s="2" t="str">
        <f>+'Ratio Sources'!A4</f>
        <v>Prepared By:  Paul Dang</v>
      </c>
      <c r="C2" s="22"/>
    </row>
    <row r="3" spans="1:3" ht="18.75" thickBot="1">
      <c r="A3" s="1" t="s">
        <v>43</v>
      </c>
      <c r="B3" s="3">
        <v>43506</v>
      </c>
      <c r="C3" s="22"/>
    </row>
    <row r="4" spans="1:3">
      <c r="A4" s="4" t="s">
        <v>44</v>
      </c>
      <c r="B4" s="5" t="s">
        <v>46</v>
      </c>
      <c r="C4" s="5" t="s">
        <v>45</v>
      </c>
    </row>
    <row r="5" spans="1:3">
      <c r="A5" s="6" t="s">
        <v>47</v>
      </c>
      <c r="B5" s="7">
        <v>1</v>
      </c>
      <c r="C5" s="7">
        <v>1</v>
      </c>
    </row>
    <row r="6" spans="1:3">
      <c r="A6" s="6" t="s">
        <v>48</v>
      </c>
      <c r="B6" s="7">
        <v>1</v>
      </c>
      <c r="C6" s="7">
        <v>1</v>
      </c>
    </row>
    <row r="7" spans="1:3">
      <c r="A7" s="6" t="s">
        <v>102</v>
      </c>
      <c r="B7" s="7">
        <v>1</v>
      </c>
      <c r="C7" s="7">
        <v>1</v>
      </c>
    </row>
    <row r="8" spans="1:3">
      <c r="A8" s="6" t="s">
        <v>103</v>
      </c>
      <c r="B8" s="7">
        <v>1</v>
      </c>
      <c r="C8" s="7">
        <v>1</v>
      </c>
    </row>
    <row r="9" spans="1:3">
      <c r="A9" s="6" t="s">
        <v>49</v>
      </c>
      <c r="B9" s="7">
        <v>1</v>
      </c>
      <c r="C9" s="7">
        <v>1</v>
      </c>
    </row>
    <row r="10" spans="1:3">
      <c r="A10" s="6" t="s">
        <v>59</v>
      </c>
      <c r="B10" s="7">
        <v>1</v>
      </c>
      <c r="C10" s="7">
        <v>1</v>
      </c>
    </row>
    <row r="11" spans="1:3">
      <c r="A11" s="6" t="s">
        <v>60</v>
      </c>
      <c r="B11" s="7">
        <v>1</v>
      </c>
      <c r="C11" s="7">
        <v>1</v>
      </c>
    </row>
    <row r="12" spans="1:3">
      <c r="A12" s="6" t="s">
        <v>50</v>
      </c>
      <c r="B12" s="7">
        <v>1</v>
      </c>
      <c r="C12" s="7">
        <v>1</v>
      </c>
    </row>
    <row r="13" spans="1:3">
      <c r="A13" s="4" t="s">
        <v>51</v>
      </c>
      <c r="B13" s="5">
        <f>SUM(B5:B12)</f>
        <v>8</v>
      </c>
      <c r="C13" s="76">
        <f>SUM(C5:C12)</f>
        <v>8</v>
      </c>
    </row>
    <row r="14" spans="1:3">
      <c r="A14" s="8"/>
      <c r="B14" s="9"/>
      <c r="C14" s="9"/>
    </row>
    <row r="15" spans="1:3">
      <c r="A15" s="4" t="s">
        <v>52</v>
      </c>
      <c r="B15" s="5" t="s">
        <v>46</v>
      </c>
      <c r="C15" s="5" t="s">
        <v>45</v>
      </c>
    </row>
    <row r="16" spans="1:3">
      <c r="A16" s="6" t="s">
        <v>101</v>
      </c>
      <c r="B16" s="7">
        <f>+'Ratio Sources'!I4</f>
        <v>11</v>
      </c>
      <c r="C16" s="7">
        <v>11</v>
      </c>
    </row>
    <row r="17" spans="1:3">
      <c r="A17" s="6" t="s">
        <v>61</v>
      </c>
      <c r="B17" s="7">
        <f>+Ratios!E5</f>
        <v>11</v>
      </c>
      <c r="C17" s="7">
        <v>11</v>
      </c>
    </row>
    <row r="18" spans="1:3">
      <c r="A18" s="6" t="s">
        <v>62</v>
      </c>
      <c r="B18" s="7">
        <f>+'Industry Ratios'!G1</f>
        <v>11</v>
      </c>
      <c r="C18" s="7">
        <v>11</v>
      </c>
    </row>
    <row r="19" spans="1:3">
      <c r="A19" s="4" t="s">
        <v>51</v>
      </c>
      <c r="B19" s="5">
        <f>SUM(B15:B18)</f>
        <v>33</v>
      </c>
      <c r="C19" s="76">
        <f>SUM(C15:C18)</f>
        <v>33</v>
      </c>
    </row>
    <row r="20" spans="1:3">
      <c r="A20" s="64"/>
      <c r="B20" s="65"/>
      <c r="C20" s="65"/>
    </row>
    <row r="21" spans="1:3">
      <c r="A21" s="64" t="s">
        <v>63</v>
      </c>
      <c r="B21" s="65"/>
      <c r="C21" s="65"/>
    </row>
    <row r="22" spans="1:3">
      <c r="A22" s="6" t="s">
        <v>66</v>
      </c>
      <c r="B22" s="7">
        <v>4</v>
      </c>
      <c r="C22" s="7">
        <v>4</v>
      </c>
    </row>
    <row r="23" spans="1:3">
      <c r="A23" s="6" t="s">
        <v>73</v>
      </c>
      <c r="B23" s="7">
        <v>5</v>
      </c>
      <c r="C23" s="7">
        <v>5</v>
      </c>
    </row>
    <row r="24" spans="1:3">
      <c r="A24" s="6" t="s">
        <v>67</v>
      </c>
      <c r="B24" s="7">
        <v>5</v>
      </c>
      <c r="C24" s="7">
        <v>5</v>
      </c>
    </row>
    <row r="25" spans="1:3">
      <c r="A25" s="6" t="s">
        <v>68</v>
      </c>
      <c r="B25" s="7">
        <v>5</v>
      </c>
      <c r="C25" s="7">
        <v>5</v>
      </c>
    </row>
    <row r="26" spans="1:3">
      <c r="A26" s="4" t="s">
        <v>69</v>
      </c>
      <c r="B26" s="5">
        <f>SUM(B22:B25)</f>
        <v>19</v>
      </c>
      <c r="C26" s="76">
        <f>SUM(C22:C25)</f>
        <v>19</v>
      </c>
    </row>
    <row r="27" spans="1:3">
      <c r="A27" s="64"/>
      <c r="B27" s="9"/>
      <c r="C27" s="9"/>
    </row>
    <row r="28" spans="1:3" ht="15.75" thickBot="1">
      <c r="A28" s="10"/>
      <c r="B28" s="11"/>
      <c r="C28" s="11"/>
    </row>
    <row r="29" spans="1:3" ht="16.5" thickBot="1">
      <c r="A29" s="12" t="s">
        <v>0</v>
      </c>
      <c r="B29" s="13">
        <f>+B13+B19+B26</f>
        <v>60</v>
      </c>
      <c r="C29" s="13">
        <f>+C13+C19+C26</f>
        <v>60</v>
      </c>
    </row>
    <row r="30" spans="1:3" ht="15.75" thickBot="1">
      <c r="A30" s="10"/>
      <c r="B30" s="10"/>
      <c r="C30" s="11"/>
    </row>
    <row r="31" spans="1:3" ht="15.75" thickBot="1">
      <c r="A31" s="14" t="s">
        <v>53</v>
      </c>
      <c r="B31" s="15"/>
      <c r="C31" s="3">
        <v>43495</v>
      </c>
    </row>
    <row r="32" spans="1:3" ht="27" thickBot="1">
      <c r="A32" s="14" t="s">
        <v>71</v>
      </c>
      <c r="B32" s="67" t="s">
        <v>72</v>
      </c>
      <c r="C32" s="68">
        <f>+B3-C31</f>
        <v>11</v>
      </c>
    </row>
    <row r="33" spans="1:3" ht="27" thickBot="1">
      <c r="A33" s="16" t="s">
        <v>54</v>
      </c>
      <c r="B33" s="17" t="s">
        <v>55</v>
      </c>
      <c r="C33" s="18">
        <v>0</v>
      </c>
    </row>
    <row r="34" spans="1:3">
      <c r="A34" s="19"/>
      <c r="B34" s="11"/>
      <c r="C34" s="11"/>
    </row>
    <row r="35" spans="1:3" ht="15.75" thickBot="1">
      <c r="A35" s="10"/>
      <c r="B35" s="11"/>
      <c r="C35" s="11"/>
    </row>
    <row r="36" spans="1:3" ht="21" thickBot="1">
      <c r="A36" s="20" t="s">
        <v>56</v>
      </c>
      <c r="B36" s="21"/>
      <c r="C36" s="69">
        <f>+B13+B19+B26+C32+C33</f>
        <v>71</v>
      </c>
    </row>
  </sheetData>
  <mergeCells count="1">
    <mergeCell ref="A1:C1"/>
  </mergeCell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7"/>
  <sheetViews>
    <sheetView topLeftCell="A17" workbookViewId="0">
      <selection activeCell="A17" sqref="A17"/>
    </sheetView>
  </sheetViews>
  <sheetFormatPr defaultColWidth="8.85546875" defaultRowHeight="15"/>
  <cols>
    <col min="1" max="1" width="30.140625" bestFit="1" customWidth="1"/>
  </cols>
  <sheetData>
    <row r="1" spans="1:1">
      <c r="A1" s="85" t="s">
        <v>64</v>
      </c>
    </row>
    <row r="2" spans="1:1">
      <c r="A2" t="s">
        <v>150</v>
      </c>
    </row>
    <row r="3" spans="1:1">
      <c r="A3" t="s">
        <v>151</v>
      </c>
    </row>
    <row r="4" spans="1:1">
      <c r="A4" t="s">
        <v>152</v>
      </c>
    </row>
    <row r="15" spans="1:1">
      <c r="A15" t="s">
        <v>150</v>
      </c>
    </row>
    <row r="16" spans="1:1">
      <c r="A16" t="s">
        <v>153</v>
      </c>
    </row>
    <row r="17" spans="1:1">
      <c r="A17" t="s">
        <v>152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3"/>
  <sheetViews>
    <sheetView topLeftCell="A13" workbookViewId="0">
      <selection activeCell="A3" sqref="A3"/>
    </sheetView>
  </sheetViews>
  <sheetFormatPr defaultColWidth="8.85546875" defaultRowHeight="15"/>
  <sheetData>
    <row r="1" spans="1:1">
      <c r="A1" t="s">
        <v>150</v>
      </c>
    </row>
    <row r="2" spans="1:1">
      <c r="A2" t="s">
        <v>118</v>
      </c>
    </row>
    <row r="3" spans="1:1">
      <c r="A3" t="s">
        <v>152</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3"/>
  <sheetViews>
    <sheetView topLeftCell="A12" workbookViewId="0">
      <selection activeCell="A3" sqref="A3"/>
    </sheetView>
  </sheetViews>
  <sheetFormatPr defaultColWidth="8.85546875" defaultRowHeight="15"/>
  <sheetData>
    <row r="1" spans="1:1">
      <c r="A1" t="s">
        <v>150</v>
      </c>
    </row>
    <row r="2" spans="1:1">
      <c r="A2" t="s">
        <v>119</v>
      </c>
    </row>
    <row r="3" spans="1:1">
      <c r="A3" t="s">
        <v>152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3"/>
  <sheetViews>
    <sheetView topLeftCell="A8" workbookViewId="0">
      <selection activeCell="A3" sqref="A3"/>
    </sheetView>
  </sheetViews>
  <sheetFormatPr defaultColWidth="8.85546875" defaultRowHeight="15"/>
  <cols>
    <col min="1" max="1" width="22.28515625" bestFit="1" customWidth="1"/>
  </cols>
  <sheetData>
    <row r="1" spans="1:1">
      <c r="A1" t="s">
        <v>150</v>
      </c>
    </row>
    <row r="2" spans="1:1">
      <c r="A2" t="s">
        <v>120</v>
      </c>
    </row>
    <row r="3" spans="1:1">
      <c r="A3" t="s">
        <v>152</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58"/>
  <sheetViews>
    <sheetView topLeftCell="A49" workbookViewId="0">
      <selection activeCell="A59" sqref="A59"/>
    </sheetView>
  </sheetViews>
  <sheetFormatPr defaultColWidth="8.85546875" defaultRowHeight="15"/>
  <cols>
    <col min="1" max="1" width="34.140625" customWidth="1"/>
  </cols>
  <sheetData>
    <row r="1" spans="1:1">
      <c r="A1" s="10" t="s">
        <v>155</v>
      </c>
    </row>
    <row r="2" spans="1:1">
      <c r="A2" t="s">
        <v>163</v>
      </c>
    </row>
    <row r="4" spans="1:1">
      <c r="A4" s="10"/>
    </row>
    <row r="24" spans="1:1">
      <c r="A24" t="s">
        <v>164</v>
      </c>
    </row>
    <row r="46" spans="1:1">
      <c r="A46" t="s">
        <v>165</v>
      </c>
    </row>
    <row r="58" spans="1:1">
      <c r="A58" t="s">
        <v>166</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Q12"/>
  <sheetViews>
    <sheetView tabSelected="1" topLeftCell="N1" workbookViewId="0">
      <selection activeCell="Q6" sqref="Q6"/>
    </sheetView>
  </sheetViews>
  <sheetFormatPr defaultColWidth="8.85546875" defaultRowHeight="15"/>
  <sheetData>
    <row r="1" spans="1:17">
      <c r="A1" t="s">
        <v>154</v>
      </c>
    </row>
    <row r="3" spans="1:17">
      <c r="Q3" t="s">
        <v>197</v>
      </c>
    </row>
    <row r="4" spans="1:17">
      <c r="Q4" t="s">
        <v>198</v>
      </c>
    </row>
    <row r="5" spans="1:17">
      <c r="Q5" t="s">
        <v>199</v>
      </c>
    </row>
    <row r="6" spans="1:17">
      <c r="Q6" t="s">
        <v>196</v>
      </c>
    </row>
    <row r="7" spans="1:17">
      <c r="Q7" t="s">
        <v>200</v>
      </c>
    </row>
    <row r="12" spans="1:17">
      <c r="Q12" t="s">
        <v>201</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14"/>
  <sheetViews>
    <sheetView topLeftCell="A3" workbookViewId="0"/>
  </sheetViews>
  <sheetFormatPr defaultColWidth="9.7109375" defaultRowHeight="15"/>
  <cols>
    <col min="1" max="1" width="106.85546875" bestFit="1" customWidth="1"/>
  </cols>
  <sheetData>
    <row r="1" spans="1:1" ht="20.25">
      <c r="A1" s="77" t="s">
        <v>77</v>
      </c>
    </row>
    <row r="2" spans="1:1" ht="20.25">
      <c r="A2" s="77" t="s">
        <v>78</v>
      </c>
    </row>
    <row r="3" spans="1:1" ht="31.5">
      <c r="A3" s="78" t="s">
        <v>79</v>
      </c>
    </row>
    <row r="4" spans="1:1" ht="15.75">
      <c r="A4" s="79"/>
    </row>
    <row r="5" spans="1:1" ht="63">
      <c r="A5" s="80" t="s">
        <v>80</v>
      </c>
    </row>
    <row r="6" spans="1:1" ht="15.75">
      <c r="A6" s="81" t="s">
        <v>81</v>
      </c>
    </row>
    <row r="7" spans="1:1" ht="15.75">
      <c r="A7" s="81" t="s">
        <v>82</v>
      </c>
    </row>
    <row r="8" spans="1:1" ht="15.75">
      <c r="A8" s="81" t="s">
        <v>83</v>
      </c>
    </row>
    <row r="10" spans="1:1" ht="31.5">
      <c r="A10" s="82" t="s">
        <v>90</v>
      </c>
    </row>
    <row r="11" spans="1:1" ht="15.75">
      <c r="A11" s="81"/>
    </row>
    <row r="12" spans="1:1" ht="63">
      <c r="A12" s="80" t="s">
        <v>84</v>
      </c>
    </row>
    <row r="13" spans="1:1" ht="15.75">
      <c r="A13" s="83"/>
    </row>
    <row r="14" spans="1:1" ht="15.75">
      <c r="A14" s="8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A12"/>
  <sheetViews>
    <sheetView workbookViewId="0">
      <selection activeCell="A2" sqref="A2"/>
    </sheetView>
  </sheetViews>
  <sheetFormatPr defaultColWidth="8.85546875" defaultRowHeight="15"/>
  <cols>
    <col min="1" max="1" width="36.28515625" bestFit="1" customWidth="1"/>
    <col min="2" max="2" width="15.7109375" bestFit="1" customWidth="1"/>
    <col min="3" max="3" width="12.28515625" bestFit="1" customWidth="1"/>
    <col min="4" max="4" width="20.85546875" customWidth="1"/>
    <col min="5" max="5" width="40.28515625" bestFit="1" customWidth="1"/>
    <col min="6" max="6" width="6" bestFit="1" customWidth="1"/>
    <col min="27" max="27" width="17" bestFit="1" customWidth="1"/>
  </cols>
  <sheetData>
    <row r="1" spans="1:27">
      <c r="A1" t="s">
        <v>85</v>
      </c>
      <c r="B1" t="s">
        <v>82</v>
      </c>
      <c r="C1" t="s">
        <v>86</v>
      </c>
      <c r="D1" t="s">
        <v>87</v>
      </c>
      <c r="E1" t="s">
        <v>88</v>
      </c>
      <c r="AA1" t="s">
        <v>101</v>
      </c>
    </row>
    <row r="2" spans="1:27">
      <c r="A2" t="s">
        <v>89</v>
      </c>
      <c r="C2" s="84">
        <v>43493.540682870371</v>
      </c>
      <c r="AA2" t="s">
        <v>91</v>
      </c>
    </row>
    <row r="3" spans="1:27">
      <c r="A3" t="s">
        <v>115</v>
      </c>
      <c r="B3" t="s">
        <v>116</v>
      </c>
      <c r="C3" s="84">
        <v>43506.512696759259</v>
      </c>
      <c r="D3">
        <v>1</v>
      </c>
      <c r="AA3" t="s">
        <v>70</v>
      </c>
    </row>
    <row r="4" spans="1:27">
      <c r="A4" t="s">
        <v>202</v>
      </c>
      <c r="B4" t="s">
        <v>203</v>
      </c>
      <c r="C4" s="84">
        <v>43509.981909722221</v>
      </c>
      <c r="D4" t="s">
        <v>204</v>
      </c>
      <c r="AA4" t="s">
        <v>92</v>
      </c>
    </row>
    <row r="5" spans="1:27">
      <c r="A5" t="s">
        <v>89</v>
      </c>
      <c r="C5" s="84">
        <v>43509.981909722221</v>
      </c>
      <c r="AA5" t="s">
        <v>93</v>
      </c>
    </row>
    <row r="6" spans="1:27">
      <c r="C6" s="84"/>
      <c r="AA6" t="s">
        <v>94</v>
      </c>
    </row>
    <row r="7" spans="1:27">
      <c r="C7" s="84"/>
      <c r="AA7" t="s">
        <v>95</v>
      </c>
    </row>
    <row r="8" spans="1:27">
      <c r="C8" s="84"/>
      <c r="AA8" t="s">
        <v>96</v>
      </c>
    </row>
    <row r="9" spans="1:27">
      <c r="C9" s="84"/>
      <c r="AA9" t="s">
        <v>97</v>
      </c>
    </row>
    <row r="10" spans="1:27">
      <c r="C10" s="84"/>
      <c r="AA10" t="s">
        <v>98</v>
      </c>
    </row>
    <row r="11" spans="1:27">
      <c r="C11" s="84"/>
      <c r="AA11" t="s">
        <v>99</v>
      </c>
    </row>
    <row r="12" spans="1:27">
      <c r="AA12" t="s">
        <v>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Industry Background</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Jeanne Eibes</dc:creator>
  <cp:lastModifiedBy>Paul Dang</cp:lastModifiedBy>
  <cp:lastPrinted>2016-12-20T22:19:36Z</cp:lastPrinted>
  <dcterms:created xsi:type="dcterms:W3CDTF">2016-12-17T20:58:03Z</dcterms:created>
  <dcterms:modified xsi:type="dcterms:W3CDTF">2019-02-14T07:33:57Z</dcterms:modified>
</cp:coreProperties>
</file>