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Objects="none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B528CF3A-B94D-994B-B87A-97D3F6471DAF}" xr6:coauthVersionLast="47" xr6:coauthVersionMax="47" xr10:uidLastSave="{00000000-0000-0000-0000-000000000000}"/>
  <bookViews>
    <workbookView xWindow="0" yWindow="500" windowWidth="28800" windowHeight="15680" tabRatio="500" activeTab="7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8" sheetId="9" r:id="rId7"/>
    <sheet name="Eval08Stor" sheetId="11" r:id="rId8"/>
    <sheet name="Eval07Clean" sheetId="8" r:id="rId9"/>
    <sheet name="Eval08Cle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8" i="11" l="1"/>
  <c r="K59" i="11"/>
  <c r="K60" i="11"/>
  <c r="K61" i="11"/>
  <c r="K62" i="11"/>
  <c r="K63" i="11"/>
  <c r="K64" i="11"/>
  <c r="K65" i="11"/>
  <c r="K66" i="11"/>
  <c r="K67" i="11"/>
  <c r="K68" i="11"/>
  <c r="K69" i="11"/>
  <c r="I7" i="11"/>
  <c r="I15" i="11"/>
  <c r="Q209" i="11"/>
  <c r="O209" i="11"/>
  <c r="N209" i="11"/>
  <c r="N206" i="11"/>
  <c r="P204" i="11"/>
  <c r="P203" i="11"/>
  <c r="I192" i="11"/>
  <c r="K192" i="11" s="1"/>
  <c r="P181" i="11"/>
  <c r="H181" i="11"/>
  <c r="P180" i="11"/>
  <c r="H180" i="11"/>
  <c r="P179" i="11"/>
  <c r="H179" i="11"/>
  <c r="P178" i="11"/>
  <c r="H178" i="11"/>
  <c r="P177" i="11"/>
  <c r="H177" i="11"/>
  <c r="P176" i="11"/>
  <c r="H176" i="11"/>
  <c r="P175" i="11"/>
  <c r="H175" i="11"/>
  <c r="P174" i="11"/>
  <c r="H174" i="11"/>
  <c r="P173" i="11"/>
  <c r="H173" i="11"/>
  <c r="P172" i="11"/>
  <c r="P171" i="11"/>
  <c r="T170" i="1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P170" i="11"/>
  <c r="U170" i="11" s="1"/>
  <c r="I170" i="11"/>
  <c r="K170" i="11" s="1"/>
  <c r="H165" i="11"/>
  <c r="G165" i="11"/>
  <c r="J164" i="11"/>
  <c r="I164" i="11"/>
  <c r="J163" i="11"/>
  <c r="K163" i="11" s="1"/>
  <c r="I163" i="11"/>
  <c r="J162" i="11"/>
  <c r="I162" i="11"/>
  <c r="K161" i="11"/>
  <c r="J161" i="11"/>
  <c r="I161" i="11"/>
  <c r="J160" i="11"/>
  <c r="I160" i="11"/>
  <c r="K160" i="11" s="1"/>
  <c r="J159" i="11"/>
  <c r="I159" i="11"/>
  <c r="K159" i="11" s="1"/>
  <c r="J158" i="11"/>
  <c r="I158" i="11"/>
  <c r="J157" i="11"/>
  <c r="I157" i="11"/>
  <c r="K157" i="11" s="1"/>
  <c r="J156" i="11"/>
  <c r="I156" i="11"/>
  <c r="K156" i="11" s="1"/>
  <c r="Q155" i="11"/>
  <c r="R155" i="11" s="1"/>
  <c r="J155" i="11"/>
  <c r="K155" i="11" s="1"/>
  <c r="I155" i="11"/>
  <c r="J154" i="11"/>
  <c r="I154" i="11"/>
  <c r="J153" i="11"/>
  <c r="M153" i="11" s="1"/>
  <c r="I153" i="11"/>
  <c r="H149" i="11"/>
  <c r="G149" i="11"/>
  <c r="K148" i="11"/>
  <c r="J148" i="11"/>
  <c r="I148" i="11"/>
  <c r="J147" i="11"/>
  <c r="I147" i="11"/>
  <c r="J146" i="11"/>
  <c r="I146" i="11"/>
  <c r="J145" i="11"/>
  <c r="I145" i="11"/>
  <c r="K145" i="11" s="1"/>
  <c r="J144" i="11"/>
  <c r="I144" i="11"/>
  <c r="J143" i="11"/>
  <c r="I143" i="11"/>
  <c r="K143" i="11" s="1"/>
  <c r="J142" i="11"/>
  <c r="I142" i="11"/>
  <c r="K142" i="11" s="1"/>
  <c r="J141" i="11"/>
  <c r="I141" i="11"/>
  <c r="K141" i="11" s="1"/>
  <c r="J140" i="11"/>
  <c r="I140" i="11"/>
  <c r="K140" i="11" s="1"/>
  <c r="J139" i="11"/>
  <c r="I139" i="11"/>
  <c r="J138" i="11"/>
  <c r="I138" i="11"/>
  <c r="J137" i="11"/>
  <c r="I137" i="11"/>
  <c r="L132" i="11"/>
  <c r="K132" i="11"/>
  <c r="J132" i="11"/>
  <c r="M69" i="11"/>
  <c r="J69" i="11"/>
  <c r="E69" i="11"/>
  <c r="M68" i="11"/>
  <c r="L68" i="11"/>
  <c r="J68" i="11"/>
  <c r="E68" i="11"/>
  <c r="M67" i="11"/>
  <c r="L67" i="11"/>
  <c r="J67" i="11"/>
  <c r="E67" i="11"/>
  <c r="M66" i="11"/>
  <c r="J66" i="11"/>
  <c r="E66" i="11"/>
  <c r="M65" i="11"/>
  <c r="J65" i="11"/>
  <c r="E65" i="11"/>
  <c r="M64" i="11"/>
  <c r="J64" i="11"/>
  <c r="E64" i="11"/>
  <c r="M63" i="11"/>
  <c r="J63" i="11"/>
  <c r="E63" i="11"/>
  <c r="M62" i="11"/>
  <c r="J62" i="11"/>
  <c r="E62" i="11"/>
  <c r="J61" i="11"/>
  <c r="E61" i="11"/>
  <c r="J60" i="11"/>
  <c r="E60" i="11"/>
  <c r="J59" i="11"/>
  <c r="E59" i="11"/>
  <c r="J58" i="11"/>
  <c r="E58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M33" i="11"/>
  <c r="J50" i="11" s="1"/>
  <c r="K33" i="11"/>
  <c r="J33" i="11"/>
  <c r="E33" i="11"/>
  <c r="M32" i="11"/>
  <c r="J49" i="11" s="1"/>
  <c r="K32" i="11"/>
  <c r="J32" i="11"/>
  <c r="E32" i="11"/>
  <c r="M31" i="11"/>
  <c r="J48" i="11" s="1"/>
  <c r="K31" i="11"/>
  <c r="J31" i="11"/>
  <c r="E31" i="11"/>
  <c r="M30" i="11"/>
  <c r="J47" i="11" s="1"/>
  <c r="K30" i="11"/>
  <c r="J30" i="11"/>
  <c r="E30" i="11"/>
  <c r="M29" i="11"/>
  <c r="J46" i="11" s="1"/>
  <c r="K29" i="11"/>
  <c r="J29" i="11"/>
  <c r="E29" i="11"/>
  <c r="M28" i="11"/>
  <c r="J45" i="11" s="1"/>
  <c r="K28" i="11"/>
  <c r="L28" i="11" s="1"/>
  <c r="J28" i="11"/>
  <c r="E28" i="11"/>
  <c r="M27" i="11"/>
  <c r="J44" i="11" s="1"/>
  <c r="K27" i="11"/>
  <c r="J27" i="11"/>
  <c r="E27" i="11"/>
  <c r="M26" i="11"/>
  <c r="J43" i="11" s="1"/>
  <c r="K26" i="11"/>
  <c r="L26" i="11" s="1"/>
  <c r="J26" i="11"/>
  <c r="E26" i="11"/>
  <c r="J25" i="11"/>
  <c r="E25" i="11"/>
  <c r="J24" i="11"/>
  <c r="K24" i="11"/>
  <c r="E24" i="11"/>
  <c r="J23" i="11"/>
  <c r="J34" i="11" s="1"/>
  <c r="E23" i="11"/>
  <c r="J22" i="11"/>
  <c r="E22" i="11"/>
  <c r="J15" i="11"/>
  <c r="E15" i="11"/>
  <c r="J14" i="11"/>
  <c r="E14" i="11"/>
  <c r="I14" i="11" s="1"/>
  <c r="J13" i="11"/>
  <c r="E13" i="11"/>
  <c r="I13" i="11" s="1"/>
  <c r="J12" i="11"/>
  <c r="E12" i="11"/>
  <c r="I12" i="11" s="1"/>
  <c r="J11" i="11"/>
  <c r="E11" i="11"/>
  <c r="I11" i="11" s="1"/>
  <c r="J10" i="11"/>
  <c r="E10" i="11"/>
  <c r="I10" i="11" s="1"/>
  <c r="H45" i="11" s="1"/>
  <c r="J9" i="11"/>
  <c r="E9" i="11"/>
  <c r="I9" i="11" s="1"/>
  <c r="J8" i="11"/>
  <c r="E8" i="11"/>
  <c r="I8" i="11" s="1"/>
  <c r="J7" i="11"/>
  <c r="E7" i="11"/>
  <c r="J6" i="11"/>
  <c r="E6" i="11"/>
  <c r="I6" i="11" s="1"/>
  <c r="H41" i="11" s="1"/>
  <c r="J5" i="11"/>
  <c r="E5" i="11"/>
  <c r="I5" i="11" s="1"/>
  <c r="J4" i="11"/>
  <c r="E4" i="11"/>
  <c r="I4" i="11" s="1"/>
  <c r="Q39" i="9"/>
  <c r="P59" i="9"/>
  <c r="P60" i="9"/>
  <c r="P61" i="9"/>
  <c r="P58" i="9"/>
  <c r="O60" i="9"/>
  <c r="O61" i="9" s="1"/>
  <c r="O59" i="9"/>
  <c r="M69" i="9"/>
  <c r="K69" i="9"/>
  <c r="L69" i="9" s="1"/>
  <c r="J69" i="9"/>
  <c r="E69" i="9"/>
  <c r="M68" i="9"/>
  <c r="K68" i="9"/>
  <c r="J68" i="9"/>
  <c r="E68" i="9"/>
  <c r="M67" i="9"/>
  <c r="K67" i="9"/>
  <c r="J67" i="9"/>
  <c r="E67" i="9"/>
  <c r="M66" i="9"/>
  <c r="K66" i="9"/>
  <c r="J66" i="9"/>
  <c r="E66" i="9"/>
  <c r="M65" i="9"/>
  <c r="K65" i="9"/>
  <c r="J65" i="9"/>
  <c r="E65" i="9"/>
  <c r="M64" i="9"/>
  <c r="K64" i="9"/>
  <c r="L64" i="9" s="1"/>
  <c r="J64" i="9"/>
  <c r="E64" i="9"/>
  <c r="M63" i="9"/>
  <c r="K63" i="9"/>
  <c r="J63" i="9"/>
  <c r="E63" i="9"/>
  <c r="M62" i="9"/>
  <c r="K62" i="9"/>
  <c r="J62" i="9"/>
  <c r="E62" i="9"/>
  <c r="J61" i="9"/>
  <c r="E61" i="9"/>
  <c r="I61" i="9" s="1"/>
  <c r="J60" i="9"/>
  <c r="I60" i="9"/>
  <c r="K60" i="9" s="1"/>
  <c r="E60" i="9"/>
  <c r="J59" i="9"/>
  <c r="E59" i="9"/>
  <c r="I59" i="9" s="1"/>
  <c r="J58" i="9"/>
  <c r="E58" i="9"/>
  <c r="I58" i="9" s="1"/>
  <c r="N3" i="10"/>
  <c r="N4" i="10"/>
  <c r="N5" i="10"/>
  <c r="N6" i="10"/>
  <c r="N7" i="10"/>
  <c r="N8" i="10"/>
  <c r="N9" i="10"/>
  <c r="N10" i="10"/>
  <c r="N11" i="10"/>
  <c r="N12" i="10"/>
  <c r="N13" i="10"/>
  <c r="N2" i="10"/>
  <c r="M3" i="10"/>
  <c r="M4" i="10"/>
  <c r="M5" i="10"/>
  <c r="M6" i="10"/>
  <c r="M7" i="10"/>
  <c r="M8" i="10"/>
  <c r="M9" i="10"/>
  <c r="M10" i="10"/>
  <c r="M11" i="10"/>
  <c r="M12" i="10"/>
  <c r="M13" i="10"/>
  <c r="M2" i="10"/>
  <c r="M26" i="9"/>
  <c r="M27" i="9"/>
  <c r="M28" i="9"/>
  <c r="M29" i="9"/>
  <c r="M30" i="9"/>
  <c r="M31" i="9"/>
  <c r="M32" i="9"/>
  <c r="M33" i="9"/>
  <c r="G50" i="9"/>
  <c r="G40" i="9"/>
  <c r="G41" i="9"/>
  <c r="G42" i="9"/>
  <c r="G43" i="9"/>
  <c r="G44" i="9"/>
  <c r="G45" i="9"/>
  <c r="G46" i="9"/>
  <c r="G47" i="9"/>
  <c r="G48" i="9"/>
  <c r="G49" i="9"/>
  <c r="G39" i="9"/>
  <c r="K39" i="9" s="1"/>
  <c r="H47" i="9"/>
  <c r="J29" i="9"/>
  <c r="J26" i="9"/>
  <c r="J27" i="9"/>
  <c r="J28" i="9"/>
  <c r="J30" i="9"/>
  <c r="J31" i="9"/>
  <c r="J32" i="9"/>
  <c r="J33" i="9"/>
  <c r="J5" i="9"/>
  <c r="J6" i="9"/>
  <c r="J7" i="9"/>
  <c r="J8" i="9"/>
  <c r="J9" i="9"/>
  <c r="J10" i="9"/>
  <c r="J11" i="9"/>
  <c r="J12" i="9"/>
  <c r="J13" i="9"/>
  <c r="J14" i="9"/>
  <c r="J15" i="9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K33" i="9"/>
  <c r="E33" i="9"/>
  <c r="E32" i="9"/>
  <c r="K32" i="9" s="1"/>
  <c r="E31" i="9"/>
  <c r="K31" i="9" s="1"/>
  <c r="E30" i="9"/>
  <c r="K30" i="9" s="1"/>
  <c r="E29" i="9"/>
  <c r="K29" i="9" s="1"/>
  <c r="E28" i="9"/>
  <c r="K28" i="9" s="1"/>
  <c r="E27" i="9"/>
  <c r="K27" i="9" s="1"/>
  <c r="K26" i="9"/>
  <c r="E26" i="9"/>
  <c r="J25" i="9"/>
  <c r="E25" i="9"/>
  <c r="I25" i="9" s="1"/>
  <c r="K25" i="9" s="1"/>
  <c r="J24" i="9"/>
  <c r="E24" i="9"/>
  <c r="I24" i="9" s="1"/>
  <c r="K24" i="9" s="1"/>
  <c r="J23" i="9"/>
  <c r="E23" i="9"/>
  <c r="I23" i="9" s="1"/>
  <c r="K23" i="9" s="1"/>
  <c r="J22" i="9"/>
  <c r="E22" i="9"/>
  <c r="I22" i="9" s="1"/>
  <c r="K22" i="9" s="1"/>
  <c r="J4" i="9"/>
  <c r="E5" i="9"/>
  <c r="I5" i="9" s="1"/>
  <c r="E6" i="9"/>
  <c r="I6" i="9" s="1"/>
  <c r="K6" i="9" s="1"/>
  <c r="E7" i="9"/>
  <c r="I7" i="9" s="1"/>
  <c r="K7" i="9" s="1"/>
  <c r="E8" i="9"/>
  <c r="I8" i="9" s="1"/>
  <c r="K8" i="9" s="1"/>
  <c r="E9" i="9"/>
  <c r="I9" i="9" s="1"/>
  <c r="K9" i="9" s="1"/>
  <c r="L9" i="9" s="1"/>
  <c r="E10" i="9"/>
  <c r="I10" i="9" s="1"/>
  <c r="K10" i="9" s="1"/>
  <c r="E11" i="9"/>
  <c r="I11" i="9" s="1"/>
  <c r="K11" i="9" s="1"/>
  <c r="E12" i="9"/>
  <c r="I12" i="9" s="1"/>
  <c r="K12" i="9" s="1"/>
  <c r="E13" i="9"/>
  <c r="I13" i="9" s="1"/>
  <c r="K13" i="9" s="1"/>
  <c r="E14" i="9"/>
  <c r="I14" i="9" s="1"/>
  <c r="K14" i="9" s="1"/>
  <c r="E15" i="9"/>
  <c r="I15" i="9" s="1"/>
  <c r="K15" i="9" s="1"/>
  <c r="E4" i="9"/>
  <c r="I4" i="9" s="1"/>
  <c r="K4" i="9" s="1"/>
  <c r="Q155" i="9"/>
  <c r="R155" i="9" s="1"/>
  <c r="O209" i="9"/>
  <c r="N209" i="9"/>
  <c r="N206" i="9"/>
  <c r="P204" i="9"/>
  <c r="P203" i="9"/>
  <c r="I192" i="9"/>
  <c r="I193" i="9" s="1"/>
  <c r="P181" i="9"/>
  <c r="H181" i="9"/>
  <c r="P180" i="9"/>
  <c r="H180" i="9"/>
  <c r="P179" i="9"/>
  <c r="H179" i="9"/>
  <c r="P178" i="9"/>
  <c r="H178" i="9"/>
  <c r="P177" i="9"/>
  <c r="H177" i="9"/>
  <c r="P176" i="9"/>
  <c r="H176" i="9"/>
  <c r="P175" i="9"/>
  <c r="H175" i="9"/>
  <c r="P174" i="9"/>
  <c r="H174" i="9"/>
  <c r="P173" i="9"/>
  <c r="H173" i="9"/>
  <c r="P172" i="9"/>
  <c r="P171" i="9"/>
  <c r="T170" i="9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P170" i="9"/>
  <c r="U170" i="9" s="1"/>
  <c r="I170" i="9"/>
  <c r="K170" i="9" s="1"/>
  <c r="H165" i="9"/>
  <c r="G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M153" i="9" s="1"/>
  <c r="I153" i="9"/>
  <c r="H149" i="9"/>
  <c r="G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M137" i="9" s="1"/>
  <c r="I137" i="9"/>
  <c r="K132" i="9"/>
  <c r="L132" i="9" s="1"/>
  <c r="J132" i="9"/>
  <c r="C27" i="8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87" i="7"/>
  <c r="P81" i="7"/>
  <c r="L66" i="11" l="1"/>
  <c r="L64" i="11"/>
  <c r="L69" i="11"/>
  <c r="K9" i="11"/>
  <c r="H44" i="11"/>
  <c r="J16" i="11"/>
  <c r="L33" i="11"/>
  <c r="L63" i="11"/>
  <c r="L65" i="11"/>
  <c r="I149" i="11"/>
  <c r="K144" i="11"/>
  <c r="J165" i="11"/>
  <c r="J166" i="11" s="1"/>
  <c r="K164" i="11"/>
  <c r="I193" i="11"/>
  <c r="P209" i="11"/>
  <c r="O215" i="11" s="1"/>
  <c r="J149" i="11"/>
  <c r="J150" i="11" s="1"/>
  <c r="K158" i="11"/>
  <c r="I171" i="11"/>
  <c r="K171" i="11" s="1"/>
  <c r="U175" i="11"/>
  <c r="U176" i="11" s="1"/>
  <c r="U177" i="11" s="1"/>
  <c r="U178" i="11" s="1"/>
  <c r="U179" i="11" s="1"/>
  <c r="U180" i="11" s="1"/>
  <c r="U181" i="11" s="1"/>
  <c r="U171" i="11"/>
  <c r="U172" i="11" s="1"/>
  <c r="U173" i="11" s="1"/>
  <c r="U174" i="11" s="1"/>
  <c r="M58" i="11"/>
  <c r="O58" i="11" s="1"/>
  <c r="K138" i="11"/>
  <c r="K162" i="11"/>
  <c r="N210" i="11"/>
  <c r="N216" i="11" s="1"/>
  <c r="L62" i="11"/>
  <c r="K139" i="11"/>
  <c r="K146" i="11"/>
  <c r="K147" i="11"/>
  <c r="K154" i="11"/>
  <c r="L30" i="11"/>
  <c r="L27" i="11"/>
  <c r="L29" i="11"/>
  <c r="L31" i="11"/>
  <c r="L32" i="11"/>
  <c r="P12" i="11"/>
  <c r="L24" i="11"/>
  <c r="H40" i="11"/>
  <c r="K5" i="11"/>
  <c r="L5" i="11" s="1"/>
  <c r="M25" i="11"/>
  <c r="J42" i="11" s="1"/>
  <c r="K25" i="11"/>
  <c r="L25" i="11" s="1"/>
  <c r="M154" i="11"/>
  <c r="N137" i="11"/>
  <c r="H39" i="11"/>
  <c r="I39" i="11" s="1"/>
  <c r="K4" i="11"/>
  <c r="M59" i="11"/>
  <c r="L59" i="11"/>
  <c r="K12" i="11"/>
  <c r="L12" i="11" s="1"/>
  <c r="H47" i="11"/>
  <c r="M22" i="11"/>
  <c r="J39" i="11" s="1"/>
  <c r="K39" i="11" s="1"/>
  <c r="K22" i="11"/>
  <c r="L22" i="11" s="1"/>
  <c r="M60" i="11"/>
  <c r="H43" i="11"/>
  <c r="K8" i="11"/>
  <c r="L8" i="11" s="1"/>
  <c r="P215" i="11"/>
  <c r="H46" i="11"/>
  <c r="K11" i="11"/>
  <c r="L11" i="11" s="1"/>
  <c r="K13" i="11"/>
  <c r="L13" i="11" s="1"/>
  <c r="H48" i="11"/>
  <c r="M61" i="11"/>
  <c r="L61" i="11"/>
  <c r="L9" i="11"/>
  <c r="Q12" i="11"/>
  <c r="K15" i="11"/>
  <c r="L15" i="11" s="1"/>
  <c r="H50" i="11"/>
  <c r="M23" i="11"/>
  <c r="J40" i="11" s="1"/>
  <c r="K23" i="11"/>
  <c r="L23" i="11" s="1"/>
  <c r="L58" i="11"/>
  <c r="K7" i="11"/>
  <c r="L7" i="11" s="1"/>
  <c r="H42" i="11"/>
  <c r="H49" i="11"/>
  <c r="K14" i="11"/>
  <c r="L14" i="11" s="1"/>
  <c r="N218" i="11"/>
  <c r="J70" i="11"/>
  <c r="M24" i="11"/>
  <c r="J41" i="11" s="1"/>
  <c r="K137" i="11"/>
  <c r="K6" i="11"/>
  <c r="L6" i="11" s="1"/>
  <c r="M137" i="1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K153" i="11"/>
  <c r="K10" i="11"/>
  <c r="L10" i="11" s="1"/>
  <c r="I165" i="11"/>
  <c r="L62" i="9"/>
  <c r="O62" i="9"/>
  <c r="M61" i="9"/>
  <c r="K61" i="9"/>
  <c r="L61" i="9" s="1"/>
  <c r="L66" i="9"/>
  <c r="L65" i="9"/>
  <c r="L67" i="9"/>
  <c r="L68" i="9"/>
  <c r="L63" i="9"/>
  <c r="M58" i="9"/>
  <c r="K58" i="9"/>
  <c r="K59" i="9"/>
  <c r="L59" i="9" s="1"/>
  <c r="M59" i="9"/>
  <c r="L60" i="9"/>
  <c r="J70" i="9"/>
  <c r="M60" i="9"/>
  <c r="L14" i="9"/>
  <c r="L6" i="9"/>
  <c r="H43" i="9"/>
  <c r="M39" i="9"/>
  <c r="K40" i="9"/>
  <c r="L4" i="9"/>
  <c r="M22" i="9"/>
  <c r="M25" i="9"/>
  <c r="M24" i="9"/>
  <c r="M23" i="9"/>
  <c r="K5" i="9"/>
  <c r="L5" i="9" s="1"/>
  <c r="H40" i="9"/>
  <c r="H46" i="9"/>
  <c r="H45" i="9"/>
  <c r="H44" i="9"/>
  <c r="H39" i="9"/>
  <c r="I39" i="9" s="1"/>
  <c r="H50" i="9"/>
  <c r="H42" i="9"/>
  <c r="H49" i="9"/>
  <c r="H41" i="9"/>
  <c r="H48" i="9"/>
  <c r="L13" i="9"/>
  <c r="L30" i="9"/>
  <c r="K34" i="9"/>
  <c r="Q13" i="9" s="1"/>
  <c r="J16" i="9"/>
  <c r="P12" i="9" s="1"/>
  <c r="L10" i="9"/>
  <c r="J34" i="9"/>
  <c r="L23" i="9"/>
  <c r="L27" i="9"/>
  <c r="L11" i="9"/>
  <c r="L8" i="9"/>
  <c r="K16" i="9"/>
  <c r="L15" i="9"/>
  <c r="L7" i="9"/>
  <c r="L12" i="9"/>
  <c r="L26" i="9"/>
  <c r="L29" i="9"/>
  <c r="L31" i="9"/>
  <c r="L32" i="9"/>
  <c r="L25" i="9"/>
  <c r="L24" i="9"/>
  <c r="L28" i="9"/>
  <c r="L22" i="9"/>
  <c r="L33" i="9"/>
  <c r="K139" i="9"/>
  <c r="K143" i="9"/>
  <c r="K158" i="9"/>
  <c r="K141" i="9"/>
  <c r="K145" i="9"/>
  <c r="K156" i="9"/>
  <c r="K147" i="9"/>
  <c r="K144" i="9"/>
  <c r="I171" i="9"/>
  <c r="K171" i="9" s="1"/>
  <c r="M138" i="9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K157" i="9"/>
  <c r="K161" i="9"/>
  <c r="K162" i="9"/>
  <c r="K159" i="9"/>
  <c r="K163" i="9"/>
  <c r="P209" i="9"/>
  <c r="O215" i="9" s="1"/>
  <c r="P215" i="9" s="1"/>
  <c r="K142" i="9"/>
  <c r="K146" i="9"/>
  <c r="K153" i="9"/>
  <c r="K164" i="9"/>
  <c r="K155" i="9"/>
  <c r="K193" i="9"/>
  <c r="I194" i="9"/>
  <c r="I195" i="9" s="1"/>
  <c r="I196" i="9" s="1"/>
  <c r="M154" i="9"/>
  <c r="N138" i="9" s="1"/>
  <c r="N137" i="9"/>
  <c r="K148" i="9"/>
  <c r="K154" i="9"/>
  <c r="K192" i="9"/>
  <c r="Q209" i="9"/>
  <c r="I165" i="9"/>
  <c r="U171" i="9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N210" i="9"/>
  <c r="N216" i="9" s="1"/>
  <c r="N218" i="9" s="1"/>
  <c r="J165" i="9"/>
  <c r="J166" i="9" s="1"/>
  <c r="J149" i="9"/>
  <c r="J150" i="9" s="1"/>
  <c r="K137" i="9"/>
  <c r="K140" i="9"/>
  <c r="K160" i="9"/>
  <c r="I149" i="9"/>
  <c r="K138" i="9"/>
  <c r="N81" i="7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O59" i="11" l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P58" i="11"/>
  <c r="K40" i="11"/>
  <c r="M39" i="11"/>
  <c r="K193" i="11"/>
  <c r="I194" i="11"/>
  <c r="K149" i="11"/>
  <c r="I172" i="11"/>
  <c r="K172" i="11" s="1"/>
  <c r="K165" i="11"/>
  <c r="K70" i="11"/>
  <c r="Q40" i="11" s="1"/>
  <c r="L60" i="11"/>
  <c r="K34" i="11"/>
  <c r="L39" i="11"/>
  <c r="I40" i="11"/>
  <c r="N138" i="11"/>
  <c r="M155" i="11"/>
  <c r="P59" i="11"/>
  <c r="K16" i="11"/>
  <c r="L4" i="11"/>
  <c r="R12" i="11"/>
  <c r="Q39" i="11"/>
  <c r="O63" i="9"/>
  <c r="P62" i="9"/>
  <c r="K70" i="9"/>
  <c r="L58" i="9"/>
  <c r="I40" i="9"/>
  <c r="L39" i="9"/>
  <c r="M40" i="9"/>
  <c r="K41" i="9"/>
  <c r="L34" i="9"/>
  <c r="Q12" i="9"/>
  <c r="L16" i="9"/>
  <c r="P13" i="9"/>
  <c r="R13" i="9" s="1"/>
  <c r="I172" i="9"/>
  <c r="K172" i="9" s="1"/>
  <c r="K149" i="9"/>
  <c r="K165" i="9"/>
  <c r="K195" i="9"/>
  <c r="K194" i="9"/>
  <c r="M155" i="9"/>
  <c r="N139" i="9" s="1"/>
  <c r="I197" i="9"/>
  <c r="K196" i="9"/>
  <c r="M82" i="7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O63" i="5" s="1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L70" i="11" l="1"/>
  <c r="M40" i="11"/>
  <c r="K41" i="11"/>
  <c r="I173" i="11"/>
  <c r="I195" i="11"/>
  <c r="K194" i="11"/>
  <c r="P60" i="11"/>
  <c r="L40" i="11"/>
  <c r="I41" i="11"/>
  <c r="Q13" i="11"/>
  <c r="L34" i="11"/>
  <c r="P13" i="11"/>
  <c r="L16" i="11"/>
  <c r="N139" i="11"/>
  <c r="M156" i="11"/>
  <c r="I174" i="11"/>
  <c r="K173" i="11"/>
  <c r="L70" i="9"/>
  <c r="Q40" i="9"/>
  <c r="O64" i="9"/>
  <c r="P63" i="9"/>
  <c r="R12" i="9"/>
  <c r="Q20" i="9"/>
  <c r="P20" i="9"/>
  <c r="M41" i="9"/>
  <c r="K42" i="9"/>
  <c r="I41" i="9"/>
  <c r="L40" i="9"/>
  <c r="I173" i="9"/>
  <c r="I174" i="9" s="1"/>
  <c r="M156" i="9"/>
  <c r="M157" i="9" s="1"/>
  <c r="K197" i="9"/>
  <c r="I198" i="9"/>
  <c r="M90" i="7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K42" i="11" l="1"/>
  <c r="M41" i="11"/>
  <c r="I196" i="11"/>
  <c r="K195" i="11"/>
  <c r="K174" i="11"/>
  <c r="I175" i="11"/>
  <c r="L41" i="11"/>
  <c r="I42" i="11"/>
  <c r="R13" i="11"/>
  <c r="P20" i="11"/>
  <c r="Q20" i="11"/>
  <c r="P61" i="11"/>
  <c r="M157" i="11"/>
  <c r="N140" i="11"/>
  <c r="O65" i="9"/>
  <c r="P64" i="9"/>
  <c r="M42" i="9"/>
  <c r="K43" i="9"/>
  <c r="I42" i="9"/>
  <c r="L41" i="9"/>
  <c r="N140" i="9"/>
  <c r="K173" i="9"/>
  <c r="M158" i="9"/>
  <c r="N141" i="9"/>
  <c r="I199" i="9"/>
  <c r="K198" i="9"/>
  <c r="I175" i="9"/>
  <c r="K174" i="9"/>
  <c r="J42" i="7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K43" i="11" l="1"/>
  <c r="M42" i="11"/>
  <c r="I197" i="11"/>
  <c r="K196" i="11"/>
  <c r="K175" i="11"/>
  <c r="I176" i="11"/>
  <c r="N141" i="11"/>
  <c r="M158" i="11"/>
  <c r="P62" i="11"/>
  <c r="L42" i="11"/>
  <c r="I43" i="11"/>
  <c r="O66" i="9"/>
  <c r="P65" i="9"/>
  <c r="I43" i="9"/>
  <c r="L42" i="9"/>
  <c r="K44" i="9"/>
  <c r="M43" i="9"/>
  <c r="K175" i="9"/>
  <c r="I176" i="9"/>
  <c r="M159" i="9"/>
  <c r="N142" i="9"/>
  <c r="K199" i="9"/>
  <c r="I200" i="9"/>
  <c r="H45" i="7"/>
  <c r="J45" i="7" s="1"/>
  <c r="H67" i="7"/>
  <c r="J66" i="7"/>
  <c r="L28" i="7"/>
  <c r="M11" i="7"/>
  <c r="H44" i="5"/>
  <c r="J44" i="5" s="1"/>
  <c r="L27" i="5"/>
  <c r="M10" i="5"/>
  <c r="M43" i="11" l="1"/>
  <c r="K44" i="11"/>
  <c r="I198" i="11"/>
  <c r="K197" i="11"/>
  <c r="P63" i="11"/>
  <c r="K176" i="11"/>
  <c r="I177" i="11"/>
  <c r="I44" i="11"/>
  <c r="L43" i="11"/>
  <c r="M159" i="11"/>
  <c r="N142" i="11"/>
  <c r="O67" i="9"/>
  <c r="P66" i="9"/>
  <c r="K45" i="9"/>
  <c r="M44" i="9"/>
  <c r="I44" i="9"/>
  <c r="L43" i="9"/>
  <c r="N143" i="9"/>
  <c r="M160" i="9"/>
  <c r="K176" i="9"/>
  <c r="I177" i="9"/>
  <c r="K200" i="9"/>
  <c r="I201" i="9"/>
  <c r="H46" i="7"/>
  <c r="J46" i="7" s="1"/>
  <c r="H68" i="7"/>
  <c r="J67" i="7"/>
  <c r="L29" i="7"/>
  <c r="M12" i="7"/>
  <c r="H45" i="5"/>
  <c r="J45" i="5" s="1"/>
  <c r="L28" i="5"/>
  <c r="M11" i="5"/>
  <c r="H46" i="5"/>
  <c r="J46" i="5" s="1"/>
  <c r="K45" i="11" l="1"/>
  <c r="M44" i="11"/>
  <c r="I199" i="11"/>
  <c r="K198" i="11"/>
  <c r="P64" i="11"/>
  <c r="I45" i="11"/>
  <c r="L44" i="11"/>
  <c r="I178" i="11"/>
  <c r="K177" i="11"/>
  <c r="M160" i="11"/>
  <c r="N143" i="11"/>
  <c r="O68" i="9"/>
  <c r="P67" i="9"/>
  <c r="I45" i="9"/>
  <c r="L44" i="9"/>
  <c r="K46" i="9"/>
  <c r="M45" i="9"/>
  <c r="H47" i="7"/>
  <c r="I202" i="9"/>
  <c r="K201" i="9"/>
  <c r="I178" i="9"/>
  <c r="K177" i="9"/>
  <c r="N144" i="9"/>
  <c r="M161" i="9"/>
  <c r="H69" i="7"/>
  <c r="J68" i="7"/>
  <c r="M13" i="7"/>
  <c r="L30" i="7"/>
  <c r="J47" i="7"/>
  <c r="H48" i="7"/>
  <c r="L29" i="5"/>
  <c r="M12" i="5"/>
  <c r="H47" i="5"/>
  <c r="J47" i="5" s="1"/>
  <c r="M45" i="11" l="1"/>
  <c r="K46" i="11"/>
  <c r="I200" i="11"/>
  <c r="K199" i="11"/>
  <c r="K178" i="11"/>
  <c r="I179" i="11"/>
  <c r="L45" i="11"/>
  <c r="I46" i="11"/>
  <c r="P65" i="11"/>
  <c r="M161" i="11"/>
  <c r="N144" i="11"/>
  <c r="O69" i="9"/>
  <c r="P69" i="9" s="1"/>
  <c r="P68" i="9"/>
  <c r="K47" i="9"/>
  <c r="M46" i="9"/>
  <c r="I46" i="9"/>
  <c r="L45" i="9"/>
  <c r="M162" i="9"/>
  <c r="N145" i="9"/>
  <c r="I179" i="9"/>
  <c r="K178" i="9"/>
  <c r="I203" i="9"/>
  <c r="K203" i="9" s="1"/>
  <c r="K202" i="9"/>
  <c r="H70" i="7"/>
  <c r="J69" i="7"/>
  <c r="L31" i="7"/>
  <c r="M14" i="7"/>
  <c r="J48" i="7"/>
  <c r="H49" i="7"/>
  <c r="L30" i="5"/>
  <c r="M13" i="5"/>
  <c r="H48" i="5"/>
  <c r="J48" i="5" s="1"/>
  <c r="K47" i="11" l="1"/>
  <c r="M46" i="11"/>
  <c r="I201" i="11"/>
  <c r="K200" i="11"/>
  <c r="L46" i="11"/>
  <c r="I47" i="11"/>
  <c r="P66" i="11"/>
  <c r="K179" i="11"/>
  <c r="I180" i="11"/>
  <c r="N145" i="11"/>
  <c r="M162" i="11"/>
  <c r="P70" i="9"/>
  <c r="Q41" i="9" s="1"/>
  <c r="Q43" i="9" s="1"/>
  <c r="I47" i="9"/>
  <c r="L46" i="9"/>
  <c r="K48" i="9"/>
  <c r="M47" i="9"/>
  <c r="K204" i="9"/>
  <c r="K206" i="9" s="1"/>
  <c r="K179" i="9"/>
  <c r="I180" i="9"/>
  <c r="M163" i="9"/>
  <c r="N146" i="9"/>
  <c r="H71" i="7"/>
  <c r="J70" i="7"/>
  <c r="M15" i="7"/>
  <c r="L32" i="7"/>
  <c r="J49" i="7"/>
  <c r="H50" i="7"/>
  <c r="L31" i="5"/>
  <c r="M14" i="5"/>
  <c r="H49" i="5"/>
  <c r="J49" i="5" s="1"/>
  <c r="K48" i="11" l="1"/>
  <c r="M47" i="11"/>
  <c r="I202" i="11"/>
  <c r="K201" i="11"/>
  <c r="K180" i="11"/>
  <c r="I181" i="11"/>
  <c r="K181" i="11" s="1"/>
  <c r="K182" i="11" s="1"/>
  <c r="P67" i="11"/>
  <c r="I48" i="11"/>
  <c r="L47" i="11"/>
  <c r="N146" i="11"/>
  <c r="M163" i="11"/>
  <c r="K49" i="9"/>
  <c r="M48" i="9"/>
  <c r="I48" i="9"/>
  <c r="L47" i="9"/>
  <c r="K180" i="9"/>
  <c r="I181" i="9"/>
  <c r="K181" i="9" s="1"/>
  <c r="M164" i="9"/>
  <c r="N148" i="9" s="1"/>
  <c r="N147" i="9"/>
  <c r="H72" i="7"/>
  <c r="J71" i="7"/>
  <c r="M16" i="7"/>
  <c r="L33" i="7"/>
  <c r="H51" i="7"/>
  <c r="J50" i="7"/>
  <c r="L32" i="5"/>
  <c r="M15" i="5"/>
  <c r="H50" i="5"/>
  <c r="J50" i="5" s="1"/>
  <c r="M48" i="11" l="1"/>
  <c r="K49" i="11"/>
  <c r="K204" i="11"/>
  <c r="K206" i="11" s="1"/>
  <c r="I203" i="11"/>
  <c r="K203" i="11" s="1"/>
  <c r="K202" i="11"/>
  <c r="N147" i="11"/>
  <c r="M164" i="11"/>
  <c r="N148" i="11" s="1"/>
  <c r="I49" i="11"/>
  <c r="L48" i="11"/>
  <c r="P68" i="11"/>
  <c r="P69" i="11"/>
  <c r="O205" i="11"/>
  <c r="K184" i="11"/>
  <c r="K186" i="11" s="1"/>
  <c r="K182" i="9"/>
  <c r="I49" i="9"/>
  <c r="L48" i="9"/>
  <c r="K50" i="9"/>
  <c r="M50" i="9" s="1"/>
  <c r="M49" i="9"/>
  <c r="O205" i="9"/>
  <c r="K184" i="9"/>
  <c r="K186" i="9" s="1"/>
  <c r="H73" i="7"/>
  <c r="J72" i="7"/>
  <c r="L34" i="7"/>
  <c r="M17" i="7"/>
  <c r="H52" i="7"/>
  <c r="J51" i="7"/>
  <c r="L33" i="5"/>
  <c r="M16" i="5"/>
  <c r="H51" i="5"/>
  <c r="J51" i="5" s="1"/>
  <c r="K50" i="11" l="1"/>
  <c r="M50" i="11" s="1"/>
  <c r="M49" i="11"/>
  <c r="M51" i="11" s="1"/>
  <c r="Q14" i="11" s="1"/>
  <c r="Q16" i="11" s="1"/>
  <c r="O206" i="11"/>
  <c r="P206" i="11" s="1"/>
  <c r="P205" i="11"/>
  <c r="P70" i="11"/>
  <c r="Q41" i="11" s="1"/>
  <c r="Q43" i="11" s="1"/>
  <c r="L49" i="11"/>
  <c r="I50" i="11"/>
  <c r="L50" i="11" s="1"/>
  <c r="L51" i="11" s="1"/>
  <c r="P14" i="11" s="1"/>
  <c r="M51" i="9"/>
  <c r="Q14" i="9" s="1"/>
  <c r="I50" i="9"/>
  <c r="L50" i="9" s="1"/>
  <c r="L49" i="9"/>
  <c r="O206" i="9"/>
  <c r="P206" i="9" s="1"/>
  <c r="P205" i="9"/>
  <c r="H74" i="7"/>
  <c r="J73" i="7"/>
  <c r="M18" i="7"/>
  <c r="L35" i="7"/>
  <c r="J52" i="7"/>
  <c r="H53" i="7"/>
  <c r="J53" i="7" s="1"/>
  <c r="L34" i="5"/>
  <c r="M17" i="5"/>
  <c r="H52" i="5"/>
  <c r="J52" i="5" s="1"/>
  <c r="R14" i="11" l="1"/>
  <c r="P16" i="11"/>
  <c r="R16" i="11" s="1"/>
  <c r="O210" i="11"/>
  <c r="O216" i="11"/>
  <c r="L51" i="9"/>
  <c r="Q16" i="9"/>
  <c r="P14" i="9"/>
  <c r="O210" i="9"/>
  <c r="O216" i="9"/>
  <c r="J54" i="7"/>
  <c r="H75" i="7"/>
  <c r="J75" i="7" s="1"/>
  <c r="J74" i="7"/>
  <c r="L36" i="7"/>
  <c r="M20" i="7" s="1"/>
  <c r="M19" i="7"/>
  <c r="L35" i="5"/>
  <c r="M18" i="5"/>
  <c r="H53" i="5"/>
  <c r="J53" i="5" s="1"/>
  <c r="O218" i="11" l="1"/>
  <c r="N220" i="11" s="1"/>
  <c r="P216" i="11"/>
  <c r="P218" i="11" s="1"/>
  <c r="P16" i="9"/>
  <c r="R16" i="9" s="1"/>
  <c r="R14" i="9"/>
  <c r="O218" i="9"/>
  <c r="N220" i="9" s="1"/>
  <c r="P216" i="9"/>
  <c r="P218" i="9" s="1"/>
  <c r="J56" i="7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l="1"/>
  <c r="M92" i="7" s="1"/>
  <c r="O88" i="7"/>
  <c r="O90" i="7" s="1"/>
</calcChain>
</file>

<file path=xl/sharedStrings.xml><?xml version="1.0" encoding="utf-8"?>
<sst xmlns="http://schemas.openxmlformats.org/spreadsheetml/2006/main" count="543" uniqueCount="99">
  <si>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</si>
  <si>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</si>
  <si>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</si>
  <si>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</si>
  <si>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</si>
  <si>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</si>
  <si>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</si>
  <si>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</si>
  <si>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</si>
  <si>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</si>
  <si>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</si>
  <si>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</si>
  <si>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</si>
  <si>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</si>
  <si>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</si>
  <si>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</si>
  <si>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</si>
  <si>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</si>
  <si>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</si>
  <si>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</si>
  <si>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</si>
  <si>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</si>
  <si>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</si>
  <si>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</si>
  <si>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</si>
  <si>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</si>
  <si>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</si>
  <si>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</si>
  <si>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</si>
  <si>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</si>
  <si>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</si>
  <si>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</si>
  <si>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</si>
  <si>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</si>
  <si>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</si>
  <si>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</si>
  <si>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</si>
  <si>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</si>
  <si>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</si>
  <si>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</si>
  <si>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</si>
  <si>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</si>
  <si>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</si>
  <si>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</si>
  <si>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</si>
  <si>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</si>
  <si>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</si>
  <si>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</si>
  <si>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</si>
  <si>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</si>
  <si>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</si>
  <si>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</si>
  <si>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</si>
  <si>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</si>
  <si>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</si>
  <si>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</si>
  <si>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</si>
  <si>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</si>
  <si>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</si>
  <si>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</si>
  <si>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</si>
  <si>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</si>
  <si>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</si>
  <si>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</si>
  <si>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</si>
  <si>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</si>
  <si>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</si>
  <si>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</si>
  <si>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</si>
  <si>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</si>
  <si>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</si>
  <si>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</si>
  <si>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</si>
  <si>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</si>
  <si>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</si>
  <si>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</si>
  <si>
    <t>KUSD</t>
  </si>
  <si>
    <t>Vol</t>
  </si>
  <si>
    <t>Price/Toz</t>
  </si>
  <si>
    <t>Demand in KUSD</t>
  </si>
  <si>
    <t>Hedge quantity</t>
  </si>
  <si>
    <t>Nominal cost</t>
  </si>
  <si>
    <t>Price-SAA</t>
  </si>
  <si>
    <t>Backlog cost</t>
  </si>
  <si>
    <t>Order- Man</t>
  </si>
  <si>
    <t>Stock-Man</t>
  </si>
  <si>
    <t>Order-AI</t>
  </si>
  <si>
    <t>Stock-AI</t>
  </si>
  <si>
    <t>Total Order in KUSD</t>
  </si>
  <si>
    <t>Total Order in toz</t>
  </si>
  <si>
    <t>Total Order</t>
  </si>
  <si>
    <t>Storage-Manual</t>
  </si>
  <si>
    <t>Storage-AI</t>
  </si>
  <si>
    <t>Man-unhedged cost</t>
  </si>
  <si>
    <t>AI-unhedged cost</t>
  </si>
  <si>
    <t>With cap limit</t>
  </si>
  <si>
    <t>AI Storage</t>
  </si>
  <si>
    <t>With storage limit</t>
  </si>
  <si>
    <t>AI storage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</si>
</sst>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5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24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0" fontId="4" fillId="0" borderId="0" xfId="0" applyFont="1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3" borderId="0" xfId="0" applyNumberFormat="1" applyFill="1"/>
    <xf numFmtId="0" fontId="4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10728.398723507267</c:v>
                </c:pt>
                <c:pt idx="4">
                  <c:v>17041.954939826166</c:v>
                </c:pt>
                <c:pt idx="5">
                  <c:v>19660.601599272944</c:v>
                </c:pt>
                <c:pt idx="6">
                  <c:v>15111.978929410579</c:v>
                </c:pt>
                <c:pt idx="7">
                  <c:v>11038.074207174041</c:v>
                </c:pt>
                <c:pt idx="8">
                  <c:v>8897.5273788054092</c:v>
                </c:pt>
                <c:pt idx="9">
                  <c:v>7001.52272719336</c:v>
                </c:pt>
                <c:pt idx="10">
                  <c:v>5617.204276934046</c:v>
                </c:pt>
                <c:pt idx="11">
                  <c:v>4292.8554339669317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Eval08!$M$136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Eval08!$M$137:$M$148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984A-8DF8-C7F5B2F57166}"/>
            </c:ext>
          </c:extLst>
        </c:ser>
        <c:ser>
          <c:idx val="1"/>
          <c:order val="1"/>
          <c:tx>
            <c:strRef>
              <c:f>Eval08!$N$136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Eval08!$N$137:$N$148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984A-8DF8-C7F5B2F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Eval08!$H$206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Eval08!$G$207</c:f>
              <c:numCache>
                <c:formatCode>General</c:formatCode>
                <c:ptCount val="1"/>
              </c:numCache>
            </c:numRef>
          </c:cat>
          <c:val>
            <c:numRef>
              <c:f>Eval08!$H$207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C34D-99E2-6992F857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Eval08!$K$169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Eval08!$K$170:$K$181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3C43-90FC-B0F3608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Eval08!$T$169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Eval08!$T$170:$T$181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7E4D-B9EE-16688C28E19F}"/>
            </c:ext>
          </c:extLst>
        </c:ser>
        <c:ser>
          <c:idx val="1"/>
          <c:order val="1"/>
          <c:tx>
            <c:strRef>
              <c:f>Eval08!$U$169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Eval08!$U$170:$U$181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7E4D-B9EE-16688C28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2</xdr:row>
      <xdr:rowOff>72390</xdr:rowOff>
    </xdr:from>
    <xdr:to>
      <xdr:col>18</xdr:col>
      <xdr:colOff>388620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5F63-B452-C44B-8F8E-4FCE658E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457200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0DAF-C725-B142-AED2-5E4FDB0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3</xdr:col>
      <xdr:colOff>965200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1700-C85C-2847-8F92-C17F130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838200</xdr:colOff>
      <xdr:row>47</xdr:row>
      <xdr:rowOff>69850</xdr:rowOff>
    </xdr:from>
    <xdr:to>
      <xdr:col>19</xdr:col>
      <xdr:colOff>622300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0D748-1B7F-004A-AE16-CC68D196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19" t="s">
        <v>0</v>
      </c>
      <c r="C3" s="19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19" t="s">
        <v>8</v>
      </c>
      <c r="C14" s="19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D2B-71FC-0A4A-8981-25C5B83CB6E9}">
  <dimension ref="A1:T13"/>
  <sheetViews>
    <sheetView workbookViewId="0">
      <selection activeCell="I23" sqref="I23"/>
    </sheetView>
  </sheetViews>
  <sheetFormatPr baseColWidth="10" defaultRowHeight="15" x14ac:dyDescent="0.2"/>
  <cols>
    <col min="3" max="3" width="12.83203125" customWidth="1"/>
  </cols>
  <sheetData>
    <row r="1" spans="1:20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71</v>
      </c>
      <c r="L1" s="13" t="s">
        <v>72</v>
      </c>
      <c r="M1" s="13" t="s">
        <v>93</v>
      </c>
      <c r="N1" s="13" t="s">
        <v>94</v>
      </c>
      <c r="O1" s="13"/>
      <c r="P1" s="13"/>
      <c r="Q1" s="13"/>
      <c r="R1" s="13"/>
      <c r="S1" s="13"/>
      <c r="T1" s="13"/>
    </row>
    <row r="2" spans="1:20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9513.1687242798362</v>
      </c>
      <c r="F2">
        <f t="shared" ref="F2:F13" si="0">SUM(D2:E2)</f>
        <v>14400</v>
      </c>
      <c r="G2" s="8">
        <v>4886.8312757201647</v>
      </c>
      <c r="H2" s="8">
        <v>9513.1687242798362</v>
      </c>
      <c r="I2">
        <f>SUM(G2:H2)</f>
        <v>14400</v>
      </c>
      <c r="J2">
        <v>10314.285714285714</v>
      </c>
      <c r="K2">
        <v>254.28571428571433</v>
      </c>
      <c r="L2">
        <v>254.28571428571433</v>
      </c>
      <c r="M2">
        <f>C2*E2</f>
        <v>13425.083842321856</v>
      </c>
      <c r="N2">
        <f>C2*H2</f>
        <v>13425.083842321856</v>
      </c>
    </row>
    <row r="3" spans="1:20" x14ac:dyDescent="0.2">
      <c r="A3" s="12">
        <v>45778</v>
      </c>
      <c r="B3">
        <v>1.5806907894736841</v>
      </c>
      <c r="C3">
        <v>0</v>
      </c>
      <c r="D3">
        <v>4886.8312757201647</v>
      </c>
      <c r="E3">
        <v>2570.3115814226921</v>
      </c>
      <c r="F3">
        <f t="shared" si="0"/>
        <v>7457.1428571428569</v>
      </c>
      <c r="G3" s="8">
        <v>4886.8312757201647</v>
      </c>
      <c r="H3" s="8">
        <v>2570.3115814226921</v>
      </c>
      <c r="I3">
        <f t="shared" ref="I3:I13" si="1">SUM(G3:H3)</f>
        <v>7457.1428571428569</v>
      </c>
      <c r="J3">
        <v>12000</v>
      </c>
      <c r="K3">
        <v>27.142857142857157</v>
      </c>
      <c r="L3">
        <v>27.142857142857157</v>
      </c>
      <c r="M3">
        <f t="shared" ref="M3:M13" si="2">C3*E3</f>
        <v>0</v>
      </c>
      <c r="N3">
        <f t="shared" ref="N3:N13" si="3">C3*H3</f>
        <v>0</v>
      </c>
    </row>
    <row r="4" spans="1:20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9627.4544385655499</v>
      </c>
      <c r="F4">
        <f t="shared" si="0"/>
        <v>14514.285714285714</v>
      </c>
      <c r="G4" s="8">
        <v>4886.8312757201647</v>
      </c>
      <c r="H4" s="8">
        <v>9627.4544385655499</v>
      </c>
      <c r="I4">
        <f t="shared" si="1"/>
        <v>14514.285714285714</v>
      </c>
      <c r="J4">
        <v>9828.5714285714294</v>
      </c>
      <c r="K4">
        <v>261.42857142857139</v>
      </c>
      <c r="L4">
        <v>261.42857142857139</v>
      </c>
      <c r="M4">
        <f t="shared" si="2"/>
        <v>14069.511245706859</v>
      </c>
      <c r="N4">
        <f t="shared" si="3"/>
        <v>14069.511245706859</v>
      </c>
    </row>
    <row r="5" spans="1:20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7341.7401528512646</v>
      </c>
      <c r="F5">
        <f t="shared" si="0"/>
        <v>12228.571428571429</v>
      </c>
      <c r="G5" s="8">
        <v>4886.8312757201647</v>
      </c>
      <c r="H5">
        <v>7341.7401528512646</v>
      </c>
      <c r="I5">
        <f t="shared" si="1"/>
        <v>12228.571428571429</v>
      </c>
      <c r="J5">
        <v>12457.142857142857</v>
      </c>
      <c r="K5">
        <v>249.99999999999991</v>
      </c>
      <c r="L5">
        <v>249.99999999999991</v>
      </c>
      <c r="M5">
        <f t="shared" si="2"/>
        <v>7152.7869457594607</v>
      </c>
      <c r="N5">
        <f t="shared" si="3"/>
        <v>7152.7869457594607</v>
      </c>
    </row>
    <row r="6" spans="1:20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7341.7401528512646</v>
      </c>
      <c r="F6">
        <f t="shared" si="0"/>
        <v>12228.571428571429</v>
      </c>
      <c r="G6" s="8">
        <v>4886.8312757201647</v>
      </c>
      <c r="H6">
        <v>15000</v>
      </c>
      <c r="I6">
        <f t="shared" si="1"/>
        <v>19886.831275720164</v>
      </c>
      <c r="J6">
        <v>12657.142857142857</v>
      </c>
      <c r="K6">
        <v>228.57142857142856</v>
      </c>
      <c r="L6">
        <v>611.48442092886535</v>
      </c>
      <c r="M6">
        <f t="shared" si="2"/>
        <v>7152.7869457594607</v>
      </c>
      <c r="N6">
        <f t="shared" si="3"/>
        <v>14613.947368421052</v>
      </c>
    </row>
    <row r="7" spans="1:20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4456.0258671369784</v>
      </c>
      <c r="F7">
        <f t="shared" si="0"/>
        <v>9342.8571428571431</v>
      </c>
      <c r="G7" s="8">
        <v>4886.8312757201647</v>
      </c>
      <c r="H7">
        <v>15000</v>
      </c>
      <c r="I7">
        <f t="shared" si="1"/>
        <v>19886.831275720164</v>
      </c>
      <c r="J7">
        <v>12000</v>
      </c>
      <c r="K7">
        <v>95.714285714285694</v>
      </c>
      <c r="L7">
        <v>1005.8259847148737</v>
      </c>
      <c r="M7">
        <f t="shared" si="2"/>
        <v>1447.123716312386</v>
      </c>
      <c r="N7">
        <f t="shared" si="3"/>
        <v>4871.3486842105267</v>
      </c>
    </row>
    <row r="8" spans="1:20" x14ac:dyDescent="0.2">
      <c r="A8" s="12">
        <v>45931</v>
      </c>
      <c r="B8">
        <v>1.7219534883720931</v>
      </c>
      <c r="C8">
        <v>1.7219534883720931</v>
      </c>
      <c r="D8">
        <v>2767.3611111111113</v>
      </c>
      <c r="E8">
        <v>10546.924603174602</v>
      </c>
      <c r="F8">
        <f t="shared" si="0"/>
        <v>13314.285714285714</v>
      </c>
      <c r="G8" s="8">
        <v>2767.3611111111113</v>
      </c>
      <c r="H8">
        <v>15000</v>
      </c>
      <c r="I8">
        <f t="shared" si="1"/>
        <v>17767.361111111109</v>
      </c>
      <c r="J8">
        <v>11714.285714285714</v>
      </c>
      <c r="K8">
        <v>175.71428571428569</v>
      </c>
      <c r="L8">
        <v>1308.4797545561435</v>
      </c>
      <c r="M8">
        <f t="shared" si="2"/>
        <v>18161.313612033959</v>
      </c>
      <c r="N8">
        <f t="shared" si="3"/>
        <v>25829.302325581397</v>
      </c>
    </row>
    <row r="9" spans="1:20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7346.9246031746025</v>
      </c>
      <c r="F9">
        <f t="shared" si="0"/>
        <v>10114.285714285714</v>
      </c>
      <c r="G9" s="8">
        <v>2767.3611111111113</v>
      </c>
      <c r="H9">
        <v>3088.8718871251899</v>
      </c>
      <c r="I9">
        <f t="shared" si="1"/>
        <v>5856.2329982363008</v>
      </c>
      <c r="J9">
        <v>9342.8571428571431</v>
      </c>
      <c r="K9">
        <v>214.28571428571422</v>
      </c>
      <c r="L9">
        <v>1134.1485473251014</v>
      </c>
      <c r="M9">
        <f t="shared" si="2"/>
        <v>12639.892311851394</v>
      </c>
      <c r="N9">
        <f t="shared" si="3"/>
        <v>5314.1974536525295</v>
      </c>
    </row>
    <row r="10" spans="1:20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6461.210317460318</v>
      </c>
      <c r="F10">
        <f t="shared" si="0"/>
        <v>9228.5714285714294</v>
      </c>
      <c r="G10" s="8">
        <v>2767.3611111111113</v>
      </c>
      <c r="H10">
        <v>0</v>
      </c>
      <c r="I10">
        <f t="shared" si="1"/>
        <v>2767.3611111111113</v>
      </c>
      <c r="J10">
        <v>9085.7142857142862</v>
      </c>
      <c r="K10">
        <v>221.42857142857139</v>
      </c>
      <c r="L10">
        <v>818.2308885949426</v>
      </c>
      <c r="M10">
        <f t="shared" si="2"/>
        <v>14821.390134097073</v>
      </c>
      <c r="N10">
        <f t="shared" si="3"/>
        <v>0</v>
      </c>
    </row>
    <row r="11" spans="1:20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3404.0674603174602</v>
      </c>
      <c r="F11">
        <f t="shared" si="0"/>
        <v>6171.4285714285716</v>
      </c>
      <c r="G11" s="8">
        <v>2767.3611111111113</v>
      </c>
      <c r="H11">
        <v>0</v>
      </c>
      <c r="I11">
        <f t="shared" si="1"/>
        <v>2767.3611111111113</v>
      </c>
      <c r="J11">
        <v>9028.5714285714294</v>
      </c>
      <c r="K11">
        <v>78.571428571428541</v>
      </c>
      <c r="L11">
        <v>505.17037272192675</v>
      </c>
      <c r="M11">
        <f t="shared" si="2"/>
        <v>976.06520967627716</v>
      </c>
      <c r="N11">
        <f t="shared" si="3"/>
        <v>0</v>
      </c>
    </row>
    <row r="12" spans="1:20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4975.4960317460318</v>
      </c>
      <c r="F12">
        <f t="shared" si="0"/>
        <v>7742.8571428571431</v>
      </c>
      <c r="G12" s="8">
        <v>2767.3611111111113</v>
      </c>
      <c r="H12">
        <v>0</v>
      </c>
      <c r="I12">
        <f t="shared" si="1"/>
        <v>2767.3611111111113</v>
      </c>
      <c r="J12">
        <v>7685.7142857142853</v>
      </c>
      <c r="K12">
        <v>81.428571428571431</v>
      </c>
      <c r="L12">
        <v>259.25271399176808</v>
      </c>
      <c r="M12">
        <f t="shared" si="2"/>
        <v>7133.3015392635671</v>
      </c>
      <c r="N12">
        <f t="shared" si="3"/>
        <v>0</v>
      </c>
    </row>
    <row r="13" spans="1:20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4918.353174603174</v>
      </c>
      <c r="F13">
        <f t="shared" si="0"/>
        <v>7685.7142857142853</v>
      </c>
      <c r="G13" s="8">
        <v>2767.3611111111113</v>
      </c>
      <c r="H13">
        <v>0</v>
      </c>
      <c r="I13">
        <f t="shared" si="1"/>
        <v>2767.3611111111113</v>
      </c>
      <c r="J13">
        <v>7571.4285714285716</v>
      </c>
      <c r="K13">
        <v>87.14285714285711</v>
      </c>
      <c r="L13">
        <v>19.049340975895031</v>
      </c>
      <c r="M13">
        <f t="shared" si="2"/>
        <v>5641.1127046179927</v>
      </c>
      <c r="N1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opLeftCell="A5" zoomScaleNormal="100" workbookViewId="0">
      <selection activeCell="G9" sqref="G9:G20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0" t="s">
        <v>58</v>
      </c>
      <c r="I2">
        <v>1316511.5530000001</v>
      </c>
      <c r="J2">
        <v>765195</v>
      </c>
    </row>
    <row r="3" spans="2:13" x14ac:dyDescent="0.2">
      <c r="H3" s="20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1531015.5531492536</v>
      </c>
      <c r="N60" s="8">
        <v>1072454.3241951317</v>
      </c>
      <c r="O60" s="8">
        <f>100*(M60-N60)/M60</f>
        <v>29.95144157816523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>
        <v>162857.65087448523</v>
      </c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3879440.5531492536</v>
      </c>
      <c r="N63" s="8">
        <f>SUM(N60:N62)</f>
        <v>3583736.9750696169</v>
      </c>
      <c r="O63" s="8">
        <f t="shared" si="15"/>
        <v>7.6223252819170106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9" zoomScaleNormal="100" workbookViewId="0">
      <selection activeCell="L44" sqref="L44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0" t="s">
        <v>58</v>
      </c>
      <c r="I2">
        <v>1316511.5530000001</v>
      </c>
      <c r="J2">
        <v>765195</v>
      </c>
    </row>
    <row r="3" spans="2:13" x14ac:dyDescent="0.2">
      <c r="H3" s="20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11886.831275720164</v>
      </c>
      <c r="H45">
        <f t="shared" si="11"/>
        <v>8582.7189788058131</v>
      </c>
      <c r="I45">
        <v>0.05</v>
      </c>
      <c r="J45">
        <f t="shared" si="9"/>
        <v>10728.398723507267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11544.753086419725</v>
      </c>
      <c r="H46">
        <f t="shared" si="11"/>
        <v>13633.563951860931</v>
      </c>
      <c r="I46">
        <v>0.05</v>
      </c>
      <c r="J46">
        <f t="shared" si="9"/>
        <v>17041.954939826166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8166.1499588477345</v>
      </c>
      <c r="H47">
        <f t="shared" si="11"/>
        <v>15728.481279418354</v>
      </c>
      <c r="I47">
        <v>0.05</v>
      </c>
      <c r="J47">
        <f t="shared" si="9"/>
        <v>19660.601599272944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12089.583143528464</v>
      </c>
      <c r="I48">
        <v>0.05</v>
      </c>
      <c r="J48">
        <f t="shared" si="9"/>
        <v>15111.978929410579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2767.3611111111113</v>
      </c>
      <c r="H49">
        <f t="shared" si="11"/>
        <v>8830.4593657392325</v>
      </c>
      <c r="I49">
        <v>0.05</v>
      </c>
      <c r="J49">
        <f t="shared" si="9"/>
        <v>11038.074207174041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7118.0219030443277</v>
      </c>
      <c r="I50">
        <v>0.05</v>
      </c>
      <c r="J50">
        <f t="shared" si="9"/>
        <v>8897.5273788054092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5601.218181754688</v>
      </c>
      <c r="I51">
        <v>0.05</v>
      </c>
      <c r="J51">
        <f t="shared" si="9"/>
        <v>7001.52272719336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4493.7634215472372</v>
      </c>
      <c r="I52">
        <v>0.05</v>
      </c>
      <c r="J52">
        <f t="shared" si="9"/>
        <v>5617.204276934046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3434.2843471735455</v>
      </c>
      <c r="I53">
        <v>0.05</v>
      </c>
      <c r="J53">
        <f t="shared" si="9"/>
        <v>4292.8554339669317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109228.04145268616</v>
      </c>
    </row>
    <row r="56" spans="4:20" x14ac:dyDescent="0.2">
      <c r="I56" t="s">
        <v>44</v>
      </c>
      <c r="J56">
        <f>SUM(J37+J54)</f>
        <v>3530107.365647818</v>
      </c>
    </row>
    <row r="58" spans="4:20" x14ac:dyDescent="0.2">
      <c r="I58" t="s">
        <v>46</v>
      </c>
      <c r="J58">
        <f>(J21-J56)/J21</f>
        <v>-8.9789520815882415E-2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109228.04145268616</v>
      </c>
      <c r="O77" s="8">
        <f t="shared" si="16"/>
        <v>-347.14232833044645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3116915.5068027484</v>
      </c>
      <c r="O78" s="8">
        <f t="shared" ref="O78" si="17">100*(M78-N78)/M78</f>
        <v>4.4970231188698877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261.78855005800523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110.46704906069816</v>
      </c>
      <c r="O88">
        <f>M88-N88</f>
        <v>-85.761928999002507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3152.2716477267986</v>
      </c>
      <c r="O90">
        <f>SUM(O87:O89)</f>
        <v>148.43347233489703</v>
      </c>
    </row>
    <row r="92" spans="12:16" x14ac:dyDescent="0.2">
      <c r="M92">
        <f>M90-N90</f>
        <v>148.43347233489703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EF5-E5D7-1E46-A94E-F3C5D2281BB2}">
  <dimension ref="B2:U220"/>
  <sheetViews>
    <sheetView topLeftCell="A26" zoomScaleNormal="100" workbookViewId="0">
      <selection activeCell="I64" sqref="I6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J15" si="2">F5*H5</f>
        <v>7724.5691872427979</v>
      </c>
      <c r="K5">
        <f t="shared" ref="K5:K15" si="3">G5*I5</f>
        <v>0</v>
      </c>
      <c r="L5">
        <f t="shared" ref="L5:L16" si="4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3"/>
        <v>14069.511245706859</v>
      </c>
      <c r="L6">
        <f t="shared" si="4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3"/>
        <v>7152.7869457594607</v>
      </c>
      <c r="L7">
        <f t="shared" si="4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3"/>
        <v>7152.7869457594607</v>
      </c>
      <c r="L8">
        <f t="shared" si="4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3"/>
        <v>1447.123716312386</v>
      </c>
      <c r="L9">
        <f t="shared" si="4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3"/>
        <v>18161.313612033959</v>
      </c>
      <c r="L10">
        <f t="shared" si="4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3"/>
        <v>12639.892311851394</v>
      </c>
      <c r="L11">
        <f t="shared" si="4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3"/>
        <v>14821.390134097073</v>
      </c>
      <c r="L12">
        <f t="shared" si="4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3"/>
        <v>976.06520967627716</v>
      </c>
      <c r="L13">
        <f t="shared" si="4"/>
        <v>5737.1248804581701</v>
      </c>
      <c r="O13" t="s">
        <v>22</v>
      </c>
      <c r="P13">
        <f>K16</f>
        <v>102620.3682074003</v>
      </c>
      <c r="Q13">
        <f>K34</f>
        <v>85276.177865653677</v>
      </c>
      <c r="R13">
        <f t="shared" ref="R13:R16" si="5">100*(P13- Q13)/P13</f>
        <v>16.901313691150715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3"/>
        <v>7133.3015392635671</v>
      </c>
      <c r="L14">
        <f t="shared" si="4"/>
        <v>11894.361210045459</v>
      </c>
      <c r="O14" t="s">
        <v>42</v>
      </c>
      <c r="P14">
        <f>L51</f>
        <v>1975.7142857142853</v>
      </c>
      <c r="Q14">
        <f>M51</f>
        <v>6454.4991666666583</v>
      </c>
      <c r="R14">
        <f t="shared" si="5"/>
        <v>-226.69193179079261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3"/>
        <v>5641.1127046179927</v>
      </c>
      <c r="L15">
        <f t="shared" si="4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4"/>
        <v>178126.92262050201</v>
      </c>
      <c r="O16" s="9" t="s">
        <v>29</v>
      </c>
      <c r="P16">
        <f>SUM(P12:P15)</f>
        <v>180102.6369062163</v>
      </c>
      <c r="Q16">
        <f>SUM(Q12:Q15)</f>
        <v>167237.23144542205</v>
      </c>
      <c r="R16">
        <f t="shared" si="5"/>
        <v>7.1433742902351689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160782.7322787554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8">
        <f>E22-H22</f>
        <v>9513.1687242798362</v>
      </c>
      <c r="J22">
        <f>F22*H22</f>
        <v>7471.0648148148148</v>
      </c>
      <c r="K22">
        <f>G22*I22</f>
        <v>13425.083842321856</v>
      </c>
      <c r="L22">
        <f>SUM(J22:K22)</f>
        <v>20896.148657136669</v>
      </c>
      <c r="M22" s="16">
        <f>SUM(H22:I22)</f>
        <v>14400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 s="18">
        <f t="shared" ref="I23:I25" si="7">E23-H23</f>
        <v>2570.3115814226921</v>
      </c>
      <c r="J23">
        <f t="shared" ref="J23:J33" si="8">F23*H23</f>
        <v>7724.5691872427979</v>
      </c>
      <c r="K23">
        <f t="shared" ref="K23:K33" si="9">G23*I23</f>
        <v>0</v>
      </c>
      <c r="L23">
        <f t="shared" ref="L23:L34" si="10">SUM(J23:K23)</f>
        <v>7724.5691872427979</v>
      </c>
      <c r="M23" s="16">
        <f t="shared" ref="M23:M33" si="11">SUM(H23:I23)</f>
        <v>7457.1428571428569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 s="18">
        <f t="shared" si="7"/>
        <v>9627.4544385655499</v>
      </c>
      <c r="J24">
        <f t="shared" si="8"/>
        <v>7935.0887345679021</v>
      </c>
      <c r="K24">
        <f t="shared" si="9"/>
        <v>14069.511245706859</v>
      </c>
      <c r="L24">
        <f t="shared" si="10"/>
        <v>22004.599980274761</v>
      </c>
      <c r="M24" s="16">
        <f t="shared" si="11"/>
        <v>14514.285714285714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 s="18">
        <f t="shared" si="7"/>
        <v>7341.7401528512646</v>
      </c>
      <c r="J25">
        <f t="shared" si="8"/>
        <v>7935.0887345679021</v>
      </c>
      <c r="K25">
        <f t="shared" si="9"/>
        <v>7152.7869457594607</v>
      </c>
      <c r="L25">
        <f t="shared" si="10"/>
        <v>15087.875680327363</v>
      </c>
      <c r="M25" s="16">
        <f t="shared" si="11"/>
        <v>12228.571428571429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 s="18">
        <v>15000</v>
      </c>
      <c r="J26">
        <f t="shared" si="8"/>
        <v>7935.0887345679021</v>
      </c>
      <c r="K26">
        <f t="shared" si="9"/>
        <v>14613.947368421052</v>
      </c>
      <c r="L26">
        <f t="shared" si="10"/>
        <v>22549.036102988954</v>
      </c>
      <c r="M26" s="16">
        <f t="shared" si="11"/>
        <v>19886.831275720164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 s="18">
        <v>15000</v>
      </c>
      <c r="J27">
        <f t="shared" si="8"/>
        <v>7935.0887345679021</v>
      </c>
      <c r="K27">
        <f t="shared" si="9"/>
        <v>4871.3486842105267</v>
      </c>
      <c r="L27">
        <f t="shared" si="10"/>
        <v>12806.437418778429</v>
      </c>
      <c r="M27" s="16">
        <f t="shared" si="11"/>
        <v>19886.831275720164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 s="18">
        <v>15000</v>
      </c>
      <c r="J28">
        <f t="shared" si="8"/>
        <v>4765.2671188630493</v>
      </c>
      <c r="K28">
        <f t="shared" si="9"/>
        <v>25829.302325581397</v>
      </c>
      <c r="L28">
        <f t="shared" si="10"/>
        <v>30594.569444444445</v>
      </c>
      <c r="M28" s="16">
        <f t="shared" si="11"/>
        <v>17767.361111111109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 s="18">
        <v>3088.8718871251899</v>
      </c>
      <c r="J29">
        <f>F29*H29</f>
        <v>4761.0596707818931</v>
      </c>
      <c r="K29">
        <f t="shared" si="9"/>
        <v>5314.1974536525295</v>
      </c>
      <c r="L29">
        <f t="shared" si="10"/>
        <v>10075.257124434422</v>
      </c>
      <c r="M29" s="16">
        <f t="shared" si="11"/>
        <v>5856.2329982363008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 s="18">
        <v>0</v>
      </c>
      <c r="J30">
        <f t="shared" si="8"/>
        <v>4761.0596707818931</v>
      </c>
      <c r="K30">
        <f t="shared" si="9"/>
        <v>0</v>
      </c>
      <c r="L30">
        <f t="shared" si="10"/>
        <v>4761.0596707818931</v>
      </c>
      <c r="M30" s="16">
        <f t="shared" si="11"/>
        <v>2767.3611111111113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 s="18">
        <v>0</v>
      </c>
      <c r="J31">
        <f t="shared" si="8"/>
        <v>4761.0596707818931</v>
      </c>
      <c r="K31">
        <f t="shared" si="9"/>
        <v>0</v>
      </c>
      <c r="L31">
        <f t="shared" si="10"/>
        <v>4761.0596707818931</v>
      </c>
      <c r="M31" s="16">
        <f t="shared" si="11"/>
        <v>2767.3611111111113</v>
      </c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 s="18">
        <v>0</v>
      </c>
      <c r="J32">
        <f t="shared" si="8"/>
        <v>4761.0596707818931</v>
      </c>
      <c r="K32">
        <f t="shared" si="9"/>
        <v>0</v>
      </c>
      <c r="L32">
        <f t="shared" si="10"/>
        <v>4761.0596707818931</v>
      </c>
      <c r="M32" s="16">
        <f t="shared" si="11"/>
        <v>2767.3611111111113</v>
      </c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 s="18">
        <v>0</v>
      </c>
      <c r="J33">
        <f t="shared" si="8"/>
        <v>4761.0596707818931</v>
      </c>
      <c r="K33">
        <f t="shared" si="9"/>
        <v>0</v>
      </c>
      <c r="L33">
        <f t="shared" si="10"/>
        <v>4761.0596707818931</v>
      </c>
      <c r="M33" s="16">
        <f t="shared" si="11"/>
        <v>2767.3611111111113</v>
      </c>
    </row>
    <row r="34" spans="2:18" x14ac:dyDescent="0.2">
      <c r="I34" t="s">
        <v>16</v>
      </c>
      <c r="J34">
        <f>SUM(J22:J33)</f>
        <v>75506.554413101723</v>
      </c>
      <c r="K34">
        <f>SUM(K22:K33)</f>
        <v>85276.177865653677</v>
      </c>
      <c r="L34">
        <f t="shared" si="10"/>
        <v>160782.7322787554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18">
        <v>14400</v>
      </c>
      <c r="K39">
        <f>E39+J39-G39</f>
        <v>5085.7142857142862</v>
      </c>
      <c r="L39">
        <f>I39*0.05</f>
        <v>254.28571428571433</v>
      </c>
      <c r="M39">
        <f>K39*0.05</f>
        <v>254.28571428571433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2">B40*1000/C40</f>
        <v>12000</v>
      </c>
      <c r="H40" s="16">
        <f t="shared" ref="H40:H50" si="13">SUM(H5:I5)</f>
        <v>7457.1428571428569</v>
      </c>
      <c r="I40" s="16">
        <f>I39+H40-G40</f>
        <v>542.85714285714312</v>
      </c>
      <c r="J40" s="18">
        <v>7457.1428571428569</v>
      </c>
      <c r="K40">
        <f>K39+J40-G40</f>
        <v>542.85714285714312</v>
      </c>
      <c r="L40">
        <f t="shared" ref="L40:L50" si="14">I40*0.05</f>
        <v>27.142857142857157</v>
      </c>
      <c r="M40">
        <f t="shared" ref="M40:M50" si="15">K40*0.05</f>
        <v>27.142857142857157</v>
      </c>
      <c r="O40" t="s">
        <v>22</v>
      </c>
      <c r="P40">
        <v>102620.3682074003</v>
      </c>
      <c r="Q40">
        <f>K70</f>
        <v>91022.239842391078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2"/>
        <v>9828.5714285714294</v>
      </c>
      <c r="H41" s="16">
        <f t="shared" si="13"/>
        <v>14514.285714285714</v>
      </c>
      <c r="I41" s="16">
        <f t="shared" ref="I41:I50" si="16">I40+H41-G41</f>
        <v>5228.5714285714275</v>
      </c>
      <c r="J41" s="18">
        <v>14514.285714285714</v>
      </c>
      <c r="K41">
        <f>K40+J41-G41</f>
        <v>5228.5714285714275</v>
      </c>
      <c r="L41">
        <f t="shared" si="14"/>
        <v>261.42857142857139</v>
      </c>
      <c r="M41">
        <f t="shared" si="15"/>
        <v>261.42857142857139</v>
      </c>
      <c r="O41" t="s">
        <v>42</v>
      </c>
      <c r="P41">
        <v>1975.7142857142853</v>
      </c>
      <c r="Q41">
        <f>P70</f>
        <v>5582.7642808240898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2"/>
        <v>12457.142857142857</v>
      </c>
      <c r="H42" s="16">
        <f t="shared" si="13"/>
        <v>12228.571428571429</v>
      </c>
      <c r="I42" s="16">
        <f t="shared" si="16"/>
        <v>4999.9999999999982</v>
      </c>
      <c r="J42" s="18">
        <v>12228.571428571429</v>
      </c>
      <c r="K42">
        <f t="shared" ref="K42:K50" si="17">K41+J42-G42</f>
        <v>4999.9999999999982</v>
      </c>
      <c r="L42">
        <f t="shared" si="14"/>
        <v>249.99999999999991</v>
      </c>
      <c r="M42">
        <f t="shared" si="15"/>
        <v>249.99999999999991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2"/>
        <v>12657.142857142857</v>
      </c>
      <c r="H43" s="16">
        <f t="shared" si="13"/>
        <v>12228.571428571429</v>
      </c>
      <c r="I43" s="16">
        <f t="shared" si="16"/>
        <v>4571.4285714285706</v>
      </c>
      <c r="J43" s="18">
        <v>19886.831275720164</v>
      </c>
      <c r="K43">
        <f t="shared" si="17"/>
        <v>12229.688418577307</v>
      </c>
      <c r="L43">
        <f t="shared" si="14"/>
        <v>228.57142857142856</v>
      </c>
      <c r="M43">
        <f t="shared" si="15"/>
        <v>611.48442092886535</v>
      </c>
      <c r="O43" t="s">
        <v>29</v>
      </c>
      <c r="P43">
        <v>180102.6369062163</v>
      </c>
      <c r="Q43">
        <f>SUM(Q39:Q42)</f>
        <v>172111.55853631688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2"/>
        <v>12000</v>
      </c>
      <c r="H44" s="16">
        <f t="shared" si="13"/>
        <v>9342.8571428571431</v>
      </c>
      <c r="I44" s="16">
        <f t="shared" si="16"/>
        <v>1914.2857142857138</v>
      </c>
      <c r="J44" s="18">
        <v>19886.831275720164</v>
      </c>
      <c r="K44">
        <f t="shared" si="17"/>
        <v>20116.519694297473</v>
      </c>
      <c r="L44">
        <f t="shared" si="14"/>
        <v>95.714285714285694</v>
      </c>
      <c r="M44">
        <f t="shared" si="15"/>
        <v>1005.8259847148737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2"/>
        <v>11714.285714285714</v>
      </c>
      <c r="H45" s="16">
        <f t="shared" si="13"/>
        <v>13314.285714285714</v>
      </c>
      <c r="I45" s="16">
        <f t="shared" si="16"/>
        <v>3514.2857142857138</v>
      </c>
      <c r="J45" s="18">
        <v>17767.361111111109</v>
      </c>
      <c r="K45">
        <f t="shared" si="17"/>
        <v>26169.595091122868</v>
      </c>
      <c r="L45">
        <f t="shared" si="14"/>
        <v>175.71428571428569</v>
      </c>
      <c r="M45">
        <f t="shared" si="15"/>
        <v>1308.4797545561435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2"/>
        <v>9342.8571428571431</v>
      </c>
      <c r="H46" s="16">
        <f t="shared" si="13"/>
        <v>10114.285714285714</v>
      </c>
      <c r="I46" s="16">
        <f t="shared" si="16"/>
        <v>4285.7142857142844</v>
      </c>
      <c r="J46" s="18">
        <v>5856.2329982363008</v>
      </c>
      <c r="K46">
        <f t="shared" si="17"/>
        <v>22682.970946502028</v>
      </c>
      <c r="L46">
        <f t="shared" si="14"/>
        <v>214.28571428571422</v>
      </c>
      <c r="M46">
        <f t="shared" si="15"/>
        <v>1134.1485473251014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2"/>
        <v>9085.7142857142862</v>
      </c>
      <c r="H47" s="16">
        <f t="shared" si="13"/>
        <v>9228.5714285714294</v>
      </c>
      <c r="I47" s="16">
        <f t="shared" si="16"/>
        <v>4428.5714285714275</v>
      </c>
      <c r="J47" s="18">
        <v>2767.3611111111113</v>
      </c>
      <c r="K47">
        <f t="shared" si="17"/>
        <v>16364.617771898851</v>
      </c>
      <c r="L47">
        <f t="shared" si="14"/>
        <v>221.42857142857139</v>
      </c>
      <c r="M47">
        <f t="shared" si="15"/>
        <v>818.2308885949426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2"/>
        <v>9028.5714285714294</v>
      </c>
      <c r="H48" s="16">
        <f t="shared" si="13"/>
        <v>6171.4285714285716</v>
      </c>
      <c r="I48" s="16">
        <f t="shared" si="16"/>
        <v>1571.4285714285706</v>
      </c>
      <c r="J48" s="18">
        <v>2767.3611111111113</v>
      </c>
      <c r="K48">
        <f t="shared" si="17"/>
        <v>10103.407454438535</v>
      </c>
      <c r="L48">
        <f t="shared" si="14"/>
        <v>78.571428571428541</v>
      </c>
      <c r="M48">
        <f t="shared" si="15"/>
        <v>505.17037272192675</v>
      </c>
    </row>
    <row r="49" spans="2:16" ht="16" x14ac:dyDescent="0.2">
      <c r="B49" s="17">
        <v>269</v>
      </c>
      <c r="C49" s="8">
        <v>35</v>
      </c>
      <c r="F49" s="14">
        <v>46054</v>
      </c>
      <c r="G49">
        <f t="shared" si="12"/>
        <v>7685.7142857142853</v>
      </c>
      <c r="H49" s="16">
        <f t="shared" si="13"/>
        <v>7742.8571428571431</v>
      </c>
      <c r="I49" s="16">
        <f t="shared" si="16"/>
        <v>1628.5714285714284</v>
      </c>
      <c r="J49" s="18">
        <v>2767.3611111111113</v>
      </c>
      <c r="K49">
        <f t="shared" si="17"/>
        <v>5185.0542798353608</v>
      </c>
      <c r="L49">
        <f t="shared" si="14"/>
        <v>81.428571428571431</v>
      </c>
      <c r="M49">
        <f t="shared" si="15"/>
        <v>259.25271399176808</v>
      </c>
    </row>
    <row r="50" spans="2:16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3"/>
        <v>7685.7142857142853</v>
      </c>
      <c r="I50" s="16">
        <f t="shared" si="16"/>
        <v>1742.8571428571422</v>
      </c>
      <c r="J50" s="18">
        <v>2767.3611111111113</v>
      </c>
      <c r="K50">
        <f t="shared" si="17"/>
        <v>380.98681951790059</v>
      </c>
      <c r="L50">
        <f t="shared" si="14"/>
        <v>87.14285714285711</v>
      </c>
      <c r="M50">
        <f t="shared" si="15"/>
        <v>19.049340975895031</v>
      </c>
    </row>
    <row r="51" spans="2:16" x14ac:dyDescent="0.2">
      <c r="K51" t="s">
        <v>16</v>
      </c>
      <c r="L51">
        <f>SUM(L39:L50)</f>
        <v>1975.7142857142853</v>
      </c>
      <c r="M51">
        <f>SUM(M39:M50)</f>
        <v>6454.4991666666583</v>
      </c>
    </row>
    <row r="56" spans="2:16" x14ac:dyDescent="0.2">
      <c r="B56" s="9" t="s">
        <v>95</v>
      </c>
    </row>
    <row r="57" spans="2:16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2:16" x14ac:dyDescent="0.2"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18">
        <f>E58-H58</f>
        <v>9513.1687242798362</v>
      </c>
      <c r="J58">
        <f>F58*H58</f>
        <v>7471.0648148148148</v>
      </c>
      <c r="K58">
        <f>G58*I58</f>
        <v>13425.083842321856</v>
      </c>
      <c r="L58">
        <f>SUM(J58:K58)</f>
        <v>20896.148657136669</v>
      </c>
      <c r="M58" s="16">
        <f>SUM(H58:I58)</f>
        <v>14400</v>
      </c>
      <c r="O58">
        <v>5085.7142857142862</v>
      </c>
      <c r="P58">
        <f>O58*0.05</f>
        <v>254.28571428571433</v>
      </c>
    </row>
    <row r="59" spans="2:16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 s="18">
        <f t="shared" ref="I59:I61" si="19">E59-H59</f>
        <v>2570.3115814226921</v>
      </c>
      <c r="J59">
        <f t="shared" ref="J59:J64" si="20">F59*H59</f>
        <v>7724.5691872427979</v>
      </c>
      <c r="K59">
        <f t="shared" ref="K59:K61" si="21">G59*I59</f>
        <v>0</v>
      </c>
      <c r="L59">
        <f t="shared" ref="L59:L70" si="22">SUM(J59:K59)</f>
        <v>7724.5691872427979</v>
      </c>
      <c r="M59" s="16">
        <f t="shared" ref="M59:M61" si="23">SUM(H59:I59)</f>
        <v>7457.1428571428569</v>
      </c>
      <c r="O59" s="16">
        <f>O58+M59-G40</f>
        <v>542.85714285714312</v>
      </c>
      <c r="P59">
        <f t="shared" ref="P59:P69" si="24">O59*0.05</f>
        <v>27.142857142857157</v>
      </c>
    </row>
    <row r="60" spans="2:16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 s="18">
        <f t="shared" si="19"/>
        <v>9627.4544385655499</v>
      </c>
      <c r="J60">
        <f t="shared" si="20"/>
        <v>7935.0887345679021</v>
      </c>
      <c r="K60">
        <f t="shared" si="21"/>
        <v>14069.511245706859</v>
      </c>
      <c r="L60">
        <f t="shared" si="22"/>
        <v>22004.599980274761</v>
      </c>
      <c r="M60" s="16">
        <f t="shared" si="23"/>
        <v>14514.285714285714</v>
      </c>
      <c r="O60" s="16">
        <f t="shared" ref="O60:O69" si="25">O59+M60-G41</f>
        <v>5228.5714285714275</v>
      </c>
      <c r="P60">
        <f t="shared" si="24"/>
        <v>261.42857142857139</v>
      </c>
    </row>
    <row r="61" spans="2:16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 s="18">
        <f t="shared" si="19"/>
        <v>7341.7401528512646</v>
      </c>
      <c r="J61">
        <f t="shared" si="20"/>
        <v>7935.0887345679021</v>
      </c>
      <c r="K61">
        <f t="shared" si="21"/>
        <v>7152.7869457594607</v>
      </c>
      <c r="L61">
        <f t="shared" si="22"/>
        <v>15087.875680327363</v>
      </c>
      <c r="M61" s="16">
        <f t="shared" si="23"/>
        <v>12228.571428571429</v>
      </c>
      <c r="O61" s="16">
        <f t="shared" si="25"/>
        <v>4999.9999999999982</v>
      </c>
      <c r="P61">
        <f t="shared" si="24"/>
        <v>249.99999999999991</v>
      </c>
    </row>
    <row r="62" spans="2:16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 s="18">
        <v>15000</v>
      </c>
      <c r="J62">
        <f t="shared" si="20"/>
        <v>7935.0887345679021</v>
      </c>
      <c r="K62">
        <f t="shared" ref="K62:K69" si="26">G62*I62</f>
        <v>14613.947368421052</v>
      </c>
      <c r="L62">
        <f t="shared" si="22"/>
        <v>22549.036102988954</v>
      </c>
      <c r="M62" s="16">
        <f t="shared" ref="M62:M69" si="27">SUM(H62:I62)</f>
        <v>19886.831275720164</v>
      </c>
      <c r="O62" s="16">
        <f t="shared" si="25"/>
        <v>12229.688418577307</v>
      </c>
      <c r="P62">
        <f t="shared" si="24"/>
        <v>611.48442092886535</v>
      </c>
    </row>
    <row r="63" spans="2:16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 s="18">
        <v>12085.714287908901</v>
      </c>
      <c r="J63">
        <f t="shared" si="20"/>
        <v>7935.0887345679021</v>
      </c>
      <c r="K63">
        <f t="shared" si="26"/>
        <v>3924.9152262766256</v>
      </c>
      <c r="L63">
        <f t="shared" si="22"/>
        <v>11860.003960844528</v>
      </c>
      <c r="M63" s="16">
        <f t="shared" si="27"/>
        <v>16972.545563629064</v>
      </c>
      <c r="O63" s="16">
        <f t="shared" si="25"/>
        <v>17202.233982206373</v>
      </c>
      <c r="P63">
        <f t="shared" si="24"/>
        <v>860.11169911031868</v>
      </c>
    </row>
    <row r="64" spans="2:16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 s="18">
        <v>9028.5714272812929</v>
      </c>
      <c r="J64">
        <f t="shared" si="20"/>
        <v>4765.2671188630493</v>
      </c>
      <c r="K64">
        <f t="shared" si="26"/>
        <v>15546.780064223629</v>
      </c>
      <c r="L64">
        <f t="shared" si="22"/>
        <v>20312.047183086677</v>
      </c>
      <c r="M64" s="16">
        <f t="shared" si="27"/>
        <v>11795.932538392404</v>
      </c>
      <c r="O64" s="16">
        <f t="shared" si="25"/>
        <v>17283.880806313064</v>
      </c>
      <c r="P64">
        <f t="shared" si="24"/>
        <v>864.19404031565318</v>
      </c>
    </row>
    <row r="65" spans="2:16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 s="18">
        <v>7685.7142870883363</v>
      </c>
      <c r="J65">
        <f>F65*H65</f>
        <v>4761.0596707818931</v>
      </c>
      <c r="K65">
        <f t="shared" si="26"/>
        <v>13222.757299901687</v>
      </c>
      <c r="L65">
        <f t="shared" si="22"/>
        <v>17983.81697068358</v>
      </c>
      <c r="M65" s="16">
        <f t="shared" si="27"/>
        <v>10453.075398199448</v>
      </c>
      <c r="O65" s="16">
        <f t="shared" si="25"/>
        <v>18394.099061655368</v>
      </c>
      <c r="P65">
        <f t="shared" si="24"/>
        <v>919.7049530827685</v>
      </c>
    </row>
    <row r="66" spans="2:16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 s="18">
        <v>3952.41542607051</v>
      </c>
      <c r="J66">
        <f t="shared" ref="J66:J69" si="28">F66*H66</f>
        <v>4761.0596707818931</v>
      </c>
      <c r="K66">
        <f t="shared" si="26"/>
        <v>9066.4578497795228</v>
      </c>
      <c r="L66">
        <f t="shared" si="22"/>
        <v>13827.517520561416</v>
      </c>
      <c r="M66" s="16">
        <f t="shared" si="27"/>
        <v>6719.7765371816213</v>
      </c>
      <c r="O66" s="16">
        <f t="shared" si="25"/>
        <v>16028.161313122702</v>
      </c>
      <c r="P66">
        <f t="shared" si="24"/>
        <v>801.40806565613514</v>
      </c>
    </row>
    <row r="67" spans="2:16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 s="18">
        <v>1.3155370726505289E-10</v>
      </c>
      <c r="J67">
        <f t="shared" si="28"/>
        <v>4761.0596707818931</v>
      </c>
      <c r="K67">
        <f t="shared" si="26"/>
        <v>3.7721049409925765E-11</v>
      </c>
      <c r="L67">
        <f t="shared" si="22"/>
        <v>4761.0596707819304</v>
      </c>
      <c r="M67" s="16">
        <f t="shared" si="27"/>
        <v>2767.3611111112427</v>
      </c>
      <c r="O67" s="16">
        <f t="shared" si="25"/>
        <v>9766.950995662517</v>
      </c>
      <c r="P67">
        <f t="shared" si="24"/>
        <v>488.34754978312588</v>
      </c>
    </row>
    <row r="68" spans="2:16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 s="18">
        <v>1.317006470571584E-10</v>
      </c>
      <c r="J68">
        <f t="shared" si="28"/>
        <v>4761.0596707818931</v>
      </c>
      <c r="K68">
        <f t="shared" si="26"/>
        <v>1.8881744099093463E-10</v>
      </c>
      <c r="L68">
        <f t="shared" si="22"/>
        <v>4761.0596707820823</v>
      </c>
      <c r="M68" s="16">
        <f t="shared" si="27"/>
        <v>2767.3611111112432</v>
      </c>
      <c r="O68" s="16">
        <f t="shared" si="25"/>
        <v>4848.597821059474</v>
      </c>
      <c r="P68">
        <f t="shared" si="24"/>
        <v>242.42989105297372</v>
      </c>
    </row>
    <row r="69" spans="2:16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 s="18">
        <v>1.316639124810246E-10</v>
      </c>
      <c r="J69">
        <f t="shared" si="28"/>
        <v>4761.0596707818931</v>
      </c>
      <c r="K69">
        <f t="shared" si="26"/>
        <v>1.5101212602454984E-10</v>
      </c>
      <c r="L69">
        <f t="shared" si="22"/>
        <v>4761.0596707820441</v>
      </c>
      <c r="M69" s="16">
        <f t="shared" si="27"/>
        <v>2767.3611111112432</v>
      </c>
      <c r="O69" s="16">
        <f t="shared" si="25"/>
        <v>44.530360742145604</v>
      </c>
      <c r="P69">
        <f t="shared" si="24"/>
        <v>2.2265180371072804</v>
      </c>
    </row>
    <row r="70" spans="2:16" x14ac:dyDescent="0.2">
      <c r="I70" t="s">
        <v>16</v>
      </c>
      <c r="J70">
        <f>SUM(J58:J69)</f>
        <v>75506.554413101723</v>
      </c>
      <c r="K70">
        <f>SUM(K58:K69)</f>
        <v>91022.239842391078</v>
      </c>
      <c r="L70">
        <f t="shared" si="22"/>
        <v>166528.7942554928</v>
      </c>
      <c r="P70" s="18">
        <f>SUM(P58:P69)</f>
        <v>5582.7642808240898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0" t="s">
        <v>58</v>
      </c>
      <c r="J130">
        <v>1316511.5530000001</v>
      </c>
      <c r="K130">
        <v>765195</v>
      </c>
    </row>
    <row r="131" spans="2:14" x14ac:dyDescent="0.2">
      <c r="I131" s="20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9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9"/>
        <v>240264.99999999997</v>
      </c>
      <c r="J138">
        <f t="shared" ref="J138:J148" si="30">E138*F138*H138</f>
        <v>0</v>
      </c>
      <c r="K138">
        <f t="shared" ref="K138:K148" si="31">I138+J138</f>
        <v>240264.99999999997</v>
      </c>
      <c r="L138" s="7">
        <v>45802</v>
      </c>
      <c r="M138">
        <f>M137+J138</f>
        <v>108996.8553735357</v>
      </c>
      <c r="N138">
        <f t="shared" ref="N138:N148" si="32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9"/>
        <v>246813</v>
      </c>
      <c r="J139">
        <f t="shared" si="30"/>
        <v>115693.66673321562</v>
      </c>
      <c r="K139">
        <f t="shared" si="31"/>
        <v>362506.66673321562</v>
      </c>
      <c r="L139" s="7">
        <v>45833</v>
      </c>
      <c r="M139">
        <f t="shared" ref="M139:M148" si="33">M138+J139</f>
        <v>224690.52210675133</v>
      </c>
      <c r="N139">
        <f t="shared" si="32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9"/>
        <v>246813</v>
      </c>
      <c r="J140">
        <f t="shared" si="30"/>
        <v>41568.514657243817</v>
      </c>
      <c r="K140">
        <f t="shared" si="31"/>
        <v>288381.5146572438</v>
      </c>
      <c r="L140" s="7">
        <v>45863</v>
      </c>
      <c r="M140">
        <f t="shared" si="33"/>
        <v>266259.03676399513</v>
      </c>
      <c r="N140">
        <f t="shared" si="32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9"/>
        <v>246813</v>
      </c>
      <c r="J141">
        <f t="shared" si="30"/>
        <v>41568.514657243817</v>
      </c>
      <c r="K141">
        <f t="shared" si="31"/>
        <v>288381.5146572438</v>
      </c>
      <c r="L141" s="7">
        <v>45894</v>
      </c>
      <c r="M141">
        <f t="shared" si="33"/>
        <v>307827.55142123892</v>
      </c>
      <c r="N141">
        <f t="shared" si="32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9"/>
        <v>246813</v>
      </c>
      <c r="J142">
        <f t="shared" si="30"/>
        <v>0</v>
      </c>
      <c r="K142">
        <f t="shared" si="31"/>
        <v>246813</v>
      </c>
      <c r="L142" s="7">
        <v>45925</v>
      </c>
      <c r="M142">
        <f t="shared" si="33"/>
        <v>307827.55142123892</v>
      </c>
      <c r="N142">
        <f t="shared" si="32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9"/>
        <v>148088</v>
      </c>
      <c r="J143">
        <f t="shared" si="30"/>
        <v>216681.9452972213</v>
      </c>
      <c r="K143">
        <f t="shared" si="31"/>
        <v>364769.9452972213</v>
      </c>
      <c r="L143" s="7">
        <v>45955</v>
      </c>
      <c r="M143">
        <f t="shared" si="33"/>
        <v>524509.49671846023</v>
      </c>
      <c r="N143">
        <f t="shared" si="32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9"/>
        <v>148088.00000000003</v>
      </c>
      <c r="J144">
        <f t="shared" si="30"/>
        <v>128568.65599005947</v>
      </c>
      <c r="K144">
        <f t="shared" si="31"/>
        <v>276656.65599005949</v>
      </c>
      <c r="L144" s="7">
        <v>45986</v>
      </c>
      <c r="M144">
        <f t="shared" si="33"/>
        <v>653078.15270851972</v>
      </c>
      <c r="N144">
        <f t="shared" si="32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9"/>
        <v>148088.00000000003</v>
      </c>
      <c r="J145">
        <f t="shared" si="30"/>
        <v>139690.69560277648</v>
      </c>
      <c r="K145">
        <f t="shared" si="31"/>
        <v>287778.69560277648</v>
      </c>
      <c r="L145" s="7">
        <v>46016</v>
      </c>
      <c r="M145">
        <f t="shared" si="33"/>
        <v>792768.8483112962</v>
      </c>
      <c r="N145">
        <f t="shared" si="32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9"/>
        <v>148088.00000000003</v>
      </c>
      <c r="J146">
        <f t="shared" si="30"/>
        <v>3427.052604850729</v>
      </c>
      <c r="K146">
        <f t="shared" si="31"/>
        <v>151515.05260485076</v>
      </c>
      <c r="L146" s="7">
        <v>46047</v>
      </c>
      <c r="M146">
        <f t="shared" si="33"/>
        <v>796195.90091614693</v>
      </c>
      <c r="N146">
        <f t="shared" si="32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9"/>
        <v>148088.00000000003</v>
      </c>
      <c r="J147">
        <f t="shared" si="30"/>
        <v>53017.714351968039</v>
      </c>
      <c r="K147">
        <f t="shared" si="31"/>
        <v>201105.71435196808</v>
      </c>
      <c r="L147" s="7">
        <v>46078</v>
      </c>
      <c r="M147">
        <f t="shared" si="33"/>
        <v>849213.61526811495</v>
      </c>
      <c r="N147">
        <f t="shared" si="32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9"/>
        <v>148088.00000000003</v>
      </c>
      <c r="J148">
        <f t="shared" si="30"/>
        <v>41617.496320264065</v>
      </c>
      <c r="K148">
        <f t="shared" si="31"/>
        <v>189705.49632026409</v>
      </c>
      <c r="L148" s="7">
        <v>46106</v>
      </c>
      <c r="M148">
        <f t="shared" si="33"/>
        <v>890831.11158837902</v>
      </c>
      <c r="N148">
        <f t="shared" si="32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4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4"/>
        <v>240264.99999999997</v>
      </c>
      <c r="J154">
        <f t="shared" ref="J154:J164" si="35">E154*F154*H154</f>
        <v>0</v>
      </c>
      <c r="K154">
        <f t="shared" ref="K154:K164" si="36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4"/>
        <v>246813</v>
      </c>
      <c r="J155">
        <f t="shared" si="35"/>
        <v>115693.66673321562</v>
      </c>
      <c r="K155">
        <f t="shared" si="36"/>
        <v>362506.66673321562</v>
      </c>
      <c r="M155">
        <f t="shared" ref="M155:M164" si="37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4"/>
        <v>246813</v>
      </c>
      <c r="J156">
        <f t="shared" si="35"/>
        <v>191142.6374736836</v>
      </c>
      <c r="K156">
        <f t="shared" si="36"/>
        <v>437955.63747368357</v>
      </c>
      <c r="M156">
        <f t="shared" si="37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4"/>
        <v>246813</v>
      </c>
      <c r="J157">
        <f t="shared" si="35"/>
        <v>212124.36884210526</v>
      </c>
      <c r="K157">
        <f t="shared" si="36"/>
        <v>458937.36884210526</v>
      </c>
      <c r="M157">
        <f t="shared" si="37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4"/>
        <v>246813</v>
      </c>
      <c r="J158">
        <f t="shared" si="35"/>
        <v>0</v>
      </c>
      <c r="K158">
        <f t="shared" si="36"/>
        <v>246813</v>
      </c>
      <c r="M158">
        <f t="shared" si="37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4"/>
        <v>148088</v>
      </c>
      <c r="J159">
        <f t="shared" si="35"/>
        <v>0</v>
      </c>
      <c r="K159">
        <f t="shared" si="36"/>
        <v>148088</v>
      </c>
      <c r="M159">
        <f t="shared" si="37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4"/>
        <v>148088.00000000003</v>
      </c>
      <c r="J160">
        <f t="shared" si="35"/>
        <v>31304.936927521801</v>
      </c>
      <c r="K160">
        <f t="shared" si="36"/>
        <v>179392.93692752183</v>
      </c>
      <c r="M160">
        <f t="shared" si="37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4"/>
        <v>148088.00000000003</v>
      </c>
      <c r="J161">
        <f t="shared" si="35"/>
        <v>0</v>
      </c>
      <c r="K161">
        <f t="shared" si="36"/>
        <v>148088.00000000003</v>
      </c>
      <c r="M161">
        <f t="shared" si="37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4"/>
        <v>148088.00000000003</v>
      </c>
      <c r="J162">
        <f t="shared" si="35"/>
        <v>0</v>
      </c>
      <c r="K162">
        <f t="shared" si="36"/>
        <v>148088.00000000003</v>
      </c>
      <c r="M162">
        <f t="shared" si="37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4"/>
        <v>148088.00000000003</v>
      </c>
      <c r="J163">
        <f t="shared" si="35"/>
        <v>0</v>
      </c>
      <c r="K163">
        <f t="shared" si="36"/>
        <v>148088.00000000003</v>
      </c>
      <c r="M163">
        <f t="shared" si="37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4"/>
        <v>148088.00000000003</v>
      </c>
      <c r="J164">
        <f t="shared" si="35"/>
        <v>0</v>
      </c>
      <c r="K164">
        <f t="shared" si="36"/>
        <v>148088.00000000003</v>
      </c>
      <c r="M164">
        <f t="shared" si="37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8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8"/>
        <v>1654.4669661241915</v>
      </c>
      <c r="L171">
        <v>25</v>
      </c>
      <c r="O171">
        <v>240264.99999999997</v>
      </c>
      <c r="P171">
        <f t="shared" ref="P171:P181" si="39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40">I171+H172-G172</f>
        <v>3129.8703189834232</v>
      </c>
      <c r="J172">
        <v>0.05</v>
      </c>
      <c r="K172">
        <f t="shared" si="38"/>
        <v>3912.3378987292795</v>
      </c>
      <c r="L172">
        <v>25</v>
      </c>
      <c r="O172">
        <v>474790.57894736843</v>
      </c>
      <c r="P172">
        <f t="shared" si="39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41">O172+T171</f>
        <v>1161939.5789473685</v>
      </c>
      <c r="U172">
        <f t="shared" si="41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2">SUM(G156:H156)</f>
        <v>11194.444444444423</v>
      </c>
      <c r="I173">
        <f t="shared" si="40"/>
        <v>7890.3321475300727</v>
      </c>
      <c r="J173">
        <v>0.05</v>
      </c>
      <c r="K173">
        <f t="shared" si="38"/>
        <v>9862.9151844125918</v>
      </c>
      <c r="L173">
        <v>25</v>
      </c>
      <c r="O173">
        <v>351059.15789473685</v>
      </c>
      <c r="P173">
        <f t="shared" si="39"/>
        <v>477018.32306021225</v>
      </c>
      <c r="Q173">
        <v>18080.954218106992</v>
      </c>
      <c r="R173">
        <v>458937.36884210526</v>
      </c>
      <c r="S173" s="7">
        <v>45863</v>
      </c>
      <c r="T173">
        <f t="shared" si="41"/>
        <v>1512998.7368421054</v>
      </c>
      <c r="U173">
        <f t="shared" si="41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2"/>
        <v>11886.831275720164</v>
      </c>
      <c r="I174">
        <f t="shared" si="40"/>
        <v>13283.25530988563</v>
      </c>
      <c r="J174">
        <v>0.05</v>
      </c>
      <c r="K174">
        <f t="shared" si="38"/>
        <v>16604.069137357037</v>
      </c>
      <c r="L174">
        <v>25</v>
      </c>
      <c r="O174">
        <v>351059.15789473685</v>
      </c>
      <c r="P174">
        <f t="shared" si="39"/>
        <v>470674.47530300973</v>
      </c>
      <c r="Q174">
        <v>22103.26646090531</v>
      </c>
      <c r="R174">
        <v>448571.20884210442</v>
      </c>
      <c r="S174" s="7">
        <v>45894</v>
      </c>
      <c r="T174">
        <f t="shared" si="41"/>
        <v>1864057.8947368423</v>
      </c>
      <c r="U174">
        <f t="shared" si="41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2"/>
        <v>4886.8312757201647</v>
      </c>
      <c r="I175">
        <f t="shared" si="40"/>
        <v>12098.853954315482</v>
      </c>
      <c r="J175">
        <v>0.05</v>
      </c>
      <c r="K175">
        <f t="shared" si="38"/>
        <v>15123.567442894353</v>
      </c>
      <c r="L175">
        <v>25</v>
      </c>
      <c r="O175">
        <v>260452.77631578947</v>
      </c>
      <c r="P175">
        <f t="shared" si="39"/>
        <v>304452.67678642564</v>
      </c>
      <c r="Q175">
        <v>24514.529012345633</v>
      </c>
      <c r="R175">
        <v>279938.14777407999</v>
      </c>
      <c r="S175" s="7">
        <v>45925</v>
      </c>
      <c r="T175">
        <f t="shared" si="41"/>
        <v>2124510.6710526319</v>
      </c>
      <c r="U175">
        <f t="shared" si="41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2"/>
        <v>2764.9176954732511</v>
      </c>
      <c r="I176">
        <f t="shared" si="40"/>
        <v>8459.9558184255911</v>
      </c>
      <c r="J176">
        <v>0.05</v>
      </c>
      <c r="K176">
        <f t="shared" si="38"/>
        <v>10574.94477303199</v>
      </c>
      <c r="L176">
        <v>25</v>
      </c>
      <c r="O176">
        <v>278956.46511627908</v>
      </c>
      <c r="P176">
        <f t="shared" si="39"/>
        <v>169548.25946502053</v>
      </c>
      <c r="Q176">
        <v>21460.259465020532</v>
      </c>
      <c r="R176">
        <v>148088</v>
      </c>
      <c r="S176" s="7">
        <v>45955</v>
      </c>
      <c r="T176">
        <f t="shared" si="41"/>
        <v>2403467.1361689111</v>
      </c>
      <c r="U176">
        <f t="shared" si="41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2"/>
        <v>3352.3650617283793</v>
      </c>
      <c r="I177">
        <f t="shared" si="40"/>
        <v>5785.835991253628</v>
      </c>
      <c r="J177">
        <v>0.05</v>
      </c>
      <c r="K177">
        <f t="shared" si="38"/>
        <v>7232.2949890670361</v>
      </c>
      <c r="L177">
        <v>25</v>
      </c>
      <c r="O177">
        <v>333764.02249175153</v>
      </c>
      <c r="P177">
        <f t="shared" si="39"/>
        <v>165211.03595679012</v>
      </c>
      <c r="Q177">
        <v>17123.035956790081</v>
      </c>
      <c r="R177">
        <v>148088.00000000003</v>
      </c>
      <c r="S177" s="7">
        <v>45986</v>
      </c>
      <c r="T177">
        <f t="shared" si="41"/>
        <v>2737231.1586606628</v>
      </c>
      <c r="U177">
        <f t="shared" si="41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2"/>
        <v>2767.3611111111113</v>
      </c>
      <c r="I178">
        <f t="shared" si="40"/>
        <v>4073.3985285587223</v>
      </c>
      <c r="J178">
        <v>0.05</v>
      </c>
      <c r="K178">
        <f t="shared" si="38"/>
        <v>5091.7481606984029</v>
      </c>
      <c r="L178">
        <v>25</v>
      </c>
      <c r="O178">
        <v>471353.99516706169</v>
      </c>
      <c r="P178">
        <f t="shared" si="39"/>
        <v>159547.61646090532</v>
      </c>
      <c r="Q178">
        <v>11459.616460905305</v>
      </c>
      <c r="R178">
        <v>148088.00000000003</v>
      </c>
      <c r="S178" s="7">
        <v>46016</v>
      </c>
      <c r="T178">
        <f t="shared" si="41"/>
        <v>3208585.1538277245</v>
      </c>
      <c r="U178">
        <f t="shared" si="41"/>
        <v>3118779.8252753783</v>
      </c>
    </row>
    <row r="179" spans="5:21" x14ac:dyDescent="0.2">
      <c r="F179" s="7">
        <v>46047</v>
      </c>
      <c r="G179">
        <v>4284.164832400751</v>
      </c>
      <c r="H179">
        <f t="shared" si="42"/>
        <v>2767.3611111111113</v>
      </c>
      <c r="I179">
        <f t="shared" si="40"/>
        <v>2556.5948072690826</v>
      </c>
      <c r="J179">
        <v>0.05</v>
      </c>
      <c r="K179">
        <f t="shared" si="38"/>
        <v>3195.7435090863532</v>
      </c>
      <c r="L179">
        <v>25</v>
      </c>
      <c r="O179">
        <v>155808.05255820439</v>
      </c>
      <c r="P179">
        <f t="shared" si="39"/>
        <v>158465.60128600823</v>
      </c>
      <c r="Q179">
        <v>10377.601286008185</v>
      </c>
      <c r="R179">
        <v>148088.00000000003</v>
      </c>
      <c r="S179" s="7">
        <v>46047</v>
      </c>
      <c r="T179">
        <f t="shared" si="41"/>
        <v>3364393.2063859291</v>
      </c>
      <c r="U179">
        <f t="shared" si="41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2"/>
        <v>2767.3611111111113</v>
      </c>
      <c r="I180">
        <f t="shared" si="40"/>
        <v>1449.1400470616318</v>
      </c>
      <c r="J180">
        <v>0.05</v>
      </c>
      <c r="K180">
        <f t="shared" si="38"/>
        <v>1811.4250588270397</v>
      </c>
      <c r="L180">
        <v>25</v>
      </c>
      <c r="O180">
        <v>279878.19870811841</v>
      </c>
      <c r="P180">
        <f t="shared" si="39"/>
        <v>154771.38189300409</v>
      </c>
      <c r="Q180">
        <v>6683.3818930040688</v>
      </c>
      <c r="R180">
        <v>148088.00000000003</v>
      </c>
      <c r="S180" s="7">
        <v>46078</v>
      </c>
      <c r="T180">
        <f t="shared" si="41"/>
        <v>3644271.4050940475</v>
      </c>
      <c r="U180">
        <f t="shared" si="41"/>
        <v>3432016.8084543906</v>
      </c>
    </row>
    <row r="181" spans="5:21" x14ac:dyDescent="0.2">
      <c r="F181" s="7">
        <v>46106</v>
      </c>
      <c r="G181">
        <v>3826.840185484803</v>
      </c>
      <c r="H181">
        <f t="shared" si="42"/>
        <v>2767.3611111111113</v>
      </c>
      <c r="I181">
        <f t="shared" si="40"/>
        <v>389.6609726879401</v>
      </c>
      <c r="J181">
        <v>0.05</v>
      </c>
      <c r="K181">
        <f t="shared" si="38"/>
        <v>487.07621585992518</v>
      </c>
      <c r="L181">
        <v>25</v>
      </c>
      <c r="O181">
        <v>235169.14805520704</v>
      </c>
      <c r="P181">
        <f t="shared" si="39"/>
        <v>151720.16661522634</v>
      </c>
      <c r="Q181">
        <v>3632.1666152262928</v>
      </c>
      <c r="R181">
        <v>148088.00000000003</v>
      </c>
      <c r="S181" s="7">
        <v>46106</v>
      </c>
      <c r="T181">
        <f t="shared" si="41"/>
        <v>3879440.5531492545</v>
      </c>
      <c r="U181">
        <f t="shared" si="41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3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4">I193+H194-G194</f>
        <v>3129.8703189834232</v>
      </c>
      <c r="J194">
        <v>0.05</v>
      </c>
      <c r="K194">
        <f t="shared" si="43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4"/>
        <v>2954.4595486848812</v>
      </c>
      <c r="J195">
        <v>0.05</v>
      </c>
      <c r="K195">
        <f t="shared" si="43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4"/>
        <v>2719.1232809195053</v>
      </c>
      <c r="J196">
        <v>0.05</v>
      </c>
      <c r="K196">
        <f t="shared" si="43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4"/>
        <v>1426.688791274647</v>
      </c>
      <c r="J197">
        <v>0.05</v>
      </c>
      <c r="K197">
        <f t="shared" si="43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4"/>
        <v>1833.4104547057932</v>
      </c>
      <c r="J198">
        <v>0.05</v>
      </c>
      <c r="K198">
        <f t="shared" si="43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4"/>
        <v>976.88444780085592</v>
      </c>
      <c r="J199">
        <v>0.05</v>
      </c>
      <c r="K199">
        <f t="shared" si="43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4"/>
        <v>1222.2823793585903</v>
      </c>
      <c r="J200">
        <v>0.05</v>
      </c>
      <c r="K200">
        <f t="shared" si="43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4"/>
        <v>89.737484874831352</v>
      </c>
      <c r="J201">
        <v>0.05</v>
      </c>
      <c r="K201">
        <f t="shared" si="43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4"/>
        <v>171.19704729054138</v>
      </c>
      <c r="J202">
        <v>0.05</v>
      </c>
      <c r="K202">
        <f t="shared" si="43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4"/>
        <v>278.29828042263443</v>
      </c>
      <c r="J203">
        <v>0.05</v>
      </c>
      <c r="K203">
        <f t="shared" si="43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5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5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5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A8C-1640-AC43-9301-03E3B0E9069F}">
  <dimension ref="A2:U220"/>
  <sheetViews>
    <sheetView tabSelected="1" topLeftCell="A40" zoomScaleNormal="100" workbookViewId="0">
      <selection activeCell="G54" sqref="G5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K15" si="2">F5*H5</f>
        <v>7724.5691872427979</v>
      </c>
      <c r="K5">
        <f t="shared" si="2"/>
        <v>0</v>
      </c>
      <c r="L5">
        <f t="shared" ref="L5:L16" si="3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2"/>
        <v>14069.511245706859</v>
      </c>
      <c r="L6">
        <f t="shared" si="3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2"/>
        <v>7152.7869457594607</v>
      </c>
      <c r="L7">
        <f t="shared" si="3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2"/>
        <v>7152.7869457594607</v>
      </c>
      <c r="L8">
        <f t="shared" si="3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2"/>
        <v>1447.123716312386</v>
      </c>
      <c r="L9">
        <f t="shared" si="3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2"/>
        <v>18161.313612033959</v>
      </c>
      <c r="L10">
        <f t="shared" si="3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2"/>
        <v>12639.892311851394</v>
      </c>
      <c r="L11">
        <f t="shared" si="3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2"/>
        <v>14821.390134097073</v>
      </c>
      <c r="L12">
        <f t="shared" si="3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2"/>
        <v>976.06520967627716</v>
      </c>
      <c r="L13">
        <f t="shared" si="3"/>
        <v>5737.1248804581701</v>
      </c>
      <c r="O13" t="s">
        <v>22</v>
      </c>
      <c r="P13">
        <f>K16</f>
        <v>102620.3682074003</v>
      </c>
      <c r="Q13">
        <f>K34</f>
        <v>80046.981272059056</v>
      </c>
      <c r="R13">
        <f t="shared" ref="R13:R16" si="4">100*(P13- Q13)/P13</f>
        <v>21.996984935504649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2"/>
        <v>7133.3015392635671</v>
      </c>
      <c r="L14">
        <f t="shared" si="3"/>
        <v>11894.361210045459</v>
      </c>
      <c r="O14" t="s">
        <v>42</v>
      </c>
      <c r="P14">
        <f>L51</f>
        <v>1975.7142857142853</v>
      </c>
      <c r="Q14">
        <f>M51</f>
        <v>-6271.3727227715071</v>
      </c>
      <c r="R14">
        <f t="shared" si="4"/>
        <v>417.42305899783486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2"/>
        <v>5641.1127046179927</v>
      </c>
      <c r="L15">
        <f t="shared" si="3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3"/>
        <v>178126.92262050201</v>
      </c>
      <c r="O16" s="9" t="s">
        <v>29</v>
      </c>
      <c r="P16">
        <f>SUM(P12:P15)</f>
        <v>180102.6369062163</v>
      </c>
      <c r="Q16">
        <f>SUM(Q12:Q15)</f>
        <v>149282.16296238927</v>
      </c>
      <c r="R16">
        <f t="shared" si="4"/>
        <v>17.112727760824502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155553.53568516078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21">
        <v>1.5315918917635199E-7</v>
      </c>
      <c r="J22">
        <f>F22*H22</f>
        <v>7471.0648148148148</v>
      </c>
      <c r="K22">
        <f>G22*I22</f>
        <v>2.1613985996765927E-7</v>
      </c>
      <c r="L22">
        <f>SUM(J22:K22)</f>
        <v>7471.0648150309544</v>
      </c>
      <c r="M22" s="16">
        <f>SUM(H22:I22)</f>
        <v>4886.8312758733236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5">C23*1000/D23</f>
        <v>7457.1428571428569</v>
      </c>
      <c r="F23">
        <v>1.5806907894736841</v>
      </c>
      <c r="G23">
        <v>0</v>
      </c>
      <c r="H23" s="16">
        <v>4886.8312757201647</v>
      </c>
      <c r="I23">
        <v>540.62315869746203</v>
      </c>
      <c r="J23">
        <f t="shared" ref="J23:J33" si="6">F23*H23</f>
        <v>7724.5691872427979</v>
      </c>
      <c r="K23">
        <f>G23*I23</f>
        <v>0</v>
      </c>
      <c r="L23">
        <f t="shared" ref="L23:L34" si="7">SUM(J23:K23)</f>
        <v>7724.5691872427979</v>
      </c>
      <c r="M23" s="16">
        <f>SUM(H23:I23)</f>
        <v>5427.4544344176265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5"/>
        <v>14514.285714285714</v>
      </c>
      <c r="F24">
        <v>1.6237697368421053</v>
      </c>
      <c r="G24">
        <v>1.4613947368421052</v>
      </c>
      <c r="H24" s="16">
        <v>4886.8312757201647</v>
      </c>
      <c r="I24">
        <v>4941.7401532788099</v>
      </c>
      <c r="J24">
        <f t="shared" si="6"/>
        <v>7935.0887345679021</v>
      </c>
      <c r="K24">
        <f>G24*I24</f>
        <v>7221.8330508429508</v>
      </c>
      <c r="L24">
        <f t="shared" si="7"/>
        <v>15156.921785410854</v>
      </c>
      <c r="M24" s="16">
        <f>SUM(H24:I24)</f>
        <v>9828.5714289989737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5"/>
        <v>12228.571428571429</v>
      </c>
      <c r="F25">
        <v>1.6237697368421053</v>
      </c>
      <c r="G25">
        <v>0.97426315789473683</v>
      </c>
      <c r="H25" s="16">
        <v>4886.8312757201647</v>
      </c>
      <c r="I25">
        <v>7570.3115841096997</v>
      </c>
      <c r="J25">
        <f t="shared" si="6"/>
        <v>7935.0887345679021</v>
      </c>
      <c r="K25">
        <f>G25*I25</f>
        <v>7375.4756701818233</v>
      </c>
      <c r="L25">
        <f t="shared" si="7"/>
        <v>15310.564404749726</v>
      </c>
      <c r="M25" s="16">
        <f>SUM(H25:I25)</f>
        <v>12457.142859829864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5"/>
        <v>12228.571428571429</v>
      </c>
      <c r="F26">
        <v>1.6237697368421053</v>
      </c>
      <c r="G26">
        <v>0.97426315789473683</v>
      </c>
      <c r="H26" s="16">
        <v>4886.8312757201647</v>
      </c>
      <c r="I26">
        <v>7770.31158376848</v>
      </c>
      <c r="J26">
        <f t="shared" si="6"/>
        <v>7935.0887345679021</v>
      </c>
      <c r="K26">
        <f>G26*I26</f>
        <v>7570.3283014283334</v>
      </c>
      <c r="L26">
        <f t="shared" si="7"/>
        <v>15505.417035996235</v>
      </c>
      <c r="M26" s="16">
        <f>SUM(H26:I26)</f>
        <v>12657.142859488646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5"/>
        <v>9342.8571428571431</v>
      </c>
      <c r="F27">
        <v>1.6237697368421053</v>
      </c>
      <c r="G27">
        <v>0.32475657894736842</v>
      </c>
      <c r="H27" s="16">
        <v>4886.8312757201647</v>
      </c>
      <c r="I27">
        <v>7113.1687245564199</v>
      </c>
      <c r="J27">
        <f t="shared" si="6"/>
        <v>7935.0887345679021</v>
      </c>
      <c r="K27">
        <f>G27*I27</f>
        <v>2310.0483404623587</v>
      </c>
      <c r="L27">
        <f t="shared" si="7"/>
        <v>10245.137075030261</v>
      </c>
      <c r="M27" s="16">
        <f>SUM(H27:I27)</f>
        <v>12000.000000276585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5"/>
        <v>13314.285714285714</v>
      </c>
      <c r="F28">
        <v>1.7219534883720931</v>
      </c>
      <c r="G28">
        <v>1.7219534883720931</v>
      </c>
      <c r="H28" s="16">
        <v>2767.3611111111113</v>
      </c>
      <c r="I28">
        <v>8946.9245984865192</v>
      </c>
      <c r="J28">
        <f t="shared" si="6"/>
        <v>4765.2671188630493</v>
      </c>
      <c r="K28">
        <f>G28*I28</f>
        <v>15406.18802256595</v>
      </c>
      <c r="L28">
        <f t="shared" si="7"/>
        <v>20171.455141429</v>
      </c>
      <c r="M28" s="16">
        <f>SUM(H28:I28)</f>
        <v>11714.285709597631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5"/>
        <v>10114.285714285714</v>
      </c>
      <c r="F29">
        <v>1.720433105627585</v>
      </c>
      <c r="G29">
        <v>1.720433105627585</v>
      </c>
      <c r="H29" s="16">
        <v>2767.3611111111113</v>
      </c>
      <c r="I29">
        <v>6575.4960321840599</v>
      </c>
      <c r="J29">
        <f>F29*H29</f>
        <v>4761.0596707818931</v>
      </c>
      <c r="K29">
        <f>G29*I29</f>
        <v>11312.701059692285</v>
      </c>
      <c r="L29">
        <f t="shared" si="7"/>
        <v>16073.760730474178</v>
      </c>
      <c r="M29" s="16">
        <f>SUM(H29:I29)</f>
        <v>9342.8571432951721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5"/>
        <v>9228.5714285714294</v>
      </c>
      <c r="F30">
        <v>1.720433105627585</v>
      </c>
      <c r="G30">
        <v>2.2939030624099632</v>
      </c>
      <c r="H30" s="16">
        <v>2767.3611111111113</v>
      </c>
      <c r="I30">
        <v>6318.3531745293103</v>
      </c>
      <c r="J30">
        <f t="shared" si="6"/>
        <v>4761.0596707818931</v>
      </c>
      <c r="K30">
        <f>G30*I30</f>
        <v>14493.689696440499</v>
      </c>
      <c r="L30">
        <f t="shared" si="7"/>
        <v>19254.749367222394</v>
      </c>
      <c r="M30" s="16">
        <f>SUM(H30:I30)</f>
        <v>9085.7142856404207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5"/>
        <v>6171.4285714285716</v>
      </c>
      <c r="F31">
        <v>1.720433105627585</v>
      </c>
      <c r="G31">
        <v>0.28673497839118917</v>
      </c>
      <c r="H31" s="16">
        <v>2767.3611111111113</v>
      </c>
      <c r="I31">
        <v>6261.21031907623</v>
      </c>
      <c r="J31">
        <f t="shared" si="6"/>
        <v>4761.0596707818931</v>
      </c>
      <c r="K31">
        <f>G31*I31</f>
        <v>1795.3080055430135</v>
      </c>
      <c r="L31">
        <f t="shared" si="7"/>
        <v>6556.3676763249068</v>
      </c>
      <c r="M31" s="16">
        <f>SUM(H31:I31)</f>
        <v>9028.5714301873413</v>
      </c>
      <c r="N31" s="21"/>
    </row>
    <row r="32" spans="2:17" x14ac:dyDescent="0.2">
      <c r="B32" s="14">
        <v>46054</v>
      </c>
      <c r="C32">
        <v>271</v>
      </c>
      <c r="D32" s="8">
        <v>35</v>
      </c>
      <c r="E32">
        <f t="shared" si="5"/>
        <v>7742.8571428571431</v>
      </c>
      <c r="F32">
        <v>1.720433105627585</v>
      </c>
      <c r="G32">
        <v>1.4336865095961708</v>
      </c>
      <c r="H32" s="16">
        <v>2767.3611111111113</v>
      </c>
      <c r="I32">
        <v>4918.3531743943704</v>
      </c>
      <c r="J32">
        <f t="shared" si="6"/>
        <v>4761.0596707818931</v>
      </c>
      <c r="K32">
        <f>G32*I32</f>
        <v>7051.3765955587114</v>
      </c>
      <c r="L32">
        <f t="shared" si="7"/>
        <v>11812.436266340605</v>
      </c>
      <c r="M32" s="16">
        <f>SUM(H32:I32)</f>
        <v>7685.7142855054817</v>
      </c>
      <c r="N32" s="21"/>
    </row>
    <row r="33" spans="2:18" x14ac:dyDescent="0.2">
      <c r="B33" s="14">
        <v>46082</v>
      </c>
      <c r="C33">
        <v>269</v>
      </c>
      <c r="D33" s="8">
        <v>35</v>
      </c>
      <c r="E33">
        <f t="shared" si="5"/>
        <v>7685.7142857142853</v>
      </c>
      <c r="F33">
        <v>1.720433105627585</v>
      </c>
      <c r="G33">
        <v>1.1469515312049816</v>
      </c>
      <c r="H33" s="16">
        <v>2767.3611111111113</v>
      </c>
      <c r="I33">
        <v>4804.06745988488</v>
      </c>
      <c r="J33">
        <f t="shared" si="6"/>
        <v>4761.0596707818931</v>
      </c>
      <c r="K33">
        <f>G33*I33</f>
        <v>5510.0325291269901</v>
      </c>
      <c r="L33">
        <f t="shared" si="7"/>
        <v>10271.092199908882</v>
      </c>
      <c r="M33" s="16">
        <f>SUM(H33:I33)</f>
        <v>7571.4285709959913</v>
      </c>
      <c r="N33" s="21"/>
    </row>
    <row r="34" spans="2:18" x14ac:dyDescent="0.2">
      <c r="I34" t="s">
        <v>16</v>
      </c>
      <c r="J34">
        <f>SUM(J22:J33)</f>
        <v>75506.554413101723</v>
      </c>
      <c r="K34">
        <f>SUM(K22:K33)</f>
        <v>80046.981272059056</v>
      </c>
      <c r="L34">
        <f t="shared" si="7"/>
        <v>155553.53568516078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22">
        <f>M22</f>
        <v>4886.8312758733236</v>
      </c>
      <c r="K39">
        <f>E39+J39-G39</f>
        <v>-4427.4544384123901</v>
      </c>
      <c r="L39">
        <f>I39*0.05</f>
        <v>254.28571428571433</v>
      </c>
      <c r="M39">
        <f>K39*0.05</f>
        <v>-221.37272192061951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8">B40*1000/C40</f>
        <v>12000</v>
      </c>
      <c r="H40" s="16">
        <f t="shared" ref="H40:H50" si="9">SUM(H5:I5)</f>
        <v>7457.1428571428569</v>
      </c>
      <c r="I40" s="16">
        <f>I39+H40-G40</f>
        <v>542.85714285714312</v>
      </c>
      <c r="J40" s="22">
        <f t="shared" ref="J40:J50" si="10">M23</f>
        <v>5427.4544344176265</v>
      </c>
      <c r="K40">
        <f>K39+J40-G40</f>
        <v>-11000.000003994763</v>
      </c>
      <c r="L40">
        <f t="shared" ref="L40:L50" si="11">I40*0.05</f>
        <v>27.142857142857157</v>
      </c>
      <c r="M40">
        <f t="shared" ref="M40:M50" si="12">K40*0.05</f>
        <v>-550.00000019973811</v>
      </c>
      <c r="O40" t="s">
        <v>22</v>
      </c>
      <c r="P40">
        <v>102620.3682074003</v>
      </c>
      <c r="Q40">
        <f>K70</f>
        <v>86295.051536851184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8"/>
        <v>9828.5714285714294</v>
      </c>
      <c r="H41" s="16">
        <f t="shared" si="9"/>
        <v>14514.285714285714</v>
      </c>
      <c r="I41" s="16">
        <f t="shared" ref="I41:I50" si="13">I40+H41-G41</f>
        <v>5228.5714285714275</v>
      </c>
      <c r="J41" s="22">
        <f t="shared" si="10"/>
        <v>9828.5714289989737</v>
      </c>
      <c r="K41">
        <f>K40+J41-G41</f>
        <v>-11000.000003567218</v>
      </c>
      <c r="L41">
        <f t="shared" si="11"/>
        <v>261.42857142857139</v>
      </c>
      <c r="M41">
        <f t="shared" si="12"/>
        <v>-550.00000017836089</v>
      </c>
      <c r="O41" t="s">
        <v>42</v>
      </c>
      <c r="P41">
        <v>1975.7142857142853</v>
      </c>
      <c r="Q41">
        <f>P70</f>
        <v>-1.4030861666469719E-5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8"/>
        <v>12457.142857142857</v>
      </c>
      <c r="H42" s="16">
        <f t="shared" si="9"/>
        <v>12228.571428571429</v>
      </c>
      <c r="I42" s="16">
        <f t="shared" si="13"/>
        <v>4999.9999999999982</v>
      </c>
      <c r="J42" s="22">
        <f t="shared" si="10"/>
        <v>12457.142859829864</v>
      </c>
      <c r="K42">
        <f t="shared" ref="K42:K50" si="14">K41+J42-G42</f>
        <v>-11000.000000880211</v>
      </c>
      <c r="L42">
        <f t="shared" si="11"/>
        <v>249.99999999999991</v>
      </c>
      <c r="M42">
        <f t="shared" si="12"/>
        <v>-550.00000004401056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8"/>
        <v>12657.142857142857</v>
      </c>
      <c r="H43" s="16">
        <f t="shared" si="9"/>
        <v>12228.571428571429</v>
      </c>
      <c r="I43" s="16">
        <f t="shared" si="13"/>
        <v>4571.4285714285706</v>
      </c>
      <c r="J43" s="22">
        <f t="shared" si="10"/>
        <v>12657.142859488646</v>
      </c>
      <c r="K43">
        <f t="shared" si="14"/>
        <v>-10999.999998534422</v>
      </c>
      <c r="L43">
        <f t="shared" si="11"/>
        <v>228.57142857142856</v>
      </c>
      <c r="M43">
        <f t="shared" si="12"/>
        <v>-549.9999999267211</v>
      </c>
      <c r="O43" t="s">
        <v>29</v>
      </c>
      <c r="P43">
        <v>180102.6369062163</v>
      </c>
      <c r="Q43">
        <f>SUM(Q39:Q42)</f>
        <v>161801.60593592204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8"/>
        <v>12000</v>
      </c>
      <c r="H44" s="16">
        <f t="shared" si="9"/>
        <v>9342.8571428571431</v>
      </c>
      <c r="I44" s="16">
        <f t="shared" si="13"/>
        <v>1914.2857142857138</v>
      </c>
      <c r="J44" s="22">
        <f t="shared" si="10"/>
        <v>12000.000000276585</v>
      </c>
      <c r="K44">
        <f t="shared" si="14"/>
        <v>-10999.999998257837</v>
      </c>
      <c r="L44">
        <f t="shared" si="11"/>
        <v>95.714285714285694</v>
      </c>
      <c r="M44">
        <f t="shared" si="12"/>
        <v>-549.99999991289189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8"/>
        <v>11714.285714285714</v>
      </c>
      <c r="H45" s="16">
        <f t="shared" si="9"/>
        <v>13314.285714285714</v>
      </c>
      <c r="I45" s="16">
        <f t="shared" si="13"/>
        <v>3514.2857142857138</v>
      </c>
      <c r="J45" s="22">
        <f t="shared" si="10"/>
        <v>11714.285709597631</v>
      </c>
      <c r="K45">
        <f t="shared" si="14"/>
        <v>-11000.000002945921</v>
      </c>
      <c r="L45">
        <f t="shared" si="11"/>
        <v>175.71428571428569</v>
      </c>
      <c r="M45">
        <f t="shared" si="12"/>
        <v>-550.00000014729608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8"/>
        <v>9342.8571428571431</v>
      </c>
      <c r="H46" s="16">
        <f t="shared" si="9"/>
        <v>10114.285714285714</v>
      </c>
      <c r="I46" s="16">
        <f t="shared" si="13"/>
        <v>4285.7142857142844</v>
      </c>
      <c r="J46" s="22">
        <f t="shared" si="10"/>
        <v>9342.8571432951721</v>
      </c>
      <c r="K46">
        <f t="shared" si="14"/>
        <v>-11000.000002507892</v>
      </c>
      <c r="L46">
        <f t="shared" si="11"/>
        <v>214.28571428571422</v>
      </c>
      <c r="M46">
        <f t="shared" si="12"/>
        <v>-550.00000012539465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8"/>
        <v>9085.7142857142862</v>
      </c>
      <c r="H47" s="16">
        <f t="shared" si="9"/>
        <v>9228.5714285714294</v>
      </c>
      <c r="I47" s="16">
        <f t="shared" si="13"/>
        <v>4428.5714285714275</v>
      </c>
      <c r="J47" s="22">
        <f t="shared" si="10"/>
        <v>9085.7142856404207</v>
      </c>
      <c r="K47">
        <f t="shared" si="14"/>
        <v>-11000.000002581757</v>
      </c>
      <c r="L47">
        <f t="shared" si="11"/>
        <v>221.42857142857139</v>
      </c>
      <c r="M47">
        <f t="shared" si="12"/>
        <v>-550.00000012908788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8"/>
        <v>9028.5714285714294</v>
      </c>
      <c r="H48" s="16">
        <f t="shared" si="9"/>
        <v>6171.4285714285716</v>
      </c>
      <c r="I48" s="16">
        <f t="shared" si="13"/>
        <v>1571.4285714285706</v>
      </c>
      <c r="J48" s="22">
        <f t="shared" si="10"/>
        <v>9028.5714301873413</v>
      </c>
      <c r="K48">
        <f t="shared" si="14"/>
        <v>-11000.000000965845</v>
      </c>
      <c r="L48">
        <f t="shared" si="11"/>
        <v>78.571428571428541</v>
      </c>
      <c r="M48">
        <f t="shared" si="12"/>
        <v>-550.00000004829224</v>
      </c>
    </row>
    <row r="49" spans="1:19" ht="16" x14ac:dyDescent="0.2">
      <c r="B49" s="17">
        <v>269</v>
      </c>
      <c r="C49" s="8">
        <v>35</v>
      </c>
      <c r="F49" s="14">
        <v>46054</v>
      </c>
      <c r="G49">
        <f t="shared" si="8"/>
        <v>7685.7142857142853</v>
      </c>
      <c r="H49" s="16">
        <f t="shared" si="9"/>
        <v>7742.8571428571431</v>
      </c>
      <c r="I49" s="16">
        <f t="shared" si="13"/>
        <v>1628.5714285714284</v>
      </c>
      <c r="J49" s="22">
        <f t="shared" si="10"/>
        <v>7685.7142855054817</v>
      </c>
      <c r="K49">
        <f t="shared" si="14"/>
        <v>-11000.000001174649</v>
      </c>
      <c r="L49">
        <f t="shared" si="11"/>
        <v>81.428571428571431</v>
      </c>
      <c r="M49">
        <f t="shared" si="12"/>
        <v>-550.00000005873244</v>
      </c>
    </row>
    <row r="50" spans="1:19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9"/>
        <v>7685.7142857142853</v>
      </c>
      <c r="I50" s="16">
        <f t="shared" si="13"/>
        <v>1742.8571428571422</v>
      </c>
      <c r="J50" s="22">
        <f t="shared" si="10"/>
        <v>7571.4285709959913</v>
      </c>
      <c r="K50">
        <f t="shared" si="14"/>
        <v>-11000.00000160723</v>
      </c>
      <c r="L50">
        <f t="shared" si="11"/>
        <v>87.14285714285711</v>
      </c>
      <c r="M50">
        <f t="shared" si="12"/>
        <v>-550.00000008036147</v>
      </c>
    </row>
    <row r="51" spans="1:19" x14ac:dyDescent="0.2">
      <c r="K51" t="s">
        <v>16</v>
      </c>
      <c r="L51">
        <f>SUM(L39:L50)</f>
        <v>1975.7142857142853</v>
      </c>
      <c r="M51">
        <f>SUM(M39:M50)</f>
        <v>-6271.3727227715071</v>
      </c>
    </row>
    <row r="56" spans="1:19" x14ac:dyDescent="0.2">
      <c r="B56" s="9" t="s">
        <v>95</v>
      </c>
    </row>
    <row r="57" spans="1:19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1:19" ht="16" x14ac:dyDescent="0.2">
      <c r="A58">
        <v>1000</v>
      </c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23">
        <v>4427.4544299999998</v>
      </c>
      <c r="J58">
        <f>F58*H58</f>
        <v>7471.0648148148148</v>
      </c>
      <c r="K58">
        <f>G58*I58</f>
        <v>6248.0702963994736</v>
      </c>
      <c r="L58">
        <f>SUM(J58:K58)</f>
        <v>13719.135111214287</v>
      </c>
      <c r="M58" s="16">
        <f>SUM(H58:I58)</f>
        <v>9314.2857057201654</v>
      </c>
      <c r="O58" s="16">
        <f>A58+M58-G39</f>
        <v>-8.5655483417212963E-6</v>
      </c>
      <c r="P58">
        <f>O58*0.05</f>
        <v>-4.2827741708606482E-7</v>
      </c>
      <c r="R58" s="21">
        <v>2.4889492989708898E-7</v>
      </c>
      <c r="S58" s="21">
        <v>2.4889492989708898E-7</v>
      </c>
    </row>
    <row r="59" spans="1:19" ht="16" x14ac:dyDescent="0.2">
      <c r="B59" s="14">
        <v>45778</v>
      </c>
      <c r="C59">
        <v>261</v>
      </c>
      <c r="D59" s="8">
        <v>35</v>
      </c>
      <c r="E59">
        <f t="shared" ref="E59:E69" si="15">C59*1000/D59</f>
        <v>7457.1428571428569</v>
      </c>
      <c r="F59">
        <v>1.5806907894736841</v>
      </c>
      <c r="G59">
        <v>0</v>
      </c>
      <c r="H59" s="16">
        <v>4886.8312757201647</v>
      </c>
      <c r="I59" s="23">
        <v>7113.1687199999997</v>
      </c>
      <c r="J59">
        <f t="shared" ref="J59:K69" si="16">F59*H59</f>
        <v>7724.5691872427979</v>
      </c>
      <c r="K59">
        <f t="shared" si="16"/>
        <v>0</v>
      </c>
      <c r="L59">
        <f t="shared" ref="L59:L70" si="17">SUM(J59:K59)</f>
        <v>7724.5691872427979</v>
      </c>
      <c r="M59" s="16">
        <f t="shared" ref="M59:M61" si="18">SUM(H59:I59)</f>
        <v>11999.999995720165</v>
      </c>
      <c r="O59" s="16">
        <f>O58+M59-G40</f>
        <v>-1.2845383025705814E-5</v>
      </c>
      <c r="P59">
        <f t="shared" ref="P59:P69" si="19">O59*0.05</f>
        <v>-6.4226915128529074E-7</v>
      </c>
      <c r="R59">
        <v>1040.6231586454401</v>
      </c>
      <c r="S59">
        <v>1040.6231586454401</v>
      </c>
    </row>
    <row r="60" spans="1:19" ht="16" x14ac:dyDescent="0.2">
      <c r="B60" s="14">
        <v>45809</v>
      </c>
      <c r="C60">
        <v>508</v>
      </c>
      <c r="D60" s="8">
        <v>35</v>
      </c>
      <c r="E60">
        <f t="shared" si="15"/>
        <v>14514.285714285714</v>
      </c>
      <c r="F60">
        <v>1.6237697368421053</v>
      </c>
      <c r="G60">
        <v>1.4613947368421052</v>
      </c>
      <c r="H60" s="16">
        <v>4886.8312757201647</v>
      </c>
      <c r="I60" s="23">
        <v>4941.7401499999996</v>
      </c>
      <c r="J60">
        <f t="shared" si="16"/>
        <v>7935.0887345679021</v>
      </c>
      <c r="K60">
        <f t="shared" si="16"/>
        <v>7221.8330460513153</v>
      </c>
      <c r="L60">
        <f t="shared" si="17"/>
        <v>15156.921780619217</v>
      </c>
      <c r="M60" s="16">
        <f t="shared" si="18"/>
        <v>9828.5714257201653</v>
      </c>
      <c r="O60" s="16">
        <f t="shared" ref="O60:O69" si="20">O59+M60-G41</f>
        <v>-1.5696647096774541E-5</v>
      </c>
      <c r="P60">
        <f t="shared" si="19"/>
        <v>-7.8483235483872708E-7</v>
      </c>
      <c r="R60">
        <v>4941.7401525896903</v>
      </c>
      <c r="S60">
        <v>4941.7401525896903</v>
      </c>
    </row>
    <row r="61" spans="1:19" ht="16" x14ac:dyDescent="0.2">
      <c r="B61" s="14">
        <v>45839</v>
      </c>
      <c r="C61">
        <v>428</v>
      </c>
      <c r="D61" s="8">
        <v>35</v>
      </c>
      <c r="E61">
        <f t="shared" si="15"/>
        <v>12228.571428571429</v>
      </c>
      <c r="F61">
        <v>1.6237697368421053</v>
      </c>
      <c r="G61">
        <v>0.97426315789473683</v>
      </c>
      <c r="H61" s="16">
        <v>4886.8312757201647</v>
      </c>
      <c r="I61" s="23">
        <v>7570.3115799999996</v>
      </c>
      <c r="J61">
        <f t="shared" si="16"/>
        <v>7935.0887345679021</v>
      </c>
      <c r="K61">
        <f t="shared" si="16"/>
        <v>7375.4756661778947</v>
      </c>
      <c r="L61">
        <f t="shared" si="17"/>
        <v>15310.564400745796</v>
      </c>
      <c r="M61" s="16">
        <f t="shared" si="18"/>
        <v>12457.142855720165</v>
      </c>
      <c r="O61" s="16">
        <f t="shared" si="20"/>
        <v>-1.7119338735938072E-5</v>
      </c>
      <c r="P61">
        <f t="shared" si="19"/>
        <v>-8.5596693679690369E-7</v>
      </c>
      <c r="R61">
        <v>7570.3115839435704</v>
      </c>
      <c r="S61">
        <v>7570.3115839435704</v>
      </c>
    </row>
    <row r="62" spans="1:19" ht="16" x14ac:dyDescent="0.2">
      <c r="B62" s="14">
        <v>45870</v>
      </c>
      <c r="C62">
        <v>428</v>
      </c>
      <c r="D62" s="8">
        <v>35</v>
      </c>
      <c r="E62">
        <f t="shared" si="15"/>
        <v>12228.571428571429</v>
      </c>
      <c r="F62">
        <v>1.6237697368421053</v>
      </c>
      <c r="G62">
        <v>0.97426315789473683</v>
      </c>
      <c r="H62" s="16">
        <v>4886.8312757201647</v>
      </c>
      <c r="I62" s="23">
        <v>7770.3115799999996</v>
      </c>
      <c r="J62">
        <f t="shared" si="16"/>
        <v>7935.0887345679021</v>
      </c>
      <c r="K62">
        <f t="shared" si="16"/>
        <v>7570.3282977568415</v>
      </c>
      <c r="L62">
        <f t="shared" si="17"/>
        <v>15505.417032324744</v>
      </c>
      <c r="M62" s="16">
        <f t="shared" ref="M62:M69" si="21">SUM(H62:I62)</f>
        <v>12657.142855720165</v>
      </c>
      <c r="O62" s="16">
        <f t="shared" si="20"/>
        <v>-1.8542030375101604E-5</v>
      </c>
      <c r="P62">
        <f t="shared" si="19"/>
        <v>-9.271015187550802E-7</v>
      </c>
      <c r="R62">
        <v>7770.3115839225802</v>
      </c>
      <c r="S62">
        <v>7770.3115839225802</v>
      </c>
    </row>
    <row r="63" spans="1:19" ht="16" x14ac:dyDescent="0.2">
      <c r="B63" s="14">
        <v>45901</v>
      </c>
      <c r="C63">
        <v>327</v>
      </c>
      <c r="D63" s="8">
        <v>35</v>
      </c>
      <c r="E63">
        <f t="shared" si="15"/>
        <v>9342.8571428571431</v>
      </c>
      <c r="F63">
        <v>1.6237697368421053</v>
      </c>
      <c r="G63">
        <v>0.32475657894736842</v>
      </c>
      <c r="H63" s="16">
        <v>4886.8312757201647</v>
      </c>
      <c r="I63" s="23">
        <v>7113.1687199999997</v>
      </c>
      <c r="J63">
        <f t="shared" si="16"/>
        <v>7935.0887345679021</v>
      </c>
      <c r="K63">
        <f t="shared" si="16"/>
        <v>2310.0483389826313</v>
      </c>
      <c r="L63">
        <f t="shared" si="17"/>
        <v>10245.137073550533</v>
      </c>
      <c r="M63" s="16">
        <f t="shared" si="21"/>
        <v>11999.999995720165</v>
      </c>
      <c r="O63" s="16">
        <f t="shared" si="20"/>
        <v>-2.2821865059086122E-5</v>
      </c>
      <c r="P63">
        <f t="shared" si="19"/>
        <v>-1.1410932529543061E-6</v>
      </c>
      <c r="R63">
        <v>7113.1687240479496</v>
      </c>
      <c r="S63">
        <v>7113.1687240479496</v>
      </c>
    </row>
    <row r="64" spans="1:19" ht="16" x14ac:dyDescent="0.2">
      <c r="B64" s="14">
        <v>45931</v>
      </c>
      <c r="C64">
        <v>466</v>
      </c>
      <c r="D64" s="8">
        <v>35</v>
      </c>
      <c r="E64">
        <f t="shared" si="15"/>
        <v>13314.285714285714</v>
      </c>
      <c r="F64">
        <v>1.7219534883720931</v>
      </c>
      <c r="G64">
        <v>1.7219534883720931</v>
      </c>
      <c r="H64" s="16">
        <v>2767.3611111111113</v>
      </c>
      <c r="I64" s="23">
        <v>8946.9246000000003</v>
      </c>
      <c r="J64">
        <f t="shared" si="16"/>
        <v>4765.2671188630493</v>
      </c>
      <c r="K64">
        <f t="shared" si="16"/>
        <v>15406.188025172094</v>
      </c>
      <c r="L64">
        <f t="shared" si="17"/>
        <v>20171.455144035142</v>
      </c>
      <c r="M64" s="16">
        <f t="shared" si="21"/>
        <v>11714.285711111112</v>
      </c>
      <c r="O64" s="16">
        <f t="shared" si="20"/>
        <v>-2.5996467229560949E-5</v>
      </c>
      <c r="P64">
        <f t="shared" si="19"/>
        <v>-1.2998233614780476E-6</v>
      </c>
      <c r="R64">
        <v>8946.9245989600804</v>
      </c>
      <c r="S64">
        <v>8946.9245989600804</v>
      </c>
    </row>
    <row r="65" spans="2:19" ht="16" x14ac:dyDescent="0.2">
      <c r="B65" s="14">
        <v>45962</v>
      </c>
      <c r="C65">
        <v>354</v>
      </c>
      <c r="D65" s="8">
        <v>35</v>
      </c>
      <c r="E65">
        <f t="shared" si="15"/>
        <v>10114.285714285714</v>
      </c>
      <c r="F65">
        <v>1.720433105627585</v>
      </c>
      <c r="G65">
        <v>1.720433105627585</v>
      </c>
      <c r="H65" s="16">
        <v>2767.3611111111113</v>
      </c>
      <c r="I65" s="23">
        <v>6575.4960300000002</v>
      </c>
      <c r="J65">
        <f>F65*H65</f>
        <v>4761.0596707818931</v>
      </c>
      <c r="K65">
        <f t="shared" si="16"/>
        <v>11312.701055934756</v>
      </c>
      <c r="L65">
        <f t="shared" si="17"/>
        <v>16073.76072671665</v>
      </c>
      <c r="M65" s="16">
        <f t="shared" si="21"/>
        <v>9342.8571411111116</v>
      </c>
      <c r="O65" s="16">
        <f t="shared" si="20"/>
        <v>-2.7742498787119985E-5</v>
      </c>
      <c r="P65">
        <f t="shared" si="19"/>
        <v>-1.3871249393559992E-6</v>
      </c>
      <c r="R65">
        <v>6575.4960320465498</v>
      </c>
      <c r="S65">
        <v>6575.4960320465498</v>
      </c>
    </row>
    <row r="66" spans="2:19" ht="16" x14ac:dyDescent="0.2">
      <c r="B66" s="14">
        <v>45992</v>
      </c>
      <c r="C66">
        <v>323</v>
      </c>
      <c r="D66" s="8">
        <v>35</v>
      </c>
      <c r="E66">
        <f t="shared" si="15"/>
        <v>9228.5714285714294</v>
      </c>
      <c r="F66">
        <v>1.720433105627585</v>
      </c>
      <c r="G66">
        <v>2.2939030624099632</v>
      </c>
      <c r="H66" s="16">
        <v>2767.3611111111113</v>
      </c>
      <c r="I66" s="23">
        <v>6318.3531700000003</v>
      </c>
      <c r="J66">
        <f t="shared" ref="J66:J69" si="22">F66*H66</f>
        <v>4761.0596707818931</v>
      </c>
      <c r="K66">
        <f t="shared" si="16"/>
        <v>14493.6896860507</v>
      </c>
      <c r="L66">
        <f t="shared" si="17"/>
        <v>19254.749356832595</v>
      </c>
      <c r="M66" s="16">
        <f t="shared" si="21"/>
        <v>9085.7142811111116</v>
      </c>
      <c r="O66" s="16">
        <f t="shared" si="20"/>
        <v>-3.2345673389500007E-5</v>
      </c>
      <c r="P66">
        <f t="shared" si="19"/>
        <v>-1.6172836694750005E-6</v>
      </c>
      <c r="R66">
        <v>6318.3531747647503</v>
      </c>
      <c r="S66">
        <v>6318.3531747647503</v>
      </c>
    </row>
    <row r="67" spans="2:19" ht="16" x14ac:dyDescent="0.2">
      <c r="B67" s="14">
        <v>46023</v>
      </c>
      <c r="C67">
        <v>216</v>
      </c>
      <c r="D67" s="8">
        <v>35</v>
      </c>
      <c r="E67">
        <f t="shared" si="15"/>
        <v>6171.4285714285716</v>
      </c>
      <c r="F67">
        <v>1.720433105627585</v>
      </c>
      <c r="G67">
        <v>0.28673497839118917</v>
      </c>
      <c r="H67" s="16">
        <v>2767.3611111111113</v>
      </c>
      <c r="I67" s="23">
        <v>6261.2103200000001</v>
      </c>
      <c r="J67">
        <f t="shared" si="22"/>
        <v>4761.0596707818931</v>
      </c>
      <c r="K67">
        <f t="shared" si="16"/>
        <v>1795.3080058078906</v>
      </c>
      <c r="L67">
        <f t="shared" si="17"/>
        <v>6556.3676765897835</v>
      </c>
      <c r="M67" s="16">
        <f t="shared" si="21"/>
        <v>9028.5714311111115</v>
      </c>
      <c r="O67" s="16">
        <f t="shared" si="20"/>
        <v>-2.9805991289322264E-5</v>
      </c>
      <c r="P67">
        <f t="shared" si="19"/>
        <v>-1.4902995644661134E-6</v>
      </c>
      <c r="R67">
        <v>6261.2103181756202</v>
      </c>
      <c r="S67">
        <v>6261.2103181756202</v>
      </c>
    </row>
    <row r="68" spans="2:19" ht="16" x14ac:dyDescent="0.2">
      <c r="B68" s="14">
        <v>46054</v>
      </c>
      <c r="C68">
        <v>271</v>
      </c>
      <c r="D68" s="8">
        <v>35</v>
      </c>
      <c r="E68">
        <f t="shared" si="15"/>
        <v>7742.8571428571431</v>
      </c>
      <c r="F68">
        <v>1.720433105627585</v>
      </c>
      <c r="G68">
        <v>1.4336865095961708</v>
      </c>
      <c r="H68" s="16">
        <v>2767.3611111111113</v>
      </c>
      <c r="I68" s="23">
        <v>4918.3531700000003</v>
      </c>
      <c r="J68">
        <f t="shared" si="22"/>
        <v>4761.0596707818931</v>
      </c>
      <c r="K68">
        <f t="shared" si="16"/>
        <v>7051.3765892585625</v>
      </c>
      <c r="L68">
        <f t="shared" si="17"/>
        <v>11812.436260040457</v>
      </c>
      <c r="M68" s="16">
        <f t="shared" si="21"/>
        <v>7685.7142811111116</v>
      </c>
      <c r="O68" s="16">
        <f t="shared" si="20"/>
        <v>-3.4409164982207585E-5</v>
      </c>
      <c r="P68">
        <f t="shared" si="19"/>
        <v>-1.7204582491103793E-6</v>
      </c>
      <c r="R68">
        <v>4918.3531750745196</v>
      </c>
      <c r="S68">
        <v>4918.3531750745196</v>
      </c>
    </row>
    <row r="69" spans="2:19" ht="16" x14ac:dyDescent="0.2">
      <c r="B69" s="14">
        <v>46082</v>
      </c>
      <c r="C69">
        <v>269</v>
      </c>
      <c r="D69" s="8">
        <v>35</v>
      </c>
      <c r="E69">
        <f t="shared" si="15"/>
        <v>7685.7142857142853</v>
      </c>
      <c r="F69">
        <v>1.720433105627585</v>
      </c>
      <c r="G69">
        <v>1.1469515312049816</v>
      </c>
      <c r="H69" s="16">
        <v>2767.3611111111113</v>
      </c>
      <c r="I69" s="23">
        <v>4804.0674600000002</v>
      </c>
      <c r="J69">
        <f t="shared" si="22"/>
        <v>4761.0596707818931</v>
      </c>
      <c r="K69">
        <f t="shared" si="16"/>
        <v>5510.0325292590269</v>
      </c>
      <c r="L69">
        <f t="shared" si="17"/>
        <v>10271.092200040919</v>
      </c>
      <c r="M69" s="16">
        <f t="shared" si="21"/>
        <v>7571.4285711111115</v>
      </c>
      <c r="O69" s="16">
        <f t="shared" si="20"/>
        <v>-3.4726625017356128E-5</v>
      </c>
      <c r="P69">
        <f t="shared" si="19"/>
        <v>-1.7363312508678065E-6</v>
      </c>
      <c r="R69">
        <v>4804.0674600945304</v>
      </c>
      <c r="S69">
        <v>4804.0674600945304</v>
      </c>
    </row>
    <row r="70" spans="2:19" x14ac:dyDescent="0.2">
      <c r="I70" t="s">
        <v>16</v>
      </c>
      <c r="J70">
        <f>SUM(J58:J69)</f>
        <v>75506.554413101723</v>
      </c>
      <c r="K70">
        <f>SUM(K58:K69)</f>
        <v>86295.051536851184</v>
      </c>
      <c r="L70">
        <f t="shared" si="17"/>
        <v>161801.60594995291</v>
      </c>
      <c r="P70" s="18">
        <f>SUM(P58:P69)</f>
        <v>-1.4030861666469719E-5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0" t="s">
        <v>58</v>
      </c>
      <c r="J130">
        <v>1316511.5530000001</v>
      </c>
      <c r="K130">
        <v>765195</v>
      </c>
    </row>
    <row r="131" spans="2:14" x14ac:dyDescent="0.2">
      <c r="I131" s="20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3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3"/>
        <v>240264.99999999997</v>
      </c>
      <c r="J138">
        <f t="shared" ref="J138:J148" si="24">E138*F138*H138</f>
        <v>0</v>
      </c>
      <c r="K138">
        <f t="shared" ref="K138:K148" si="25">I138+J138</f>
        <v>240264.99999999997</v>
      </c>
      <c r="L138" s="7">
        <v>45802</v>
      </c>
      <c r="M138">
        <f>M137+J138</f>
        <v>108996.8553735357</v>
      </c>
      <c r="N138">
        <f t="shared" ref="N138:N148" si="26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3"/>
        <v>246813</v>
      </c>
      <c r="J139">
        <f t="shared" si="24"/>
        <v>115693.66673321562</v>
      </c>
      <c r="K139">
        <f t="shared" si="25"/>
        <v>362506.66673321562</v>
      </c>
      <c r="L139" s="7">
        <v>45833</v>
      </c>
      <c r="M139">
        <f t="shared" ref="M139:M148" si="27">M138+J139</f>
        <v>224690.52210675133</v>
      </c>
      <c r="N139">
        <f t="shared" si="26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3"/>
        <v>246813</v>
      </c>
      <c r="J140">
        <f t="shared" si="24"/>
        <v>41568.514657243817</v>
      </c>
      <c r="K140">
        <f t="shared" si="25"/>
        <v>288381.5146572438</v>
      </c>
      <c r="L140" s="7">
        <v>45863</v>
      </c>
      <c r="M140">
        <f t="shared" si="27"/>
        <v>266259.03676399513</v>
      </c>
      <c r="N140">
        <f t="shared" si="26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3"/>
        <v>246813</v>
      </c>
      <c r="J141">
        <f t="shared" si="24"/>
        <v>41568.514657243817</v>
      </c>
      <c r="K141">
        <f t="shared" si="25"/>
        <v>288381.5146572438</v>
      </c>
      <c r="L141" s="7">
        <v>45894</v>
      </c>
      <c r="M141">
        <f t="shared" si="27"/>
        <v>307827.55142123892</v>
      </c>
      <c r="N141">
        <f t="shared" si="26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3"/>
        <v>246813</v>
      </c>
      <c r="J142">
        <f t="shared" si="24"/>
        <v>0</v>
      </c>
      <c r="K142">
        <f t="shared" si="25"/>
        <v>246813</v>
      </c>
      <c r="L142" s="7">
        <v>45925</v>
      </c>
      <c r="M142">
        <f t="shared" si="27"/>
        <v>307827.55142123892</v>
      </c>
      <c r="N142">
        <f t="shared" si="26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3"/>
        <v>148088</v>
      </c>
      <c r="J143">
        <f t="shared" si="24"/>
        <v>216681.9452972213</v>
      </c>
      <c r="K143">
        <f t="shared" si="25"/>
        <v>364769.9452972213</v>
      </c>
      <c r="L143" s="7">
        <v>45955</v>
      </c>
      <c r="M143">
        <f t="shared" si="27"/>
        <v>524509.49671846023</v>
      </c>
      <c r="N143">
        <f t="shared" si="26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3"/>
        <v>148088.00000000003</v>
      </c>
      <c r="J144">
        <f t="shared" si="24"/>
        <v>128568.65599005947</v>
      </c>
      <c r="K144">
        <f t="shared" si="25"/>
        <v>276656.65599005949</v>
      </c>
      <c r="L144" s="7">
        <v>45986</v>
      </c>
      <c r="M144">
        <f t="shared" si="27"/>
        <v>653078.15270851972</v>
      </c>
      <c r="N144">
        <f t="shared" si="26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3"/>
        <v>148088.00000000003</v>
      </c>
      <c r="J145">
        <f t="shared" si="24"/>
        <v>139690.69560277648</v>
      </c>
      <c r="K145">
        <f t="shared" si="25"/>
        <v>287778.69560277648</v>
      </c>
      <c r="L145" s="7">
        <v>46016</v>
      </c>
      <c r="M145">
        <f t="shared" si="27"/>
        <v>792768.8483112962</v>
      </c>
      <c r="N145">
        <f t="shared" si="26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3"/>
        <v>148088.00000000003</v>
      </c>
      <c r="J146">
        <f t="shared" si="24"/>
        <v>3427.052604850729</v>
      </c>
      <c r="K146">
        <f t="shared" si="25"/>
        <v>151515.05260485076</v>
      </c>
      <c r="L146" s="7">
        <v>46047</v>
      </c>
      <c r="M146">
        <f t="shared" si="27"/>
        <v>796195.90091614693</v>
      </c>
      <c r="N146">
        <f t="shared" si="26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3"/>
        <v>148088.00000000003</v>
      </c>
      <c r="J147">
        <f t="shared" si="24"/>
        <v>53017.714351968039</v>
      </c>
      <c r="K147">
        <f t="shared" si="25"/>
        <v>201105.71435196808</v>
      </c>
      <c r="L147" s="7">
        <v>46078</v>
      </c>
      <c r="M147">
        <f t="shared" si="27"/>
        <v>849213.61526811495</v>
      </c>
      <c r="N147">
        <f t="shared" si="26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3"/>
        <v>148088.00000000003</v>
      </c>
      <c r="J148">
        <f t="shared" si="24"/>
        <v>41617.496320264065</v>
      </c>
      <c r="K148">
        <f t="shared" si="25"/>
        <v>189705.49632026409</v>
      </c>
      <c r="L148" s="7">
        <v>46106</v>
      </c>
      <c r="M148">
        <f t="shared" si="27"/>
        <v>890831.11158837902</v>
      </c>
      <c r="N148">
        <f t="shared" si="26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28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28"/>
        <v>240264.99999999997</v>
      </c>
      <c r="J154">
        <f t="shared" ref="J154:J164" si="29">E154*F154*H154</f>
        <v>0</v>
      </c>
      <c r="K154">
        <f t="shared" ref="K154:K164" si="30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28"/>
        <v>246813</v>
      </c>
      <c r="J155">
        <f t="shared" si="29"/>
        <v>115693.66673321562</v>
      </c>
      <c r="K155">
        <f t="shared" si="30"/>
        <v>362506.66673321562</v>
      </c>
      <c r="M155">
        <f t="shared" ref="M155:M164" si="31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28"/>
        <v>246813</v>
      </c>
      <c r="J156">
        <f t="shared" si="29"/>
        <v>191142.6374736836</v>
      </c>
      <c r="K156">
        <f t="shared" si="30"/>
        <v>437955.63747368357</v>
      </c>
      <c r="M156">
        <f t="shared" si="31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28"/>
        <v>246813</v>
      </c>
      <c r="J157">
        <f t="shared" si="29"/>
        <v>212124.36884210526</v>
      </c>
      <c r="K157">
        <f t="shared" si="30"/>
        <v>458937.36884210526</v>
      </c>
      <c r="M157">
        <f t="shared" si="31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28"/>
        <v>246813</v>
      </c>
      <c r="J158">
        <f t="shared" si="29"/>
        <v>0</v>
      </c>
      <c r="K158">
        <f t="shared" si="30"/>
        <v>246813</v>
      </c>
      <c r="M158">
        <f t="shared" si="31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28"/>
        <v>148088</v>
      </c>
      <c r="J159">
        <f t="shared" si="29"/>
        <v>0</v>
      </c>
      <c r="K159">
        <f t="shared" si="30"/>
        <v>148088</v>
      </c>
      <c r="M159">
        <f t="shared" si="31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28"/>
        <v>148088.00000000003</v>
      </c>
      <c r="J160">
        <f t="shared" si="29"/>
        <v>31304.936927521801</v>
      </c>
      <c r="K160">
        <f t="shared" si="30"/>
        <v>179392.93692752183</v>
      </c>
      <c r="M160">
        <f t="shared" si="31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28"/>
        <v>148088.00000000003</v>
      </c>
      <c r="J161">
        <f t="shared" si="29"/>
        <v>0</v>
      </c>
      <c r="K161">
        <f t="shared" si="30"/>
        <v>148088.00000000003</v>
      </c>
      <c r="M161">
        <f t="shared" si="31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28"/>
        <v>148088.00000000003</v>
      </c>
      <c r="J162">
        <f t="shared" si="29"/>
        <v>0</v>
      </c>
      <c r="K162">
        <f t="shared" si="30"/>
        <v>148088.00000000003</v>
      </c>
      <c r="M162">
        <f t="shared" si="31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28"/>
        <v>148088.00000000003</v>
      </c>
      <c r="J163">
        <f t="shared" si="29"/>
        <v>0</v>
      </c>
      <c r="K163">
        <f t="shared" si="30"/>
        <v>148088.00000000003</v>
      </c>
      <c r="M163">
        <f t="shared" si="31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28"/>
        <v>148088.00000000003</v>
      </c>
      <c r="J164">
        <f t="shared" si="29"/>
        <v>0</v>
      </c>
      <c r="K164">
        <f t="shared" si="30"/>
        <v>148088.00000000003</v>
      </c>
      <c r="M164">
        <f t="shared" si="31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2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2"/>
        <v>1654.4669661241915</v>
      </c>
      <c r="L171">
        <v>25</v>
      </c>
      <c r="O171">
        <v>240264.99999999997</v>
      </c>
      <c r="P171">
        <f t="shared" ref="P171:P181" si="33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34">I171+H172-G172</f>
        <v>3129.8703189834232</v>
      </c>
      <c r="J172">
        <v>0.05</v>
      </c>
      <c r="K172">
        <f t="shared" si="32"/>
        <v>3912.3378987292795</v>
      </c>
      <c r="L172">
        <v>25</v>
      </c>
      <c r="O172">
        <v>474790.57894736843</v>
      </c>
      <c r="P172">
        <f t="shared" si="33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35">O172+T171</f>
        <v>1161939.5789473685</v>
      </c>
      <c r="U172">
        <f t="shared" si="35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36">SUM(G156:H156)</f>
        <v>11194.444444444423</v>
      </c>
      <c r="I173">
        <f t="shared" si="34"/>
        <v>7890.3321475300727</v>
      </c>
      <c r="J173">
        <v>0.05</v>
      </c>
      <c r="K173">
        <f t="shared" si="32"/>
        <v>9862.9151844125918</v>
      </c>
      <c r="L173">
        <v>25</v>
      </c>
      <c r="O173">
        <v>351059.15789473685</v>
      </c>
      <c r="P173">
        <f t="shared" si="33"/>
        <v>477018.32306021225</v>
      </c>
      <c r="Q173">
        <v>18080.954218106992</v>
      </c>
      <c r="R173">
        <v>458937.36884210526</v>
      </c>
      <c r="S173" s="7">
        <v>45863</v>
      </c>
      <c r="T173">
        <f t="shared" si="35"/>
        <v>1512998.7368421054</v>
      </c>
      <c r="U173">
        <f t="shared" si="35"/>
        <v>1849345.7613032269</v>
      </c>
    </row>
    <row r="174" spans="2:21" x14ac:dyDescent="0.2">
      <c r="F174" s="7">
        <v>45894</v>
      </c>
      <c r="G174">
        <v>6493.9081133646077</v>
      </c>
      <c r="H174">
        <f t="shared" si="36"/>
        <v>11886.831275720164</v>
      </c>
      <c r="I174">
        <f t="shared" si="34"/>
        <v>13283.25530988563</v>
      </c>
      <c r="J174">
        <v>0.05</v>
      </c>
      <c r="K174">
        <f t="shared" si="32"/>
        <v>16604.069137357037</v>
      </c>
      <c r="L174">
        <v>25</v>
      </c>
      <c r="O174">
        <v>351059.15789473685</v>
      </c>
      <c r="P174">
        <f t="shared" si="33"/>
        <v>470674.47530300973</v>
      </c>
      <c r="Q174">
        <v>22103.26646090531</v>
      </c>
      <c r="R174">
        <v>448571.20884210442</v>
      </c>
      <c r="S174" s="7">
        <v>45894</v>
      </c>
      <c r="T174">
        <f t="shared" si="35"/>
        <v>1864057.8947368423</v>
      </c>
      <c r="U174">
        <f t="shared" si="35"/>
        <v>2320020.2366062365</v>
      </c>
    </row>
    <row r="175" spans="2:21" x14ac:dyDescent="0.2">
      <c r="F175" s="7">
        <v>45925</v>
      </c>
      <c r="G175">
        <v>6071.2326312903115</v>
      </c>
      <c r="H175">
        <f t="shared" si="36"/>
        <v>4886.8312757201647</v>
      </c>
      <c r="I175">
        <f t="shared" si="34"/>
        <v>12098.853954315482</v>
      </c>
      <c r="J175">
        <v>0.05</v>
      </c>
      <c r="K175">
        <f t="shared" si="32"/>
        <v>15123.567442894353</v>
      </c>
      <c r="L175">
        <v>25</v>
      </c>
      <c r="O175">
        <v>260452.77631578947</v>
      </c>
      <c r="P175">
        <f t="shared" si="33"/>
        <v>304452.67678642564</v>
      </c>
      <c r="Q175">
        <v>24514.529012345633</v>
      </c>
      <c r="R175">
        <v>279938.14777407999</v>
      </c>
      <c r="S175" s="7">
        <v>45925</v>
      </c>
      <c r="T175">
        <f t="shared" si="35"/>
        <v>2124510.6710526319</v>
      </c>
      <c r="U175">
        <f t="shared" si="35"/>
        <v>2624472.9133926621</v>
      </c>
    </row>
    <row r="176" spans="2:21" x14ac:dyDescent="0.2">
      <c r="F176" s="7">
        <v>45955</v>
      </c>
      <c r="G176">
        <v>6403.8158313631438</v>
      </c>
      <c r="H176">
        <f t="shared" si="36"/>
        <v>2764.9176954732511</v>
      </c>
      <c r="I176">
        <f t="shared" si="34"/>
        <v>8459.9558184255911</v>
      </c>
      <c r="J176">
        <v>0.05</v>
      </c>
      <c r="K176">
        <f t="shared" si="32"/>
        <v>10574.94477303199</v>
      </c>
      <c r="L176">
        <v>25</v>
      </c>
      <c r="O176">
        <v>278956.46511627908</v>
      </c>
      <c r="P176">
        <f t="shared" si="33"/>
        <v>169548.25946502053</v>
      </c>
      <c r="Q176">
        <v>21460.259465020532</v>
      </c>
      <c r="R176">
        <v>148088</v>
      </c>
      <c r="S176" s="7">
        <v>45955</v>
      </c>
      <c r="T176">
        <f t="shared" si="35"/>
        <v>2403467.1361689111</v>
      </c>
      <c r="U176">
        <f t="shared" si="35"/>
        <v>2794021.1728576827</v>
      </c>
    </row>
    <row r="177" spans="5:21" x14ac:dyDescent="0.2">
      <c r="F177" s="7">
        <v>45986</v>
      </c>
      <c r="G177">
        <v>6026.4848889003415</v>
      </c>
      <c r="H177">
        <f t="shared" si="36"/>
        <v>3352.3650617283793</v>
      </c>
      <c r="I177">
        <f t="shared" si="34"/>
        <v>5785.835991253628</v>
      </c>
      <c r="J177">
        <v>0.05</v>
      </c>
      <c r="K177">
        <f t="shared" si="32"/>
        <v>7232.2949890670361</v>
      </c>
      <c r="L177">
        <v>25</v>
      </c>
      <c r="O177">
        <v>333764.02249175153</v>
      </c>
      <c r="P177">
        <f t="shared" si="33"/>
        <v>165211.03595679012</v>
      </c>
      <c r="Q177">
        <v>17123.035956790081</v>
      </c>
      <c r="R177">
        <v>148088.00000000003</v>
      </c>
      <c r="S177" s="7">
        <v>45986</v>
      </c>
      <c r="T177">
        <f t="shared" si="35"/>
        <v>2737231.1586606628</v>
      </c>
      <c r="U177">
        <f t="shared" si="35"/>
        <v>2959232.2088144729</v>
      </c>
    </row>
    <row r="178" spans="5:21" x14ac:dyDescent="0.2">
      <c r="F178" s="7">
        <v>46016</v>
      </c>
      <c r="G178">
        <v>4479.7985738060161</v>
      </c>
      <c r="H178">
        <f t="shared" si="36"/>
        <v>2767.3611111111113</v>
      </c>
      <c r="I178">
        <f t="shared" si="34"/>
        <v>4073.3985285587223</v>
      </c>
      <c r="J178">
        <v>0.05</v>
      </c>
      <c r="K178">
        <f t="shared" si="32"/>
        <v>5091.7481606984029</v>
      </c>
      <c r="L178">
        <v>25</v>
      </c>
      <c r="O178">
        <v>471353.99516706169</v>
      </c>
      <c r="P178">
        <f t="shared" si="33"/>
        <v>159547.61646090532</v>
      </c>
      <c r="Q178">
        <v>11459.616460905305</v>
      </c>
      <c r="R178">
        <v>148088.00000000003</v>
      </c>
      <c r="S178" s="7">
        <v>46016</v>
      </c>
      <c r="T178">
        <f t="shared" si="35"/>
        <v>3208585.1538277245</v>
      </c>
      <c r="U178">
        <f t="shared" si="35"/>
        <v>3118779.8252753783</v>
      </c>
    </row>
    <row r="179" spans="5:21" x14ac:dyDescent="0.2">
      <c r="F179" s="7">
        <v>46047</v>
      </c>
      <c r="G179">
        <v>4284.164832400751</v>
      </c>
      <c r="H179">
        <f t="shared" si="36"/>
        <v>2767.3611111111113</v>
      </c>
      <c r="I179">
        <f t="shared" si="34"/>
        <v>2556.5948072690826</v>
      </c>
      <c r="J179">
        <v>0.05</v>
      </c>
      <c r="K179">
        <f t="shared" si="32"/>
        <v>3195.7435090863532</v>
      </c>
      <c r="L179">
        <v>25</v>
      </c>
      <c r="O179">
        <v>155808.05255820439</v>
      </c>
      <c r="P179">
        <f t="shared" si="33"/>
        <v>158465.60128600823</v>
      </c>
      <c r="Q179">
        <v>10377.601286008185</v>
      </c>
      <c r="R179">
        <v>148088.00000000003</v>
      </c>
      <c r="S179" s="7">
        <v>46047</v>
      </c>
      <c r="T179">
        <f t="shared" si="35"/>
        <v>3364393.2063859291</v>
      </c>
      <c r="U179">
        <f t="shared" si="35"/>
        <v>3277245.4265613863</v>
      </c>
    </row>
    <row r="180" spans="5:21" x14ac:dyDescent="0.2">
      <c r="F180" s="7">
        <v>46078</v>
      </c>
      <c r="G180">
        <v>3874.8158713185621</v>
      </c>
      <c r="H180">
        <f t="shared" si="36"/>
        <v>2767.3611111111113</v>
      </c>
      <c r="I180">
        <f t="shared" si="34"/>
        <v>1449.1400470616318</v>
      </c>
      <c r="J180">
        <v>0.05</v>
      </c>
      <c r="K180">
        <f t="shared" si="32"/>
        <v>1811.4250588270397</v>
      </c>
      <c r="L180">
        <v>25</v>
      </c>
      <c r="O180">
        <v>279878.19870811841</v>
      </c>
      <c r="P180">
        <f t="shared" si="33"/>
        <v>154771.38189300409</v>
      </c>
      <c r="Q180">
        <v>6683.3818930040688</v>
      </c>
      <c r="R180">
        <v>148088.00000000003</v>
      </c>
      <c r="S180" s="7">
        <v>46078</v>
      </c>
      <c r="T180">
        <f t="shared" si="35"/>
        <v>3644271.4050940475</v>
      </c>
      <c r="U180">
        <f t="shared" si="35"/>
        <v>3432016.8084543906</v>
      </c>
    </row>
    <row r="181" spans="5:21" x14ac:dyDescent="0.2">
      <c r="F181" s="7">
        <v>46106</v>
      </c>
      <c r="G181">
        <v>3826.840185484803</v>
      </c>
      <c r="H181">
        <f t="shared" si="36"/>
        <v>2767.3611111111113</v>
      </c>
      <c r="I181">
        <f t="shared" si="34"/>
        <v>389.6609726879401</v>
      </c>
      <c r="J181">
        <v>0.05</v>
      </c>
      <c r="K181">
        <f t="shared" si="32"/>
        <v>487.07621585992518</v>
      </c>
      <c r="L181">
        <v>25</v>
      </c>
      <c r="O181">
        <v>235169.14805520704</v>
      </c>
      <c r="P181">
        <f t="shared" si="33"/>
        <v>151720.16661522634</v>
      </c>
      <c r="Q181">
        <v>3632.1666152262928</v>
      </c>
      <c r="R181">
        <v>148088.00000000003</v>
      </c>
      <c r="S181" s="7">
        <v>46106</v>
      </c>
      <c r="T181">
        <f t="shared" si="35"/>
        <v>3879440.5531492545</v>
      </c>
      <c r="U181">
        <f t="shared" si="35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37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38">I193+H194-G194</f>
        <v>3129.8703189834232</v>
      </c>
      <c r="J194">
        <v>0.05</v>
      </c>
      <c r="K194">
        <f t="shared" si="37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38"/>
        <v>2954.4595486848812</v>
      </c>
      <c r="J195">
        <v>0.05</v>
      </c>
      <c r="K195">
        <f t="shared" si="37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38"/>
        <v>2719.1232809195053</v>
      </c>
      <c r="J196">
        <v>0.05</v>
      </c>
      <c r="K196">
        <f t="shared" si="37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38"/>
        <v>1426.688791274647</v>
      </c>
      <c r="J197">
        <v>0.05</v>
      </c>
      <c r="K197">
        <f t="shared" si="37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38"/>
        <v>1833.4104547057932</v>
      </c>
      <c r="J198">
        <v>0.05</v>
      </c>
      <c r="K198">
        <f t="shared" si="37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38"/>
        <v>976.88444780085592</v>
      </c>
      <c r="J199">
        <v>0.05</v>
      </c>
      <c r="K199">
        <f t="shared" si="37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38"/>
        <v>1222.2823793585903</v>
      </c>
      <c r="J200">
        <v>0.05</v>
      </c>
      <c r="K200">
        <f t="shared" si="37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38"/>
        <v>89.737484874831352</v>
      </c>
      <c r="J201">
        <v>0.05</v>
      </c>
      <c r="K201">
        <f t="shared" si="37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38"/>
        <v>171.19704729054138</v>
      </c>
      <c r="J202">
        <v>0.05</v>
      </c>
      <c r="K202">
        <f t="shared" si="37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38"/>
        <v>278.29828042263443</v>
      </c>
      <c r="J203">
        <v>0.05</v>
      </c>
      <c r="K203">
        <f t="shared" si="37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39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39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39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workbookViewId="0">
      <selection activeCell="M1" sqref="M1:N1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from_alvin</vt:lpstr>
      <vt:lpstr>24</vt:lpstr>
      <vt:lpstr>25</vt:lpstr>
      <vt:lpstr>rough</vt:lpstr>
      <vt:lpstr>Eval04</vt:lpstr>
      <vt:lpstr>Eval07</vt:lpstr>
      <vt:lpstr>Eval08</vt:lpstr>
      <vt:lpstr>Eval08Stor</vt:lpstr>
      <vt:lpstr>Eval07Clean</vt:lpstr>
      <vt:lpstr>Eval08Clean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2025-09-17T17:24:08Z</dcterms:modified>
  <dc:language>en-SG</dc:language>
</cp:coreProperties>
</file>