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79A63B66-53D6-D043-A3B5-DBDB77D7CC94}" xr6:coauthVersionLast="47" xr6:coauthVersionMax="47" xr10:uidLastSave="{00000000-0000-0000-0000-000000000000}"/>
  <bookViews>
    <workbookView xWindow="0" yWindow="500" windowWidth="28800" windowHeight="15680" tabRatio="500" activeTab="7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8Stor" sheetId="11" r:id="rId8"/>
    <sheet name="Eval07Clean" sheetId="8" r:id="rId9"/>
    <sheet name="Eval08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3" i="11" l="1"/>
  <c r="P53" i="11"/>
  <c r="R53" i="11"/>
  <c r="R52" i="11"/>
  <c r="Q52" i="11"/>
  <c r="R51" i="11"/>
  <c r="Q51" i="11"/>
  <c r="R47" i="11"/>
  <c r="Q47" i="11"/>
  <c r="P47" i="11"/>
  <c r="R40" i="11"/>
  <c r="R41" i="11"/>
  <c r="R43" i="11"/>
  <c r="R39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I7" i="11"/>
  <c r="I15" i="11"/>
  <c r="Q209" i="11"/>
  <c r="O209" i="11"/>
  <c r="N209" i="11"/>
  <c r="N206" i="11"/>
  <c r="P204" i="11"/>
  <c r="P203" i="11"/>
  <c r="I192" i="11"/>
  <c r="K192" i="11" s="1"/>
  <c r="P181" i="11"/>
  <c r="H181" i="11"/>
  <c r="P180" i="11"/>
  <c r="H180" i="11"/>
  <c r="P179" i="11"/>
  <c r="H179" i="11"/>
  <c r="P178" i="11"/>
  <c r="H178" i="11"/>
  <c r="P177" i="11"/>
  <c r="H177" i="11"/>
  <c r="P176" i="11"/>
  <c r="H176" i="11"/>
  <c r="P175" i="11"/>
  <c r="H175" i="11"/>
  <c r="P174" i="11"/>
  <c r="H174" i="11"/>
  <c r="P173" i="11"/>
  <c r="H173" i="11"/>
  <c r="P172" i="11"/>
  <c r="P171" i="11"/>
  <c r="T170" i="1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P170" i="11"/>
  <c r="U170" i="11" s="1"/>
  <c r="I170" i="11"/>
  <c r="K170" i="11" s="1"/>
  <c r="H165" i="11"/>
  <c r="G165" i="11"/>
  <c r="J164" i="11"/>
  <c r="I164" i="11"/>
  <c r="J163" i="11"/>
  <c r="K163" i="11" s="1"/>
  <c r="I163" i="11"/>
  <c r="J162" i="11"/>
  <c r="I162" i="11"/>
  <c r="K161" i="11"/>
  <c r="J161" i="11"/>
  <c r="I161" i="11"/>
  <c r="J160" i="11"/>
  <c r="I160" i="11"/>
  <c r="K160" i="11" s="1"/>
  <c r="J159" i="11"/>
  <c r="I159" i="11"/>
  <c r="K159" i="11" s="1"/>
  <c r="J158" i="11"/>
  <c r="I158" i="11"/>
  <c r="J157" i="11"/>
  <c r="I157" i="11"/>
  <c r="K157" i="11" s="1"/>
  <c r="J156" i="11"/>
  <c r="I156" i="11"/>
  <c r="K156" i="11" s="1"/>
  <c r="Q155" i="11"/>
  <c r="R155" i="11" s="1"/>
  <c r="J155" i="11"/>
  <c r="K155" i="11" s="1"/>
  <c r="I155" i="11"/>
  <c r="J154" i="11"/>
  <c r="I154" i="11"/>
  <c r="J153" i="11"/>
  <c r="M153" i="11" s="1"/>
  <c r="I153" i="11"/>
  <c r="H149" i="11"/>
  <c r="G149" i="11"/>
  <c r="K148" i="11"/>
  <c r="J148" i="11"/>
  <c r="I148" i="11"/>
  <c r="J147" i="11"/>
  <c r="I147" i="11"/>
  <c r="J146" i="11"/>
  <c r="I146" i="11"/>
  <c r="J145" i="11"/>
  <c r="I145" i="11"/>
  <c r="K145" i="11" s="1"/>
  <c r="J144" i="11"/>
  <c r="I144" i="11"/>
  <c r="J143" i="11"/>
  <c r="I143" i="11"/>
  <c r="K143" i="11" s="1"/>
  <c r="J142" i="11"/>
  <c r="I142" i="11"/>
  <c r="K142" i="11" s="1"/>
  <c r="J141" i="11"/>
  <c r="I141" i="11"/>
  <c r="K141" i="11" s="1"/>
  <c r="J140" i="11"/>
  <c r="I140" i="11"/>
  <c r="K140" i="11" s="1"/>
  <c r="J139" i="11"/>
  <c r="I139" i="11"/>
  <c r="J138" i="11"/>
  <c r="I138" i="11"/>
  <c r="J137" i="11"/>
  <c r="I137" i="11"/>
  <c r="L132" i="11"/>
  <c r="K132" i="11"/>
  <c r="J132" i="11"/>
  <c r="M69" i="11"/>
  <c r="J69" i="11"/>
  <c r="E69" i="11"/>
  <c r="M68" i="11"/>
  <c r="L68" i="11"/>
  <c r="J68" i="11"/>
  <c r="E68" i="11"/>
  <c r="M67" i="11"/>
  <c r="L67" i="11"/>
  <c r="J67" i="11"/>
  <c r="E67" i="11"/>
  <c r="M66" i="11"/>
  <c r="J66" i="11"/>
  <c r="E66" i="11"/>
  <c r="M65" i="11"/>
  <c r="J65" i="11"/>
  <c r="E65" i="11"/>
  <c r="M64" i="11"/>
  <c r="J64" i="11"/>
  <c r="E64" i="11"/>
  <c r="M63" i="11"/>
  <c r="J63" i="11"/>
  <c r="E63" i="11"/>
  <c r="M62" i="11"/>
  <c r="J62" i="11"/>
  <c r="E62" i="11"/>
  <c r="J61" i="11"/>
  <c r="E61" i="11"/>
  <c r="J60" i="11"/>
  <c r="E60" i="11"/>
  <c r="J59" i="11"/>
  <c r="E59" i="11"/>
  <c r="J58" i="11"/>
  <c r="E58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M33" i="11"/>
  <c r="J50" i="11" s="1"/>
  <c r="K33" i="11"/>
  <c r="J33" i="11"/>
  <c r="E33" i="11"/>
  <c r="M32" i="11"/>
  <c r="J49" i="11" s="1"/>
  <c r="K32" i="11"/>
  <c r="J32" i="11"/>
  <c r="E32" i="11"/>
  <c r="M31" i="11"/>
  <c r="J48" i="11" s="1"/>
  <c r="K31" i="11"/>
  <c r="J31" i="11"/>
  <c r="E31" i="11"/>
  <c r="M30" i="11"/>
  <c r="J47" i="11" s="1"/>
  <c r="K30" i="11"/>
  <c r="J30" i="11"/>
  <c r="E30" i="11"/>
  <c r="M29" i="11"/>
  <c r="J46" i="11" s="1"/>
  <c r="K29" i="11"/>
  <c r="J29" i="11"/>
  <c r="E29" i="11"/>
  <c r="M28" i="11"/>
  <c r="J45" i="11" s="1"/>
  <c r="K28" i="11"/>
  <c r="L28" i="11" s="1"/>
  <c r="J28" i="11"/>
  <c r="E28" i="11"/>
  <c r="M27" i="11"/>
  <c r="J44" i="11" s="1"/>
  <c r="K27" i="11"/>
  <c r="J27" i="11"/>
  <c r="E27" i="11"/>
  <c r="M26" i="11"/>
  <c r="J43" i="11" s="1"/>
  <c r="K26" i="11"/>
  <c r="L26" i="11" s="1"/>
  <c r="J26" i="11"/>
  <c r="E26" i="11"/>
  <c r="J25" i="11"/>
  <c r="E25" i="11"/>
  <c r="J24" i="11"/>
  <c r="K24" i="11"/>
  <c r="E24" i="11"/>
  <c r="J23" i="11"/>
  <c r="J34" i="11" s="1"/>
  <c r="E23" i="11"/>
  <c r="J22" i="11"/>
  <c r="E22" i="11"/>
  <c r="J15" i="11"/>
  <c r="E15" i="11"/>
  <c r="J14" i="11"/>
  <c r="E14" i="11"/>
  <c r="I14" i="11" s="1"/>
  <c r="J13" i="11"/>
  <c r="E13" i="11"/>
  <c r="I13" i="11" s="1"/>
  <c r="J12" i="11"/>
  <c r="E12" i="11"/>
  <c r="I12" i="11" s="1"/>
  <c r="J11" i="11"/>
  <c r="E11" i="11"/>
  <c r="I11" i="11" s="1"/>
  <c r="J10" i="11"/>
  <c r="E10" i="11"/>
  <c r="I10" i="11" s="1"/>
  <c r="H45" i="11" s="1"/>
  <c r="J9" i="11"/>
  <c r="E9" i="11"/>
  <c r="I9" i="11" s="1"/>
  <c r="J8" i="11"/>
  <c r="E8" i="11"/>
  <c r="I8" i="11" s="1"/>
  <c r="J7" i="11"/>
  <c r="E7" i="11"/>
  <c r="J6" i="11"/>
  <c r="E6" i="11"/>
  <c r="I6" i="11" s="1"/>
  <c r="H41" i="11" s="1"/>
  <c r="J5" i="11"/>
  <c r="E5" i="11"/>
  <c r="I5" i="11" s="1"/>
  <c r="J4" i="11"/>
  <c r="E4" i="11"/>
  <c r="I4" i="11" s="1"/>
  <c r="Q39" i="9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L66" i="11" l="1"/>
  <c r="L64" i="11"/>
  <c r="L69" i="11"/>
  <c r="K9" i="11"/>
  <c r="H44" i="11"/>
  <c r="J16" i="11"/>
  <c r="L33" i="11"/>
  <c r="L63" i="11"/>
  <c r="L65" i="11"/>
  <c r="I149" i="11"/>
  <c r="K144" i="11"/>
  <c r="J165" i="11"/>
  <c r="J166" i="11" s="1"/>
  <c r="K164" i="11"/>
  <c r="I193" i="11"/>
  <c r="P209" i="11"/>
  <c r="O215" i="11" s="1"/>
  <c r="J149" i="11"/>
  <c r="J150" i="11" s="1"/>
  <c r="K158" i="11"/>
  <c r="I171" i="11"/>
  <c r="K171" i="11" s="1"/>
  <c r="U175" i="11"/>
  <c r="U176" i="11" s="1"/>
  <c r="U177" i="11" s="1"/>
  <c r="U178" i="11" s="1"/>
  <c r="U179" i="11" s="1"/>
  <c r="U180" i="11" s="1"/>
  <c r="U181" i="11" s="1"/>
  <c r="U171" i="11"/>
  <c r="U172" i="11" s="1"/>
  <c r="U173" i="11" s="1"/>
  <c r="U174" i="11" s="1"/>
  <c r="M58" i="11"/>
  <c r="O58" i="11" s="1"/>
  <c r="K138" i="11"/>
  <c r="K162" i="11"/>
  <c r="N210" i="11"/>
  <c r="N216" i="11" s="1"/>
  <c r="L62" i="11"/>
  <c r="K139" i="11"/>
  <c r="K146" i="11"/>
  <c r="K147" i="11"/>
  <c r="K154" i="11"/>
  <c r="L30" i="11"/>
  <c r="L27" i="11"/>
  <c r="L29" i="11"/>
  <c r="L31" i="11"/>
  <c r="L32" i="11"/>
  <c r="P12" i="11"/>
  <c r="L24" i="11"/>
  <c r="H40" i="11"/>
  <c r="K5" i="11"/>
  <c r="L5" i="11" s="1"/>
  <c r="M25" i="11"/>
  <c r="J42" i="11" s="1"/>
  <c r="K25" i="11"/>
  <c r="L25" i="11" s="1"/>
  <c r="M154" i="11"/>
  <c r="N137" i="11"/>
  <c r="H39" i="11"/>
  <c r="I39" i="11" s="1"/>
  <c r="K4" i="11"/>
  <c r="M59" i="11"/>
  <c r="L59" i="11"/>
  <c r="K12" i="11"/>
  <c r="L12" i="11" s="1"/>
  <c r="H47" i="11"/>
  <c r="M22" i="11"/>
  <c r="J39" i="11" s="1"/>
  <c r="K39" i="11" s="1"/>
  <c r="K22" i="11"/>
  <c r="L22" i="11" s="1"/>
  <c r="M60" i="11"/>
  <c r="H43" i="11"/>
  <c r="K8" i="11"/>
  <c r="L8" i="11" s="1"/>
  <c r="P215" i="11"/>
  <c r="H46" i="11"/>
  <c r="K11" i="11"/>
  <c r="L11" i="11" s="1"/>
  <c r="K13" i="11"/>
  <c r="L13" i="11" s="1"/>
  <c r="H48" i="11"/>
  <c r="M61" i="11"/>
  <c r="L61" i="11"/>
  <c r="L9" i="11"/>
  <c r="Q12" i="11"/>
  <c r="K15" i="11"/>
  <c r="L15" i="11" s="1"/>
  <c r="H50" i="11"/>
  <c r="M23" i="11"/>
  <c r="J40" i="11" s="1"/>
  <c r="K23" i="11"/>
  <c r="L23" i="11" s="1"/>
  <c r="L58" i="11"/>
  <c r="K7" i="11"/>
  <c r="L7" i="11" s="1"/>
  <c r="H42" i="11"/>
  <c r="H49" i="11"/>
  <c r="K14" i="11"/>
  <c r="L14" i="11" s="1"/>
  <c r="N218" i="11"/>
  <c r="J70" i="11"/>
  <c r="M24" i="11"/>
  <c r="J41" i="11" s="1"/>
  <c r="K137" i="11"/>
  <c r="K6" i="11"/>
  <c r="L6" i="11" s="1"/>
  <c r="M137" i="1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K153" i="11"/>
  <c r="K10" i="11"/>
  <c r="L10" i="11" s="1"/>
  <c r="I165" i="11"/>
  <c r="L62" i="9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59" i="11" l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P58" i="11"/>
  <c r="K40" i="11"/>
  <c r="M39" i="11"/>
  <c r="K193" i="11"/>
  <c r="I194" i="11"/>
  <c r="K149" i="11"/>
  <c r="I172" i="11"/>
  <c r="K172" i="11" s="1"/>
  <c r="K165" i="11"/>
  <c r="K70" i="11"/>
  <c r="Q40" i="11" s="1"/>
  <c r="L60" i="11"/>
  <c r="K34" i="11"/>
  <c r="L39" i="11"/>
  <c r="I40" i="11"/>
  <c r="N138" i="11"/>
  <c r="M155" i="11"/>
  <c r="P59" i="11"/>
  <c r="K16" i="11"/>
  <c r="L4" i="11"/>
  <c r="R12" i="11"/>
  <c r="Q39" i="11"/>
  <c r="O63" i="9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O63" i="5" s="1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L70" i="11" l="1"/>
  <c r="M40" i="11"/>
  <c r="K41" i="11"/>
  <c r="I173" i="11"/>
  <c r="I195" i="11"/>
  <c r="K194" i="11"/>
  <c r="P60" i="11"/>
  <c r="L40" i="11"/>
  <c r="I41" i="11"/>
  <c r="Q13" i="11"/>
  <c r="L34" i="11"/>
  <c r="P13" i="11"/>
  <c r="L16" i="11"/>
  <c r="N139" i="11"/>
  <c r="M156" i="11"/>
  <c r="I174" i="11"/>
  <c r="K173" i="11"/>
  <c r="L70" i="9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K42" i="11" l="1"/>
  <c r="M41" i="11"/>
  <c r="I196" i="11"/>
  <c r="K195" i="11"/>
  <c r="K174" i="11"/>
  <c r="I175" i="11"/>
  <c r="L41" i="11"/>
  <c r="I42" i="11"/>
  <c r="R13" i="11"/>
  <c r="P20" i="11"/>
  <c r="Q20" i="11"/>
  <c r="P61" i="11"/>
  <c r="M157" i="11"/>
  <c r="N140" i="11"/>
  <c r="O65" i="9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K43" i="11" l="1"/>
  <c r="M42" i="11"/>
  <c r="I197" i="11"/>
  <c r="K196" i="11"/>
  <c r="K175" i="11"/>
  <c r="I176" i="11"/>
  <c r="N141" i="11"/>
  <c r="M158" i="11"/>
  <c r="P62" i="11"/>
  <c r="L42" i="11"/>
  <c r="I43" i="11"/>
  <c r="O66" i="9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M43" i="11" l="1"/>
  <c r="K44" i="11"/>
  <c r="I198" i="11"/>
  <c r="K197" i="11"/>
  <c r="P63" i="11"/>
  <c r="K176" i="11"/>
  <c r="I177" i="11"/>
  <c r="I44" i="11"/>
  <c r="L43" i="11"/>
  <c r="M159" i="11"/>
  <c r="N142" i="11"/>
  <c r="O67" i="9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K45" i="11" l="1"/>
  <c r="M44" i="11"/>
  <c r="I199" i="11"/>
  <c r="K198" i="11"/>
  <c r="P64" i="11"/>
  <c r="I45" i="11"/>
  <c r="L44" i="11"/>
  <c r="I178" i="11"/>
  <c r="K177" i="11"/>
  <c r="M160" i="11"/>
  <c r="N143" i="11"/>
  <c r="O68" i="9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M45" i="11" l="1"/>
  <c r="K46" i="11"/>
  <c r="I200" i="11"/>
  <c r="K199" i="11"/>
  <c r="K178" i="11"/>
  <c r="I179" i="11"/>
  <c r="L45" i="11"/>
  <c r="I46" i="11"/>
  <c r="P65" i="11"/>
  <c r="M161" i="11"/>
  <c r="N144" i="11"/>
  <c r="O69" i="9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K47" i="11" l="1"/>
  <c r="M46" i="11"/>
  <c r="I201" i="11"/>
  <c r="K200" i="11"/>
  <c r="L46" i="11"/>
  <c r="I47" i="11"/>
  <c r="P66" i="11"/>
  <c r="K179" i="11"/>
  <c r="I180" i="11"/>
  <c r="N145" i="11"/>
  <c r="M162" i="11"/>
  <c r="P70" i="9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8" i="11" l="1"/>
  <c r="M47" i="11"/>
  <c r="I202" i="11"/>
  <c r="K201" i="11"/>
  <c r="K180" i="11"/>
  <c r="I181" i="11"/>
  <c r="K181" i="11" s="1"/>
  <c r="K182" i="11" s="1"/>
  <c r="P67" i="11"/>
  <c r="I48" i="11"/>
  <c r="L47" i="11"/>
  <c r="N146" i="11"/>
  <c r="M163" i="11"/>
  <c r="K49" i="9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M48" i="11" l="1"/>
  <c r="K49" i="11"/>
  <c r="K204" i="11"/>
  <c r="K206" i="11" s="1"/>
  <c r="I203" i="11"/>
  <c r="K203" i="11" s="1"/>
  <c r="K202" i="11"/>
  <c r="N147" i="11"/>
  <c r="M164" i="11"/>
  <c r="N148" i="11" s="1"/>
  <c r="I49" i="11"/>
  <c r="L48" i="11"/>
  <c r="P68" i="11"/>
  <c r="P69" i="11"/>
  <c r="O205" i="11"/>
  <c r="K184" i="11"/>
  <c r="K186" i="11" s="1"/>
  <c r="K182" i="9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K50" i="11" l="1"/>
  <c r="M50" i="11" s="1"/>
  <c r="M49" i="11"/>
  <c r="M51" i="11" s="1"/>
  <c r="Q14" i="11" s="1"/>
  <c r="Q16" i="11" s="1"/>
  <c r="O206" i="11"/>
  <c r="P206" i="11" s="1"/>
  <c r="P205" i="11"/>
  <c r="P70" i="11"/>
  <c r="Q41" i="11" s="1"/>
  <c r="Q43" i="11" s="1"/>
  <c r="L49" i="11"/>
  <c r="I50" i="11"/>
  <c r="L50" i="11" s="1"/>
  <c r="L51" i="11" s="1"/>
  <c r="P14" i="11" s="1"/>
  <c r="M51" i="9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R14" i="11" l="1"/>
  <c r="P16" i="11"/>
  <c r="R16" i="11" s="1"/>
  <c r="O210" i="11"/>
  <c r="O216" i="11"/>
  <c r="L51" i="9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O218" i="11" l="1"/>
  <c r="N220" i="11" s="1"/>
  <c r="P216" i="11"/>
  <c r="P218" i="11" s="1"/>
  <c r="P16" i="9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<sst xmlns="http://schemas.openxmlformats.org/spreadsheetml/2006/main" count="546" uniqueCount="100">
  <si>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</si>
  <si>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</si>
  <si>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</si>
  <si>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</si>
  <si>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</si>
  <si>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</si>
  <si>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</si>
  <si>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</si>
  <si>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</si>
  <si>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</si>
  <si>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</si>
  <si>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</si>
  <si>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</si>
  <si>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</si>
  <si>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</si>
  <si>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</si>
  <si>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</si>
  <si>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</si>
  <si>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</si>
  <si>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</si>
  <si>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</si>
  <si>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</si>
  <si>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</si>
  <si>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</si>
  <si>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</si>
  <si>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</si>
  <si>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</si>
  <si>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</si>
  <si>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</si>
  <si>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</si>
  <si>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</si>
  <si>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</si>
  <si>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</si>
  <si>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</si>
  <si>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</si>
  <si>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</si>
  <si>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</si>
  <si>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</si>
  <si>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</si>
  <si>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</si>
  <si>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</si>
  <si>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</si>
  <si>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</si>
  <si>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</si>
  <si>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</si>
  <si>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</si>
  <si>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</si>
  <si>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</si>
  <si>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</si>
  <si>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</si>
  <si>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</si>
  <si>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</si>
  <si>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</si>
  <si>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</si>
  <si>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</si>
  <si>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</si>
  <si>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</si>
  <si>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</si>
  <si>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</si>
  <si>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</si>
  <si>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</si>
  <si>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</si>
  <si>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</si>
  <si>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</si>
  <si>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</si>
  <si>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</si>
  <si>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</si>
  <si>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</si>
  <si>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</si>
  <si>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</si>
  <si>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</si>
  <si>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</si>
  <si>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</si>
  <si>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</si>
  <si>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</si>
  <si>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</si>
  <si>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</si>
  <si>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</si>
  <si>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</si>
  <si>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</si>
  <si>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</si>
  <si>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</si>
  <si>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</si>
  <si>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</si>
  <si>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</si>
  <si>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</si>
  <si>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</si>
  <si>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</si>
  <si>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</si>
  <si>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</si>
  <si>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</si>
  <si>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</si>
  <si>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</si>
  <si>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</si>
  <si>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</si>
  <si>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</si>
  <si>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</si>
  <si>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</si>
  <si>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</si>
  <si>
    <t>Total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</si>
</sst>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5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11" fontId="0" fillId="0" borderId="0" xfId="0" applyNumberFormat="1"/>
    <xf numFmtId="2" fontId="0" fillId="3" borderId="0" xfId="0" applyNumberFormat="1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21" t="s">
        <v>0</v>
      </c>
      <c r="C3" s="21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21" t="s">
        <v>8</v>
      </c>
      <c r="C14" s="21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workbookViewId="0">
      <selection activeCell="I23" sqref="I23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opLeftCell="A5" zoomScaleNormal="100" workbookViewId="0">
      <selection activeCell="G9" sqref="G9:G20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2" t="s">
        <v>58</v>
      </c>
      <c r="I2">
        <v>1316511.5530000001</v>
      </c>
      <c r="J2">
        <v>765195</v>
      </c>
    </row>
    <row r="3" spans="2:13" x14ac:dyDescent="0.2">
      <c r="H3" s="22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1531015.5531492536</v>
      </c>
      <c r="N60" s="8">
        <v>1072454.3241951317</v>
      </c>
      <c r="O60" s="8">
        <f>100*(M60-N60)/M60</f>
        <v>29.95144157816523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>
        <v>162857.65087448523</v>
      </c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3879440.5531492536</v>
      </c>
      <c r="N63" s="8">
        <f>SUM(N60:N62)</f>
        <v>3583736.9750696169</v>
      </c>
      <c r="O63" s="8">
        <f t="shared" si="15"/>
        <v>7.6223252819170106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2" t="s">
        <v>58</v>
      </c>
      <c r="I2">
        <v>1316511.5530000001</v>
      </c>
      <c r="J2">
        <v>765195</v>
      </c>
    </row>
    <row r="3" spans="2:13" x14ac:dyDescent="0.2">
      <c r="H3" s="22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topLeftCell="A26"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2" t="s">
        <v>58</v>
      </c>
      <c r="J130">
        <v>1316511.5530000001</v>
      </c>
      <c r="K130">
        <v>765195</v>
      </c>
    </row>
    <row r="131" spans="2:14" x14ac:dyDescent="0.2">
      <c r="I131" s="22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A8C-1640-AC43-9301-03E3B0E9069F}">
  <dimension ref="A2:U220"/>
  <sheetViews>
    <sheetView tabSelected="1" topLeftCell="E35" zoomScaleNormal="100" workbookViewId="0">
      <selection activeCell="Q56" sqref="Q56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K15" si="2">F5*H5</f>
        <v>7724.5691872427979</v>
      </c>
      <c r="K5">
        <f t="shared" si="2"/>
        <v>0</v>
      </c>
      <c r="L5">
        <f t="shared" ref="L5:L16" si="3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2"/>
        <v>14069.511245706859</v>
      </c>
      <c r="L6">
        <f t="shared" si="3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2"/>
        <v>7152.7869457594607</v>
      </c>
      <c r="L7">
        <f t="shared" si="3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2"/>
        <v>7152.7869457594607</v>
      </c>
      <c r="L8">
        <f t="shared" si="3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2"/>
        <v>1447.123716312386</v>
      </c>
      <c r="L9">
        <f t="shared" si="3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2"/>
        <v>18161.313612033959</v>
      </c>
      <c r="L10">
        <f t="shared" si="3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2"/>
        <v>12639.892311851394</v>
      </c>
      <c r="L11">
        <f t="shared" si="3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2"/>
        <v>14821.390134097073</v>
      </c>
      <c r="L12">
        <f t="shared" si="3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2"/>
        <v>976.06520967627716</v>
      </c>
      <c r="L13">
        <f t="shared" si="3"/>
        <v>5737.1248804581701</v>
      </c>
      <c r="O13" t="s">
        <v>22</v>
      </c>
      <c r="P13">
        <f>K16</f>
        <v>102620.3682074003</v>
      </c>
      <c r="Q13">
        <f>K34</f>
        <v>80046.981272059056</v>
      </c>
      <c r="R13">
        <f t="shared" ref="R13:R16" si="4">100*(P13- Q13)/P13</f>
        <v>21.996984935504649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2"/>
        <v>7133.3015392635671</v>
      </c>
      <c r="L14">
        <f t="shared" si="3"/>
        <v>11894.361210045459</v>
      </c>
      <c r="O14" t="s">
        <v>42</v>
      </c>
      <c r="P14">
        <f>L51</f>
        <v>1975.7142857142853</v>
      </c>
      <c r="Q14">
        <f>M51</f>
        <v>-6271.3727227715071</v>
      </c>
      <c r="R14">
        <f t="shared" si="4"/>
        <v>417.42305899783486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2"/>
        <v>5641.1127046179927</v>
      </c>
      <c r="L15">
        <f t="shared" si="3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3"/>
        <v>178126.92262050201</v>
      </c>
      <c r="O16" s="9" t="s">
        <v>29</v>
      </c>
      <c r="P16">
        <f>SUM(P12:P15)</f>
        <v>180102.6369062163</v>
      </c>
      <c r="Q16">
        <f>SUM(Q12:Q15)</f>
        <v>149282.16296238927</v>
      </c>
      <c r="R16">
        <f t="shared" si="4"/>
        <v>17.112727760824502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155553.53568516078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9">
        <v>1.5315918917635199E-7</v>
      </c>
      <c r="J22">
        <f>F22*H22</f>
        <v>7471.0648148148148</v>
      </c>
      <c r="K22">
        <f>G22*I22</f>
        <v>2.1613985996765927E-7</v>
      </c>
      <c r="L22">
        <f>SUM(J22:K22)</f>
        <v>7471.0648150309544</v>
      </c>
      <c r="M22" s="16">
        <f t="shared" ref="M22:M33" si="5">SUM(H22:I22)</f>
        <v>4886.8312758733236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>
        <v>540.62315869746203</v>
      </c>
      <c r="J23">
        <f t="shared" ref="J23:J33" si="7">F23*H23</f>
        <v>7724.5691872427979</v>
      </c>
      <c r="K23">
        <f t="shared" ref="K23:K33" si="8">G23*I23</f>
        <v>0</v>
      </c>
      <c r="L23">
        <f t="shared" ref="L23:L34" si="9">SUM(J23:K23)</f>
        <v>7724.5691872427979</v>
      </c>
      <c r="M23" s="16">
        <f t="shared" si="5"/>
        <v>5427.4544344176265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>
        <v>4941.7401532788099</v>
      </c>
      <c r="J24">
        <f t="shared" si="7"/>
        <v>7935.0887345679021</v>
      </c>
      <c r="K24">
        <f t="shared" si="8"/>
        <v>7221.8330508429508</v>
      </c>
      <c r="L24">
        <f t="shared" si="9"/>
        <v>15156.921785410854</v>
      </c>
      <c r="M24" s="16">
        <f t="shared" si="5"/>
        <v>9828.5714289989737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>
        <v>7570.3115841096997</v>
      </c>
      <c r="J25">
        <f t="shared" si="7"/>
        <v>7935.0887345679021</v>
      </c>
      <c r="K25">
        <f t="shared" si="8"/>
        <v>7375.4756701818233</v>
      </c>
      <c r="L25">
        <f t="shared" si="9"/>
        <v>15310.564404749726</v>
      </c>
      <c r="M25" s="16">
        <f t="shared" si="5"/>
        <v>12457.142859829864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>
        <v>7770.31158376848</v>
      </c>
      <c r="J26">
        <f t="shared" si="7"/>
        <v>7935.0887345679021</v>
      </c>
      <c r="K26">
        <f t="shared" si="8"/>
        <v>7570.3283014283334</v>
      </c>
      <c r="L26">
        <f t="shared" si="9"/>
        <v>15505.417035996235</v>
      </c>
      <c r="M26" s="16">
        <f t="shared" si="5"/>
        <v>12657.142859488646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>
        <v>7113.1687245564199</v>
      </c>
      <c r="J27">
        <f t="shared" si="7"/>
        <v>7935.0887345679021</v>
      </c>
      <c r="K27">
        <f t="shared" si="8"/>
        <v>2310.0483404623587</v>
      </c>
      <c r="L27">
        <f t="shared" si="9"/>
        <v>10245.137075030261</v>
      </c>
      <c r="M27" s="16">
        <f t="shared" si="5"/>
        <v>12000.000000276585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>
        <v>8946.9245984865192</v>
      </c>
      <c r="J28">
        <f t="shared" si="7"/>
        <v>4765.2671188630493</v>
      </c>
      <c r="K28">
        <f t="shared" si="8"/>
        <v>15406.18802256595</v>
      </c>
      <c r="L28">
        <f t="shared" si="9"/>
        <v>20171.455141429</v>
      </c>
      <c r="M28" s="16">
        <f t="shared" si="5"/>
        <v>11714.285709597631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>
        <v>6575.4960321840599</v>
      </c>
      <c r="J29">
        <f>F29*H29</f>
        <v>4761.0596707818931</v>
      </c>
      <c r="K29">
        <f t="shared" si="8"/>
        <v>11312.701059692285</v>
      </c>
      <c r="L29">
        <f t="shared" si="9"/>
        <v>16073.760730474178</v>
      </c>
      <c r="M29" s="16">
        <f t="shared" si="5"/>
        <v>9342.8571432951721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>
        <v>6318.3531745293103</v>
      </c>
      <c r="J30">
        <f t="shared" si="7"/>
        <v>4761.0596707818931</v>
      </c>
      <c r="K30">
        <f t="shared" si="8"/>
        <v>14493.689696440499</v>
      </c>
      <c r="L30">
        <f t="shared" si="9"/>
        <v>19254.749367222394</v>
      </c>
      <c r="M30" s="16">
        <f t="shared" si="5"/>
        <v>9085.7142856404207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>
        <v>6261.21031907623</v>
      </c>
      <c r="J31">
        <f t="shared" si="7"/>
        <v>4761.0596707818931</v>
      </c>
      <c r="K31">
        <f t="shared" si="8"/>
        <v>1795.3080055430135</v>
      </c>
      <c r="L31">
        <f t="shared" si="9"/>
        <v>6556.3676763249068</v>
      </c>
      <c r="M31" s="16">
        <f t="shared" si="5"/>
        <v>9028.5714301873413</v>
      </c>
      <c r="N31" s="19"/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>
        <v>4918.3531743943704</v>
      </c>
      <c r="J32">
        <f t="shared" si="7"/>
        <v>4761.0596707818931</v>
      </c>
      <c r="K32">
        <f t="shared" si="8"/>
        <v>7051.3765955587114</v>
      </c>
      <c r="L32">
        <f t="shared" si="9"/>
        <v>11812.436266340605</v>
      </c>
      <c r="M32" s="16">
        <f t="shared" si="5"/>
        <v>7685.7142855054817</v>
      </c>
      <c r="N32" s="19"/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>
        <v>4804.06745988488</v>
      </c>
      <c r="J33">
        <f t="shared" si="7"/>
        <v>4761.0596707818931</v>
      </c>
      <c r="K33">
        <f t="shared" si="8"/>
        <v>5510.0325291269901</v>
      </c>
      <c r="L33">
        <f t="shared" si="9"/>
        <v>10271.092199908882</v>
      </c>
      <c r="M33" s="16">
        <f t="shared" si="5"/>
        <v>7571.4285709959913</v>
      </c>
      <c r="N33" s="19"/>
    </row>
    <row r="34" spans="2:18" x14ac:dyDescent="0.2">
      <c r="I34" t="s">
        <v>16</v>
      </c>
      <c r="J34">
        <f>SUM(J22:J33)</f>
        <v>75506.554413101723</v>
      </c>
      <c r="K34">
        <f>SUM(K22:K33)</f>
        <v>80046.981272059056</v>
      </c>
      <c r="L34">
        <f t="shared" si="9"/>
        <v>155553.53568516078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20">
        <f>M22</f>
        <v>4886.8312758733236</v>
      </c>
      <c r="K39">
        <f>E39+J39-G39</f>
        <v>-4427.4544384123901</v>
      </c>
      <c r="L39">
        <f>I39*0.05</f>
        <v>254.28571428571433</v>
      </c>
      <c r="M39">
        <f>K39*0.05</f>
        <v>-221.37272192061951</v>
      </c>
      <c r="O39" t="s">
        <v>21</v>
      </c>
      <c r="P39">
        <v>75506.554413101723</v>
      </c>
      <c r="Q39">
        <f>J70</f>
        <v>75506.554413101723</v>
      </c>
      <c r="R39">
        <f>100*(P39-Q39)/P39</f>
        <v>0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0">B40*1000/C40</f>
        <v>12000</v>
      </c>
      <c r="H40" s="16">
        <f t="shared" ref="H40:H50" si="11">SUM(H5:I5)</f>
        <v>7457.1428571428569</v>
      </c>
      <c r="I40" s="16">
        <f>I39+H40-G40</f>
        <v>542.85714285714312</v>
      </c>
      <c r="J40" s="20">
        <f t="shared" ref="J40:J50" si="12">M23</f>
        <v>5427.4544344176265</v>
      </c>
      <c r="K40">
        <f>K39+J40-G40</f>
        <v>-11000.000003994763</v>
      </c>
      <c r="L40">
        <f t="shared" ref="L40:L50" si="13">I40*0.05</f>
        <v>27.142857142857157</v>
      </c>
      <c r="M40">
        <f t="shared" ref="M40:M50" si="14">K40*0.05</f>
        <v>-550.00000019973811</v>
      </c>
      <c r="O40" t="s">
        <v>22</v>
      </c>
      <c r="P40">
        <v>102620.3682074003</v>
      </c>
      <c r="Q40">
        <f>K70</f>
        <v>95225.738794344288</v>
      </c>
      <c r="R40">
        <f t="shared" ref="R40:R43" si="15">100*(P40-Q40)/P40</f>
        <v>7.2058106419099373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0"/>
        <v>9828.5714285714294</v>
      </c>
      <c r="H41" s="16">
        <f t="shared" si="11"/>
        <v>14514.285714285714</v>
      </c>
      <c r="I41" s="16">
        <f t="shared" ref="I41:I50" si="16">I40+H41-G41</f>
        <v>5228.5714285714275</v>
      </c>
      <c r="J41" s="20">
        <f t="shared" si="12"/>
        <v>9828.5714289989737</v>
      </c>
      <c r="K41">
        <f>K40+J41-G41</f>
        <v>-11000.000003567218</v>
      </c>
      <c r="L41">
        <f t="shared" si="13"/>
        <v>261.42857142857139</v>
      </c>
      <c r="M41">
        <f t="shared" si="14"/>
        <v>-550.00000017836089</v>
      </c>
      <c r="O41" t="s">
        <v>42</v>
      </c>
      <c r="P41">
        <v>1975.7142857142853</v>
      </c>
      <c r="Q41">
        <f>P70</f>
        <v>792.8571422707995</v>
      </c>
      <c r="R41">
        <f t="shared" si="15"/>
        <v>59.869848185859738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0"/>
        <v>12457.142857142857</v>
      </c>
      <c r="H42" s="16">
        <f t="shared" si="11"/>
        <v>12228.571428571429</v>
      </c>
      <c r="I42" s="16">
        <f t="shared" si="16"/>
        <v>4999.9999999999982</v>
      </c>
      <c r="J42" s="20">
        <f t="shared" si="12"/>
        <v>12457.142859829864</v>
      </c>
      <c r="K42">
        <f t="shared" ref="K42:K50" si="17">K41+J42-G42</f>
        <v>-11000.000000880211</v>
      </c>
      <c r="L42">
        <f t="shared" si="13"/>
        <v>249.99999999999991</v>
      </c>
      <c r="M42">
        <f t="shared" si="14"/>
        <v>-550.00000004401056</v>
      </c>
      <c r="O42" t="s">
        <v>83</v>
      </c>
      <c r="P42">
        <v>0</v>
      </c>
      <c r="Q42">
        <v>0</v>
      </c>
      <c r="R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0"/>
        <v>12657.142857142857</v>
      </c>
      <c r="H43" s="16">
        <f t="shared" si="11"/>
        <v>12228.571428571429</v>
      </c>
      <c r="I43" s="16">
        <f t="shared" si="16"/>
        <v>4571.4285714285706</v>
      </c>
      <c r="J43" s="20">
        <f t="shared" si="12"/>
        <v>12657.142859488646</v>
      </c>
      <c r="K43">
        <f t="shared" si="17"/>
        <v>-10999.999998534422</v>
      </c>
      <c r="L43">
        <f t="shared" si="13"/>
        <v>228.57142857142856</v>
      </c>
      <c r="M43">
        <f t="shared" si="14"/>
        <v>-549.9999999267211</v>
      </c>
      <c r="O43" t="s">
        <v>29</v>
      </c>
      <c r="P43">
        <v>180102.6369062163</v>
      </c>
      <c r="Q43">
        <f>SUM(Q39:Q42)</f>
        <v>171525.1503497168</v>
      </c>
      <c r="R43">
        <f t="shared" si="15"/>
        <v>4.7625546765125923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0"/>
        <v>12000</v>
      </c>
      <c r="H44" s="16">
        <f t="shared" si="11"/>
        <v>9342.8571428571431</v>
      </c>
      <c r="I44" s="16">
        <f t="shared" si="16"/>
        <v>1914.2857142857138</v>
      </c>
      <c r="J44" s="20">
        <f t="shared" si="12"/>
        <v>12000.000000276585</v>
      </c>
      <c r="K44">
        <f t="shared" si="17"/>
        <v>-10999.999998257837</v>
      </c>
      <c r="L44">
        <f t="shared" si="13"/>
        <v>95.714285714285694</v>
      </c>
      <c r="M44">
        <f t="shared" si="14"/>
        <v>-549.99999991289189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0"/>
        <v>11714.285714285714</v>
      </c>
      <c r="H45" s="16">
        <f t="shared" si="11"/>
        <v>13314.285714285714</v>
      </c>
      <c r="I45" s="16">
        <f t="shared" si="16"/>
        <v>3514.2857142857138</v>
      </c>
      <c r="J45" s="20">
        <f t="shared" si="12"/>
        <v>11714.285709597631</v>
      </c>
      <c r="K45">
        <f t="shared" si="17"/>
        <v>-11000.000002945921</v>
      </c>
      <c r="L45">
        <f t="shared" si="13"/>
        <v>175.71428571428569</v>
      </c>
      <c r="M45">
        <f t="shared" si="14"/>
        <v>-550.00000014729608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0"/>
        <v>9342.8571428571431</v>
      </c>
      <c r="H46" s="16">
        <f t="shared" si="11"/>
        <v>10114.285714285714</v>
      </c>
      <c r="I46" s="16">
        <f t="shared" si="16"/>
        <v>4285.7142857142844</v>
      </c>
      <c r="J46" s="20">
        <f t="shared" si="12"/>
        <v>9342.8571432951721</v>
      </c>
      <c r="K46">
        <f t="shared" si="17"/>
        <v>-11000.000002507892</v>
      </c>
      <c r="L46">
        <f t="shared" si="13"/>
        <v>214.28571428571422</v>
      </c>
      <c r="M46">
        <f t="shared" si="14"/>
        <v>-550.00000012539465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0"/>
        <v>9085.7142857142862</v>
      </c>
      <c r="H47" s="16">
        <f t="shared" si="11"/>
        <v>9228.5714285714294</v>
      </c>
      <c r="I47" s="16">
        <f t="shared" si="16"/>
        <v>4428.5714285714275</v>
      </c>
      <c r="J47" s="20">
        <f t="shared" si="12"/>
        <v>9085.7142856404207</v>
      </c>
      <c r="K47">
        <f t="shared" si="17"/>
        <v>-11000.000002581757</v>
      </c>
      <c r="L47">
        <f t="shared" si="13"/>
        <v>221.42857142857139</v>
      </c>
      <c r="M47">
        <f t="shared" si="14"/>
        <v>-550.00000012908788</v>
      </c>
      <c r="O47" t="s">
        <v>99</v>
      </c>
      <c r="P47">
        <f>SUM(P39:P40)</f>
        <v>178126.92262050201</v>
      </c>
      <c r="Q47">
        <f>SUM(Q39:Q40)</f>
        <v>170732.293207446</v>
      </c>
      <c r="R47">
        <f t="shared" ref="R47" si="18">100*(P47-Q47)/P47</f>
        <v>4.1513260905597136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0"/>
        <v>9028.5714285714294</v>
      </c>
      <c r="H48" s="16">
        <f t="shared" si="11"/>
        <v>6171.4285714285716</v>
      </c>
      <c r="I48" s="16">
        <f t="shared" si="16"/>
        <v>1571.4285714285706</v>
      </c>
      <c r="J48" s="20">
        <f t="shared" si="12"/>
        <v>9028.5714301873413</v>
      </c>
      <c r="K48">
        <f t="shared" si="17"/>
        <v>-11000.000000965845</v>
      </c>
      <c r="L48">
        <f t="shared" si="13"/>
        <v>78.571428571428541</v>
      </c>
      <c r="M48">
        <f t="shared" si="14"/>
        <v>-550.00000004829224</v>
      </c>
    </row>
    <row r="49" spans="1:19" ht="16" x14ac:dyDescent="0.2">
      <c r="B49" s="17">
        <v>269</v>
      </c>
      <c r="C49" s="8">
        <v>35</v>
      </c>
      <c r="F49" s="14">
        <v>46054</v>
      </c>
      <c r="G49">
        <f t="shared" si="10"/>
        <v>7685.7142857142853</v>
      </c>
      <c r="H49" s="16">
        <f t="shared" si="11"/>
        <v>7742.8571428571431</v>
      </c>
      <c r="I49" s="16">
        <f t="shared" si="16"/>
        <v>1628.5714285714284</v>
      </c>
      <c r="J49" s="20">
        <f t="shared" si="12"/>
        <v>7685.7142855054817</v>
      </c>
      <c r="K49">
        <f t="shared" si="17"/>
        <v>-11000.000001174649</v>
      </c>
      <c r="L49">
        <f t="shared" si="13"/>
        <v>81.428571428571431</v>
      </c>
      <c r="M49">
        <f t="shared" si="14"/>
        <v>-550.00000005873244</v>
      </c>
      <c r="P49" s="24" t="s">
        <v>76</v>
      </c>
      <c r="Q49" s="23"/>
      <c r="R49" s="23"/>
    </row>
    <row r="50" spans="1:19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1"/>
        <v>7685.7142857142853</v>
      </c>
      <c r="I50" s="16">
        <f t="shared" si="16"/>
        <v>1742.8571428571422</v>
      </c>
      <c r="J50" s="20">
        <f t="shared" si="12"/>
        <v>7571.4285709959913</v>
      </c>
      <c r="K50">
        <f t="shared" si="17"/>
        <v>-11000.00000160723</v>
      </c>
      <c r="L50">
        <f t="shared" si="13"/>
        <v>87.14285714285711</v>
      </c>
      <c r="M50">
        <f t="shared" si="14"/>
        <v>-550.00000008036147</v>
      </c>
      <c r="P50" s="24" t="s">
        <v>33</v>
      </c>
      <c r="Q50" s="23"/>
      <c r="R50" s="23"/>
    </row>
    <row r="51" spans="1:19" x14ac:dyDescent="0.2">
      <c r="K51" t="s">
        <v>16</v>
      </c>
      <c r="L51">
        <f>SUM(L39:L50)</f>
        <v>1975.7142857142853</v>
      </c>
      <c r="M51">
        <f>SUM(M39:M50)</f>
        <v>-6271.3727227715071</v>
      </c>
      <c r="P51" s="23">
        <v>2768</v>
      </c>
      <c r="Q51" s="23">
        <f>P51*(1-R47/100)</f>
        <v>2653.0912938133069</v>
      </c>
      <c r="R51" s="23">
        <f>P51-Q51</f>
        <v>114.90870618669305</v>
      </c>
    </row>
    <row r="52" spans="1:19" x14ac:dyDescent="0.2">
      <c r="P52" s="23">
        <v>30.7</v>
      </c>
      <c r="Q52" s="23">
        <f>P52*(1-R41/100)</f>
        <v>12.319956606941059</v>
      </c>
      <c r="R52" s="23">
        <f>P52-Q52</f>
        <v>18.380043393058941</v>
      </c>
    </row>
    <row r="53" spans="1:19" x14ac:dyDescent="0.2">
      <c r="P53" s="23">
        <f>SUM(P51:P52)</f>
        <v>2798.7</v>
      </c>
      <c r="Q53" s="23">
        <f>SUM(Q51:Q52)</f>
        <v>2665.4112504202481</v>
      </c>
      <c r="R53" s="23">
        <f>SUM(R51:R52)</f>
        <v>133.28874957975199</v>
      </c>
    </row>
    <row r="54" spans="1:19" x14ac:dyDescent="0.2">
      <c r="P54" s="23"/>
      <c r="Q54" s="23"/>
      <c r="R54" s="23"/>
    </row>
    <row r="56" spans="1:19" x14ac:dyDescent="0.2">
      <c r="B56" s="9" t="s">
        <v>95</v>
      </c>
    </row>
    <row r="57" spans="1:19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1:19" x14ac:dyDescent="0.2">
      <c r="A58">
        <v>1000</v>
      </c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>
        <v>9513.1687239999901</v>
      </c>
      <c r="J58">
        <f>F58*H58</f>
        <v>7471.0648148148148</v>
      </c>
      <c r="K58">
        <f>G58*I58</f>
        <v>13425.083841926933</v>
      </c>
      <c r="L58">
        <f>SUM(J58:K58)</f>
        <v>20896.148656741749</v>
      </c>
      <c r="M58" s="16">
        <f>SUM(H58:I58)</f>
        <v>14399.999999720156</v>
      </c>
      <c r="O58" s="16">
        <f>A58+M58-G39</f>
        <v>5085.714285434442</v>
      </c>
      <c r="P58">
        <f>O58*0.05</f>
        <v>254.2857142717221</v>
      </c>
      <c r="R58" s="19">
        <v>2.4889492989708898E-7</v>
      </c>
      <c r="S58" s="19">
        <v>2.4889492989708898E-7</v>
      </c>
    </row>
    <row r="59" spans="1:19" x14ac:dyDescent="0.2">
      <c r="B59" s="14">
        <v>45778</v>
      </c>
      <c r="C59">
        <v>261</v>
      </c>
      <c r="D59" s="8">
        <v>35</v>
      </c>
      <c r="E59">
        <f t="shared" ref="E59:E69" si="19">C59*1000/D59</f>
        <v>7457.1428571428569</v>
      </c>
      <c r="F59">
        <v>1.5806907894736841</v>
      </c>
      <c r="G59">
        <v>0</v>
      </c>
      <c r="H59" s="16">
        <v>4886.8312757201647</v>
      </c>
      <c r="I59">
        <v>2570.3115809999999</v>
      </c>
      <c r="J59">
        <f t="shared" ref="J59:K69" si="20">F59*H59</f>
        <v>7724.5691872427979</v>
      </c>
      <c r="K59">
        <f t="shared" si="20"/>
        <v>0</v>
      </c>
      <c r="L59">
        <f t="shared" ref="L59:L70" si="21">SUM(J59:K59)</f>
        <v>7724.5691872427979</v>
      </c>
      <c r="M59" s="16">
        <f t="shared" ref="M59:M61" si="22">SUM(H59:I59)</f>
        <v>7457.1428567201647</v>
      </c>
      <c r="O59" s="16">
        <f>O58+M59-G40</f>
        <v>542.85714215460757</v>
      </c>
      <c r="P59">
        <f t="shared" ref="P59:P69" si="23">O59*0.05</f>
        <v>27.142857107730379</v>
      </c>
      <c r="R59">
        <v>1040.6231586454401</v>
      </c>
      <c r="S59">
        <v>1040.6231586454401</v>
      </c>
    </row>
    <row r="60" spans="1:19" x14ac:dyDescent="0.2">
      <c r="B60" s="14">
        <v>45809</v>
      </c>
      <c r="C60">
        <v>508</v>
      </c>
      <c r="D60" s="8">
        <v>35</v>
      </c>
      <c r="E60">
        <f t="shared" si="19"/>
        <v>14514.285714285714</v>
      </c>
      <c r="F60">
        <v>1.6237697368421053</v>
      </c>
      <c r="G60">
        <v>1.4613947368421052</v>
      </c>
      <c r="H60" s="16">
        <v>4886.8312757201647</v>
      </c>
      <c r="I60">
        <v>9627.4544389999992</v>
      </c>
      <c r="J60">
        <f t="shared" si="20"/>
        <v>7935.0887345679021</v>
      </c>
      <c r="K60">
        <f t="shared" si="20"/>
        <v>14069.511246341761</v>
      </c>
      <c r="L60">
        <f t="shared" si="21"/>
        <v>22004.599980909661</v>
      </c>
      <c r="M60" s="16">
        <f t="shared" si="22"/>
        <v>14514.285714720165</v>
      </c>
      <c r="O60" s="16">
        <f t="shared" ref="O60:O69" si="24">O59+M60-G41</f>
        <v>5228.5714283033431</v>
      </c>
      <c r="P60">
        <f t="shared" si="23"/>
        <v>261.42857141516714</v>
      </c>
      <c r="R60">
        <v>4941.7401525896903</v>
      </c>
      <c r="S60">
        <v>4941.7401525896903</v>
      </c>
    </row>
    <row r="61" spans="1:19" x14ac:dyDescent="0.2">
      <c r="B61" s="14">
        <v>45839</v>
      </c>
      <c r="C61">
        <v>428</v>
      </c>
      <c r="D61" s="8">
        <v>35</v>
      </c>
      <c r="E61">
        <f t="shared" si="19"/>
        <v>12228.571428571429</v>
      </c>
      <c r="F61">
        <v>1.6237697368421053</v>
      </c>
      <c r="G61">
        <v>0.97426315789473683</v>
      </c>
      <c r="H61" s="16">
        <v>4886.8312757201647</v>
      </c>
      <c r="I61">
        <v>7341.7401529999997</v>
      </c>
      <c r="J61">
        <f t="shared" si="20"/>
        <v>7935.0887345679021</v>
      </c>
      <c r="K61">
        <f t="shared" si="20"/>
        <v>7152.7869459043677</v>
      </c>
      <c r="L61">
        <f t="shared" si="21"/>
        <v>15087.875680472269</v>
      </c>
      <c r="M61" s="16">
        <f t="shared" si="22"/>
        <v>12228.571428720164</v>
      </c>
      <c r="O61" s="16">
        <f t="shared" si="24"/>
        <v>4999.9999998806506</v>
      </c>
      <c r="P61">
        <f t="shared" si="23"/>
        <v>249.99999999403255</v>
      </c>
      <c r="R61">
        <v>7570.3115839435704</v>
      </c>
      <c r="S61">
        <v>7570.3115839435704</v>
      </c>
    </row>
    <row r="62" spans="1:19" x14ac:dyDescent="0.2">
      <c r="B62" s="14">
        <v>45870</v>
      </c>
      <c r="C62">
        <v>428</v>
      </c>
      <c r="D62" s="8">
        <v>35</v>
      </c>
      <c r="E62">
        <f t="shared" si="19"/>
        <v>12228.571428571429</v>
      </c>
      <c r="F62">
        <v>1.6237697368421053</v>
      </c>
      <c r="G62">
        <v>0.97426315789473683</v>
      </c>
      <c r="H62" s="16">
        <v>4886.8312757201647</v>
      </c>
      <c r="I62">
        <v>2770.3115821323399</v>
      </c>
      <c r="J62">
        <f t="shared" si="20"/>
        <v>7935.0887345679021</v>
      </c>
      <c r="K62">
        <f t="shared" si="20"/>
        <v>2699.0125103606183</v>
      </c>
      <c r="L62">
        <f t="shared" si="21"/>
        <v>10634.101244928521</v>
      </c>
      <c r="M62" s="16">
        <f t="shared" ref="M62:M69" si="25">SUM(H62:I62)</f>
        <v>7657.1428578525047</v>
      </c>
      <c r="O62" s="16">
        <f t="shared" si="24"/>
        <v>5.9029844123870134E-7</v>
      </c>
      <c r="P62">
        <f t="shared" si="23"/>
        <v>2.9514922061935067E-8</v>
      </c>
      <c r="R62">
        <v>7770.3115839225802</v>
      </c>
      <c r="S62">
        <v>7770.3115839225802</v>
      </c>
    </row>
    <row r="63" spans="1:19" x14ac:dyDescent="0.2">
      <c r="B63" s="14">
        <v>45901</v>
      </c>
      <c r="C63">
        <v>327</v>
      </c>
      <c r="D63" s="8">
        <v>35</v>
      </c>
      <c r="E63">
        <f t="shared" si="19"/>
        <v>9342.8571428571431</v>
      </c>
      <c r="F63">
        <v>1.6237697368421053</v>
      </c>
      <c r="G63">
        <v>0.32475657894736842</v>
      </c>
      <c r="H63" s="16">
        <v>4886.8312757201647</v>
      </c>
      <c r="I63">
        <v>7113.1687252683996</v>
      </c>
      <c r="J63">
        <f t="shared" si="20"/>
        <v>7935.0887345679021</v>
      </c>
      <c r="K63">
        <f t="shared" si="20"/>
        <v>2310.0483406935791</v>
      </c>
      <c r="L63">
        <f t="shared" si="21"/>
        <v>10245.137075261482</v>
      </c>
      <c r="M63" s="16">
        <f t="shared" si="25"/>
        <v>12000.000000988564</v>
      </c>
      <c r="O63" s="16">
        <f t="shared" si="24"/>
        <v>1.5788627933943644E-6</v>
      </c>
      <c r="P63">
        <f t="shared" si="23"/>
        <v>7.8943139669718229E-8</v>
      </c>
      <c r="R63">
        <v>7113.1687240479496</v>
      </c>
      <c r="S63">
        <v>7113.1687240479496</v>
      </c>
    </row>
    <row r="64" spans="1:19" x14ac:dyDescent="0.2">
      <c r="B64" s="14">
        <v>45931</v>
      </c>
      <c r="C64">
        <v>466</v>
      </c>
      <c r="D64" s="8">
        <v>35</v>
      </c>
      <c r="E64">
        <f t="shared" si="19"/>
        <v>13314.285714285714</v>
      </c>
      <c r="F64">
        <v>1.7219534883720931</v>
      </c>
      <c r="G64">
        <v>1.7219534883720931</v>
      </c>
      <c r="H64" s="16">
        <v>2767.3611111111113</v>
      </c>
      <c r="I64">
        <v>8946.9245985163598</v>
      </c>
      <c r="J64">
        <f t="shared" si="20"/>
        <v>4765.2671188630493</v>
      </c>
      <c r="K64">
        <f t="shared" si="20"/>
        <v>15406.188022617334</v>
      </c>
      <c r="L64">
        <f t="shared" si="21"/>
        <v>20171.455141480383</v>
      </c>
      <c r="M64" s="16">
        <f t="shared" si="25"/>
        <v>11714.285709627471</v>
      </c>
      <c r="O64" s="16">
        <f t="shared" si="24"/>
        <v>-3.0793798941886052E-6</v>
      </c>
      <c r="P64">
        <f t="shared" si="23"/>
        <v>-1.5396899470943027E-7</v>
      </c>
      <c r="R64">
        <v>8946.9245989600804</v>
      </c>
      <c r="S64">
        <v>8946.9245989600804</v>
      </c>
    </row>
    <row r="65" spans="2:19" x14ac:dyDescent="0.2">
      <c r="B65" s="14">
        <v>45962</v>
      </c>
      <c r="C65">
        <v>354</v>
      </c>
      <c r="D65" s="8">
        <v>35</v>
      </c>
      <c r="E65">
        <f t="shared" si="19"/>
        <v>10114.285714285714</v>
      </c>
      <c r="F65">
        <v>1.720433105627585</v>
      </c>
      <c r="G65">
        <v>1.720433105627585</v>
      </c>
      <c r="H65" s="16">
        <v>2767.3611111111113</v>
      </c>
      <c r="I65">
        <v>6575.4960321757098</v>
      </c>
      <c r="J65">
        <f>F65*H65</f>
        <v>4761.0596707818931</v>
      </c>
      <c r="K65">
        <f t="shared" si="20"/>
        <v>11312.701059677918</v>
      </c>
      <c r="L65">
        <f t="shared" si="21"/>
        <v>16073.760730459811</v>
      </c>
      <c r="M65" s="16">
        <f t="shared" si="25"/>
        <v>9342.8571432868212</v>
      </c>
      <c r="O65" s="16">
        <f t="shared" si="24"/>
        <v>-2.6497018552618101E-6</v>
      </c>
      <c r="P65">
        <f t="shared" si="23"/>
        <v>-1.324850927630905E-7</v>
      </c>
      <c r="R65">
        <v>6575.4960320465498</v>
      </c>
      <c r="S65">
        <v>6575.4960320465498</v>
      </c>
    </row>
    <row r="66" spans="2:19" x14ac:dyDescent="0.2">
      <c r="B66" s="14">
        <v>45992</v>
      </c>
      <c r="C66">
        <v>323</v>
      </c>
      <c r="D66" s="8">
        <v>35</v>
      </c>
      <c r="E66">
        <f t="shared" si="19"/>
        <v>9228.5714285714294</v>
      </c>
      <c r="F66">
        <v>1.720433105627585</v>
      </c>
      <c r="G66">
        <v>2.2939030624099632</v>
      </c>
      <c r="H66" s="16">
        <v>2767.3611111111113</v>
      </c>
      <c r="I66">
        <v>6318.3531745687897</v>
      </c>
      <c r="J66">
        <f t="shared" ref="J66:J69" si="26">F66*H66</f>
        <v>4761.0596707818931</v>
      </c>
      <c r="K66">
        <f t="shared" si="20"/>
        <v>14493.689696531059</v>
      </c>
      <c r="L66">
        <f t="shared" si="21"/>
        <v>19254.74936731295</v>
      </c>
      <c r="M66" s="16">
        <f t="shared" si="25"/>
        <v>9085.7142856799001</v>
      </c>
      <c r="O66" s="16">
        <f t="shared" si="24"/>
        <v>-2.684088030946441E-6</v>
      </c>
      <c r="P66">
        <f t="shared" si="23"/>
        <v>-1.3420440154732207E-7</v>
      </c>
      <c r="R66">
        <v>6318.3531747647503</v>
      </c>
      <c r="S66">
        <v>6318.3531747647503</v>
      </c>
    </row>
    <row r="67" spans="2:19" x14ac:dyDescent="0.2">
      <c r="B67" s="14">
        <v>46023</v>
      </c>
      <c r="C67">
        <v>216</v>
      </c>
      <c r="D67" s="8">
        <v>35</v>
      </c>
      <c r="E67">
        <f t="shared" si="19"/>
        <v>6171.4285714285716</v>
      </c>
      <c r="F67">
        <v>1.720433105627585</v>
      </c>
      <c r="G67">
        <v>0.28673497839118917</v>
      </c>
      <c r="H67" s="16">
        <v>2767.3611111111113</v>
      </c>
      <c r="I67">
        <v>6261.2103190224898</v>
      </c>
      <c r="J67">
        <f t="shared" si="26"/>
        <v>4761.0596707818931</v>
      </c>
      <c r="K67">
        <f t="shared" si="20"/>
        <v>1795.3080055276043</v>
      </c>
      <c r="L67">
        <f t="shared" si="21"/>
        <v>6556.3676763094973</v>
      </c>
      <c r="M67" s="16">
        <f t="shared" si="25"/>
        <v>9028.5714301336011</v>
      </c>
      <c r="O67" s="16">
        <f t="shared" si="24"/>
        <v>-1.1219162843190134E-6</v>
      </c>
      <c r="P67">
        <f t="shared" si="23"/>
        <v>-5.6095814215950668E-8</v>
      </c>
      <c r="R67">
        <v>6261.2103181756202</v>
      </c>
      <c r="S67">
        <v>6261.2103181756202</v>
      </c>
    </row>
    <row r="68" spans="2:19" x14ac:dyDescent="0.2">
      <c r="B68" s="14">
        <v>46054</v>
      </c>
      <c r="C68">
        <v>271</v>
      </c>
      <c r="D68" s="8">
        <v>35</v>
      </c>
      <c r="E68">
        <f t="shared" si="19"/>
        <v>7742.8571428571431</v>
      </c>
      <c r="F68">
        <v>1.720433105627585</v>
      </c>
      <c r="G68">
        <v>1.4336865095961708</v>
      </c>
      <c r="H68" s="16">
        <v>2767.3611111111113</v>
      </c>
      <c r="I68">
        <v>4918.3531744415704</v>
      </c>
      <c r="J68">
        <f t="shared" si="26"/>
        <v>4761.0596707818931</v>
      </c>
      <c r="K68">
        <f t="shared" si="20"/>
        <v>7051.3765956263815</v>
      </c>
      <c r="L68">
        <f t="shared" si="21"/>
        <v>11812.436266408275</v>
      </c>
      <c r="M68" s="16">
        <f t="shared" si="25"/>
        <v>7685.7142855526818</v>
      </c>
      <c r="O68" s="16">
        <f t="shared" si="24"/>
        <v>-1.2835198504035361E-6</v>
      </c>
      <c r="P68">
        <f t="shared" si="23"/>
        <v>-6.4175992520176806E-8</v>
      </c>
      <c r="R68">
        <v>4918.3531750745196</v>
      </c>
      <c r="S68">
        <v>4918.3531750745196</v>
      </c>
    </row>
    <row r="69" spans="2:19" x14ac:dyDescent="0.2">
      <c r="B69" s="14">
        <v>46082</v>
      </c>
      <c r="C69">
        <v>269</v>
      </c>
      <c r="D69" s="8">
        <v>35</v>
      </c>
      <c r="E69">
        <f t="shared" si="19"/>
        <v>7685.7142857142853</v>
      </c>
      <c r="F69">
        <v>1.720433105627585</v>
      </c>
      <c r="G69">
        <v>1.1469515312049816</v>
      </c>
      <c r="H69" s="16">
        <v>2767.3611111111113</v>
      </c>
      <c r="I69">
        <v>4804.0674598933701</v>
      </c>
      <c r="J69">
        <f t="shared" si="26"/>
        <v>4761.0596707818931</v>
      </c>
      <c r="K69">
        <f t="shared" si="20"/>
        <v>5510.0325291367271</v>
      </c>
      <c r="L69">
        <f t="shared" si="21"/>
        <v>10271.092199918621</v>
      </c>
      <c r="M69" s="16">
        <f t="shared" si="25"/>
        <v>7571.4285710044815</v>
      </c>
      <c r="O69" s="16">
        <f t="shared" si="24"/>
        <v>-1.7076099538826384E-6</v>
      </c>
      <c r="P69">
        <f t="shared" si="23"/>
        <v>-8.5380497694131924E-8</v>
      </c>
      <c r="R69">
        <v>4804.0674600945304</v>
      </c>
      <c r="S69">
        <v>4804.0674600945304</v>
      </c>
    </row>
    <row r="70" spans="2:19" x14ac:dyDescent="0.2">
      <c r="I70" t="s">
        <v>16</v>
      </c>
      <c r="J70">
        <f>SUM(J58:J69)</f>
        <v>75506.554413101723</v>
      </c>
      <c r="K70">
        <f>SUM(K58:K69)</f>
        <v>95225.738794344288</v>
      </c>
      <c r="L70">
        <f t="shared" si="21"/>
        <v>170732.293207446</v>
      </c>
      <c r="P70" s="18">
        <f>SUM(P58:P69)</f>
        <v>792.8571422707995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2" t="s">
        <v>58</v>
      </c>
      <c r="J130">
        <v>1316511.5530000001</v>
      </c>
      <c r="K130">
        <v>765195</v>
      </c>
    </row>
    <row r="131" spans="2:14" x14ac:dyDescent="0.2">
      <c r="I131" s="22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7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7"/>
        <v>240264.99999999997</v>
      </c>
      <c r="J138">
        <f t="shared" ref="J138:J148" si="28">E138*F138*H138</f>
        <v>0</v>
      </c>
      <c r="K138">
        <f t="shared" ref="K138:K148" si="29">I138+J138</f>
        <v>240264.99999999997</v>
      </c>
      <c r="L138" s="7">
        <v>45802</v>
      </c>
      <c r="M138">
        <f>M137+J138</f>
        <v>108996.8553735357</v>
      </c>
      <c r="N138">
        <f t="shared" ref="N138:N148" si="30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7"/>
        <v>246813</v>
      </c>
      <c r="J139">
        <f t="shared" si="28"/>
        <v>115693.66673321562</v>
      </c>
      <c r="K139">
        <f t="shared" si="29"/>
        <v>362506.66673321562</v>
      </c>
      <c r="L139" s="7">
        <v>45833</v>
      </c>
      <c r="M139">
        <f t="shared" ref="M139:M148" si="31">M138+J139</f>
        <v>224690.52210675133</v>
      </c>
      <c r="N139">
        <f t="shared" si="30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7"/>
        <v>246813</v>
      </c>
      <c r="J140">
        <f t="shared" si="28"/>
        <v>41568.514657243817</v>
      </c>
      <c r="K140">
        <f t="shared" si="29"/>
        <v>288381.5146572438</v>
      </c>
      <c r="L140" s="7">
        <v>45863</v>
      </c>
      <c r="M140">
        <f t="shared" si="31"/>
        <v>266259.03676399513</v>
      </c>
      <c r="N140">
        <f t="shared" si="30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7"/>
        <v>246813</v>
      </c>
      <c r="J141">
        <f t="shared" si="28"/>
        <v>41568.514657243817</v>
      </c>
      <c r="K141">
        <f t="shared" si="29"/>
        <v>288381.5146572438</v>
      </c>
      <c r="L141" s="7">
        <v>45894</v>
      </c>
      <c r="M141">
        <f t="shared" si="31"/>
        <v>307827.55142123892</v>
      </c>
      <c r="N141">
        <f t="shared" si="30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7"/>
        <v>246813</v>
      </c>
      <c r="J142">
        <f t="shared" si="28"/>
        <v>0</v>
      </c>
      <c r="K142">
        <f t="shared" si="29"/>
        <v>246813</v>
      </c>
      <c r="L142" s="7">
        <v>45925</v>
      </c>
      <c r="M142">
        <f t="shared" si="31"/>
        <v>307827.55142123892</v>
      </c>
      <c r="N142">
        <f t="shared" si="30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7"/>
        <v>148088</v>
      </c>
      <c r="J143">
        <f t="shared" si="28"/>
        <v>216681.9452972213</v>
      </c>
      <c r="K143">
        <f t="shared" si="29"/>
        <v>364769.9452972213</v>
      </c>
      <c r="L143" s="7">
        <v>45955</v>
      </c>
      <c r="M143">
        <f t="shared" si="31"/>
        <v>524509.49671846023</v>
      </c>
      <c r="N143">
        <f t="shared" si="30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7"/>
        <v>148088.00000000003</v>
      </c>
      <c r="J144">
        <f t="shared" si="28"/>
        <v>128568.65599005947</v>
      </c>
      <c r="K144">
        <f t="shared" si="29"/>
        <v>276656.65599005949</v>
      </c>
      <c r="L144" s="7">
        <v>45986</v>
      </c>
      <c r="M144">
        <f t="shared" si="31"/>
        <v>653078.15270851972</v>
      </c>
      <c r="N144">
        <f t="shared" si="30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7"/>
        <v>148088.00000000003</v>
      </c>
      <c r="J145">
        <f t="shared" si="28"/>
        <v>139690.69560277648</v>
      </c>
      <c r="K145">
        <f t="shared" si="29"/>
        <v>287778.69560277648</v>
      </c>
      <c r="L145" s="7">
        <v>46016</v>
      </c>
      <c r="M145">
        <f t="shared" si="31"/>
        <v>792768.8483112962</v>
      </c>
      <c r="N145">
        <f t="shared" si="30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7"/>
        <v>148088.00000000003</v>
      </c>
      <c r="J146">
        <f t="shared" si="28"/>
        <v>3427.052604850729</v>
      </c>
      <c r="K146">
        <f t="shared" si="29"/>
        <v>151515.05260485076</v>
      </c>
      <c r="L146" s="7">
        <v>46047</v>
      </c>
      <c r="M146">
        <f t="shared" si="31"/>
        <v>796195.90091614693</v>
      </c>
      <c r="N146">
        <f t="shared" si="30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7"/>
        <v>148088.00000000003</v>
      </c>
      <c r="J147">
        <f t="shared" si="28"/>
        <v>53017.714351968039</v>
      </c>
      <c r="K147">
        <f t="shared" si="29"/>
        <v>201105.71435196808</v>
      </c>
      <c r="L147" s="7">
        <v>46078</v>
      </c>
      <c r="M147">
        <f t="shared" si="31"/>
        <v>849213.61526811495</v>
      </c>
      <c r="N147">
        <f t="shared" si="30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7"/>
        <v>148088.00000000003</v>
      </c>
      <c r="J148">
        <f t="shared" si="28"/>
        <v>41617.496320264065</v>
      </c>
      <c r="K148">
        <f t="shared" si="29"/>
        <v>189705.49632026409</v>
      </c>
      <c r="L148" s="7">
        <v>46106</v>
      </c>
      <c r="M148">
        <f t="shared" si="31"/>
        <v>890831.11158837902</v>
      </c>
      <c r="N148">
        <f t="shared" si="30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2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2"/>
        <v>240264.99999999997</v>
      </c>
      <c r="J154">
        <f t="shared" ref="J154:J164" si="33">E154*F154*H154</f>
        <v>0</v>
      </c>
      <c r="K154">
        <f t="shared" ref="K154:K164" si="34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2"/>
        <v>246813</v>
      </c>
      <c r="J155">
        <f t="shared" si="33"/>
        <v>115693.66673321562</v>
      </c>
      <c r="K155">
        <f t="shared" si="34"/>
        <v>362506.66673321562</v>
      </c>
      <c r="M155">
        <f t="shared" ref="M155:M164" si="35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2"/>
        <v>246813</v>
      </c>
      <c r="J156">
        <f t="shared" si="33"/>
        <v>191142.6374736836</v>
      </c>
      <c r="K156">
        <f t="shared" si="34"/>
        <v>437955.63747368357</v>
      </c>
      <c r="M156">
        <f t="shared" si="35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2"/>
        <v>246813</v>
      </c>
      <c r="J157">
        <f t="shared" si="33"/>
        <v>212124.36884210526</v>
      </c>
      <c r="K157">
        <f t="shared" si="34"/>
        <v>458937.36884210526</v>
      </c>
      <c r="M157">
        <f t="shared" si="35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2"/>
        <v>246813</v>
      </c>
      <c r="J158">
        <f t="shared" si="33"/>
        <v>0</v>
      </c>
      <c r="K158">
        <f t="shared" si="34"/>
        <v>246813</v>
      </c>
      <c r="M158">
        <f t="shared" si="35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2"/>
        <v>148088</v>
      </c>
      <c r="J159">
        <f t="shared" si="33"/>
        <v>0</v>
      </c>
      <c r="K159">
        <f t="shared" si="34"/>
        <v>148088</v>
      </c>
      <c r="M159">
        <f t="shared" si="35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2"/>
        <v>148088.00000000003</v>
      </c>
      <c r="J160">
        <f t="shared" si="33"/>
        <v>31304.936927521801</v>
      </c>
      <c r="K160">
        <f t="shared" si="34"/>
        <v>179392.93692752183</v>
      </c>
      <c r="M160">
        <f t="shared" si="35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2"/>
        <v>148088.00000000003</v>
      </c>
      <c r="J161">
        <f t="shared" si="33"/>
        <v>0</v>
      </c>
      <c r="K161">
        <f t="shared" si="34"/>
        <v>148088.00000000003</v>
      </c>
      <c r="M161">
        <f t="shared" si="35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2"/>
        <v>148088.00000000003</v>
      </c>
      <c r="J162">
        <f t="shared" si="33"/>
        <v>0</v>
      </c>
      <c r="K162">
        <f t="shared" si="34"/>
        <v>148088.00000000003</v>
      </c>
      <c r="M162">
        <f t="shared" si="35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2"/>
        <v>148088.00000000003</v>
      </c>
      <c r="J163">
        <f t="shared" si="33"/>
        <v>0</v>
      </c>
      <c r="K163">
        <f t="shared" si="34"/>
        <v>148088.00000000003</v>
      </c>
      <c r="M163">
        <f t="shared" si="35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2"/>
        <v>148088.00000000003</v>
      </c>
      <c r="J164">
        <f t="shared" si="33"/>
        <v>0</v>
      </c>
      <c r="K164">
        <f t="shared" si="34"/>
        <v>148088.00000000003</v>
      </c>
      <c r="M164">
        <f t="shared" si="35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6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6"/>
        <v>1654.4669661241915</v>
      </c>
      <c r="L171">
        <v>25</v>
      </c>
      <c r="O171">
        <v>240264.99999999997</v>
      </c>
      <c r="P171">
        <f t="shared" ref="P171:P181" si="37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38">I171+H172-G172</f>
        <v>3129.8703189834232</v>
      </c>
      <c r="J172">
        <v>0.05</v>
      </c>
      <c r="K172">
        <f t="shared" si="36"/>
        <v>3912.3378987292795</v>
      </c>
      <c r="L172">
        <v>25</v>
      </c>
      <c r="O172">
        <v>474790.57894736843</v>
      </c>
      <c r="P172">
        <f t="shared" si="37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39">O172+T171</f>
        <v>1161939.5789473685</v>
      </c>
      <c r="U172">
        <f t="shared" si="39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0">SUM(G156:H156)</f>
        <v>11194.444444444423</v>
      </c>
      <c r="I173">
        <f t="shared" si="38"/>
        <v>7890.3321475300727</v>
      </c>
      <c r="J173">
        <v>0.05</v>
      </c>
      <c r="K173">
        <f t="shared" si="36"/>
        <v>9862.9151844125918</v>
      </c>
      <c r="L173">
        <v>25</v>
      </c>
      <c r="O173">
        <v>351059.15789473685</v>
      </c>
      <c r="P173">
        <f t="shared" si="37"/>
        <v>477018.32306021225</v>
      </c>
      <c r="Q173">
        <v>18080.954218106992</v>
      </c>
      <c r="R173">
        <v>458937.36884210526</v>
      </c>
      <c r="S173" s="7">
        <v>45863</v>
      </c>
      <c r="T173">
        <f t="shared" si="39"/>
        <v>1512998.7368421054</v>
      </c>
      <c r="U173">
        <f t="shared" si="39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0"/>
        <v>11886.831275720164</v>
      </c>
      <c r="I174">
        <f t="shared" si="38"/>
        <v>13283.25530988563</v>
      </c>
      <c r="J174">
        <v>0.05</v>
      </c>
      <c r="K174">
        <f t="shared" si="36"/>
        <v>16604.069137357037</v>
      </c>
      <c r="L174">
        <v>25</v>
      </c>
      <c r="O174">
        <v>351059.15789473685</v>
      </c>
      <c r="P174">
        <f t="shared" si="37"/>
        <v>470674.47530300973</v>
      </c>
      <c r="Q174">
        <v>22103.26646090531</v>
      </c>
      <c r="R174">
        <v>448571.20884210442</v>
      </c>
      <c r="S174" s="7">
        <v>45894</v>
      </c>
      <c r="T174">
        <f t="shared" si="39"/>
        <v>1864057.8947368423</v>
      </c>
      <c r="U174">
        <f t="shared" si="39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0"/>
        <v>4886.8312757201647</v>
      </c>
      <c r="I175">
        <f t="shared" si="38"/>
        <v>12098.853954315482</v>
      </c>
      <c r="J175">
        <v>0.05</v>
      </c>
      <c r="K175">
        <f t="shared" si="36"/>
        <v>15123.567442894353</v>
      </c>
      <c r="L175">
        <v>25</v>
      </c>
      <c r="O175">
        <v>260452.77631578947</v>
      </c>
      <c r="P175">
        <f t="shared" si="37"/>
        <v>304452.67678642564</v>
      </c>
      <c r="Q175">
        <v>24514.529012345633</v>
      </c>
      <c r="R175">
        <v>279938.14777407999</v>
      </c>
      <c r="S175" s="7">
        <v>45925</v>
      </c>
      <c r="T175">
        <f t="shared" si="39"/>
        <v>2124510.6710526319</v>
      </c>
      <c r="U175">
        <f t="shared" si="39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0"/>
        <v>2764.9176954732511</v>
      </c>
      <c r="I176">
        <f t="shared" si="38"/>
        <v>8459.9558184255911</v>
      </c>
      <c r="J176">
        <v>0.05</v>
      </c>
      <c r="K176">
        <f t="shared" si="36"/>
        <v>10574.94477303199</v>
      </c>
      <c r="L176">
        <v>25</v>
      </c>
      <c r="O176">
        <v>278956.46511627908</v>
      </c>
      <c r="P176">
        <f t="shared" si="37"/>
        <v>169548.25946502053</v>
      </c>
      <c r="Q176">
        <v>21460.259465020532</v>
      </c>
      <c r="R176">
        <v>148088</v>
      </c>
      <c r="S176" s="7">
        <v>45955</v>
      </c>
      <c r="T176">
        <f t="shared" si="39"/>
        <v>2403467.1361689111</v>
      </c>
      <c r="U176">
        <f t="shared" si="39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0"/>
        <v>3352.3650617283793</v>
      </c>
      <c r="I177">
        <f t="shared" si="38"/>
        <v>5785.835991253628</v>
      </c>
      <c r="J177">
        <v>0.05</v>
      </c>
      <c r="K177">
        <f t="shared" si="36"/>
        <v>7232.2949890670361</v>
      </c>
      <c r="L177">
        <v>25</v>
      </c>
      <c r="O177">
        <v>333764.02249175153</v>
      </c>
      <c r="P177">
        <f t="shared" si="37"/>
        <v>165211.03595679012</v>
      </c>
      <c r="Q177">
        <v>17123.035956790081</v>
      </c>
      <c r="R177">
        <v>148088.00000000003</v>
      </c>
      <c r="S177" s="7">
        <v>45986</v>
      </c>
      <c r="T177">
        <f t="shared" si="39"/>
        <v>2737231.1586606628</v>
      </c>
      <c r="U177">
        <f t="shared" si="39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0"/>
        <v>2767.3611111111113</v>
      </c>
      <c r="I178">
        <f t="shared" si="38"/>
        <v>4073.3985285587223</v>
      </c>
      <c r="J178">
        <v>0.05</v>
      </c>
      <c r="K178">
        <f t="shared" si="36"/>
        <v>5091.7481606984029</v>
      </c>
      <c r="L178">
        <v>25</v>
      </c>
      <c r="O178">
        <v>471353.99516706169</v>
      </c>
      <c r="P178">
        <f t="shared" si="37"/>
        <v>159547.61646090532</v>
      </c>
      <c r="Q178">
        <v>11459.616460905305</v>
      </c>
      <c r="R178">
        <v>148088.00000000003</v>
      </c>
      <c r="S178" s="7">
        <v>46016</v>
      </c>
      <c r="T178">
        <f t="shared" si="39"/>
        <v>3208585.1538277245</v>
      </c>
      <c r="U178">
        <f t="shared" si="39"/>
        <v>3118779.8252753783</v>
      </c>
    </row>
    <row r="179" spans="5:21" x14ac:dyDescent="0.2">
      <c r="F179" s="7">
        <v>46047</v>
      </c>
      <c r="G179">
        <v>4284.164832400751</v>
      </c>
      <c r="H179">
        <f t="shared" si="40"/>
        <v>2767.3611111111113</v>
      </c>
      <c r="I179">
        <f t="shared" si="38"/>
        <v>2556.5948072690826</v>
      </c>
      <c r="J179">
        <v>0.05</v>
      </c>
      <c r="K179">
        <f t="shared" si="36"/>
        <v>3195.7435090863532</v>
      </c>
      <c r="L179">
        <v>25</v>
      </c>
      <c r="O179">
        <v>155808.05255820439</v>
      </c>
      <c r="P179">
        <f t="shared" si="37"/>
        <v>158465.60128600823</v>
      </c>
      <c r="Q179">
        <v>10377.601286008185</v>
      </c>
      <c r="R179">
        <v>148088.00000000003</v>
      </c>
      <c r="S179" s="7">
        <v>46047</v>
      </c>
      <c r="T179">
        <f t="shared" si="39"/>
        <v>3364393.2063859291</v>
      </c>
      <c r="U179">
        <f t="shared" si="39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0"/>
        <v>2767.3611111111113</v>
      </c>
      <c r="I180">
        <f t="shared" si="38"/>
        <v>1449.1400470616318</v>
      </c>
      <c r="J180">
        <v>0.05</v>
      </c>
      <c r="K180">
        <f t="shared" si="36"/>
        <v>1811.4250588270397</v>
      </c>
      <c r="L180">
        <v>25</v>
      </c>
      <c r="O180">
        <v>279878.19870811841</v>
      </c>
      <c r="P180">
        <f t="shared" si="37"/>
        <v>154771.38189300409</v>
      </c>
      <c r="Q180">
        <v>6683.3818930040688</v>
      </c>
      <c r="R180">
        <v>148088.00000000003</v>
      </c>
      <c r="S180" s="7">
        <v>46078</v>
      </c>
      <c r="T180">
        <f t="shared" si="39"/>
        <v>3644271.4050940475</v>
      </c>
      <c r="U180">
        <f t="shared" si="39"/>
        <v>3432016.8084543906</v>
      </c>
    </row>
    <row r="181" spans="5:21" x14ac:dyDescent="0.2">
      <c r="F181" s="7">
        <v>46106</v>
      </c>
      <c r="G181">
        <v>3826.840185484803</v>
      </c>
      <c r="H181">
        <f t="shared" si="40"/>
        <v>2767.3611111111113</v>
      </c>
      <c r="I181">
        <f t="shared" si="38"/>
        <v>389.6609726879401</v>
      </c>
      <c r="J181">
        <v>0.05</v>
      </c>
      <c r="K181">
        <f t="shared" si="36"/>
        <v>487.07621585992518</v>
      </c>
      <c r="L181">
        <v>25</v>
      </c>
      <c r="O181">
        <v>235169.14805520704</v>
      </c>
      <c r="P181">
        <f t="shared" si="37"/>
        <v>151720.16661522634</v>
      </c>
      <c r="Q181">
        <v>3632.1666152262928</v>
      </c>
      <c r="R181">
        <v>148088.00000000003</v>
      </c>
      <c r="S181" s="7">
        <v>46106</v>
      </c>
      <c r="T181">
        <f t="shared" si="39"/>
        <v>3879440.5531492545</v>
      </c>
      <c r="U181">
        <f t="shared" si="39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1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2">I193+H194-G194</f>
        <v>3129.8703189834232</v>
      </c>
      <c r="J194">
        <v>0.05</v>
      </c>
      <c r="K194">
        <f t="shared" si="41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2"/>
        <v>2954.4595486848812</v>
      </c>
      <c r="J195">
        <v>0.05</v>
      </c>
      <c r="K195">
        <f t="shared" si="41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2"/>
        <v>2719.1232809195053</v>
      </c>
      <c r="J196">
        <v>0.05</v>
      </c>
      <c r="K196">
        <f t="shared" si="41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2"/>
        <v>1426.688791274647</v>
      </c>
      <c r="J197">
        <v>0.05</v>
      </c>
      <c r="K197">
        <f t="shared" si="41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2"/>
        <v>1833.4104547057932</v>
      </c>
      <c r="J198">
        <v>0.05</v>
      </c>
      <c r="K198">
        <f t="shared" si="41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2"/>
        <v>976.88444780085592</v>
      </c>
      <c r="J199">
        <v>0.05</v>
      </c>
      <c r="K199">
        <f t="shared" si="41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2"/>
        <v>1222.2823793585903</v>
      </c>
      <c r="J200">
        <v>0.05</v>
      </c>
      <c r="K200">
        <f t="shared" si="41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2"/>
        <v>89.737484874831352</v>
      </c>
      <c r="J201">
        <v>0.05</v>
      </c>
      <c r="K201">
        <f t="shared" si="41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2"/>
        <v>171.19704729054138</v>
      </c>
      <c r="J202">
        <v>0.05</v>
      </c>
      <c r="K202">
        <f t="shared" si="41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2"/>
        <v>278.29828042263443</v>
      </c>
      <c r="J203">
        <v>0.05</v>
      </c>
      <c r="K203">
        <f t="shared" si="41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3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3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3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from_alvin</vt:lpstr>
      <vt:lpstr>24</vt:lpstr>
      <vt:lpstr>25</vt:lpstr>
      <vt:lpstr>rough</vt:lpstr>
      <vt:lpstr>Eval04</vt:lpstr>
      <vt:lpstr>Eval07</vt:lpstr>
      <vt:lpstr>Eval08</vt:lpstr>
      <vt:lpstr>Eval08Stor</vt:lpstr>
      <vt:lpstr>Eval07Clean</vt:lpstr>
      <vt:lpstr>Eval08Clean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2025-09-18T18:04:05Z</dcterms:modified>
  <dc:language>en-SG</dc:language>
</cp:coreProperties>
</file>