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/>
  <mc:AlternateContent xmlns:mc="http://schemas.openxmlformats.org/markup-compatibility/2006">
    <mc:Choice Requires="x15">
      <x15ac:absPath xmlns:x15ac="http://schemas.microsoft.com/office/spreadsheetml/2010/11/ac" url="/Users/debdeeppaul/Documents/Procurement/PIDSG25/pricesaa/"/>
    </mc:Choice>
  </mc:AlternateContent>
  <xr:revisionPtr revIDLastSave="0" documentId="13_ncr:1_{F7F47193-BA8F-9F4E-BC08-99477A2A4F7A}" xr6:coauthVersionLast="47" xr6:coauthVersionMax="47" xr10:uidLastSave="{00000000-0000-0000-0000-000000000000}"/>
  <bookViews>
    <workbookView xWindow="4580" yWindow="3500" windowWidth="19420" windowHeight="11500" tabRatio="500" activeTab="1" xr2:uid="{00000000-000D-0000-FFFF-FFFF00000000}"/>
  </bookViews>
  <sheets>
    <sheet name="04" sheetId="1" r:id="rId1"/>
    <sheet name="05" sheetId="10" r:id="rId2"/>
    <sheet name="05Asol" sheetId="9" r:id="rId3"/>
    <sheet name="06" sheetId="7" r:id="rId4"/>
    <sheet name="07" sheetId="8" r:id="rId5"/>
    <sheet name="08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40" i="10" l="1"/>
  <c r="H39" i="10"/>
  <c r="G39" i="10"/>
  <c r="G38" i="10"/>
  <c r="G40" i="10" s="1"/>
  <c r="H37" i="10"/>
  <c r="G28" i="10"/>
  <c r="F28" i="10"/>
  <c r="G27" i="10"/>
  <c r="F27" i="10"/>
  <c r="G26" i="10"/>
  <c r="F26" i="10"/>
  <c r="G25" i="10"/>
  <c r="F25" i="10"/>
  <c r="G24" i="10"/>
  <c r="F24" i="10"/>
  <c r="G23" i="10"/>
  <c r="F23" i="10"/>
  <c r="G22" i="10"/>
  <c r="F22" i="10"/>
  <c r="G21" i="10"/>
  <c r="F21" i="10"/>
  <c r="G20" i="10"/>
  <c r="F20" i="10"/>
  <c r="G19" i="10"/>
  <c r="F19" i="10"/>
  <c r="G18" i="10"/>
  <c r="F18" i="10"/>
  <c r="G17" i="10"/>
  <c r="F17" i="10"/>
  <c r="F31" i="10" s="1"/>
  <c r="I13" i="10"/>
  <c r="F13" i="10"/>
  <c r="I12" i="10"/>
  <c r="F12" i="10"/>
  <c r="I11" i="10"/>
  <c r="F11" i="10"/>
  <c r="I10" i="10"/>
  <c r="F10" i="10"/>
  <c r="I9" i="10"/>
  <c r="F9" i="10"/>
  <c r="I8" i="10"/>
  <c r="F8" i="10"/>
  <c r="I7" i="10"/>
  <c r="F7" i="10"/>
  <c r="I6" i="10"/>
  <c r="F6" i="10"/>
  <c r="I5" i="10"/>
  <c r="F5" i="10"/>
  <c r="I4" i="10"/>
  <c r="F4" i="10"/>
  <c r="I3" i="10"/>
  <c r="L3" i="10" s="1"/>
  <c r="F3" i="10"/>
  <c r="I2" i="10"/>
  <c r="F2" i="10"/>
  <c r="G38" i="9"/>
  <c r="L3" i="9"/>
  <c r="G31" i="10" l="1"/>
  <c r="H31" i="10" s="1"/>
  <c r="L4" i="10"/>
  <c r="L5" i="10" s="1"/>
  <c r="L6" i="10" s="1"/>
  <c r="L7" i="10" s="1"/>
  <c r="L8" i="10" s="1"/>
  <c r="L9" i="10" s="1"/>
  <c r="L10" i="10" s="1"/>
  <c r="L11" i="10" s="1"/>
  <c r="L12" i="10" s="1"/>
  <c r="L13" i="10" s="1"/>
  <c r="H38" i="10"/>
  <c r="H40" i="10" s="1"/>
  <c r="G38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C15" i="1"/>
  <c r="B15" i="1"/>
  <c r="G32" i="10" l="1"/>
  <c r="G34" i="10" s="1"/>
  <c r="F32" i="10"/>
  <c r="H39" i="1"/>
  <c r="G39" i="1"/>
  <c r="G39" i="9"/>
  <c r="H39" i="9" s="1"/>
  <c r="H32" i="10" l="1"/>
  <c r="F34" i="10"/>
  <c r="H34" i="10" s="1"/>
  <c r="F18" i="8"/>
  <c r="F31" i="8" s="1"/>
  <c r="F37" i="8" s="1"/>
  <c r="G18" i="8"/>
  <c r="F19" i="8"/>
  <c r="G19" i="8"/>
  <c r="F20" i="8"/>
  <c r="G20" i="8"/>
  <c r="F21" i="8"/>
  <c r="G21" i="8"/>
  <c r="F22" i="8"/>
  <c r="G22" i="8"/>
  <c r="F23" i="8"/>
  <c r="G23" i="8"/>
  <c r="F24" i="8"/>
  <c r="G24" i="8"/>
  <c r="F25" i="8"/>
  <c r="G25" i="8"/>
  <c r="F26" i="8"/>
  <c r="G26" i="8"/>
  <c r="F27" i="8"/>
  <c r="G27" i="8"/>
  <c r="F28" i="8"/>
  <c r="G28" i="8"/>
  <c r="G17" i="8"/>
  <c r="F17" i="8"/>
  <c r="G39" i="6"/>
  <c r="H39" i="6" s="1"/>
  <c r="G45" i="8"/>
  <c r="H45" i="8" s="1"/>
  <c r="I3" i="6"/>
  <c r="G31" i="8" l="1"/>
  <c r="K3" i="7" l="1"/>
  <c r="H39" i="7" l="1"/>
  <c r="G39" i="7"/>
  <c r="F38" i="8"/>
  <c r="F39" i="8"/>
  <c r="G39" i="8"/>
  <c r="G37" i="8"/>
  <c r="H37" i="8" s="1"/>
  <c r="G43" i="8" l="1"/>
  <c r="H43" i="8" s="1"/>
  <c r="I6" i="7"/>
  <c r="I7" i="7"/>
  <c r="I8" i="7"/>
  <c r="F32" i="8"/>
  <c r="E14" i="8"/>
  <c r="F17" i="6"/>
  <c r="F32" i="6" l="1"/>
  <c r="F31" i="6"/>
  <c r="F34" i="6" s="1"/>
  <c r="G28" i="6"/>
  <c r="F28" i="6"/>
  <c r="G27" i="6"/>
  <c r="F27" i="6"/>
  <c r="G26" i="6"/>
  <c r="F26" i="6"/>
  <c r="G25" i="6"/>
  <c r="F25" i="6"/>
  <c r="G24" i="6"/>
  <c r="F24" i="6"/>
  <c r="G23" i="6"/>
  <c r="F23" i="6"/>
  <c r="G22" i="6"/>
  <c r="F22" i="6"/>
  <c r="G21" i="6"/>
  <c r="F21" i="6"/>
  <c r="G20" i="6"/>
  <c r="F20" i="6"/>
  <c r="G19" i="6"/>
  <c r="F19" i="6"/>
  <c r="G18" i="6"/>
  <c r="G31" i="6" s="1"/>
  <c r="F18" i="6"/>
  <c r="G17" i="6"/>
  <c r="G28" i="7"/>
  <c r="F28" i="7"/>
  <c r="G27" i="7"/>
  <c r="F27" i="7"/>
  <c r="G26" i="7"/>
  <c r="F26" i="7"/>
  <c r="G25" i="7"/>
  <c r="F25" i="7"/>
  <c r="G24" i="7"/>
  <c r="F24" i="7"/>
  <c r="G23" i="7"/>
  <c r="F23" i="7"/>
  <c r="G22" i="7"/>
  <c r="F22" i="7"/>
  <c r="G21" i="7"/>
  <c r="F21" i="7"/>
  <c r="G20" i="7"/>
  <c r="F20" i="7"/>
  <c r="G19" i="7"/>
  <c r="F19" i="7"/>
  <c r="G18" i="7"/>
  <c r="F18" i="7"/>
  <c r="G17" i="7"/>
  <c r="F17" i="7"/>
  <c r="G28" i="9"/>
  <c r="F28" i="9"/>
  <c r="G27" i="9"/>
  <c r="F27" i="9"/>
  <c r="G26" i="9"/>
  <c r="F26" i="9"/>
  <c r="G25" i="9"/>
  <c r="F25" i="9"/>
  <c r="G24" i="9"/>
  <c r="F24" i="9"/>
  <c r="G23" i="9"/>
  <c r="F23" i="9"/>
  <c r="G22" i="9"/>
  <c r="F22" i="9"/>
  <c r="G21" i="9"/>
  <c r="F21" i="9"/>
  <c r="G20" i="9"/>
  <c r="F20" i="9"/>
  <c r="G19" i="9"/>
  <c r="F19" i="9"/>
  <c r="G18" i="9"/>
  <c r="F18" i="9"/>
  <c r="G17" i="9"/>
  <c r="F17" i="9"/>
  <c r="F31" i="9" s="1"/>
  <c r="F31" i="1"/>
  <c r="F38" i="1" s="1"/>
  <c r="G18" i="1"/>
  <c r="G19" i="1"/>
  <c r="G20" i="1"/>
  <c r="G21" i="1"/>
  <c r="G22" i="1"/>
  <c r="G23" i="1"/>
  <c r="G24" i="1"/>
  <c r="G25" i="1"/>
  <c r="G26" i="1"/>
  <c r="G27" i="1"/>
  <c r="G28" i="1"/>
  <c r="G17" i="1"/>
  <c r="F18" i="1"/>
  <c r="F19" i="1"/>
  <c r="F20" i="1"/>
  <c r="F21" i="1"/>
  <c r="F22" i="1"/>
  <c r="F23" i="1"/>
  <c r="F24" i="1"/>
  <c r="F25" i="1"/>
  <c r="F26" i="1"/>
  <c r="F27" i="1"/>
  <c r="F28" i="1"/>
  <c r="F17" i="1"/>
  <c r="K2" i="1"/>
  <c r="I13" i="9"/>
  <c r="F13" i="9"/>
  <c r="I12" i="9"/>
  <c r="F12" i="9"/>
  <c r="I11" i="9"/>
  <c r="F11" i="9"/>
  <c r="I10" i="9"/>
  <c r="F10" i="9"/>
  <c r="I9" i="9"/>
  <c r="F9" i="9"/>
  <c r="I8" i="9"/>
  <c r="F8" i="9"/>
  <c r="I7" i="9"/>
  <c r="F7" i="9"/>
  <c r="I6" i="9"/>
  <c r="F6" i="9"/>
  <c r="I5" i="9"/>
  <c r="F5" i="9"/>
  <c r="I4" i="9"/>
  <c r="L4" i="9" s="1"/>
  <c r="L5" i="9" s="1"/>
  <c r="F4" i="9"/>
  <c r="I3" i="9"/>
  <c r="F3" i="9"/>
  <c r="K2" i="9"/>
  <c r="K3" i="9" s="1"/>
  <c r="K4" i="9" s="1"/>
  <c r="K5" i="9" s="1"/>
  <c r="K6" i="9" s="1"/>
  <c r="K7" i="9" s="1"/>
  <c r="K8" i="9" s="1"/>
  <c r="K9" i="9" s="1"/>
  <c r="K10" i="9" s="1"/>
  <c r="K11" i="9" s="1"/>
  <c r="K12" i="9" s="1"/>
  <c r="K13" i="9" s="1"/>
  <c r="I2" i="9"/>
  <c r="F2" i="9"/>
  <c r="I13" i="8"/>
  <c r="F13" i="8"/>
  <c r="I12" i="8"/>
  <c r="F12" i="8"/>
  <c r="I11" i="8"/>
  <c r="F11" i="8"/>
  <c r="I10" i="8"/>
  <c r="F10" i="8"/>
  <c r="I9" i="8"/>
  <c r="F9" i="8"/>
  <c r="I8" i="8"/>
  <c r="F8" i="8"/>
  <c r="I7" i="8"/>
  <c r="F7" i="8"/>
  <c r="I6" i="8"/>
  <c r="F6" i="8"/>
  <c r="I5" i="8"/>
  <c r="L5" i="8" s="1"/>
  <c r="F5" i="8"/>
  <c r="I4" i="8"/>
  <c r="F4" i="8"/>
  <c r="I3" i="8"/>
  <c r="F3" i="8"/>
  <c r="I2" i="8"/>
  <c r="F2" i="8"/>
  <c r="F32" i="9" l="1"/>
  <c r="F34" i="9"/>
  <c r="L6" i="9"/>
  <c r="L7" i="9" s="1"/>
  <c r="L8" i="9" s="1"/>
  <c r="L9" i="9" s="1"/>
  <c r="L10" i="9" s="1"/>
  <c r="L11" i="9" s="1"/>
  <c r="L12" i="9" s="1"/>
  <c r="L13" i="9" s="1"/>
  <c r="F40" i="1"/>
  <c r="H38" i="1"/>
  <c r="G31" i="1"/>
  <c r="H31" i="1" s="1"/>
  <c r="G37" i="1" s="1"/>
  <c r="H37" i="1" s="1"/>
  <c r="L6" i="8"/>
  <c r="L7" i="8" s="1"/>
  <c r="L8" i="8" s="1"/>
  <c r="L9" i="8" s="1"/>
  <c r="L10" i="8" s="1"/>
  <c r="L11" i="8" s="1"/>
  <c r="L12" i="8" s="1"/>
  <c r="L13" i="8" s="1"/>
  <c r="H31" i="6"/>
  <c r="G37" i="6" s="1"/>
  <c r="F31" i="7"/>
  <c r="G31" i="7"/>
  <c r="G31" i="9"/>
  <c r="I13" i="7"/>
  <c r="F13" i="7"/>
  <c r="I12" i="7"/>
  <c r="F12" i="7"/>
  <c r="I11" i="7"/>
  <c r="F11" i="7"/>
  <c r="I10" i="7"/>
  <c r="F10" i="7"/>
  <c r="I9" i="7"/>
  <c r="F9" i="7"/>
  <c r="F8" i="7"/>
  <c r="F7" i="7"/>
  <c r="F6" i="7"/>
  <c r="I5" i="7"/>
  <c r="F5" i="7"/>
  <c r="I4" i="7"/>
  <c r="F4" i="7"/>
  <c r="I3" i="7"/>
  <c r="F3" i="7"/>
  <c r="I2" i="7"/>
  <c r="L2" i="7" s="1"/>
  <c r="F2" i="7"/>
  <c r="K2" i="7" s="1"/>
  <c r="K4" i="7" s="1"/>
  <c r="I13" i="6"/>
  <c r="F13" i="6"/>
  <c r="I12" i="6"/>
  <c r="F12" i="6"/>
  <c r="I11" i="6"/>
  <c r="F11" i="6"/>
  <c r="I10" i="6"/>
  <c r="F10" i="6"/>
  <c r="I9" i="6"/>
  <c r="F9" i="6"/>
  <c r="I8" i="6"/>
  <c r="F8" i="6"/>
  <c r="I7" i="6"/>
  <c r="F7" i="6"/>
  <c r="I6" i="6"/>
  <c r="F6" i="6"/>
  <c r="I5" i="6"/>
  <c r="F5" i="6"/>
  <c r="I4" i="6"/>
  <c r="F4" i="6"/>
  <c r="F3" i="6"/>
  <c r="I2" i="6"/>
  <c r="L2" i="6" s="1"/>
  <c r="F2" i="6"/>
  <c r="K4" i="1"/>
  <c r="K5" i="1"/>
  <c r="K6" i="1"/>
  <c r="K7" i="1" s="1"/>
  <c r="K8" i="1" s="1"/>
  <c r="K9" i="1" s="1"/>
  <c r="K10" i="1" s="1"/>
  <c r="K11" i="1" s="1"/>
  <c r="K12" i="1" s="1"/>
  <c r="K13" i="1" s="1"/>
  <c r="K3" i="1"/>
  <c r="F32" i="1" s="1"/>
  <c r="I3" i="1"/>
  <c r="I4" i="1"/>
  <c r="I5" i="1"/>
  <c r="I6" i="1"/>
  <c r="I7" i="1"/>
  <c r="I8" i="1"/>
  <c r="I9" i="1"/>
  <c r="I10" i="1"/>
  <c r="I11" i="1"/>
  <c r="I12" i="1"/>
  <c r="I13" i="1"/>
  <c r="I2" i="1"/>
  <c r="L2" i="1" s="1"/>
  <c r="F3" i="1"/>
  <c r="F4" i="1"/>
  <c r="F5" i="1"/>
  <c r="F6" i="1"/>
  <c r="F7" i="1"/>
  <c r="F8" i="1"/>
  <c r="F9" i="1"/>
  <c r="F10" i="1"/>
  <c r="F11" i="1"/>
  <c r="F12" i="1"/>
  <c r="F13" i="1"/>
  <c r="F2" i="1"/>
  <c r="L3" i="7" l="1"/>
  <c r="L4" i="7" s="1"/>
  <c r="L5" i="7" s="1"/>
  <c r="L6" i="7" s="1"/>
  <c r="L7" i="7" s="1"/>
  <c r="L8" i="7" s="1"/>
  <c r="L9" i="7" s="1"/>
  <c r="L10" i="7" s="1"/>
  <c r="L11" i="7" s="1"/>
  <c r="L12" i="7" s="1"/>
  <c r="L13" i="7" s="1"/>
  <c r="H37" i="6"/>
  <c r="L3" i="6"/>
  <c r="L4" i="6" s="1"/>
  <c r="L5" i="6" s="1"/>
  <c r="L6" i="6" s="1"/>
  <c r="L7" i="6" s="1"/>
  <c r="L8" i="6" s="1"/>
  <c r="L9" i="6" s="1"/>
  <c r="L10" i="6" s="1"/>
  <c r="L11" i="6" s="1"/>
  <c r="L12" i="6" s="1"/>
  <c r="L13" i="6" s="1"/>
  <c r="G32" i="9"/>
  <c r="H32" i="9" s="1"/>
  <c r="H31" i="9"/>
  <c r="H40" i="1"/>
  <c r="G40" i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F34" i="1"/>
  <c r="G32" i="8"/>
  <c r="K5" i="7"/>
  <c r="K6" i="7" s="1"/>
  <c r="K7" i="7" s="1"/>
  <c r="K8" i="7" s="1"/>
  <c r="K9" i="7" s="1"/>
  <c r="K10" i="7" s="1"/>
  <c r="K11" i="7" s="1"/>
  <c r="K12" i="7" s="1"/>
  <c r="K13" i="7" s="1"/>
  <c r="H31" i="7"/>
  <c r="G37" i="7" s="1"/>
  <c r="H37" i="7" s="1"/>
  <c r="H31" i="8"/>
  <c r="G32" i="6" l="1"/>
  <c r="G34" i="9"/>
  <c r="H34" i="9" s="1"/>
  <c r="G34" i="1"/>
  <c r="H34" i="1" s="1"/>
  <c r="G38" i="8"/>
  <c r="H38" i="8" s="1"/>
  <c r="G44" i="8" s="1"/>
  <c r="G34" i="8"/>
  <c r="G40" i="8" s="1"/>
  <c r="F32" i="7"/>
  <c r="G32" i="7"/>
  <c r="G34" i="7" s="1"/>
  <c r="H32" i="8"/>
  <c r="F34" i="8"/>
  <c r="F40" i="8" s="1"/>
  <c r="H32" i="6" l="1"/>
  <c r="G38" i="6" s="1"/>
  <c r="G34" i="6"/>
  <c r="H34" i="6" s="1"/>
  <c r="F34" i="7"/>
  <c r="H34" i="7" s="1"/>
  <c r="F38" i="7"/>
  <c r="F40" i="7" s="1"/>
  <c r="H40" i="8"/>
  <c r="H34" i="8"/>
  <c r="H44" i="8"/>
  <c r="H46" i="8" s="1"/>
  <c r="G46" i="8"/>
  <c r="H32" i="7"/>
  <c r="H38" i="6" l="1"/>
  <c r="H40" i="6" s="1"/>
  <c r="G40" i="6"/>
  <c r="G38" i="7"/>
  <c r="H38" i="7" s="1"/>
  <c r="H40" i="7" s="1"/>
  <c r="G40" i="7"/>
  <c r="H37" i="9" l="1"/>
  <c r="F40" i="9"/>
  <c r="G40" i="9"/>
  <c r="H38" i="9" l="1"/>
  <c r="H40" i="9" s="1"/>
</calcChain>
</file>

<file path=xl/sharedStrings.xml><?xml version="1.0" encoding="utf-8"?>
<sst xmlns="http://schemas.openxmlformats.org/spreadsheetml/2006/main" count="141" uniqueCount="22">
  <si>
    <t>Hedged price</t>
  </si>
  <si>
    <t>Unhedged price</t>
  </si>
  <si>
    <t>Date</t>
  </si>
  <si>
    <t>Man Hedged quantity</t>
  </si>
  <si>
    <t>Man Unhedged quantity</t>
  </si>
  <si>
    <t>Man total</t>
  </si>
  <si>
    <t>Order-AI-Hedged</t>
  </si>
  <si>
    <t>Order-AI-Unhedged</t>
  </si>
  <si>
    <t>Order-AI-Total</t>
  </si>
  <si>
    <t>Demand</t>
  </si>
  <si>
    <t>Manual-storage</t>
  </si>
  <si>
    <t>AI-storage</t>
  </si>
  <si>
    <t>Procurement</t>
  </si>
  <si>
    <t>Storage</t>
  </si>
  <si>
    <t>Backlog</t>
  </si>
  <si>
    <t>Total</t>
  </si>
  <si>
    <t>Man</t>
  </si>
  <si>
    <t>Price-SAA</t>
  </si>
  <si>
    <t>AI</t>
  </si>
  <si>
    <t>Hed</t>
  </si>
  <si>
    <t>Unhed</t>
  </si>
  <si>
    <t>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</si>
</sst>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"/>
  </numFmts>
  <fonts count="1" x14ac:knownFonts="1">
    <font>
      <sz val="11"/>
      <color theme="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0" fontId="0" fillId="2" borderId="0" xfId="0" applyFill="1" applyAlignment="1">
      <alignment horizontal="center"/>
    </xf>
    <xf numFmtId="0" fontId="0" fillId="0" borderId="0" xfId="0" applyAlignment="1">
      <alignment horizontal="left" vertical="top" wrapText="1"/>
    </xf>
    <xf numFmtId="0" fontId="0" fillId="2" borderId="0" xfId="0" applyFill="1"/>
    <xf numFmtId="0" fontId="0" fillId="0" borderId="0" xfId="0" applyAlignment="1">
      <alignment horizont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0"/>
  <sheetViews>
    <sheetView topLeftCell="A23" zoomScaleNormal="100" workbookViewId="0">
      <selection activeCell="H42" sqref="H42"/>
    </sheetView>
  </sheetViews>
  <sheetFormatPr baseColWidth="10" defaultColWidth="11.5" defaultRowHeight="15" x14ac:dyDescent="0.2"/>
  <cols>
    <col min="4" max="4" width="12.6640625" customWidth="1"/>
    <col min="5" max="5" width="15.6640625" customWidth="1"/>
  </cols>
  <sheetData>
    <row r="1" spans="1:12" ht="41" customHeight="1" x14ac:dyDescent="0.2">
      <c r="A1" s="3" t="s">
        <v>2</v>
      </c>
      <c r="B1" s="3" t="s">
        <v>0</v>
      </c>
      <c r="C1" s="3" t="s">
        <v>1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 spans="1:12" x14ac:dyDescent="0.2">
      <c r="A2" s="1">
        <v>45772</v>
      </c>
      <c r="B2">
        <v>47.552286315789345</v>
      </c>
      <c r="C2">
        <v>43.894292210526316</v>
      </c>
      <c r="D2" s="2">
        <v>4886.8312757201647</v>
      </c>
      <c r="E2" s="2">
        <v>4886.8312757201647</v>
      </c>
      <c r="F2">
        <f>SUM(D2:E2)</f>
        <v>9773.6625514403295</v>
      </c>
      <c r="G2" s="2">
        <v>4886.8312757201647</v>
      </c>
      <c r="H2">
        <v>7000</v>
      </c>
      <c r="I2">
        <f>SUM(G2:H2)</f>
        <v>11886.831275720164</v>
      </c>
      <c r="J2">
        <v>9773.6625514403295</v>
      </c>
      <c r="K2">
        <f>F2-J2</f>
        <v>0</v>
      </c>
      <c r="L2">
        <f>I2-J2</f>
        <v>2113.1687242798344</v>
      </c>
    </row>
    <row r="3" spans="1:12" x14ac:dyDescent="0.2">
      <c r="A3" s="1">
        <v>45802</v>
      </c>
      <c r="B3">
        <v>49.165806315789467</v>
      </c>
      <c r="C3">
        <v>0</v>
      </c>
      <c r="D3" s="2">
        <v>4886.8312757201647</v>
      </c>
      <c r="E3" s="2">
        <v>192.90123456790116</v>
      </c>
      <c r="F3">
        <f t="shared" ref="F3:F13" si="0">SUM(D3:E3)</f>
        <v>5079.7325102880659</v>
      </c>
      <c r="G3" s="2">
        <v>4886.8312757201647</v>
      </c>
      <c r="H3">
        <v>7000</v>
      </c>
      <c r="I3">
        <f t="shared" ref="I3:I13" si="1">SUM(G3:H3)</f>
        <v>11886.831275720164</v>
      </c>
      <c r="J3">
        <v>5079.7325102880659</v>
      </c>
      <c r="K3">
        <f>K2+F3-J3</f>
        <v>0</v>
      </c>
      <c r="L3">
        <f>L2+I3-J3</f>
        <v>8920.2674897119323</v>
      </c>
    </row>
    <row r="4" spans="1:12" x14ac:dyDescent="0.2">
      <c r="A4" s="1">
        <v>45833</v>
      </c>
      <c r="B4">
        <v>50.505733894736842</v>
      </c>
      <c r="C4">
        <v>45.455221894736837</v>
      </c>
      <c r="D4" s="2">
        <v>4886.8312757201647</v>
      </c>
      <c r="E4" s="2">
        <v>5015.4320987654328</v>
      </c>
      <c r="F4">
        <f t="shared" si="0"/>
        <v>9902.2633744855975</v>
      </c>
      <c r="G4" s="2">
        <v>4886.8312757201647</v>
      </c>
      <c r="H4">
        <v>7000</v>
      </c>
      <c r="I4">
        <f t="shared" si="1"/>
        <v>11886.831275720164</v>
      </c>
      <c r="J4">
        <v>9902.2633744855975</v>
      </c>
      <c r="K4">
        <f t="shared" ref="K4:K13" si="2">K3+F4-J4</f>
        <v>0</v>
      </c>
      <c r="L4">
        <f>L3+I4-J4</f>
        <v>10904.835390946499</v>
      </c>
    </row>
    <row r="5" spans="1:12" x14ac:dyDescent="0.2">
      <c r="A5" s="1">
        <v>45863</v>
      </c>
      <c r="B5">
        <v>50.505733894736842</v>
      </c>
      <c r="C5">
        <v>30.303481263157895</v>
      </c>
      <c r="D5" s="2">
        <v>4886.8312757201647</v>
      </c>
      <c r="E5" s="2">
        <v>3440.0720164609056</v>
      </c>
      <c r="F5">
        <f t="shared" si="0"/>
        <v>8326.9032921810704</v>
      </c>
      <c r="G5" s="2">
        <v>4886.8312757201647</v>
      </c>
      <c r="H5">
        <v>7000</v>
      </c>
      <c r="I5">
        <f t="shared" si="1"/>
        <v>11886.831275720164</v>
      </c>
      <c r="J5">
        <v>8326.9032921810704</v>
      </c>
      <c r="K5">
        <f t="shared" si="2"/>
        <v>0</v>
      </c>
      <c r="L5">
        <f t="shared" ref="L5:L12" si="3">L4+I5-J5</f>
        <v>14464.763374485594</v>
      </c>
    </row>
    <row r="6" spans="1:12" x14ac:dyDescent="0.2">
      <c r="A6" s="1">
        <v>45894</v>
      </c>
      <c r="B6">
        <v>50.505733894736842</v>
      </c>
      <c r="C6">
        <v>30.303481263157895</v>
      </c>
      <c r="D6" s="2">
        <v>4886.8312757201647</v>
      </c>
      <c r="E6" s="2">
        <v>3440.0720164609056</v>
      </c>
      <c r="F6">
        <f t="shared" si="0"/>
        <v>8326.9032921810704</v>
      </c>
      <c r="G6" s="2">
        <v>4886.8312757201647</v>
      </c>
      <c r="H6">
        <v>6657.9218106995604</v>
      </c>
      <c r="I6">
        <f t="shared" si="1"/>
        <v>11544.753086419725</v>
      </c>
      <c r="J6">
        <v>8326.9032921810704</v>
      </c>
      <c r="K6">
        <f t="shared" si="2"/>
        <v>0</v>
      </c>
      <c r="L6">
        <f t="shared" si="3"/>
        <v>17682.613168724245</v>
      </c>
    </row>
    <row r="7" spans="1:12" x14ac:dyDescent="0.2">
      <c r="A7" s="1">
        <v>45925</v>
      </c>
      <c r="B7">
        <v>50.505733894736842</v>
      </c>
      <c r="C7">
        <v>10.101228631578946</v>
      </c>
      <c r="D7" s="2">
        <v>4886.8312757201647</v>
      </c>
      <c r="E7" s="2">
        <v>1350.308641975309</v>
      </c>
      <c r="F7">
        <f t="shared" si="0"/>
        <v>6237.1399176954737</v>
      </c>
      <c r="G7" s="2">
        <v>4886.8312757201647</v>
      </c>
      <c r="H7">
        <v>3279.3186831275698</v>
      </c>
      <c r="I7">
        <f t="shared" si="1"/>
        <v>8166.1499588477345</v>
      </c>
      <c r="J7">
        <v>6237.1399176954737</v>
      </c>
      <c r="K7">
        <f t="shared" si="2"/>
        <v>0</v>
      </c>
      <c r="L7">
        <f t="shared" si="3"/>
        <v>19611.623209876507</v>
      </c>
    </row>
    <row r="8" spans="1:12" x14ac:dyDescent="0.2">
      <c r="A8" s="1">
        <v>45955</v>
      </c>
      <c r="B8">
        <v>53.559641302325581</v>
      </c>
      <c r="C8">
        <v>53.559641302325581</v>
      </c>
      <c r="D8" s="2">
        <v>2764.9176954732511</v>
      </c>
      <c r="E8" s="2">
        <v>2443.4156378600819</v>
      </c>
      <c r="F8">
        <f t="shared" si="0"/>
        <v>5208.333333333333</v>
      </c>
      <c r="G8" s="2">
        <v>2764.9176954732511</v>
      </c>
      <c r="H8">
        <v>0</v>
      </c>
      <c r="I8">
        <f t="shared" si="1"/>
        <v>2764.9176954732511</v>
      </c>
      <c r="J8">
        <v>5208.333333333333</v>
      </c>
      <c r="K8">
        <f t="shared" si="2"/>
        <v>0</v>
      </c>
      <c r="L8">
        <f t="shared" si="3"/>
        <v>17168.207572016425</v>
      </c>
    </row>
    <row r="9" spans="1:12" x14ac:dyDescent="0.2">
      <c r="A9" s="1">
        <v>45986</v>
      </c>
      <c r="B9">
        <v>53.512351317440405</v>
      </c>
      <c r="C9">
        <v>53.512351317440405</v>
      </c>
      <c r="D9" s="2">
        <v>2767.3611111111113</v>
      </c>
      <c r="E9" s="2">
        <v>3469.7788065843624</v>
      </c>
      <c r="F9">
        <f t="shared" si="0"/>
        <v>6237.1399176954737</v>
      </c>
      <c r="G9" s="2">
        <v>2767.3611111111113</v>
      </c>
      <c r="H9">
        <v>0</v>
      </c>
      <c r="I9">
        <f t="shared" si="1"/>
        <v>2767.3611111111113</v>
      </c>
      <c r="J9">
        <v>6237.1399176954737</v>
      </c>
      <c r="K9">
        <f t="shared" si="2"/>
        <v>0</v>
      </c>
      <c r="L9">
        <f t="shared" si="3"/>
        <v>13698.428765432065</v>
      </c>
    </row>
    <row r="10" spans="1:12" x14ac:dyDescent="0.2">
      <c r="A10" s="1">
        <v>46016</v>
      </c>
      <c r="B10">
        <v>53.512351317440405</v>
      </c>
      <c r="C10">
        <v>71.349560853199492</v>
      </c>
      <c r="D10" s="2">
        <v>2767.3611111111113</v>
      </c>
      <c r="E10" s="2">
        <v>4530.7355967078192</v>
      </c>
      <c r="F10">
        <f t="shared" si="0"/>
        <v>7298.0967078189306</v>
      </c>
      <c r="G10" s="2">
        <v>2767.3611111111113</v>
      </c>
      <c r="H10">
        <v>0</v>
      </c>
      <c r="I10">
        <f t="shared" si="1"/>
        <v>2767.3611111111113</v>
      </c>
      <c r="J10">
        <v>7298.0967078189306</v>
      </c>
      <c r="K10">
        <f t="shared" si="2"/>
        <v>0</v>
      </c>
      <c r="L10">
        <f t="shared" si="3"/>
        <v>9167.6931687242432</v>
      </c>
    </row>
    <row r="11" spans="1:12" x14ac:dyDescent="0.2">
      <c r="A11" s="1">
        <v>46047</v>
      </c>
      <c r="B11">
        <v>53.512351317440405</v>
      </c>
      <c r="C11">
        <v>8.9186047678795468</v>
      </c>
      <c r="D11" s="2">
        <v>2767.3611111111113</v>
      </c>
      <c r="E11" s="2">
        <v>865.61213991769546</v>
      </c>
      <c r="F11">
        <f t="shared" si="0"/>
        <v>3632.9732510288068</v>
      </c>
      <c r="G11" s="2">
        <v>2767.3611111111113</v>
      </c>
      <c r="H11">
        <v>0</v>
      </c>
      <c r="I11">
        <f t="shared" si="1"/>
        <v>2767.3611111111113</v>
      </c>
      <c r="J11">
        <v>3632.9732510288068</v>
      </c>
      <c r="K11">
        <f t="shared" si="2"/>
        <v>0</v>
      </c>
      <c r="L11">
        <f t="shared" si="3"/>
        <v>8302.0810288065477</v>
      </c>
    </row>
    <row r="12" spans="1:12" x14ac:dyDescent="0.2">
      <c r="A12" s="1">
        <v>46078</v>
      </c>
      <c r="B12">
        <v>53.512351317440405</v>
      </c>
      <c r="C12">
        <v>44.593385194479296</v>
      </c>
      <c r="D12" s="2">
        <v>2767.3611111111113</v>
      </c>
      <c r="E12" s="2">
        <v>2955.3755144032921</v>
      </c>
      <c r="F12">
        <f t="shared" si="0"/>
        <v>5722.7366255144034</v>
      </c>
      <c r="G12" s="2">
        <v>2767.3611111111113</v>
      </c>
      <c r="H12">
        <v>0</v>
      </c>
      <c r="I12">
        <f t="shared" si="1"/>
        <v>2767.3611111111113</v>
      </c>
      <c r="J12">
        <v>5722.7366255144034</v>
      </c>
      <c r="K12">
        <f t="shared" si="2"/>
        <v>0</v>
      </c>
      <c r="L12">
        <f t="shared" si="3"/>
        <v>5346.7055144032556</v>
      </c>
    </row>
    <row r="13" spans="1:12" x14ac:dyDescent="0.2">
      <c r="A13" s="1">
        <v>46106</v>
      </c>
      <c r="B13">
        <v>53.512351317440405</v>
      </c>
      <c r="C13">
        <v>35.674780426599746</v>
      </c>
      <c r="D13" s="2">
        <v>2767.3611111111113</v>
      </c>
      <c r="E13" s="2">
        <v>2440.9722222222217</v>
      </c>
      <c r="F13">
        <f t="shared" si="0"/>
        <v>5208.333333333333</v>
      </c>
      <c r="G13" s="2">
        <v>2767.3611111111113</v>
      </c>
      <c r="H13">
        <v>0</v>
      </c>
      <c r="I13">
        <f t="shared" si="1"/>
        <v>2767.3611111111113</v>
      </c>
      <c r="J13">
        <v>5208.333333333333</v>
      </c>
      <c r="K13">
        <f t="shared" si="2"/>
        <v>0</v>
      </c>
      <c r="L13">
        <f>L12+I13-J13</f>
        <v>2905.7332921810339</v>
      </c>
    </row>
    <row r="15" spans="1:12" x14ac:dyDescent="0.2">
      <c r="B15">
        <f>B2*31.104</f>
        <v>1479.0663135663117</v>
      </c>
      <c r="C15">
        <f>C2*31.104</f>
        <v>1365.2880649162105</v>
      </c>
    </row>
    <row r="16" spans="1:12" x14ac:dyDescent="0.2">
      <c r="B16">
        <f t="shared" ref="B16:C16" si="4">B3*31.104</f>
        <v>1529.2532396463155</v>
      </c>
      <c r="C16">
        <f t="shared" si="4"/>
        <v>0</v>
      </c>
      <c r="F16" t="s">
        <v>16</v>
      </c>
      <c r="G16" t="s">
        <v>17</v>
      </c>
    </row>
    <row r="17" spans="2:8" x14ac:dyDescent="0.2">
      <c r="B17">
        <f t="shared" ref="B17:C17" si="5">B4*31.104</f>
        <v>1570.9303470618947</v>
      </c>
      <c r="C17">
        <f t="shared" si="5"/>
        <v>1413.8392218138945</v>
      </c>
      <c r="F17">
        <f>B2*D2+C2*E2</f>
        <v>446883.99999999942</v>
      </c>
      <c r="G17">
        <f>B2*G2+C2*H2</f>
        <v>539640.04547368363</v>
      </c>
    </row>
    <row r="18" spans="2:8" x14ac:dyDescent="0.2">
      <c r="B18">
        <f t="shared" ref="B18:C18" si="6">B5*31.104</f>
        <v>1570.9303470618947</v>
      </c>
      <c r="C18">
        <f t="shared" si="6"/>
        <v>942.55948120926314</v>
      </c>
      <c r="F18">
        <f t="shared" ref="F18:F28" si="7">B3*D3+C3*E3</f>
        <v>240264.99999999997</v>
      </c>
      <c r="G18">
        <f t="shared" ref="G18:G28" si="8">B3*G3+C3*H3</f>
        <v>240264.99999999997</v>
      </c>
    </row>
    <row r="19" spans="2:8" x14ac:dyDescent="0.2">
      <c r="B19">
        <f t="shared" ref="B19:C19" si="9">B6*31.104</f>
        <v>1570.9303470618947</v>
      </c>
      <c r="C19">
        <f t="shared" si="9"/>
        <v>942.55948120926314</v>
      </c>
      <c r="F19">
        <f t="shared" si="7"/>
        <v>474790.57894736843</v>
      </c>
      <c r="G19">
        <f t="shared" si="8"/>
        <v>564999.55326315784</v>
      </c>
    </row>
    <row r="20" spans="2:8" x14ac:dyDescent="0.2">
      <c r="B20">
        <f t="shared" ref="B20:C20" si="10">B7*31.104</f>
        <v>1570.9303470618947</v>
      </c>
      <c r="C20">
        <f t="shared" si="10"/>
        <v>314.18861535663154</v>
      </c>
      <c r="F20">
        <f t="shared" si="7"/>
        <v>351059.15789473685</v>
      </c>
      <c r="G20">
        <f t="shared" si="8"/>
        <v>458937.36884210526</v>
      </c>
    </row>
    <row r="21" spans="2:8" x14ac:dyDescent="0.2">
      <c r="B21">
        <f t="shared" ref="B21:C21" si="11">B8*31.104</f>
        <v>1665.9190830675348</v>
      </c>
      <c r="C21">
        <f t="shared" si="11"/>
        <v>1665.9190830675348</v>
      </c>
      <c r="F21">
        <f t="shared" si="7"/>
        <v>351059.15789473685</v>
      </c>
      <c r="G21">
        <f t="shared" si="8"/>
        <v>448571.20884210442</v>
      </c>
    </row>
    <row r="22" spans="2:8" x14ac:dyDescent="0.2">
      <c r="B22">
        <f t="shared" ref="B22:C22" si="12">B9*31.104</f>
        <v>1664.4481753776663</v>
      </c>
      <c r="C22">
        <f t="shared" si="12"/>
        <v>1664.4481753776663</v>
      </c>
      <c r="F22">
        <f t="shared" si="7"/>
        <v>260452.77631578947</v>
      </c>
      <c r="G22">
        <f t="shared" si="8"/>
        <v>279938.14777407999</v>
      </c>
    </row>
    <row r="23" spans="2:8" x14ac:dyDescent="0.2">
      <c r="B23">
        <f t="shared" ref="B23:C23" si="13">B10*31.104</f>
        <v>1664.4481753776663</v>
      </c>
      <c r="C23">
        <f t="shared" si="13"/>
        <v>2219.256740777917</v>
      </c>
      <c r="F23">
        <f t="shared" si="7"/>
        <v>278956.46511627908</v>
      </c>
      <c r="G23">
        <f t="shared" si="8"/>
        <v>148088</v>
      </c>
    </row>
    <row r="24" spans="2:8" x14ac:dyDescent="0.2">
      <c r="B24">
        <f t="shared" ref="B24:C24" si="14">B11*31.104</f>
        <v>1664.4481753776663</v>
      </c>
      <c r="C24">
        <f t="shared" si="14"/>
        <v>277.40428270012541</v>
      </c>
      <c r="F24">
        <f t="shared" si="7"/>
        <v>333764.02249175153</v>
      </c>
      <c r="G24">
        <f t="shared" si="8"/>
        <v>148088.00000000003</v>
      </c>
    </row>
    <row r="25" spans="2:8" x14ac:dyDescent="0.2">
      <c r="B25">
        <f t="shared" ref="B25:C25" si="15">B12*31.104</f>
        <v>1664.4481753776663</v>
      </c>
      <c r="C25">
        <f t="shared" si="15"/>
        <v>1387.0326530890841</v>
      </c>
      <c r="F25">
        <f t="shared" si="7"/>
        <v>471353.99516706169</v>
      </c>
      <c r="G25">
        <f t="shared" si="8"/>
        <v>148088.00000000003</v>
      </c>
    </row>
    <row r="26" spans="2:8" x14ac:dyDescent="0.2">
      <c r="B26">
        <f t="shared" ref="B26:C26" si="16">B13*31.104</f>
        <v>1664.4481753776663</v>
      </c>
      <c r="C26">
        <f t="shared" si="16"/>
        <v>1109.6283703889585</v>
      </c>
      <c r="F26">
        <f t="shared" si="7"/>
        <v>155808.05255820439</v>
      </c>
      <c r="G26">
        <f t="shared" si="8"/>
        <v>148088.00000000003</v>
      </c>
    </row>
    <row r="27" spans="2:8" x14ac:dyDescent="0.2">
      <c r="F27">
        <f t="shared" si="7"/>
        <v>279878.19870811841</v>
      </c>
      <c r="G27">
        <f t="shared" si="8"/>
        <v>148088.00000000003</v>
      </c>
    </row>
    <row r="28" spans="2:8" x14ac:dyDescent="0.2">
      <c r="F28">
        <f t="shared" si="7"/>
        <v>235169.14805520704</v>
      </c>
      <c r="G28">
        <f t="shared" si="8"/>
        <v>148088.00000000003</v>
      </c>
    </row>
    <row r="31" spans="2:8" x14ac:dyDescent="0.2">
      <c r="E31" t="s">
        <v>12</v>
      </c>
      <c r="F31">
        <f>SUM(F17:F28)</f>
        <v>3879440.5531492536</v>
      </c>
      <c r="G31">
        <f>SUM(G17:G28)</f>
        <v>3420879.3241951307</v>
      </c>
      <c r="H31">
        <f>100*(F31-G31)/F31</f>
        <v>11.820292711583681</v>
      </c>
    </row>
    <row r="32" spans="2:8" x14ac:dyDescent="0.2">
      <c r="E32" t="s">
        <v>13</v>
      </c>
      <c r="F32">
        <f>0.05*SUM(K2:K13)</f>
        <v>0</v>
      </c>
      <c r="G32">
        <v>162857.60000000001</v>
      </c>
    </row>
    <row r="33" spans="5:8" x14ac:dyDescent="0.2">
      <c r="E33" t="s">
        <v>14</v>
      </c>
      <c r="F33">
        <v>0</v>
      </c>
      <c r="G33">
        <v>0</v>
      </c>
    </row>
    <row r="34" spans="5:8" x14ac:dyDescent="0.2">
      <c r="E34" t="s">
        <v>15</v>
      </c>
      <c r="F34">
        <f>SUM(F31:F33)</f>
        <v>3879440.5531492536</v>
      </c>
      <c r="G34">
        <f>SUM(G31:G33)</f>
        <v>3583736.9241951308</v>
      </c>
      <c r="H34">
        <f t="shared" ref="H34" si="17">100*(F34-G34)/F34</f>
        <v>7.6223265933041908</v>
      </c>
    </row>
    <row r="36" spans="5:8" x14ac:dyDescent="0.2">
      <c r="E36" t="s">
        <v>21</v>
      </c>
    </row>
    <row r="37" spans="5:8" x14ac:dyDescent="0.2">
      <c r="E37" t="s">
        <v>12</v>
      </c>
      <c r="F37">
        <v>3661</v>
      </c>
      <c r="G37">
        <f>F37*(1-H31/100)</f>
        <v>3228.2590838289216</v>
      </c>
      <c r="H37">
        <f>F37-G37</f>
        <v>432.74091617107842</v>
      </c>
    </row>
    <row r="38" spans="5:8" x14ac:dyDescent="0.2">
      <c r="E38" t="s">
        <v>13</v>
      </c>
      <c r="F38">
        <f>F32*F37/F31</f>
        <v>0</v>
      </c>
      <c r="G38">
        <f>F38*(1-H32/100)</f>
        <v>0</v>
      </c>
      <c r="H38">
        <f t="shared" ref="H38:H39" si="18">F38-G38</f>
        <v>0</v>
      </c>
    </row>
    <row r="39" spans="5:8" x14ac:dyDescent="0.2">
      <c r="E39" t="s">
        <v>14</v>
      </c>
      <c r="F39">
        <v>0</v>
      </c>
      <c r="G39">
        <f>F39*(1-H33/100)</f>
        <v>0</v>
      </c>
      <c r="H39">
        <f t="shared" si="18"/>
        <v>0</v>
      </c>
    </row>
    <row r="40" spans="5:8" x14ac:dyDescent="0.2">
      <c r="E40" t="s">
        <v>15</v>
      </c>
      <c r="F40">
        <f>SUM(F37:F39)</f>
        <v>3661</v>
      </c>
      <c r="G40">
        <f>SUM(G37:G39)</f>
        <v>3228.2590838289216</v>
      </c>
      <c r="H40">
        <f>SUM(H37:H39)</f>
        <v>432.74091617107842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93EDA-C388-0E49-820D-284E95AE45F4}">
  <dimension ref="A1:L40"/>
  <sheetViews>
    <sheetView tabSelected="1" zoomScaleNormal="100" workbookViewId="0">
      <selection activeCell="C1" sqref="C1"/>
    </sheetView>
  </sheetViews>
  <sheetFormatPr baseColWidth="10" defaultColWidth="11.5" defaultRowHeight="15" x14ac:dyDescent="0.2"/>
  <cols>
    <col min="4" max="4" width="12.6640625" customWidth="1"/>
    <col min="5" max="5" width="15.6640625" customWidth="1"/>
  </cols>
  <sheetData>
    <row r="1" spans="1:12" ht="41" customHeight="1" x14ac:dyDescent="0.2">
      <c r="A1" s="3" t="s">
        <v>2</v>
      </c>
      <c r="B1" s="3" t="s">
        <v>0</v>
      </c>
      <c r="C1" s="3" t="s">
        <v>1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 spans="1:12" x14ac:dyDescent="0.2">
      <c r="A2" s="1">
        <v>45772</v>
      </c>
      <c r="B2">
        <v>1.5288157894736842</v>
      </c>
      <c r="C2">
        <v>1.4112105263157895</v>
      </c>
      <c r="D2" s="2">
        <v>4886.8312757201647</v>
      </c>
      <c r="E2" s="2">
        <v>9513.1687242798362</v>
      </c>
      <c r="F2">
        <f>SUM(D2:E2)</f>
        <v>14400</v>
      </c>
      <c r="G2" s="2">
        <v>4886.8312757201647</v>
      </c>
      <c r="H2">
        <v>9513.1687242798362</v>
      </c>
      <c r="I2">
        <f>SUM(G2:H2)</f>
        <v>14400</v>
      </c>
      <c r="J2" s="4">
        <v>10314.285714285714</v>
      </c>
      <c r="K2">
        <v>4085.7142857142862</v>
      </c>
      <c r="L2">
        <v>804.54556143445006</v>
      </c>
    </row>
    <row r="3" spans="1:12" x14ac:dyDescent="0.2">
      <c r="A3" s="1">
        <v>45802</v>
      </c>
      <c r="B3">
        <v>1.5806907894736841</v>
      </c>
      <c r="C3">
        <v>0</v>
      </c>
      <c r="D3" s="2">
        <v>4886.8312757201647</v>
      </c>
      <c r="E3" s="2">
        <v>192.90123456790116</v>
      </c>
      <c r="F3">
        <f t="shared" ref="F3:F13" si="0">SUM(D3:E3)</f>
        <v>5079.7325102880659</v>
      </c>
      <c r="G3" s="2">
        <v>4886.8312757201647</v>
      </c>
      <c r="H3" s="4">
        <v>4000</v>
      </c>
      <c r="I3">
        <f t="shared" ref="I3:I13" si="1">SUM(G3:H3)</f>
        <v>8886.8312757201638</v>
      </c>
      <c r="J3">
        <v>12000</v>
      </c>
      <c r="K3">
        <v>3258.3084987070179</v>
      </c>
      <c r="L3">
        <f>L2+I3-J3</f>
        <v>-2308.6231628453861</v>
      </c>
    </row>
    <row r="4" spans="1:12" x14ac:dyDescent="0.2">
      <c r="A4" s="1">
        <v>45833</v>
      </c>
      <c r="B4">
        <v>1.6237697368421053</v>
      </c>
      <c r="C4">
        <v>1.4613947368421052</v>
      </c>
      <c r="D4" s="2">
        <v>4886.8312757201647</v>
      </c>
      <c r="E4" s="2">
        <v>5015.4320987654328</v>
      </c>
      <c r="F4">
        <f t="shared" si="0"/>
        <v>9902.2633744855975</v>
      </c>
      <c r="G4" s="2">
        <v>4886.8312757201647</v>
      </c>
      <c r="H4" s="4">
        <v>5000</v>
      </c>
      <c r="I4">
        <f t="shared" si="1"/>
        <v>9886.8312757201638</v>
      </c>
      <c r="J4">
        <v>5625.7573205650187</v>
      </c>
      <c r="K4">
        <v>7534.8145526275966</v>
      </c>
      <c r="L4">
        <f t="shared" ref="L4:L13" si="2">L3+I4-J4</f>
        <v>1952.450792309759</v>
      </c>
    </row>
    <row r="5" spans="1:12" x14ac:dyDescent="0.2">
      <c r="A5" s="1">
        <v>45863</v>
      </c>
      <c r="B5">
        <v>1.6237697368421053</v>
      </c>
      <c r="C5">
        <v>0.97426315789473683</v>
      </c>
      <c r="D5" s="2">
        <v>4886.8312757201647</v>
      </c>
      <c r="E5" s="2">
        <v>3440.0720164609056</v>
      </c>
      <c r="F5">
        <f t="shared" si="0"/>
        <v>8326.9032921810704</v>
      </c>
      <c r="G5" s="2">
        <v>4886.8312757201647</v>
      </c>
      <c r="H5" s="4">
        <v>2000</v>
      </c>
      <c r="I5">
        <f t="shared" si="1"/>
        <v>6886.8312757201647</v>
      </c>
      <c r="J5">
        <v>6433.9826158977739</v>
      </c>
      <c r="K5">
        <v>9427.7352289108931</v>
      </c>
      <c r="L5">
        <f t="shared" si="2"/>
        <v>2405.2994521321489</v>
      </c>
    </row>
    <row r="6" spans="1:12" x14ac:dyDescent="0.2">
      <c r="A6" s="1">
        <v>45894</v>
      </c>
      <c r="B6">
        <v>1.6237697368421053</v>
      </c>
      <c r="C6">
        <v>0.97426315789473683</v>
      </c>
      <c r="D6" s="2">
        <v>4886.8312757201647</v>
      </c>
      <c r="E6" s="2">
        <v>3440.0720164609056</v>
      </c>
      <c r="F6">
        <f t="shared" si="0"/>
        <v>8326.9032921810704</v>
      </c>
      <c r="G6" s="2">
        <v>4886.8312757201647</v>
      </c>
      <c r="H6" s="4">
        <v>7000</v>
      </c>
      <c r="I6">
        <f t="shared" si="1"/>
        <v>11886.831275720164</v>
      </c>
      <c r="J6">
        <v>6493.9081133646077</v>
      </c>
      <c r="K6">
        <v>11260.730407727355</v>
      </c>
      <c r="L6">
        <f t="shared" si="2"/>
        <v>7798.222614487705</v>
      </c>
    </row>
    <row r="7" spans="1:12" x14ac:dyDescent="0.2">
      <c r="A7" s="1">
        <v>45925</v>
      </c>
      <c r="B7">
        <v>1.6237697368421053</v>
      </c>
      <c r="C7">
        <v>0.32475657894736842</v>
      </c>
      <c r="D7" s="2">
        <v>4886.8312757201647</v>
      </c>
      <c r="E7" s="2">
        <v>1350.308641975309</v>
      </c>
      <c r="F7">
        <f t="shared" si="0"/>
        <v>6237.1399176954737</v>
      </c>
      <c r="G7" s="2">
        <v>4886.8312757201647</v>
      </c>
      <c r="H7" s="4">
        <v>7000</v>
      </c>
      <c r="I7">
        <f t="shared" si="1"/>
        <v>11886.831275720164</v>
      </c>
      <c r="J7">
        <v>8000</v>
      </c>
      <c r="K7">
        <v>11426.637694132516</v>
      </c>
      <c r="L7">
        <f t="shared" si="2"/>
        <v>11685.05389020787</v>
      </c>
    </row>
    <row r="8" spans="1:12" x14ac:dyDescent="0.2">
      <c r="A8" s="1">
        <v>45955</v>
      </c>
      <c r="B8">
        <v>1.7219534883720931</v>
      </c>
      <c r="C8">
        <v>1.7219534883720931</v>
      </c>
      <c r="D8" s="2">
        <v>2764.9176954732511</v>
      </c>
      <c r="E8" s="2">
        <v>2443.4156378600819</v>
      </c>
      <c r="F8">
        <f t="shared" si="0"/>
        <v>5208.333333333333</v>
      </c>
      <c r="G8" s="2">
        <v>2764.9176954732511</v>
      </c>
      <c r="H8" s="4">
        <v>10000</v>
      </c>
      <c r="I8">
        <f t="shared" si="1"/>
        <v>12764.91769547325</v>
      </c>
      <c r="J8">
        <v>15000</v>
      </c>
      <c r="K8">
        <v>10231.155196102707</v>
      </c>
      <c r="L8">
        <f t="shared" si="2"/>
        <v>9449.9715856811199</v>
      </c>
    </row>
    <row r="9" spans="1:12" x14ac:dyDescent="0.2">
      <c r="A9" s="1">
        <v>45986</v>
      </c>
      <c r="B9">
        <v>1.720433105627585</v>
      </c>
      <c r="C9">
        <v>1.720433105627585</v>
      </c>
      <c r="D9" s="2">
        <v>2767.3611111111113</v>
      </c>
      <c r="E9" s="2">
        <v>3469.7788065843624</v>
      </c>
      <c r="F9">
        <f t="shared" si="0"/>
        <v>6237.1399176954737</v>
      </c>
      <c r="G9" s="2">
        <v>2767.3611111111113</v>
      </c>
      <c r="H9" s="4">
        <v>10500</v>
      </c>
      <c r="I9">
        <f t="shared" si="1"/>
        <v>13267.361111111111</v>
      </c>
      <c r="J9">
        <v>15000</v>
      </c>
      <c r="K9">
        <v>10441.810224897839</v>
      </c>
      <c r="L9">
        <f t="shared" si="2"/>
        <v>7717.332696792233</v>
      </c>
    </row>
    <row r="10" spans="1:12" x14ac:dyDescent="0.2">
      <c r="A10" s="1">
        <v>46016</v>
      </c>
      <c r="B10">
        <v>1.720433105627585</v>
      </c>
      <c r="C10">
        <v>2.2939030624099632</v>
      </c>
      <c r="D10" s="2">
        <v>2767.3611111111113</v>
      </c>
      <c r="E10" s="2">
        <v>4530.7355967078192</v>
      </c>
      <c r="F10">
        <f t="shared" si="0"/>
        <v>7298.0967078189306</v>
      </c>
      <c r="G10" s="2">
        <v>2767.3611111111113</v>
      </c>
      <c r="H10" s="4">
        <v>10000</v>
      </c>
      <c r="I10">
        <f t="shared" si="1"/>
        <v>12767.361111111111</v>
      </c>
      <c r="J10">
        <v>9000</v>
      </c>
      <c r="K10">
        <v>13260.108358910755</v>
      </c>
      <c r="L10">
        <f t="shared" si="2"/>
        <v>11484.693807903343</v>
      </c>
    </row>
    <row r="11" spans="1:12" x14ac:dyDescent="0.2">
      <c r="A11" s="1">
        <v>46047</v>
      </c>
      <c r="B11">
        <v>1.720433105627585</v>
      </c>
      <c r="C11">
        <v>0.28673497839118917</v>
      </c>
      <c r="D11" s="2">
        <v>2767.3611111111113</v>
      </c>
      <c r="E11" s="2">
        <v>865.61213991769546</v>
      </c>
      <c r="F11">
        <f t="shared" si="0"/>
        <v>3632.9732510288068</v>
      </c>
      <c r="G11" s="2">
        <v>2767.3611111111113</v>
      </c>
      <c r="H11" s="4">
        <v>0</v>
      </c>
      <c r="I11">
        <f t="shared" si="1"/>
        <v>2767.3611111111113</v>
      </c>
      <c r="J11">
        <v>7000</v>
      </c>
      <c r="K11">
        <v>12608.916777538809</v>
      </c>
      <c r="L11">
        <f t="shared" si="2"/>
        <v>7252.0549190144538</v>
      </c>
    </row>
    <row r="12" spans="1:12" x14ac:dyDescent="0.2">
      <c r="A12" s="1">
        <v>46078</v>
      </c>
      <c r="B12">
        <v>1.720433105627585</v>
      </c>
      <c r="C12">
        <v>1.4336865095961708</v>
      </c>
      <c r="D12" s="2">
        <v>2767.3611111111113</v>
      </c>
      <c r="E12" s="2">
        <v>2955.3755144032921</v>
      </c>
      <c r="F12">
        <f t="shared" si="0"/>
        <v>5722.7366255144034</v>
      </c>
      <c r="G12" s="2">
        <v>2767.3611111111113</v>
      </c>
      <c r="H12" s="4">
        <v>0</v>
      </c>
      <c r="I12">
        <f t="shared" si="1"/>
        <v>2767.3611111111113</v>
      </c>
      <c r="J12">
        <v>7000</v>
      </c>
      <c r="K12">
        <v>14456.837531734651</v>
      </c>
      <c r="L12">
        <f t="shared" si="2"/>
        <v>3019.4160301255652</v>
      </c>
    </row>
    <row r="13" spans="1:12" x14ac:dyDescent="0.2">
      <c r="A13" s="1">
        <v>46106</v>
      </c>
      <c r="B13">
        <v>1.720433105627585</v>
      </c>
      <c r="C13">
        <v>1.1469515312049816</v>
      </c>
      <c r="D13" s="2">
        <v>2767.3611111111113</v>
      </c>
      <c r="E13" s="2">
        <v>2440.9722222222217</v>
      </c>
      <c r="F13">
        <f t="shared" si="0"/>
        <v>5208.333333333333</v>
      </c>
      <c r="G13" s="2">
        <v>2767.3611111111113</v>
      </c>
      <c r="H13" s="4">
        <v>0</v>
      </c>
      <c r="I13">
        <f t="shared" si="1"/>
        <v>2767.3611111111113</v>
      </c>
      <c r="J13">
        <v>3826.840185484803</v>
      </c>
      <c r="K13">
        <v>15838.33067958318</v>
      </c>
      <c r="L13">
        <f t="shared" si="2"/>
        <v>1959.9369557518735</v>
      </c>
    </row>
    <row r="16" spans="1:12" x14ac:dyDescent="0.2">
      <c r="F16" t="s">
        <v>16</v>
      </c>
      <c r="G16" t="s">
        <v>17</v>
      </c>
    </row>
    <row r="17" spans="5:8" x14ac:dyDescent="0.2">
      <c r="F17">
        <f>B2*D2+C2*E2</f>
        <v>20896.148657136669</v>
      </c>
      <c r="G17">
        <f>B2*G2+C2*H2</f>
        <v>20896.148657136669</v>
      </c>
    </row>
    <row r="18" spans="5:8" x14ac:dyDescent="0.2">
      <c r="F18">
        <f t="shared" ref="F18:F28" si="3">B3*D3+C3*E3</f>
        <v>7724.5691872427979</v>
      </c>
      <c r="G18">
        <f t="shared" ref="G18:G28" si="4">B3*G3+C3*H3</f>
        <v>7724.5691872427979</v>
      </c>
    </row>
    <row r="19" spans="5:8" x14ac:dyDescent="0.2">
      <c r="F19">
        <f t="shared" si="3"/>
        <v>15264.614806692658</v>
      </c>
      <c r="G19">
        <f t="shared" si="4"/>
        <v>15242.062418778427</v>
      </c>
    </row>
    <row r="20" spans="5:8" x14ac:dyDescent="0.2">
      <c r="F20">
        <f t="shared" si="3"/>
        <v>11286.624160710418</v>
      </c>
      <c r="G20">
        <f t="shared" si="4"/>
        <v>9883.6150503573754</v>
      </c>
    </row>
    <row r="21" spans="5:8" x14ac:dyDescent="0.2">
      <c r="F21">
        <f t="shared" si="3"/>
        <v>11286.624160710418</v>
      </c>
      <c r="G21">
        <f t="shared" si="4"/>
        <v>14754.93083983106</v>
      </c>
    </row>
    <row r="22" spans="5:8" x14ac:dyDescent="0.2">
      <c r="F22">
        <f t="shared" si="3"/>
        <v>8373.6103496588712</v>
      </c>
      <c r="G22">
        <f t="shared" si="4"/>
        <v>10208.38478719948</v>
      </c>
    </row>
    <row r="23" spans="5:8" x14ac:dyDescent="0.2">
      <c r="F23">
        <f t="shared" si="3"/>
        <v>8968.5077519379847</v>
      </c>
      <c r="G23">
        <f t="shared" si="4"/>
        <v>21980.594554502823</v>
      </c>
    </row>
    <row r="24" spans="5:8" x14ac:dyDescent="0.2">
      <c r="F24">
        <f t="shared" si="3"/>
        <v>10730.581998834603</v>
      </c>
      <c r="G24">
        <f t="shared" si="4"/>
        <v>22825.607279871532</v>
      </c>
    </row>
    <row r="25" spans="5:8" x14ac:dyDescent="0.2">
      <c r="F25">
        <f t="shared" si="3"/>
        <v>15154.127931039791</v>
      </c>
      <c r="G25">
        <f t="shared" si="4"/>
        <v>27700.090294881527</v>
      </c>
    </row>
    <row r="26" spans="5:8" x14ac:dyDescent="0.2">
      <c r="F26">
        <f t="shared" si="3"/>
        <v>5009.260949016345</v>
      </c>
      <c r="G26">
        <f t="shared" si="4"/>
        <v>4761.0596707818931</v>
      </c>
    </row>
    <row r="27" spans="5:8" x14ac:dyDescent="0.2">
      <c r="F27">
        <f t="shared" si="3"/>
        <v>8998.1416765727372</v>
      </c>
      <c r="G27">
        <f t="shared" si="4"/>
        <v>4761.0596707818931</v>
      </c>
    </row>
    <row r="28" spans="5:8" x14ac:dyDescent="0.2">
      <c r="F28">
        <f t="shared" si="3"/>
        <v>7560.7364986884968</v>
      </c>
      <c r="G28">
        <f t="shared" si="4"/>
        <v>4761.0596707818931</v>
      </c>
    </row>
    <row r="31" spans="5:8" x14ac:dyDescent="0.2">
      <c r="E31" t="s">
        <v>12</v>
      </c>
      <c r="F31">
        <f>SUM(F17:F28)</f>
        <v>131253.54812824179</v>
      </c>
      <c r="G31">
        <f>SUM(G17:G28)</f>
        <v>165499.18208214737</v>
      </c>
      <c r="H31">
        <f>100*(F31-G31)/F31</f>
        <v>-26.091206251007971</v>
      </c>
    </row>
    <row r="32" spans="5:8" x14ac:dyDescent="0.2">
      <c r="E32" t="s">
        <v>13</v>
      </c>
      <c r="F32">
        <f>0.05*SUM(K2:K13)</f>
        <v>6191.5549718293805</v>
      </c>
      <c r="G32">
        <f>0.05*SUM(L2:L13)</f>
        <v>3161.0177571497566</v>
      </c>
      <c r="H32">
        <f t="shared" ref="H32:H34" si="5">100*(F32-G32)/F32</f>
        <v>48.946302317723095</v>
      </c>
    </row>
    <row r="33" spans="5:8" x14ac:dyDescent="0.2">
      <c r="E33" t="s">
        <v>14</v>
      </c>
      <c r="F33">
        <v>0</v>
      </c>
      <c r="G33">
        <v>0</v>
      </c>
    </row>
    <row r="34" spans="5:8" x14ac:dyDescent="0.2">
      <c r="E34" t="s">
        <v>15</v>
      </c>
      <c r="F34">
        <f>SUM(F31:F33)</f>
        <v>137445.10310007117</v>
      </c>
      <c r="G34">
        <f>SUM(G31:G33)</f>
        <v>168660.19983929713</v>
      </c>
      <c r="H34">
        <f t="shared" si="5"/>
        <v>-22.710955890875827</v>
      </c>
    </row>
    <row r="36" spans="5:8" x14ac:dyDescent="0.2">
      <c r="E36" t="s">
        <v>21</v>
      </c>
    </row>
    <row r="37" spans="5:8" x14ac:dyDescent="0.2">
      <c r="E37" t="s">
        <v>12</v>
      </c>
      <c r="F37">
        <v>4064</v>
      </c>
      <c r="G37">
        <v>3960.48</v>
      </c>
      <c r="H37">
        <f>F37-G37</f>
        <v>103.51999999999998</v>
      </c>
    </row>
    <row r="38" spans="5:8" x14ac:dyDescent="0.2">
      <c r="E38" t="s">
        <v>13</v>
      </c>
      <c r="F38">
        <v>191.7</v>
      </c>
      <c r="G38">
        <f>F38+48.8</f>
        <v>240.5</v>
      </c>
      <c r="H38">
        <f t="shared" ref="H38:H39" si="6">F38-G38</f>
        <v>-48.800000000000011</v>
      </c>
    </row>
    <row r="39" spans="5:8" x14ac:dyDescent="0.2">
      <c r="E39" t="s">
        <v>14</v>
      </c>
      <c r="F39">
        <v>0</v>
      </c>
      <c r="G39">
        <f>F39*(1-H33/100)</f>
        <v>0</v>
      </c>
      <c r="H39">
        <f t="shared" si="6"/>
        <v>0</v>
      </c>
    </row>
    <row r="40" spans="5:8" x14ac:dyDescent="0.2">
      <c r="E40" t="s">
        <v>15</v>
      </c>
      <c r="F40">
        <f>SUM(F37:F39)</f>
        <v>4255.7</v>
      </c>
      <c r="G40">
        <f>SUM(G37:G39)</f>
        <v>4200.9799999999996</v>
      </c>
      <c r="H40">
        <f>SUM(H37:H39)</f>
        <v>54.71999999999997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3220C-D6E8-CA4D-AC53-28C815E97289}">
  <dimension ref="A1:L40"/>
  <sheetViews>
    <sheetView zoomScaleNormal="100" workbookViewId="0">
      <selection activeCell="D15" sqref="D15"/>
    </sheetView>
  </sheetViews>
  <sheetFormatPr baseColWidth="10" defaultColWidth="11.5" defaultRowHeight="15" x14ac:dyDescent="0.2"/>
  <cols>
    <col min="4" max="4" width="12.6640625" customWidth="1"/>
    <col min="5" max="5" width="15.6640625" customWidth="1"/>
  </cols>
  <sheetData>
    <row r="1" spans="1:12" ht="41" customHeight="1" x14ac:dyDescent="0.2">
      <c r="A1" s="3" t="s">
        <v>2</v>
      </c>
      <c r="B1" s="3" t="s">
        <v>0</v>
      </c>
      <c r="C1" s="3" t="s">
        <v>1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 spans="1:12" x14ac:dyDescent="0.2">
      <c r="A2" s="1">
        <v>45772</v>
      </c>
      <c r="B2">
        <v>1.5288157894736842</v>
      </c>
      <c r="C2">
        <v>1.4112105263157895</v>
      </c>
      <c r="D2" s="2">
        <v>4886.8312757201647</v>
      </c>
      <c r="E2" s="2">
        <v>9513.1687242798362</v>
      </c>
      <c r="F2">
        <f>SUM(D2:E2)</f>
        <v>14400</v>
      </c>
      <c r="G2" s="2">
        <v>4886.8312757201647</v>
      </c>
      <c r="H2" s="4">
        <v>6232</v>
      </c>
      <c r="I2">
        <f>SUM(G2:H2)</f>
        <v>11118.831275720164</v>
      </c>
      <c r="J2" s="4">
        <v>10314.285714285714</v>
      </c>
      <c r="K2">
        <f>F2-J2</f>
        <v>4085.7142857142862</v>
      </c>
      <c r="L2">
        <v>804.54556143445006</v>
      </c>
    </row>
    <row r="3" spans="1:12" x14ac:dyDescent="0.2">
      <c r="A3" s="1">
        <v>45802</v>
      </c>
      <c r="B3">
        <v>1.5806907894736841</v>
      </c>
      <c r="C3">
        <v>0</v>
      </c>
      <c r="D3" s="2">
        <v>4886.8312757201647</v>
      </c>
      <c r="E3" s="2">
        <v>192.90123456790116</v>
      </c>
      <c r="F3">
        <f t="shared" ref="F3:F13" si="0">SUM(D3:E3)</f>
        <v>5079.7325102880659</v>
      </c>
      <c r="G3" s="2">
        <v>4886.8312757201647</v>
      </c>
      <c r="H3" s="4">
        <v>7000</v>
      </c>
      <c r="I3">
        <f t="shared" ref="I3:I13" si="1">SUM(G3:H3)</f>
        <v>11886.831275720164</v>
      </c>
      <c r="J3">
        <v>12000</v>
      </c>
      <c r="K3">
        <f>K2+F3-J3</f>
        <v>-2834.5532039976479</v>
      </c>
      <c r="L3">
        <f>L2+I3-J3</f>
        <v>691.3768371546139</v>
      </c>
    </row>
    <row r="4" spans="1:12" x14ac:dyDescent="0.2">
      <c r="A4" s="1">
        <v>45833</v>
      </c>
      <c r="B4">
        <v>1.6237697368421053</v>
      </c>
      <c r="C4">
        <v>1.4613947368421052</v>
      </c>
      <c r="D4" s="2">
        <v>4886.8312757201647</v>
      </c>
      <c r="E4" s="2">
        <v>5015.4320987654328</v>
      </c>
      <c r="F4">
        <f t="shared" si="0"/>
        <v>9902.2633744855975</v>
      </c>
      <c r="G4" s="2">
        <v>4886.8312757201647</v>
      </c>
      <c r="H4" s="4">
        <v>1000</v>
      </c>
      <c r="I4">
        <f t="shared" si="1"/>
        <v>5886.8312757201647</v>
      </c>
      <c r="J4">
        <v>5625.7573205650187</v>
      </c>
      <c r="K4">
        <f t="shared" ref="K4:K13" si="2">K3+F4-J4</f>
        <v>1441.9528499229309</v>
      </c>
      <c r="L4">
        <f t="shared" ref="L4:L13" si="3">L3+I4-J4</f>
        <v>952.45079230975989</v>
      </c>
    </row>
    <row r="5" spans="1:12" x14ac:dyDescent="0.2">
      <c r="A5" s="1">
        <v>45863</v>
      </c>
      <c r="B5">
        <v>1.6237697368421053</v>
      </c>
      <c r="C5">
        <v>0.97426315789473683</v>
      </c>
      <c r="D5" s="2">
        <v>4886.8312757201647</v>
      </c>
      <c r="E5" s="2">
        <v>3440.0720164609056</v>
      </c>
      <c r="F5">
        <f t="shared" si="0"/>
        <v>8326.9032921810704</v>
      </c>
      <c r="G5" s="2">
        <v>4886.8312757201647</v>
      </c>
      <c r="H5" s="4">
        <v>7000</v>
      </c>
      <c r="I5">
        <f t="shared" si="1"/>
        <v>11886.831275720164</v>
      </c>
      <c r="J5">
        <v>6433.9826158977739</v>
      </c>
      <c r="K5">
        <f t="shared" si="2"/>
        <v>3334.8735262062273</v>
      </c>
      <c r="L5">
        <f t="shared" si="3"/>
        <v>6405.2994521321489</v>
      </c>
    </row>
    <row r="6" spans="1:12" x14ac:dyDescent="0.2">
      <c r="A6" s="1">
        <v>45894</v>
      </c>
      <c r="B6">
        <v>1.6237697368421053</v>
      </c>
      <c r="C6">
        <v>0.97426315789473683</v>
      </c>
      <c r="D6" s="2">
        <v>4886.8312757201647</v>
      </c>
      <c r="E6" s="2">
        <v>3440.0720164609056</v>
      </c>
      <c r="F6">
        <f t="shared" si="0"/>
        <v>8326.9032921810704</v>
      </c>
      <c r="G6" s="2">
        <v>4886.8312757201647</v>
      </c>
      <c r="H6" s="4">
        <v>4500</v>
      </c>
      <c r="I6">
        <f t="shared" si="1"/>
        <v>9386.8312757201638</v>
      </c>
      <c r="J6">
        <v>6493.9081133646077</v>
      </c>
      <c r="K6">
        <f t="shared" si="2"/>
        <v>5167.8687050226899</v>
      </c>
      <c r="L6">
        <f t="shared" si="3"/>
        <v>9298.2226144877059</v>
      </c>
    </row>
    <row r="7" spans="1:12" x14ac:dyDescent="0.2">
      <c r="A7" s="1">
        <v>45925</v>
      </c>
      <c r="B7">
        <v>1.6237697368421053</v>
      </c>
      <c r="C7">
        <v>0.32475657894736842</v>
      </c>
      <c r="D7" s="2">
        <v>4886.8312757201647</v>
      </c>
      <c r="E7" s="2">
        <v>1350.308641975309</v>
      </c>
      <c r="F7">
        <f t="shared" si="0"/>
        <v>6237.1399176954737</v>
      </c>
      <c r="G7" s="2">
        <v>4886.8312757201647</v>
      </c>
      <c r="H7" s="4">
        <v>3000</v>
      </c>
      <c r="I7">
        <f t="shared" si="1"/>
        <v>7886.8312757201647</v>
      </c>
      <c r="J7">
        <v>6071.2326312903115</v>
      </c>
      <c r="K7">
        <f t="shared" si="2"/>
        <v>5333.7759914278522</v>
      </c>
      <c r="L7">
        <f t="shared" si="3"/>
        <v>11113.821258917558</v>
      </c>
    </row>
    <row r="8" spans="1:12" x14ac:dyDescent="0.2">
      <c r="A8" s="1">
        <v>45955</v>
      </c>
      <c r="B8">
        <v>1.7219534883720931</v>
      </c>
      <c r="C8">
        <v>1.7219534883720931</v>
      </c>
      <c r="D8" s="2">
        <v>2764.9176954732511</v>
      </c>
      <c r="E8" s="2">
        <v>2443.4156378600819</v>
      </c>
      <c r="F8">
        <f t="shared" si="0"/>
        <v>5208.333333333333</v>
      </c>
      <c r="G8" s="2">
        <v>2764.9176954732511</v>
      </c>
      <c r="H8" s="4">
        <v>5000</v>
      </c>
      <c r="I8">
        <f t="shared" si="1"/>
        <v>7764.9176954732511</v>
      </c>
      <c r="J8">
        <v>6403.8158313631438</v>
      </c>
      <c r="K8">
        <f t="shared" si="2"/>
        <v>4138.2934933980423</v>
      </c>
      <c r="L8">
        <f t="shared" si="3"/>
        <v>12474.923123027667</v>
      </c>
    </row>
    <row r="9" spans="1:12" x14ac:dyDescent="0.2">
      <c r="A9" s="1">
        <v>45986</v>
      </c>
      <c r="B9">
        <v>1.720433105627585</v>
      </c>
      <c r="C9">
        <v>1.720433105627585</v>
      </c>
      <c r="D9" s="2">
        <v>2767.3611111111113</v>
      </c>
      <c r="E9" s="2">
        <v>3469.7788065843624</v>
      </c>
      <c r="F9">
        <f t="shared" si="0"/>
        <v>6237.1399176954737</v>
      </c>
      <c r="G9" s="2">
        <v>2767.3611111111113</v>
      </c>
      <c r="H9" s="4">
        <v>5000</v>
      </c>
      <c r="I9">
        <f t="shared" si="1"/>
        <v>7767.3611111111113</v>
      </c>
      <c r="J9">
        <v>6026.4848889003415</v>
      </c>
      <c r="K9">
        <f t="shared" si="2"/>
        <v>4348.9485221931745</v>
      </c>
      <c r="L9">
        <f t="shared" si="3"/>
        <v>14215.79934523844</v>
      </c>
    </row>
    <row r="10" spans="1:12" x14ac:dyDescent="0.2">
      <c r="A10" s="1">
        <v>46016</v>
      </c>
      <c r="B10">
        <v>1.720433105627585</v>
      </c>
      <c r="C10">
        <v>2.2939030624099632</v>
      </c>
      <c r="D10" s="2">
        <v>2767.3611111111113</v>
      </c>
      <c r="E10" s="2">
        <v>4530.7355967078192</v>
      </c>
      <c r="F10">
        <f t="shared" si="0"/>
        <v>7298.0967078189306</v>
      </c>
      <c r="G10" s="2">
        <v>2767.3611111111113</v>
      </c>
      <c r="H10" s="4">
        <v>2300</v>
      </c>
      <c r="I10">
        <f t="shared" si="1"/>
        <v>5067.3611111111113</v>
      </c>
      <c r="J10">
        <v>7000</v>
      </c>
      <c r="K10">
        <f t="shared" si="2"/>
        <v>4647.0452300121051</v>
      </c>
      <c r="L10">
        <f t="shared" si="3"/>
        <v>12283.160456349549</v>
      </c>
    </row>
    <row r="11" spans="1:12" x14ac:dyDescent="0.2">
      <c r="A11" s="1">
        <v>46047</v>
      </c>
      <c r="B11">
        <v>1.720433105627585</v>
      </c>
      <c r="C11">
        <v>0.28673497839118917</v>
      </c>
      <c r="D11" s="2">
        <v>2767.3611111111113</v>
      </c>
      <c r="E11" s="2">
        <v>865.61213991769546</v>
      </c>
      <c r="F11">
        <f t="shared" si="0"/>
        <v>3632.9732510288068</v>
      </c>
      <c r="G11" s="2">
        <v>2767.3611111111113</v>
      </c>
      <c r="H11" s="4">
        <v>2500</v>
      </c>
      <c r="I11">
        <f t="shared" si="1"/>
        <v>5267.3611111111113</v>
      </c>
      <c r="J11">
        <v>4284.164832400751</v>
      </c>
      <c r="K11">
        <f t="shared" si="2"/>
        <v>3995.8536486401608</v>
      </c>
      <c r="L11">
        <f t="shared" si="3"/>
        <v>13266.356735059908</v>
      </c>
    </row>
    <row r="12" spans="1:12" x14ac:dyDescent="0.2">
      <c r="A12" s="1">
        <v>46078</v>
      </c>
      <c r="B12">
        <v>1.720433105627585</v>
      </c>
      <c r="C12">
        <v>1.4336865095961708</v>
      </c>
      <c r="D12" s="2">
        <v>2767.3611111111113</v>
      </c>
      <c r="E12" s="2">
        <v>2955.3755144032921</v>
      </c>
      <c r="F12">
        <f t="shared" si="0"/>
        <v>5722.7366255144034</v>
      </c>
      <c r="G12" s="2">
        <v>2767.3611111111113</v>
      </c>
      <c r="H12" s="4">
        <v>0</v>
      </c>
      <c r="I12">
        <f t="shared" si="1"/>
        <v>2767.3611111111113</v>
      </c>
      <c r="J12">
        <v>3874.8158713185621</v>
      </c>
      <c r="K12">
        <f t="shared" si="2"/>
        <v>5843.774402836003</v>
      </c>
      <c r="L12">
        <f t="shared" si="3"/>
        <v>12158.901974852457</v>
      </c>
    </row>
    <row r="13" spans="1:12" x14ac:dyDescent="0.2">
      <c r="A13" s="1">
        <v>46106</v>
      </c>
      <c r="B13">
        <v>1.720433105627585</v>
      </c>
      <c r="C13">
        <v>1.1469515312049816</v>
      </c>
      <c r="D13" s="2">
        <v>2767.3611111111113</v>
      </c>
      <c r="E13" s="2">
        <v>2440.9722222222217</v>
      </c>
      <c r="F13">
        <f t="shared" si="0"/>
        <v>5208.333333333333</v>
      </c>
      <c r="G13" s="2">
        <v>2767.3611111111113</v>
      </c>
      <c r="H13" s="4">
        <v>0</v>
      </c>
      <c r="I13">
        <f t="shared" si="1"/>
        <v>2767.3611111111113</v>
      </c>
      <c r="J13">
        <v>3826.840185484803</v>
      </c>
      <c r="K13">
        <f t="shared" si="2"/>
        <v>7225.2675506845317</v>
      </c>
      <c r="L13">
        <f t="shared" si="3"/>
        <v>11099.422900478765</v>
      </c>
    </row>
    <row r="16" spans="1:12" x14ac:dyDescent="0.2">
      <c r="F16" t="s">
        <v>16</v>
      </c>
      <c r="G16" t="s">
        <v>17</v>
      </c>
    </row>
    <row r="17" spans="5:8" x14ac:dyDescent="0.2">
      <c r="F17">
        <f>B2*D2+C2*E2</f>
        <v>20896.148657136669</v>
      </c>
      <c r="G17">
        <f>B2*G2+C2*H2</f>
        <v>16265.728814814815</v>
      </c>
    </row>
    <row r="18" spans="5:8" x14ac:dyDescent="0.2">
      <c r="F18">
        <f t="shared" ref="F18:F28" si="4">B3*D3+C3*E3</f>
        <v>7724.5691872427979</v>
      </c>
      <c r="G18">
        <f t="shared" ref="G18:G28" si="5">B3*G3+C3*H3</f>
        <v>7724.5691872427979</v>
      </c>
    </row>
    <row r="19" spans="5:8" x14ac:dyDescent="0.2">
      <c r="F19">
        <f t="shared" si="4"/>
        <v>15264.614806692658</v>
      </c>
      <c r="G19">
        <f t="shared" si="5"/>
        <v>9396.483471410007</v>
      </c>
    </row>
    <row r="20" spans="5:8" x14ac:dyDescent="0.2">
      <c r="F20">
        <f t="shared" si="4"/>
        <v>11286.624160710418</v>
      </c>
      <c r="G20">
        <f t="shared" si="5"/>
        <v>14754.93083983106</v>
      </c>
    </row>
    <row r="21" spans="5:8" x14ac:dyDescent="0.2">
      <c r="F21">
        <f t="shared" si="4"/>
        <v>11286.624160710418</v>
      </c>
      <c r="G21">
        <f t="shared" si="5"/>
        <v>12319.272945094217</v>
      </c>
    </row>
    <row r="22" spans="5:8" x14ac:dyDescent="0.2">
      <c r="F22">
        <f t="shared" si="4"/>
        <v>8373.6103496588712</v>
      </c>
      <c r="G22">
        <f t="shared" si="5"/>
        <v>8909.358471410007</v>
      </c>
    </row>
    <row r="23" spans="5:8" x14ac:dyDescent="0.2">
      <c r="F23">
        <f t="shared" si="4"/>
        <v>8968.5077519379847</v>
      </c>
      <c r="G23">
        <f t="shared" si="5"/>
        <v>13370.827112642359</v>
      </c>
    </row>
    <row r="24" spans="5:8" x14ac:dyDescent="0.2">
      <c r="F24">
        <f t="shared" si="4"/>
        <v>10730.581998834603</v>
      </c>
      <c r="G24">
        <f t="shared" si="5"/>
        <v>13363.225198919818</v>
      </c>
    </row>
    <row r="25" spans="5:8" x14ac:dyDescent="0.2">
      <c r="F25">
        <f t="shared" si="4"/>
        <v>15154.127931039791</v>
      </c>
      <c r="G25">
        <f t="shared" si="5"/>
        <v>10037.036714324808</v>
      </c>
    </row>
    <row r="26" spans="5:8" x14ac:dyDescent="0.2">
      <c r="F26">
        <f t="shared" si="4"/>
        <v>5009.260949016345</v>
      </c>
      <c r="G26">
        <f t="shared" si="5"/>
        <v>5477.8971167598665</v>
      </c>
    </row>
    <row r="27" spans="5:8" x14ac:dyDescent="0.2">
      <c r="F27">
        <f t="shared" si="4"/>
        <v>8998.1416765727372</v>
      </c>
      <c r="G27">
        <f t="shared" si="5"/>
        <v>4761.0596707818931</v>
      </c>
    </row>
    <row r="28" spans="5:8" x14ac:dyDescent="0.2">
      <c r="F28">
        <f t="shared" si="4"/>
        <v>7560.7364986884968</v>
      </c>
      <c r="G28">
        <f t="shared" si="5"/>
        <v>4761.0596707818931</v>
      </c>
    </row>
    <row r="31" spans="5:8" x14ac:dyDescent="0.2">
      <c r="E31" t="s">
        <v>12</v>
      </c>
      <c r="F31">
        <f>SUM(F17:F28)</f>
        <v>131253.54812824179</v>
      </c>
      <c r="G31">
        <f>SUM(G17:G28)</f>
        <v>121141.44921401354</v>
      </c>
      <c r="H31">
        <f>100*(F31-G31)/F31</f>
        <v>7.7042480439067322</v>
      </c>
    </row>
    <row r="32" spans="5:8" x14ac:dyDescent="0.2">
      <c r="E32" t="s">
        <v>13</v>
      </c>
      <c r="F32">
        <f>0.05*SUM(K2:K13)</f>
        <v>2336.4407501030178</v>
      </c>
      <c r="G32">
        <f>0.05*SUM(L2:L13)</f>
        <v>5238.2140525721516</v>
      </c>
      <c r="H32">
        <f t="shared" ref="H32:H34" si="6">100*(F32-G32)/F32</f>
        <v>-124.19631451562336</v>
      </c>
    </row>
    <row r="33" spans="5:8" x14ac:dyDescent="0.2">
      <c r="E33" t="s">
        <v>14</v>
      </c>
      <c r="F33">
        <v>0</v>
      </c>
      <c r="G33">
        <v>0</v>
      </c>
    </row>
    <row r="34" spans="5:8" x14ac:dyDescent="0.2">
      <c r="E34" t="s">
        <v>15</v>
      </c>
      <c r="F34">
        <f>SUM(F31:F33)</f>
        <v>133589.9888783448</v>
      </c>
      <c r="G34">
        <f>SUM(G31:G33)</f>
        <v>126379.66326658569</v>
      </c>
      <c r="H34">
        <f t="shared" si="6"/>
        <v>5.3973547511297948</v>
      </c>
    </row>
    <row r="36" spans="5:8" x14ac:dyDescent="0.2">
      <c r="E36" t="s">
        <v>21</v>
      </c>
    </row>
    <row r="37" spans="5:8" x14ac:dyDescent="0.2">
      <c r="E37" t="s">
        <v>12</v>
      </c>
      <c r="F37">
        <v>4064</v>
      </c>
      <c r="G37">
        <v>3960.48</v>
      </c>
      <c r="H37">
        <f>F37-G37</f>
        <v>103.51999999999998</v>
      </c>
    </row>
    <row r="38" spans="5:8" x14ac:dyDescent="0.2">
      <c r="E38" t="s">
        <v>13</v>
      </c>
      <c r="F38">
        <v>191.7</v>
      </c>
      <c r="G38">
        <f>F38+48.8</f>
        <v>240.5</v>
      </c>
      <c r="H38">
        <f t="shared" ref="H38:H39" si="7">F38-G38</f>
        <v>-48.800000000000011</v>
      </c>
    </row>
    <row r="39" spans="5:8" x14ac:dyDescent="0.2">
      <c r="E39" t="s">
        <v>14</v>
      </c>
      <c r="F39">
        <v>0</v>
      </c>
      <c r="G39">
        <f>F39*(1-H33/100)</f>
        <v>0</v>
      </c>
      <c r="H39">
        <f t="shared" si="7"/>
        <v>0</v>
      </c>
    </row>
    <row r="40" spans="5:8" x14ac:dyDescent="0.2">
      <c r="E40" t="s">
        <v>15</v>
      </c>
      <c r="F40">
        <f>SUM(F37:F39)</f>
        <v>4255.7</v>
      </c>
      <c r="G40">
        <f>SUM(G37:G39)</f>
        <v>4200.9799999999996</v>
      </c>
      <c r="H40">
        <f>SUM(H37:H39)</f>
        <v>54.71999999999997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7B8A4-70A8-BF44-BD3B-04E3E6FA5695}">
  <dimension ref="A1:L40"/>
  <sheetViews>
    <sheetView zoomScaleNormal="100" workbookViewId="0">
      <selection activeCell="H2" sqref="H2"/>
    </sheetView>
  </sheetViews>
  <sheetFormatPr baseColWidth="10" defaultColWidth="11.5" defaultRowHeight="15" x14ac:dyDescent="0.2"/>
  <cols>
    <col min="4" max="4" width="12.6640625" customWidth="1"/>
    <col min="5" max="5" width="15.6640625" customWidth="1"/>
    <col min="6" max="6" width="12.1640625" bestFit="1" customWidth="1"/>
  </cols>
  <sheetData>
    <row r="1" spans="1:12" ht="41" customHeight="1" x14ac:dyDescent="0.2">
      <c r="A1" s="3" t="s">
        <v>2</v>
      </c>
      <c r="B1" s="3" t="s">
        <v>0</v>
      </c>
      <c r="C1" s="3" t="s">
        <v>1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 spans="1:12" x14ac:dyDescent="0.2">
      <c r="A2" s="1">
        <v>45772</v>
      </c>
      <c r="B2">
        <v>1.5288157894736842</v>
      </c>
      <c r="C2">
        <v>1.4112105263157895</v>
      </c>
      <c r="D2" s="2">
        <v>4886.8312757201647</v>
      </c>
      <c r="E2" s="2">
        <v>9513.1687242798362</v>
      </c>
      <c r="F2">
        <f>SUM(D2:E2)</f>
        <v>14400</v>
      </c>
      <c r="G2" s="2">
        <v>4886.8312757201647</v>
      </c>
      <c r="H2">
        <v>9513.1687242798362</v>
      </c>
      <c r="I2">
        <f>SUM(G2:H2)</f>
        <v>14400</v>
      </c>
      <c r="J2" s="4">
        <v>10314.285714285714</v>
      </c>
      <c r="K2">
        <f>F2-J2</f>
        <v>4085.7142857142862</v>
      </c>
      <c r="L2">
        <f>1000+I2-J2</f>
        <v>5085.7142857142862</v>
      </c>
    </row>
    <row r="3" spans="1:12" x14ac:dyDescent="0.2">
      <c r="A3" s="1">
        <v>45802</v>
      </c>
      <c r="B3">
        <v>1.5806907894736841</v>
      </c>
      <c r="C3">
        <v>1.4112105263157895</v>
      </c>
      <c r="D3" s="2">
        <v>4886.8312757201647</v>
      </c>
      <c r="E3" s="2">
        <v>2570.3115814226921</v>
      </c>
      <c r="F3">
        <f t="shared" ref="F3:F13" si="0">SUM(D3:E3)</f>
        <v>7457.1428571428569</v>
      </c>
      <c r="G3" s="2">
        <v>4886.8312757201647</v>
      </c>
      <c r="H3">
        <v>2570.3115814226921</v>
      </c>
      <c r="I3">
        <f t="shared" ref="I3:I13" si="1">SUM(G3:H3)</f>
        <v>7457.1428571428569</v>
      </c>
      <c r="J3" s="4">
        <v>12000</v>
      </c>
      <c r="K3">
        <f>K2+F3-J3+1500</f>
        <v>1042.8571428571431</v>
      </c>
      <c r="L3">
        <f>L2+I3-J3</f>
        <v>542.85714285714312</v>
      </c>
    </row>
    <row r="4" spans="1:12" x14ac:dyDescent="0.2">
      <c r="A4" s="1">
        <v>45833</v>
      </c>
      <c r="B4">
        <v>1.6237697368421053</v>
      </c>
      <c r="C4">
        <v>1.4613947368421052</v>
      </c>
      <c r="D4" s="2">
        <v>4886.8312757201647</v>
      </c>
      <c r="E4" s="2">
        <v>5015.4320987654328</v>
      </c>
      <c r="F4">
        <f t="shared" si="0"/>
        <v>9902.2633744855975</v>
      </c>
      <c r="G4" s="2">
        <v>4886.8312757201647</v>
      </c>
      <c r="H4" s="4">
        <v>7000</v>
      </c>
      <c r="I4">
        <f t="shared" si="1"/>
        <v>11886.831275720164</v>
      </c>
      <c r="J4">
        <v>9828.5714285714294</v>
      </c>
      <c r="K4">
        <f t="shared" ref="K4:K13" si="2">K3+F4-J4</f>
        <v>1116.5490887713113</v>
      </c>
      <c r="L4">
        <f t="shared" ref="L4:L13" si="3">L3+I4-J4</f>
        <v>2601.1169900058776</v>
      </c>
    </row>
    <row r="5" spans="1:12" x14ac:dyDescent="0.2">
      <c r="A5" s="1">
        <v>45863</v>
      </c>
      <c r="B5">
        <v>1.6237697368421053</v>
      </c>
      <c r="C5">
        <v>0.97426315789473683</v>
      </c>
      <c r="D5" s="2">
        <v>4886.8312757201647</v>
      </c>
      <c r="E5" s="2">
        <v>3440.0720164609056</v>
      </c>
      <c r="F5">
        <f t="shared" si="0"/>
        <v>8326.9032921810704</v>
      </c>
      <c r="G5" s="2">
        <v>4886.8312757201647</v>
      </c>
      <c r="H5" s="4">
        <v>3000</v>
      </c>
      <c r="I5">
        <f t="shared" si="1"/>
        <v>7886.8312757201647</v>
      </c>
      <c r="J5">
        <v>6433.9826158977739</v>
      </c>
      <c r="K5">
        <f t="shared" si="2"/>
        <v>3009.4697650546077</v>
      </c>
      <c r="L5">
        <f t="shared" si="3"/>
        <v>4053.9656498282675</v>
      </c>
    </row>
    <row r="6" spans="1:12" x14ac:dyDescent="0.2">
      <c r="A6" s="1">
        <v>45894</v>
      </c>
      <c r="B6">
        <v>1.6237697368421053</v>
      </c>
      <c r="C6">
        <v>0.97426315789473683</v>
      </c>
      <c r="D6" s="2">
        <v>4886.8312757201647</v>
      </c>
      <c r="E6" s="2">
        <v>3440.0720164609056</v>
      </c>
      <c r="F6">
        <f t="shared" si="0"/>
        <v>8326.9032921810704</v>
      </c>
      <c r="G6" s="2">
        <v>4886.8312757201647</v>
      </c>
      <c r="H6" s="4">
        <v>7000</v>
      </c>
      <c r="I6">
        <f t="shared" si="1"/>
        <v>11886.831275720164</v>
      </c>
      <c r="J6">
        <v>6493.9081133646077</v>
      </c>
      <c r="K6">
        <f t="shared" si="2"/>
        <v>4842.4649438710703</v>
      </c>
      <c r="L6">
        <f t="shared" si="3"/>
        <v>9446.8888121838245</v>
      </c>
    </row>
    <row r="7" spans="1:12" x14ac:dyDescent="0.2">
      <c r="A7" s="1">
        <v>45925</v>
      </c>
      <c r="B7">
        <v>1.6237697368421053</v>
      </c>
      <c r="C7">
        <v>0.32475657894736842</v>
      </c>
      <c r="D7" s="2">
        <v>4886.8312757201647</v>
      </c>
      <c r="E7" s="2">
        <v>1350.308641975309</v>
      </c>
      <c r="F7">
        <f t="shared" si="0"/>
        <v>6237.1399176954737</v>
      </c>
      <c r="G7" s="2">
        <v>4886.8312757201647</v>
      </c>
      <c r="H7" s="4">
        <v>1279.31868312757</v>
      </c>
      <c r="I7">
        <f t="shared" si="1"/>
        <v>6166.1499588477345</v>
      </c>
      <c r="J7">
        <v>6071.2326312903115</v>
      </c>
      <c r="K7">
        <f t="shared" si="2"/>
        <v>5008.3722302762326</v>
      </c>
      <c r="L7">
        <f t="shared" si="3"/>
        <v>9541.8061397412475</v>
      </c>
    </row>
    <row r="8" spans="1:12" x14ac:dyDescent="0.2">
      <c r="A8" s="1">
        <v>45955</v>
      </c>
      <c r="B8">
        <v>1.7219534883720931</v>
      </c>
      <c r="C8">
        <v>1.7219534883720931</v>
      </c>
      <c r="D8" s="2">
        <v>2764.9176954732511</v>
      </c>
      <c r="E8" s="2">
        <v>2443.4156378600819</v>
      </c>
      <c r="F8">
        <f t="shared" si="0"/>
        <v>5208.333333333333</v>
      </c>
      <c r="G8" s="2">
        <v>2764.9176954732511</v>
      </c>
      <c r="H8" s="4">
        <v>3000</v>
      </c>
      <c r="I8">
        <f t="shared" si="1"/>
        <v>5764.9176954732511</v>
      </c>
      <c r="J8">
        <v>6403.8158313631438</v>
      </c>
      <c r="K8">
        <f t="shared" si="2"/>
        <v>3812.8897322464209</v>
      </c>
      <c r="L8">
        <f t="shared" si="3"/>
        <v>8902.9080038513566</v>
      </c>
    </row>
    <row r="9" spans="1:12" x14ac:dyDescent="0.2">
      <c r="A9" s="1">
        <v>45986</v>
      </c>
      <c r="B9">
        <v>1.720433105627585</v>
      </c>
      <c r="C9">
        <v>1.720433105627585</v>
      </c>
      <c r="D9" s="2">
        <v>2767.3611111111113</v>
      </c>
      <c r="E9" s="2">
        <v>3469.7788065843624</v>
      </c>
      <c r="F9">
        <f t="shared" si="0"/>
        <v>6237.1399176954737</v>
      </c>
      <c r="G9" s="2">
        <v>2767.3611111111113</v>
      </c>
      <c r="H9" s="4">
        <v>2000</v>
      </c>
      <c r="I9">
        <f t="shared" si="1"/>
        <v>4767.3611111111113</v>
      </c>
      <c r="J9">
        <v>6026.4848889003415</v>
      </c>
      <c r="K9">
        <f t="shared" si="2"/>
        <v>4023.5447610415531</v>
      </c>
      <c r="L9">
        <f t="shared" si="3"/>
        <v>7643.7842260621264</v>
      </c>
    </row>
    <row r="10" spans="1:12" x14ac:dyDescent="0.2">
      <c r="A10" s="1">
        <v>46016</v>
      </c>
      <c r="B10">
        <v>1.720433105627585</v>
      </c>
      <c r="C10">
        <v>2.2939030624099632</v>
      </c>
      <c r="D10" s="2">
        <v>2767.3611111111113</v>
      </c>
      <c r="E10" s="2">
        <v>4530.7355967078192</v>
      </c>
      <c r="F10">
        <f t="shared" si="0"/>
        <v>7298.0967078189306</v>
      </c>
      <c r="G10" s="2">
        <v>2767.3611111111113</v>
      </c>
      <c r="H10" s="4">
        <v>2500</v>
      </c>
      <c r="I10">
        <f t="shared" si="1"/>
        <v>5267.3611111111113</v>
      </c>
      <c r="J10">
        <v>4479.7985738060161</v>
      </c>
      <c r="K10">
        <f t="shared" si="2"/>
        <v>6841.8428950544676</v>
      </c>
      <c r="L10">
        <f t="shared" si="3"/>
        <v>8431.3467633672226</v>
      </c>
    </row>
    <row r="11" spans="1:12" x14ac:dyDescent="0.2">
      <c r="A11" s="1">
        <v>46047</v>
      </c>
      <c r="B11">
        <v>1.720433105627585</v>
      </c>
      <c r="C11">
        <v>0.28673497839118917</v>
      </c>
      <c r="D11" s="2">
        <v>2767.3611111111113</v>
      </c>
      <c r="E11" s="2">
        <v>865.61213991769546</v>
      </c>
      <c r="F11">
        <f t="shared" si="0"/>
        <v>3632.9732510288068</v>
      </c>
      <c r="G11" s="2">
        <v>2767.3611111111113</v>
      </c>
      <c r="H11" s="4">
        <v>2343</v>
      </c>
      <c r="I11">
        <f t="shared" si="1"/>
        <v>5110.3611111111113</v>
      </c>
      <c r="J11">
        <v>4284.164832400751</v>
      </c>
      <c r="K11">
        <f t="shared" si="2"/>
        <v>6190.6513136825233</v>
      </c>
      <c r="L11">
        <f t="shared" si="3"/>
        <v>9257.5430420775829</v>
      </c>
    </row>
    <row r="12" spans="1:12" x14ac:dyDescent="0.2">
      <c r="A12" s="1">
        <v>46078</v>
      </c>
      <c r="B12">
        <v>1.720433105627585</v>
      </c>
      <c r="C12">
        <v>1.4336865095961708</v>
      </c>
      <c r="D12" s="2">
        <v>2767.3611111111113</v>
      </c>
      <c r="E12" s="2">
        <v>2955.3755144032921</v>
      </c>
      <c r="F12">
        <f t="shared" si="0"/>
        <v>5722.7366255144034</v>
      </c>
      <c r="G12" s="2">
        <v>2767.3611111111113</v>
      </c>
      <c r="H12" s="4">
        <v>0</v>
      </c>
      <c r="I12">
        <f t="shared" si="1"/>
        <v>2767.3611111111113</v>
      </c>
      <c r="J12">
        <v>3874.8158713185621</v>
      </c>
      <c r="K12">
        <f t="shared" si="2"/>
        <v>8038.5720678783655</v>
      </c>
      <c r="L12">
        <f t="shared" si="3"/>
        <v>8150.0882818701321</v>
      </c>
    </row>
    <row r="13" spans="1:12" x14ac:dyDescent="0.2">
      <c r="A13" s="1">
        <v>46106</v>
      </c>
      <c r="B13">
        <v>1.720433105627585</v>
      </c>
      <c r="C13">
        <v>1.1469515312049816</v>
      </c>
      <c r="D13" s="2">
        <v>2767.3611111111113</v>
      </c>
      <c r="E13" s="2">
        <v>2440.9722222222217</v>
      </c>
      <c r="F13">
        <f t="shared" si="0"/>
        <v>5208.333333333333</v>
      </c>
      <c r="G13" s="2">
        <v>2767.3611111111113</v>
      </c>
      <c r="H13" s="4">
        <v>0</v>
      </c>
      <c r="I13">
        <f t="shared" si="1"/>
        <v>2767.3611111111113</v>
      </c>
      <c r="J13">
        <v>3826.840185484803</v>
      </c>
      <c r="K13">
        <f t="shared" si="2"/>
        <v>9420.0652157268942</v>
      </c>
      <c r="L13">
        <f t="shared" si="3"/>
        <v>7090.6092074964399</v>
      </c>
    </row>
    <row r="16" spans="1:12" x14ac:dyDescent="0.2">
      <c r="F16" t="s">
        <v>16</v>
      </c>
      <c r="G16" t="s">
        <v>17</v>
      </c>
    </row>
    <row r="17" spans="5:8" x14ac:dyDescent="0.2">
      <c r="F17">
        <f>B2*D2+C2*E2</f>
        <v>20896.148657136669</v>
      </c>
      <c r="G17">
        <f>B2*G2+C2*H2</f>
        <v>20896.148657136669</v>
      </c>
    </row>
    <row r="18" spans="5:8" x14ac:dyDescent="0.2">
      <c r="F18">
        <f t="shared" ref="F18:F28" si="4">B3*D3+C3*E3</f>
        <v>11351.819946857884</v>
      </c>
      <c r="G18">
        <f t="shared" ref="G18:G28" si="5">B3*G3+C3*H3</f>
        <v>11351.819946857884</v>
      </c>
    </row>
    <row r="19" spans="5:8" x14ac:dyDescent="0.2">
      <c r="F19">
        <f t="shared" si="4"/>
        <v>15264.614806692658</v>
      </c>
      <c r="G19">
        <f t="shared" si="5"/>
        <v>18164.851892462641</v>
      </c>
    </row>
    <row r="20" spans="5:8" x14ac:dyDescent="0.2">
      <c r="F20">
        <f t="shared" si="4"/>
        <v>11286.624160710418</v>
      </c>
      <c r="G20">
        <f t="shared" si="5"/>
        <v>10857.878208252112</v>
      </c>
    </row>
    <row r="21" spans="5:8" x14ac:dyDescent="0.2">
      <c r="F21">
        <f t="shared" si="4"/>
        <v>11286.624160710418</v>
      </c>
      <c r="G21">
        <f t="shared" si="5"/>
        <v>14754.93083983106</v>
      </c>
    </row>
    <row r="22" spans="5:8" x14ac:dyDescent="0.2">
      <c r="F22">
        <f t="shared" si="4"/>
        <v>8373.6103496588712</v>
      </c>
      <c r="G22">
        <f t="shared" si="5"/>
        <v>8350.5558934838646</v>
      </c>
    </row>
    <row r="23" spans="5:8" x14ac:dyDescent="0.2">
      <c r="F23">
        <f t="shared" si="4"/>
        <v>8968.5077519379847</v>
      </c>
      <c r="G23">
        <f t="shared" si="5"/>
        <v>9926.9201358981736</v>
      </c>
    </row>
    <row r="24" spans="5:8" x14ac:dyDescent="0.2">
      <c r="F24">
        <f t="shared" si="4"/>
        <v>10730.581998834603</v>
      </c>
      <c r="G24">
        <f t="shared" si="5"/>
        <v>8201.9258820370633</v>
      </c>
    </row>
    <row r="25" spans="5:8" x14ac:dyDescent="0.2">
      <c r="F25">
        <f t="shared" si="4"/>
        <v>15154.127931039791</v>
      </c>
      <c r="G25">
        <f t="shared" si="5"/>
        <v>10495.817326806802</v>
      </c>
    </row>
    <row r="26" spans="5:8" x14ac:dyDescent="0.2">
      <c r="F26">
        <f t="shared" si="4"/>
        <v>5009.260949016345</v>
      </c>
      <c r="G26">
        <f t="shared" si="5"/>
        <v>5432.8797251524493</v>
      </c>
    </row>
    <row r="27" spans="5:8" x14ac:dyDescent="0.2">
      <c r="F27">
        <f t="shared" si="4"/>
        <v>8998.1416765727372</v>
      </c>
      <c r="G27">
        <f t="shared" si="5"/>
        <v>4761.0596707818931</v>
      </c>
    </row>
    <row r="28" spans="5:8" x14ac:dyDescent="0.2">
      <c r="F28">
        <f t="shared" si="4"/>
        <v>7560.7364986884968</v>
      </c>
      <c r="G28">
        <f t="shared" si="5"/>
        <v>4761.0596707818931</v>
      </c>
    </row>
    <row r="31" spans="5:8" x14ac:dyDescent="0.2">
      <c r="E31" t="s">
        <v>12</v>
      </c>
      <c r="F31">
        <f>SUM(F17:F28)</f>
        <v>134880.79888785689</v>
      </c>
      <c r="G31">
        <f>SUM(G17:G28)</f>
        <v>127955.8478494825</v>
      </c>
      <c r="H31">
        <f>100*(F31-G31)/F31</f>
        <v>5.1341266477313505</v>
      </c>
    </row>
    <row r="32" spans="5:8" x14ac:dyDescent="0.2">
      <c r="E32" t="s">
        <v>13</v>
      </c>
      <c r="F32">
        <f>0.05*SUM(K2:K13)</f>
        <v>2871.6496721087442</v>
      </c>
      <c r="G32">
        <f>0.05*SUM(L2:L13)</f>
        <v>4037.4314272527754</v>
      </c>
      <c r="H32">
        <f t="shared" ref="H32:H34" si="6">100*(F32-G32)/F32</f>
        <v>-40.596238687010882</v>
      </c>
    </row>
    <row r="33" spans="5:8" x14ac:dyDescent="0.2">
      <c r="E33" t="s">
        <v>14</v>
      </c>
      <c r="F33">
        <v>0</v>
      </c>
      <c r="G33">
        <v>0</v>
      </c>
    </row>
    <row r="34" spans="5:8" x14ac:dyDescent="0.2">
      <c r="E34" t="s">
        <v>15</v>
      </c>
      <c r="F34">
        <f>SUM(F31:F33)</f>
        <v>137752.44855996562</v>
      </c>
      <c r="G34">
        <f>SUM(G31:G33)</f>
        <v>131993.27927673527</v>
      </c>
      <c r="H34">
        <f t="shared" si="6"/>
        <v>4.1808108265482504</v>
      </c>
    </row>
    <row r="36" spans="5:8" x14ac:dyDescent="0.2">
      <c r="E36" t="s">
        <v>21</v>
      </c>
    </row>
    <row r="37" spans="5:8" x14ac:dyDescent="0.2">
      <c r="E37" t="s">
        <v>12</v>
      </c>
      <c r="F37">
        <v>3661</v>
      </c>
      <c r="G37">
        <f>F37*(1-H31/100)</f>
        <v>3473.0396234265554</v>
      </c>
      <c r="H37">
        <f>F37-G37</f>
        <v>187.96037657344459</v>
      </c>
    </row>
    <row r="38" spans="5:8" x14ac:dyDescent="0.2">
      <c r="E38" t="s">
        <v>13</v>
      </c>
      <c r="F38">
        <f>F32*F37/F31</f>
        <v>77.943706860240084</v>
      </c>
      <c r="G38">
        <f>F38*(1-H32/100)</f>
        <v>109.58592013872722</v>
      </c>
      <c r="H38">
        <f t="shared" ref="H38:H39" si="7">F38-G38</f>
        <v>-31.642213278487134</v>
      </c>
    </row>
    <row r="39" spans="5:8" x14ac:dyDescent="0.2">
      <c r="E39" t="s">
        <v>14</v>
      </c>
      <c r="F39">
        <v>0</v>
      </c>
      <c r="G39">
        <f>F39*(1-H33/100)</f>
        <v>0</v>
      </c>
      <c r="H39">
        <f t="shared" si="7"/>
        <v>0</v>
      </c>
    </row>
    <row r="40" spans="5:8" x14ac:dyDescent="0.2">
      <c r="E40" t="s">
        <v>15</v>
      </c>
      <c r="F40">
        <f>SUM(F37:F39)</f>
        <v>3738.9437068602401</v>
      </c>
      <c r="G40">
        <f>SUM(G37:G39)</f>
        <v>3582.6255435652824</v>
      </c>
      <c r="H40">
        <f>SUM(H37:H39)</f>
        <v>156.31816329495746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44A41-3F86-B94E-AB4B-AA39DD02AB15}">
  <dimension ref="A1:L46"/>
  <sheetViews>
    <sheetView zoomScaleNormal="100" workbookViewId="0">
      <selection activeCell="H2" sqref="H2:H3"/>
    </sheetView>
  </sheetViews>
  <sheetFormatPr baseColWidth="10" defaultColWidth="11.5" defaultRowHeight="15" x14ac:dyDescent="0.2"/>
  <cols>
    <col min="4" max="4" width="12.6640625" customWidth="1"/>
    <col min="5" max="5" width="15.6640625" customWidth="1"/>
  </cols>
  <sheetData>
    <row r="1" spans="1:12" ht="41" customHeight="1" x14ac:dyDescent="0.2">
      <c r="A1" s="3" t="s">
        <v>2</v>
      </c>
      <c r="B1" s="3" t="s">
        <v>0</v>
      </c>
      <c r="C1" s="3" t="s">
        <v>1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 spans="1:12" x14ac:dyDescent="0.2">
      <c r="A2" s="1">
        <v>45772</v>
      </c>
      <c r="B2">
        <v>1.5288157894736842</v>
      </c>
      <c r="C2">
        <v>1.4112105263157895</v>
      </c>
      <c r="D2" s="2">
        <v>4886.8312757201647</v>
      </c>
      <c r="E2" s="5">
        <v>2483.1669423159556</v>
      </c>
      <c r="F2">
        <f>SUM(D2:E2)</f>
        <v>7369.9982180361203</v>
      </c>
      <c r="G2" s="2">
        <v>4886.8312757201647</v>
      </c>
      <c r="H2">
        <v>9513.1687242798362</v>
      </c>
      <c r="I2">
        <f>SUM(G2:H2)</f>
        <v>14400</v>
      </c>
      <c r="J2">
        <v>5195.1035206425595</v>
      </c>
      <c r="K2">
        <v>4271.1183717419499</v>
      </c>
      <c r="L2">
        <v>4271.1183717419508</v>
      </c>
    </row>
    <row r="3" spans="1:12" x14ac:dyDescent="0.2">
      <c r="A3" s="1">
        <v>45802</v>
      </c>
      <c r="B3">
        <v>1.5806907894736841</v>
      </c>
      <c r="C3">
        <v>0</v>
      </c>
      <c r="D3" s="2">
        <v>4886.8312757201647</v>
      </c>
      <c r="E3" s="5">
        <v>0</v>
      </c>
      <c r="F3">
        <f t="shared" ref="F3:F13" si="0">SUM(D3:E3)</f>
        <v>4886.8312757201647</v>
      </c>
      <c r="G3" s="2">
        <v>4886.8312757201647</v>
      </c>
      <c r="H3">
        <v>2570.3115814226921</v>
      </c>
      <c r="I3">
        <f t="shared" ref="I3:I13" si="1">SUM(G3:H3)</f>
        <v>7457.1428571428569</v>
      </c>
      <c r="J3">
        <v>5907.1382972953343</v>
      </c>
      <c r="K3">
        <v>1654.4669661241915</v>
      </c>
      <c r="L3">
        <v>1654.4669661241915</v>
      </c>
    </row>
    <row r="4" spans="1:12" x14ac:dyDescent="0.2">
      <c r="A4" s="1">
        <v>45833</v>
      </c>
      <c r="B4">
        <v>1.6237697368421053</v>
      </c>
      <c r="C4">
        <v>1.4613947368421052</v>
      </c>
      <c r="D4" s="2">
        <v>4886.8312757201647</v>
      </c>
      <c r="E4" s="5">
        <v>2545.222790928924</v>
      </c>
      <c r="F4">
        <f t="shared" si="0"/>
        <v>7432.0540666490888</v>
      </c>
      <c r="G4" s="2">
        <v>4886.8312757201647</v>
      </c>
      <c r="H4">
        <v>9627.4544385655499</v>
      </c>
      <c r="I4">
        <f t="shared" si="1"/>
        <v>14514.285714285714</v>
      </c>
      <c r="J4">
        <v>5625.7573205650187</v>
      </c>
      <c r="K4">
        <v>3912.337898729279</v>
      </c>
      <c r="L4">
        <v>3912.337898729279</v>
      </c>
    </row>
    <row r="5" spans="1:12" x14ac:dyDescent="0.2">
      <c r="A5" s="1">
        <v>45863</v>
      </c>
      <c r="B5">
        <v>1.6237697368421053</v>
      </c>
      <c r="C5">
        <v>0.97426315789473683</v>
      </c>
      <c r="D5" s="2">
        <v>4886.8312757201647</v>
      </c>
      <c r="E5" s="5">
        <v>1371.7405698790662</v>
      </c>
      <c r="F5">
        <f t="shared" si="0"/>
        <v>6258.571845599231</v>
      </c>
      <c r="G5" s="2">
        <v>4886.8312757201647</v>
      </c>
      <c r="H5" s="4">
        <v>4000</v>
      </c>
      <c r="I5">
        <f t="shared" si="1"/>
        <v>8886.8312757201638</v>
      </c>
      <c r="J5">
        <v>6433.9826158977739</v>
      </c>
      <c r="K5">
        <v>3693.0744358561019</v>
      </c>
      <c r="L5">
        <f>L4+I5-J5</f>
        <v>6365.186558551668</v>
      </c>
    </row>
    <row r="6" spans="1:12" x14ac:dyDescent="0.2">
      <c r="A6" s="1">
        <v>45894</v>
      </c>
      <c r="B6">
        <v>1.6237697368421053</v>
      </c>
      <c r="C6">
        <v>0.97426315789473683</v>
      </c>
      <c r="D6" s="2">
        <v>4886.8312757201647</v>
      </c>
      <c r="E6" s="5">
        <v>1371.7405698790662</v>
      </c>
      <c r="F6">
        <f t="shared" si="0"/>
        <v>6258.571845599231</v>
      </c>
      <c r="G6" s="2">
        <v>4886.8312757201647</v>
      </c>
      <c r="H6" s="4">
        <v>6657.9218106995604</v>
      </c>
      <c r="I6">
        <f t="shared" si="1"/>
        <v>11544.753086419725</v>
      </c>
      <c r="J6">
        <v>6493.9081133646077</v>
      </c>
      <c r="K6">
        <v>3398.9041011493814</v>
      </c>
      <c r="L6">
        <f t="shared" ref="L6:L13" si="2">L5+I6-J6</f>
        <v>11416.031531606786</v>
      </c>
    </row>
    <row r="7" spans="1:12" x14ac:dyDescent="0.2">
      <c r="A7" s="1">
        <v>45925</v>
      </c>
      <c r="B7">
        <v>1.6237697368421053</v>
      </c>
      <c r="C7">
        <v>0.32475657894736842</v>
      </c>
      <c r="D7" s="2">
        <v>4886.8312757201647</v>
      </c>
      <c r="E7" s="5">
        <v>0</v>
      </c>
      <c r="F7">
        <f t="shared" si="0"/>
        <v>4886.8312757201647</v>
      </c>
      <c r="G7" s="2">
        <v>4886.8312757201647</v>
      </c>
      <c r="H7">
        <v>3000</v>
      </c>
      <c r="I7">
        <f t="shared" si="1"/>
        <v>7886.8312757201647</v>
      </c>
      <c r="J7">
        <v>6071.2326312903115</v>
      </c>
      <c r="K7">
        <v>1783.3609890933087</v>
      </c>
      <c r="L7">
        <f t="shared" si="2"/>
        <v>13231.630176036639</v>
      </c>
    </row>
    <row r="8" spans="1:12" x14ac:dyDescent="0.2">
      <c r="A8" s="1">
        <v>45955</v>
      </c>
      <c r="B8">
        <v>1.7219534883720931</v>
      </c>
      <c r="C8">
        <v>1.7219534883720931</v>
      </c>
      <c r="D8" s="2">
        <v>2764.9176954732511</v>
      </c>
      <c r="E8" s="5">
        <v>4045.6197993210399</v>
      </c>
      <c r="F8">
        <f t="shared" si="0"/>
        <v>6810.537494794291</v>
      </c>
      <c r="G8" s="2">
        <v>2764.9176954732511</v>
      </c>
      <c r="H8">
        <v>0</v>
      </c>
      <c r="I8">
        <f t="shared" si="1"/>
        <v>2764.9176954732511</v>
      </c>
      <c r="J8">
        <v>6403.8158313631438</v>
      </c>
      <c r="K8">
        <v>2291.7630683822417</v>
      </c>
      <c r="L8">
        <f t="shared" si="2"/>
        <v>9592.7320401467477</v>
      </c>
    </row>
    <row r="9" spans="1:12" x14ac:dyDescent="0.2">
      <c r="A9" s="1">
        <v>45986</v>
      </c>
      <c r="B9">
        <v>1.720433105627585</v>
      </c>
      <c r="C9">
        <v>1.720433105627585</v>
      </c>
      <c r="D9" s="2">
        <v>2767.3611111111113</v>
      </c>
      <c r="E9" s="5">
        <v>2402.5977708842929</v>
      </c>
      <c r="F9">
        <f t="shared" si="0"/>
        <v>5169.9588819954042</v>
      </c>
      <c r="G9" s="2">
        <v>2767.3611111111113</v>
      </c>
      <c r="H9">
        <v>585.00395061726795</v>
      </c>
      <c r="I9">
        <f t="shared" si="1"/>
        <v>3352.3650617283793</v>
      </c>
      <c r="J9">
        <v>6026.4848889003415</v>
      </c>
      <c r="K9">
        <v>1221.1055597510699</v>
      </c>
      <c r="L9">
        <f t="shared" si="2"/>
        <v>6918.6122129747846</v>
      </c>
    </row>
    <row r="10" spans="1:12" x14ac:dyDescent="0.2">
      <c r="A10" s="1">
        <v>46016</v>
      </c>
      <c r="B10">
        <v>1.720433105627585</v>
      </c>
      <c r="C10">
        <v>2.2939030624099632</v>
      </c>
      <c r="D10" s="2">
        <v>2767.3611111111113</v>
      </c>
      <c r="E10" s="5">
        <v>1957.8353942526392</v>
      </c>
      <c r="F10">
        <f t="shared" si="0"/>
        <v>4725.1965053637505</v>
      </c>
      <c r="G10" s="2">
        <v>2767.3611111111113</v>
      </c>
      <c r="H10">
        <v>3000</v>
      </c>
      <c r="I10">
        <f t="shared" si="1"/>
        <v>5767.3611111111113</v>
      </c>
      <c r="J10">
        <v>4479.7985738060161</v>
      </c>
      <c r="K10">
        <v>1527.8529741982381</v>
      </c>
      <c r="L10">
        <f t="shared" si="2"/>
        <v>8206.1747502798789</v>
      </c>
    </row>
    <row r="11" spans="1:12" x14ac:dyDescent="0.2">
      <c r="A11" s="1">
        <v>46047</v>
      </c>
      <c r="B11">
        <v>1.720433105627585</v>
      </c>
      <c r="C11">
        <v>0.28673497839118917</v>
      </c>
      <c r="D11" s="2">
        <v>2767.3611111111113</v>
      </c>
      <c r="E11" s="5">
        <v>384.25882680588074</v>
      </c>
      <c r="F11">
        <f t="shared" si="0"/>
        <v>3151.6199379169921</v>
      </c>
      <c r="G11" s="2">
        <v>2767.3611111111113</v>
      </c>
      <c r="H11">
        <v>0</v>
      </c>
      <c r="I11">
        <f t="shared" si="1"/>
        <v>2767.3611111111113</v>
      </c>
      <c r="J11">
        <v>4284.164832400751</v>
      </c>
      <c r="K11">
        <v>112.17185609353919</v>
      </c>
      <c r="L11">
        <f t="shared" si="2"/>
        <v>6689.3710289902392</v>
      </c>
    </row>
    <row r="12" spans="1:12" x14ac:dyDescent="0.2">
      <c r="A12" s="1">
        <v>46078</v>
      </c>
      <c r="B12">
        <v>1.720433105627585</v>
      </c>
      <c r="C12">
        <v>1.4336865095961708</v>
      </c>
      <c r="D12" s="2">
        <v>2767.3611111111113</v>
      </c>
      <c r="E12" s="5">
        <v>1188.9143226231608</v>
      </c>
      <c r="F12">
        <f t="shared" si="0"/>
        <v>3956.2754337342722</v>
      </c>
      <c r="G12" s="2">
        <v>2767.3611111111113</v>
      </c>
      <c r="H12">
        <v>0</v>
      </c>
      <c r="I12">
        <f t="shared" si="1"/>
        <v>2767.3611111111113</v>
      </c>
      <c r="J12">
        <v>3874.8158713185621</v>
      </c>
      <c r="K12">
        <v>213.99630911317672</v>
      </c>
      <c r="L12">
        <f t="shared" si="2"/>
        <v>5581.9162687827884</v>
      </c>
    </row>
    <row r="13" spans="1:12" x14ac:dyDescent="0.2">
      <c r="A13" s="1">
        <v>46106</v>
      </c>
      <c r="B13">
        <v>1.720433105627585</v>
      </c>
      <c r="C13">
        <v>1.1469515312049816</v>
      </c>
      <c r="D13" s="2">
        <v>2767.3611111111113</v>
      </c>
      <c r="E13" s="5">
        <v>1166.5803075057843</v>
      </c>
      <c r="F13">
        <f t="shared" si="0"/>
        <v>3933.9414186168956</v>
      </c>
      <c r="G13" s="2">
        <v>2767.3611111111113</v>
      </c>
      <c r="H13">
        <v>0</v>
      </c>
      <c r="I13">
        <f t="shared" si="1"/>
        <v>2767.3611111111113</v>
      </c>
      <c r="J13">
        <v>3826.840185484803</v>
      </c>
      <c r="K13">
        <v>347.87285052829304</v>
      </c>
      <c r="L13">
        <f t="shared" si="2"/>
        <v>4522.4371944090963</v>
      </c>
    </row>
    <row r="14" spans="1:12" x14ac:dyDescent="0.2">
      <c r="E14" s="5">
        <f>SUM(E2:E13)</f>
        <v>18917.677294395813</v>
      </c>
    </row>
    <row r="16" spans="1:12" x14ac:dyDescent="0.2">
      <c r="F16" t="s">
        <v>16</v>
      </c>
      <c r="G16" t="s">
        <v>17</v>
      </c>
    </row>
    <row r="17" spans="2:8" x14ac:dyDescent="0.2">
      <c r="F17">
        <f>B2*D2+C2*E2</f>
        <v>10975.336142410484</v>
      </c>
      <c r="G17">
        <f>B2*G2+C2*H2</f>
        <v>20896.148657136669</v>
      </c>
    </row>
    <row r="18" spans="2:8" x14ac:dyDescent="0.2">
      <c r="F18">
        <f t="shared" ref="F18:F28" si="3">B3*D3+C3*E3</f>
        <v>7724.5691872427979</v>
      </c>
      <c r="G18">
        <f t="shared" ref="G18:G28" si="4">B3*G3+C3*H3</f>
        <v>7724.5691872427979</v>
      </c>
    </row>
    <row r="19" spans="2:8" x14ac:dyDescent="0.2">
      <c r="F19">
        <f t="shared" si="3"/>
        <v>11654.663925322006</v>
      </c>
      <c r="G19">
        <f t="shared" si="4"/>
        <v>22004.599980274761</v>
      </c>
    </row>
    <row r="20" spans="2:8" x14ac:dyDescent="0.2">
      <c r="C20" t="s">
        <v>19</v>
      </c>
      <c r="D20" t="s">
        <v>20</v>
      </c>
      <c r="F20">
        <f t="shared" si="3"/>
        <v>9271.525033990607</v>
      </c>
      <c r="G20">
        <f t="shared" si="4"/>
        <v>11832.14136614685</v>
      </c>
    </row>
    <row r="21" spans="2:8" x14ac:dyDescent="0.2">
      <c r="B21" t="s">
        <v>16</v>
      </c>
      <c r="C21">
        <v>2348425</v>
      </c>
      <c r="D21">
        <v>890831.11158837902</v>
      </c>
      <c r="F21">
        <f t="shared" si="3"/>
        <v>9271.525033990607</v>
      </c>
      <c r="G21">
        <f t="shared" si="4"/>
        <v>14421.656662876299</v>
      </c>
    </row>
    <row r="22" spans="2:8" x14ac:dyDescent="0.2">
      <c r="B22" t="s">
        <v>18</v>
      </c>
      <c r="C22">
        <v>2348425</v>
      </c>
      <c r="D22">
        <v>659262.465350062</v>
      </c>
      <c r="F22">
        <f t="shared" si="3"/>
        <v>7935.0887345679021</v>
      </c>
      <c r="G22">
        <f t="shared" si="4"/>
        <v>8909.358471410007</v>
      </c>
    </row>
    <row r="23" spans="2:8" x14ac:dyDescent="0.2">
      <c r="F23">
        <f t="shared" si="3"/>
        <v>11727.428796849965</v>
      </c>
      <c r="G23">
        <f t="shared" si="4"/>
        <v>4761.0596707818931</v>
      </c>
    </row>
    <row r="24" spans="2:8" x14ac:dyDescent="0.2">
      <c r="F24">
        <f t="shared" si="3"/>
        <v>8894.5684153182701</v>
      </c>
      <c r="G24">
        <f t="shared" si="4"/>
        <v>5767.5198343467655</v>
      </c>
    </row>
    <row r="25" spans="2:8" x14ac:dyDescent="0.2">
      <c r="F25">
        <f t="shared" si="3"/>
        <v>9252.1442773526396</v>
      </c>
      <c r="G25">
        <f t="shared" si="4"/>
        <v>11642.768858011783</v>
      </c>
    </row>
    <row r="26" spans="2:8" x14ac:dyDescent="0.2">
      <c r="F26">
        <f t="shared" si="3"/>
        <v>4871.2401171827014</v>
      </c>
      <c r="G26">
        <f t="shared" si="4"/>
        <v>4761.0596707818931</v>
      </c>
    </row>
    <row r="27" spans="2:8" x14ac:dyDescent="0.2">
      <c r="F27">
        <f t="shared" si="3"/>
        <v>6465.590096192388</v>
      </c>
      <c r="G27">
        <f t="shared" si="4"/>
        <v>4761.0596707818931</v>
      </c>
    </row>
    <row r="28" spans="2:8" x14ac:dyDescent="0.2">
      <c r="F28">
        <f t="shared" si="3"/>
        <v>6099.0707407492309</v>
      </c>
      <c r="G28">
        <f t="shared" si="4"/>
        <v>4761.0596707818931</v>
      </c>
    </row>
    <row r="31" spans="2:8" x14ac:dyDescent="0.2">
      <c r="E31" t="s">
        <v>12</v>
      </c>
      <c r="F31">
        <f>SUM(F17:F28)</f>
        <v>104142.75050116959</v>
      </c>
      <c r="G31">
        <f>SUM(G17:G28)</f>
        <v>122243.0017005735</v>
      </c>
      <c r="H31">
        <f>100*(F31-G31)/F31</f>
        <v>-17.380231568975731</v>
      </c>
    </row>
    <row r="32" spans="2:8" x14ac:dyDescent="0.2">
      <c r="E32" t="s">
        <v>13</v>
      </c>
      <c r="F32">
        <f>SUM(K2:K13)</f>
        <v>24428.025380760773</v>
      </c>
      <c r="G32">
        <f>SUM(L2:L13)</f>
        <v>82362.014998374056</v>
      </c>
      <c r="H32">
        <f t="shared" ref="H32:H34" si="5">100*(F32-G32)/F32</f>
        <v>-237.16198388774157</v>
      </c>
    </row>
    <row r="33" spans="5:8" x14ac:dyDescent="0.2">
      <c r="E33" t="s">
        <v>14</v>
      </c>
      <c r="F33">
        <v>0</v>
      </c>
      <c r="G33">
        <v>0</v>
      </c>
    </row>
    <row r="34" spans="5:8" x14ac:dyDescent="0.2">
      <c r="E34" t="s">
        <v>15</v>
      </c>
      <c r="F34">
        <f>SUM(F31:F33)</f>
        <v>128570.77588193037</v>
      </c>
      <c r="G34">
        <f>SUM(G31:G33)</f>
        <v>204605.01669894755</v>
      </c>
      <c r="H34">
        <f t="shared" si="5"/>
        <v>-59.138043070410689</v>
      </c>
    </row>
    <row r="37" spans="5:8" x14ac:dyDescent="0.2">
      <c r="F37">
        <f>F31/2.5</f>
        <v>41657.100200467838</v>
      </c>
      <c r="G37">
        <f>G31/2.5</f>
        <v>48897.200680229398</v>
      </c>
      <c r="H37">
        <f>100*(F37-G37)/F37</f>
        <v>-17.380231568975724</v>
      </c>
    </row>
    <row r="38" spans="5:8" x14ac:dyDescent="0.2">
      <c r="F38">
        <f t="shared" ref="F38:G38" si="6">F32/2.5</f>
        <v>9771.2101523043093</v>
      </c>
      <c r="G38">
        <f t="shared" si="6"/>
        <v>32944.805999349621</v>
      </c>
      <c r="H38">
        <f t="shared" ref="H38:H40" si="7">100*(F38-G38)/F38</f>
        <v>-237.16198388774157</v>
      </c>
    </row>
    <row r="39" spans="5:8" x14ac:dyDescent="0.2">
      <c r="F39">
        <f t="shared" ref="F39:G39" si="8">F33/2.5</f>
        <v>0</v>
      </c>
      <c r="G39">
        <f t="shared" si="8"/>
        <v>0</v>
      </c>
    </row>
    <row r="40" spans="5:8" x14ac:dyDescent="0.2">
      <c r="F40">
        <f t="shared" ref="F40:G40" si="9">F34/2.5</f>
        <v>51428.310352772147</v>
      </c>
      <c r="G40">
        <f t="shared" si="9"/>
        <v>81842.006679579019</v>
      </c>
      <c r="H40">
        <f t="shared" si="7"/>
        <v>-59.138043070410689</v>
      </c>
    </row>
    <row r="42" spans="5:8" x14ac:dyDescent="0.2">
      <c r="E42" t="s">
        <v>21</v>
      </c>
    </row>
    <row r="43" spans="5:8" x14ac:dyDescent="0.2">
      <c r="E43" t="s">
        <v>12</v>
      </c>
      <c r="F43">
        <v>3276</v>
      </c>
      <c r="G43">
        <f>F43*(1-H37/100)</f>
        <v>3845.3763861996449</v>
      </c>
      <c r="H43">
        <f>F43-G43</f>
        <v>-569.37638619964491</v>
      </c>
    </row>
    <row r="44" spans="5:8" x14ac:dyDescent="0.2">
      <c r="E44" t="s">
        <v>13</v>
      </c>
      <c r="F44">
        <v>24.705120059999999</v>
      </c>
      <c r="G44">
        <f>F44*(1-H38/100)</f>
        <v>83.296272916144417</v>
      </c>
      <c r="H44">
        <f t="shared" ref="H44:H45" si="10">F44-G44</f>
        <v>-58.591152856144419</v>
      </c>
    </row>
    <row r="45" spans="5:8" x14ac:dyDescent="0.2">
      <c r="E45" t="s">
        <v>14</v>
      </c>
      <c r="F45">
        <v>0</v>
      </c>
      <c r="G45">
        <f>F45*(1-H39/100)</f>
        <v>0</v>
      </c>
      <c r="H45">
        <f t="shared" si="10"/>
        <v>0</v>
      </c>
    </row>
    <row r="46" spans="5:8" x14ac:dyDescent="0.2">
      <c r="E46" t="s">
        <v>15</v>
      </c>
      <c r="F46">
        <v>3300.7051200000001</v>
      </c>
      <c r="G46">
        <f>SUM(G43:G45)</f>
        <v>3928.6726591157894</v>
      </c>
      <c r="H46">
        <f>SUM(H43:H45)</f>
        <v>-627.9675390557893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A7594-E291-8048-9A99-303698ABB733}">
  <dimension ref="A1:L40"/>
  <sheetViews>
    <sheetView zoomScaleNormal="100" workbookViewId="0">
      <selection activeCell="H2" sqref="H2:H4"/>
    </sheetView>
  </sheetViews>
  <sheetFormatPr baseColWidth="10" defaultColWidth="11.5" defaultRowHeight="15" x14ac:dyDescent="0.2"/>
  <cols>
    <col min="4" max="4" width="12.6640625" customWidth="1"/>
    <col min="5" max="5" width="15.6640625" customWidth="1"/>
  </cols>
  <sheetData>
    <row r="1" spans="1:12" ht="41" customHeight="1" x14ac:dyDescent="0.2">
      <c r="A1" s="3" t="s">
        <v>2</v>
      </c>
      <c r="B1" s="3" t="s">
        <v>0</v>
      </c>
      <c r="C1" s="3" t="s">
        <v>1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 spans="1:12" x14ac:dyDescent="0.2">
      <c r="A2" s="1">
        <v>45772</v>
      </c>
      <c r="B2">
        <v>1.5288157894736842</v>
      </c>
      <c r="C2">
        <v>1.4112105263157895</v>
      </c>
      <c r="D2" s="2">
        <v>4886.8312757201647</v>
      </c>
      <c r="E2" s="2">
        <v>9513.1687242798362</v>
      </c>
      <c r="F2">
        <f>SUM(D2:E2)</f>
        <v>14400</v>
      </c>
      <c r="G2" s="6">
        <v>4886.8312757201647</v>
      </c>
      <c r="H2">
        <v>9513.1687242798362</v>
      </c>
      <c r="I2">
        <f>SUM(G2:H2)</f>
        <v>14400</v>
      </c>
      <c r="J2" s="4">
        <v>10314.285714285714</v>
      </c>
      <c r="K2">
        <v>5085.7142857142862</v>
      </c>
      <c r="L2">
        <f>I2-J2</f>
        <v>4085.7142857142862</v>
      </c>
    </row>
    <row r="3" spans="1:12" x14ac:dyDescent="0.2">
      <c r="A3" s="1">
        <v>45802</v>
      </c>
      <c r="B3">
        <v>1.5806907894736841</v>
      </c>
      <c r="C3">
        <v>0</v>
      </c>
      <c r="D3" s="2">
        <v>4886.8312757201647</v>
      </c>
      <c r="E3" s="2">
        <v>2570.3115814226921</v>
      </c>
      <c r="F3">
        <f t="shared" ref="F3:F13" si="0">SUM(D3:E3)</f>
        <v>7457.1428571428569</v>
      </c>
      <c r="G3" s="6">
        <v>4886.8312757201647</v>
      </c>
      <c r="H3">
        <v>2570.3115814226921</v>
      </c>
      <c r="I3" s="6">
        <f>SUM(G3:H3)+1000</f>
        <v>8457.1428571428569</v>
      </c>
      <c r="J3" s="4">
        <v>12000</v>
      </c>
      <c r="K3">
        <v>542.85714285714312</v>
      </c>
      <c r="L3">
        <f>L2+I3-J3</f>
        <v>542.85714285714312</v>
      </c>
    </row>
    <row r="4" spans="1:12" x14ac:dyDescent="0.2">
      <c r="A4" s="1">
        <v>45833</v>
      </c>
      <c r="B4">
        <v>1.6237697368421053</v>
      </c>
      <c r="C4">
        <v>1.4613947368421052</v>
      </c>
      <c r="D4" s="2">
        <v>4886.8312757201647</v>
      </c>
      <c r="E4" s="2">
        <v>9627.4544385655499</v>
      </c>
      <c r="F4">
        <f t="shared" si="0"/>
        <v>14514.285714285714</v>
      </c>
      <c r="G4" s="6">
        <v>4886.8312757201647</v>
      </c>
      <c r="H4">
        <v>9627.4544385655499</v>
      </c>
      <c r="I4">
        <f t="shared" ref="I4:I13" si="1">SUM(G4:H4)</f>
        <v>14514.285714285714</v>
      </c>
      <c r="J4" s="4">
        <v>9828.5714285714294</v>
      </c>
      <c r="K4">
        <v>5228.5714285714275</v>
      </c>
      <c r="L4">
        <f t="shared" ref="L4:L13" si="2">L3+I4-J4</f>
        <v>5228.5714285714275</v>
      </c>
    </row>
    <row r="5" spans="1:12" x14ac:dyDescent="0.2">
      <c r="A5" s="1">
        <v>45863</v>
      </c>
      <c r="B5">
        <v>1.6237697368421053</v>
      </c>
      <c r="C5">
        <v>0.97426315789473683</v>
      </c>
      <c r="D5" s="2">
        <v>4886.8312757201647</v>
      </c>
      <c r="E5" s="2">
        <v>7341.7401528512646</v>
      </c>
      <c r="F5">
        <f t="shared" si="0"/>
        <v>12228.571428571429</v>
      </c>
      <c r="G5" s="6">
        <v>4886.8312757201647</v>
      </c>
      <c r="H5">
        <v>7341.7401528512646</v>
      </c>
      <c r="I5">
        <f t="shared" si="1"/>
        <v>12228.571428571429</v>
      </c>
      <c r="J5" s="4">
        <v>12457.142857142857</v>
      </c>
      <c r="K5">
        <v>4999.9999999999982</v>
      </c>
      <c r="L5">
        <f t="shared" si="2"/>
        <v>4999.9999999999982</v>
      </c>
    </row>
    <row r="6" spans="1:12" x14ac:dyDescent="0.2">
      <c r="A6" s="1">
        <v>45894</v>
      </c>
      <c r="B6">
        <v>1.6237697368421053</v>
      </c>
      <c r="C6">
        <v>0.97426315789473683</v>
      </c>
      <c r="D6" s="2">
        <v>4886.8312757201647</v>
      </c>
      <c r="E6" s="2">
        <v>7341.7401528512646</v>
      </c>
      <c r="F6">
        <f t="shared" si="0"/>
        <v>12228.571428571429</v>
      </c>
      <c r="G6" s="6">
        <v>4886.8312757201647</v>
      </c>
      <c r="H6">
        <v>2770.3115821323399</v>
      </c>
      <c r="I6">
        <f t="shared" si="1"/>
        <v>7657.1428578525047</v>
      </c>
      <c r="J6" s="4">
        <v>12657.142857142857</v>
      </c>
      <c r="K6">
        <v>4571.4285714285706</v>
      </c>
      <c r="L6">
        <f t="shared" si="2"/>
        <v>7.0964597398415208E-7</v>
      </c>
    </row>
    <row r="7" spans="1:12" x14ac:dyDescent="0.2">
      <c r="A7" s="1">
        <v>45925</v>
      </c>
      <c r="B7">
        <v>1.6237697368421053</v>
      </c>
      <c r="C7">
        <v>0.32475657894736842</v>
      </c>
      <c r="D7" s="2">
        <v>4886.8312757201647</v>
      </c>
      <c r="E7" s="2">
        <v>4456.0258671369784</v>
      </c>
      <c r="F7">
        <f t="shared" si="0"/>
        <v>9342.8571428571431</v>
      </c>
      <c r="G7" s="6">
        <v>4886.8312757201647</v>
      </c>
      <c r="H7">
        <v>7113.1687252683996</v>
      </c>
      <c r="I7">
        <f t="shared" si="1"/>
        <v>12000.000000988564</v>
      </c>
      <c r="J7" s="4">
        <v>12000</v>
      </c>
      <c r="K7">
        <v>1914.2857142857138</v>
      </c>
      <c r="L7">
        <f t="shared" si="2"/>
        <v>1.6982103261398152E-6</v>
      </c>
    </row>
    <row r="8" spans="1:12" x14ac:dyDescent="0.2">
      <c r="A8" s="1">
        <v>45955</v>
      </c>
      <c r="B8">
        <v>1.7219534883720931</v>
      </c>
      <c r="C8">
        <v>1.7219534883720931</v>
      </c>
      <c r="D8" s="2">
        <v>2767.3611111111113</v>
      </c>
      <c r="E8" s="2">
        <v>10546.924603174602</v>
      </c>
      <c r="F8">
        <f t="shared" si="0"/>
        <v>13314.285714285714</v>
      </c>
      <c r="G8" s="6">
        <v>2767.3611111111113</v>
      </c>
      <c r="H8">
        <v>8946.9245985163598</v>
      </c>
      <c r="I8">
        <f t="shared" si="1"/>
        <v>11714.285709627471</v>
      </c>
      <c r="J8" s="4">
        <v>11714.285714285714</v>
      </c>
      <c r="K8">
        <v>3514.2857142857138</v>
      </c>
      <c r="L8">
        <f t="shared" si="2"/>
        <v>-2.9600323614431545E-6</v>
      </c>
    </row>
    <row r="9" spans="1:12" x14ac:dyDescent="0.2">
      <c r="A9" s="1">
        <v>45986</v>
      </c>
      <c r="B9">
        <v>1.720433105627585</v>
      </c>
      <c r="C9">
        <v>1.720433105627585</v>
      </c>
      <c r="D9" s="2">
        <v>2767.3611111111113</v>
      </c>
      <c r="E9" s="2">
        <v>7346.9246031746025</v>
      </c>
      <c r="F9">
        <f t="shared" si="0"/>
        <v>10114.285714285714</v>
      </c>
      <c r="G9" s="6">
        <v>2767.3611111111113</v>
      </c>
      <c r="H9">
        <v>6575.4960321757098</v>
      </c>
      <c r="I9">
        <f t="shared" si="1"/>
        <v>9342.8571432868212</v>
      </c>
      <c r="J9" s="4">
        <v>9342.8571428571431</v>
      </c>
      <c r="K9">
        <v>4285.7142857142844</v>
      </c>
      <c r="L9">
        <f t="shared" si="2"/>
        <v>-2.5303543225163594E-6</v>
      </c>
    </row>
    <row r="10" spans="1:12" x14ac:dyDescent="0.2">
      <c r="A10" s="1">
        <v>46016</v>
      </c>
      <c r="B10">
        <v>1.720433105627585</v>
      </c>
      <c r="C10">
        <v>2.2939030624099632</v>
      </c>
      <c r="D10" s="2">
        <v>2767.3611111111113</v>
      </c>
      <c r="E10" s="2">
        <v>6461.210317460318</v>
      </c>
      <c r="F10">
        <f t="shared" si="0"/>
        <v>9228.5714285714294</v>
      </c>
      <c r="G10" s="6">
        <v>2767.3611111111113</v>
      </c>
      <c r="H10">
        <v>6318.3531745687897</v>
      </c>
      <c r="I10">
        <f t="shared" si="1"/>
        <v>9085.7142856799001</v>
      </c>
      <c r="J10" s="4">
        <v>9085.7142857142862</v>
      </c>
      <c r="K10">
        <v>4428.5714285714275</v>
      </c>
      <c r="L10">
        <f t="shared" si="2"/>
        <v>-2.5647404982009903E-6</v>
      </c>
    </row>
    <row r="11" spans="1:12" x14ac:dyDescent="0.2">
      <c r="A11" s="1">
        <v>46047</v>
      </c>
      <c r="B11">
        <v>1.720433105627585</v>
      </c>
      <c r="C11">
        <v>0.28673497839118917</v>
      </c>
      <c r="D11" s="2">
        <v>2767.3611111111113</v>
      </c>
      <c r="E11" s="2">
        <v>3404.0674603174602</v>
      </c>
      <c r="F11">
        <f t="shared" si="0"/>
        <v>6171.4285714285716</v>
      </c>
      <c r="G11" s="6">
        <v>2767.3611111111113</v>
      </c>
      <c r="H11">
        <v>6261.2103190224898</v>
      </c>
      <c r="I11">
        <f t="shared" si="1"/>
        <v>9028.5714301336011</v>
      </c>
      <c r="J11" s="4">
        <v>9028.5714285714294</v>
      </c>
      <c r="K11">
        <v>1571.4285714285706</v>
      </c>
      <c r="L11">
        <f t="shared" si="2"/>
        <v>-1.0025687515735626E-6</v>
      </c>
    </row>
    <row r="12" spans="1:12" x14ac:dyDescent="0.2">
      <c r="A12" s="1">
        <v>46078</v>
      </c>
      <c r="B12">
        <v>1.720433105627585</v>
      </c>
      <c r="C12">
        <v>1.4336865095961708</v>
      </c>
      <c r="D12" s="2">
        <v>2767.3611111111113</v>
      </c>
      <c r="E12" s="2">
        <v>4975.4960317460318</v>
      </c>
      <c r="F12">
        <f t="shared" si="0"/>
        <v>7742.8571428571431</v>
      </c>
      <c r="G12" s="6">
        <v>2767.3611111111113</v>
      </c>
      <c r="H12">
        <v>4918.3531744415704</v>
      </c>
      <c r="I12">
        <f t="shared" si="1"/>
        <v>7685.7142855526818</v>
      </c>
      <c r="J12" s="4">
        <v>7685.7142857142853</v>
      </c>
      <c r="K12">
        <v>1628.5714285714284</v>
      </c>
      <c r="L12">
        <f t="shared" si="2"/>
        <v>-1.1641723176580854E-6</v>
      </c>
    </row>
    <row r="13" spans="1:12" x14ac:dyDescent="0.2">
      <c r="A13" s="1">
        <v>46106</v>
      </c>
      <c r="B13">
        <v>1.720433105627585</v>
      </c>
      <c r="C13">
        <v>1.1469515312049816</v>
      </c>
      <c r="D13" s="2">
        <v>2767.3611111111113</v>
      </c>
      <c r="E13" s="2">
        <v>4918.353174603174</v>
      </c>
      <c r="F13">
        <f t="shared" si="0"/>
        <v>7685.7142857142853</v>
      </c>
      <c r="G13" s="6">
        <v>2767.3611111111113</v>
      </c>
      <c r="H13">
        <v>4804.0674598933701</v>
      </c>
      <c r="I13">
        <f t="shared" si="1"/>
        <v>7571.4285710044815</v>
      </c>
      <c r="J13" s="4">
        <v>7571.4285714285716</v>
      </c>
      <c r="K13">
        <v>1742.8571428571422</v>
      </c>
      <c r="L13">
        <f t="shared" si="2"/>
        <v>-1.5882624211371876E-6</v>
      </c>
    </row>
    <row r="16" spans="1:12" x14ac:dyDescent="0.2">
      <c r="F16" t="s">
        <v>16</v>
      </c>
      <c r="G16" t="s">
        <v>17</v>
      </c>
    </row>
    <row r="17" spans="5:8" x14ac:dyDescent="0.2">
      <c r="F17">
        <f>B2*D2+C2*E2</f>
        <v>20896.148657136669</v>
      </c>
      <c r="G17">
        <f>B2*G2+C2*H2</f>
        <v>20896.148657136669</v>
      </c>
    </row>
    <row r="18" spans="5:8" x14ac:dyDescent="0.2">
      <c r="F18">
        <f t="shared" ref="F18:F28" si="3">B3*D3+C3*E3</f>
        <v>7724.5691872427979</v>
      </c>
      <c r="G18">
        <f t="shared" ref="G18:G28" si="4">B3*G3+C3*H3</f>
        <v>7724.5691872427979</v>
      </c>
    </row>
    <row r="19" spans="5:8" x14ac:dyDescent="0.2">
      <c r="F19">
        <f t="shared" si="3"/>
        <v>22004.599980274761</v>
      </c>
      <c r="G19">
        <f t="shared" si="4"/>
        <v>22004.599980274761</v>
      </c>
    </row>
    <row r="20" spans="5:8" x14ac:dyDescent="0.2">
      <c r="F20">
        <f t="shared" si="3"/>
        <v>15087.875680327363</v>
      </c>
      <c r="G20">
        <f t="shared" si="4"/>
        <v>15087.875680327363</v>
      </c>
    </row>
    <row r="21" spans="5:8" x14ac:dyDescent="0.2">
      <c r="F21">
        <f t="shared" si="3"/>
        <v>15087.875680327363</v>
      </c>
      <c r="G21">
        <f t="shared" si="4"/>
        <v>10634.101244928521</v>
      </c>
    </row>
    <row r="22" spans="5:8" x14ac:dyDescent="0.2">
      <c r="F22">
        <f t="shared" si="3"/>
        <v>9382.2124508802881</v>
      </c>
      <c r="G22">
        <f t="shared" si="4"/>
        <v>10245.137075261482</v>
      </c>
    </row>
    <row r="23" spans="5:8" x14ac:dyDescent="0.2">
      <c r="F23">
        <f t="shared" si="3"/>
        <v>22926.580730897007</v>
      </c>
      <c r="G23">
        <f t="shared" si="4"/>
        <v>20171.455141480383</v>
      </c>
    </row>
    <row r="24" spans="5:8" x14ac:dyDescent="0.2">
      <c r="F24">
        <f t="shared" si="3"/>
        <v>17400.951982633287</v>
      </c>
      <c r="G24">
        <f t="shared" si="4"/>
        <v>16073.760730459811</v>
      </c>
    </row>
    <row r="25" spans="5:8" x14ac:dyDescent="0.2">
      <c r="F25">
        <f t="shared" si="3"/>
        <v>19582.449804878968</v>
      </c>
      <c r="G25">
        <f t="shared" si="4"/>
        <v>19254.74936731295</v>
      </c>
    </row>
    <row r="26" spans="5:8" x14ac:dyDescent="0.2">
      <c r="F26">
        <f t="shared" si="3"/>
        <v>5737.1248804581701</v>
      </c>
      <c r="G26">
        <f t="shared" si="4"/>
        <v>6556.3676763094973</v>
      </c>
    </row>
    <row r="27" spans="5:8" x14ac:dyDescent="0.2">
      <c r="F27">
        <f t="shared" si="3"/>
        <v>11894.361210045459</v>
      </c>
      <c r="G27">
        <f t="shared" si="4"/>
        <v>11812.436266408275</v>
      </c>
    </row>
    <row r="28" spans="5:8" x14ac:dyDescent="0.2">
      <c r="F28">
        <f t="shared" si="3"/>
        <v>10402.172375399885</v>
      </c>
      <c r="G28">
        <f t="shared" si="4"/>
        <v>10271.092199918621</v>
      </c>
    </row>
    <row r="31" spans="5:8" x14ac:dyDescent="0.2">
      <c r="E31" t="s">
        <v>12</v>
      </c>
      <c r="F31">
        <f>SUM(F17:F28)</f>
        <v>178126.92262050201</v>
      </c>
      <c r="G31">
        <f>SUM(G17:G28)</f>
        <v>170732.29320706113</v>
      </c>
      <c r="H31">
        <f>100*(F31-G31)/F31</f>
        <v>4.1513260907757781</v>
      </c>
    </row>
    <row r="32" spans="5:8" x14ac:dyDescent="0.2">
      <c r="E32" t="s">
        <v>13</v>
      </c>
      <c r="F32">
        <f>0.05*SUM(K2:K13)</f>
        <v>1975.7142857142856</v>
      </c>
      <c r="G32">
        <f>0.05*SUM(L2:L13)</f>
        <v>742.85714238702917</v>
      </c>
      <c r="H32">
        <f t="shared" ref="H32:H34" si="5">100*(F32-G32)/F32</f>
        <v>62.400578476433807</v>
      </c>
    </row>
    <row r="33" spans="5:8" x14ac:dyDescent="0.2">
      <c r="E33" t="s">
        <v>14</v>
      </c>
      <c r="F33">
        <v>0</v>
      </c>
      <c r="G33">
        <v>0</v>
      </c>
    </row>
    <row r="34" spans="5:8" x14ac:dyDescent="0.2">
      <c r="E34" t="s">
        <v>15</v>
      </c>
      <c r="F34">
        <f>SUM(F31:F33)</f>
        <v>180102.6369062163</v>
      </c>
      <c r="G34">
        <f>SUM(G31:G33)</f>
        <v>171475.15034944814</v>
      </c>
      <c r="H34">
        <f t="shared" si="5"/>
        <v>4.7903166244371489</v>
      </c>
    </row>
    <row r="37" spans="5:8" x14ac:dyDescent="0.2">
      <c r="E37" t="s">
        <v>12</v>
      </c>
      <c r="F37">
        <v>2768</v>
      </c>
      <c r="G37">
        <f>F37*(1-H31/100)</f>
        <v>2653.0912938073266</v>
      </c>
      <c r="H37">
        <f>F37-G37</f>
        <v>114.90870619267343</v>
      </c>
    </row>
    <row r="38" spans="5:8" x14ac:dyDescent="0.2">
      <c r="E38" t="s">
        <v>13</v>
      </c>
      <c r="F38">
        <v>30.7</v>
      </c>
      <c r="G38">
        <f>F38*(1-H32/100)</f>
        <v>11.543022407734821</v>
      </c>
      <c r="H38">
        <f t="shared" ref="H38:H39" si="6">F38-G38</f>
        <v>19.156977592265179</v>
      </c>
    </row>
    <row r="39" spans="5:8" x14ac:dyDescent="0.2">
      <c r="E39" t="s">
        <v>14</v>
      </c>
      <c r="F39">
        <v>0</v>
      </c>
      <c r="G39">
        <f>F39*(1-H33/100)</f>
        <v>0</v>
      </c>
      <c r="H39">
        <f t="shared" si="6"/>
        <v>0</v>
      </c>
    </row>
    <row r="40" spans="5:8" x14ac:dyDescent="0.2">
      <c r="E40" t="s">
        <v>15</v>
      </c>
      <c r="F40">
        <v>2798.7</v>
      </c>
      <c r="G40">
        <f>SUM(G37:G39)</f>
        <v>2664.6343162150615</v>
      </c>
      <c r="H40">
        <f>SUM(H37:H39)</f>
        <v>134.06568378493861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66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04</vt:lpstr>
      <vt:lpstr>05</vt:lpstr>
      <vt:lpstr>05Asol</vt:lpstr>
      <vt:lpstr>06</vt:lpstr>
      <vt:lpstr>07</vt:lpstr>
      <vt:lpstr>08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Victoria WU</dc:creator>
  <dc:description/>
  <cp:lastModifiedBy>botapaul9</cp:lastModifiedBy>
  <cp:revision>24</cp:revision>
  <dcterms:created xsi:type="dcterms:W3CDTF">2015-06-05T18:17:20Z</dcterms:created>
  <dcterms:modified xsi:type="dcterms:W3CDTF">2025-09-25T19:09:07Z</dcterms:modified>
  <dc:language>en-SG</dc:language>
</cp:coreProperties>
</file>