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9CAA6C4D-3BFE-1148-B510-0F31C84564BE}" xr6:coauthVersionLast="47" xr6:coauthVersionMax="47" xr10:uidLastSave="{00000000-0000-0000-0000-000000000000}"/>
  <bookViews>
    <workbookView xWindow="6560" yWindow="5040" windowWidth="19420" windowHeight="11500" tabRatio="500" activeTab="1" xr2:uid="{00000000-000D-0000-FFFF-FFFF00000000}"/>
  </bookViews>
  <sheets>
    <sheet name="04" sheetId="11" r:id="rId1"/>
    <sheet name="05" sheetId="9" r:id="rId2"/>
    <sheet name="05Asol" sheetId="13" r:id="rId3"/>
    <sheet name="06" sheetId="7" r:id="rId4"/>
    <sheet name="07" sheetId="8" r:id="rId5"/>
    <sheet name="08" sheetId="6" r:id="rId6"/>
    <sheet name="Sheet1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" i="13" l="1"/>
  <c r="H39" i="13" s="1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G31" i="13" s="1"/>
  <c r="G34" i="13" s="1"/>
  <c r="F17" i="13"/>
  <c r="F31" i="13" s="1"/>
  <c r="I13" i="13"/>
  <c r="F13" i="13"/>
  <c r="I12" i="13"/>
  <c r="F12" i="13"/>
  <c r="I11" i="13"/>
  <c r="F11" i="13"/>
  <c r="I10" i="13"/>
  <c r="F10" i="13"/>
  <c r="I9" i="13"/>
  <c r="F9" i="13"/>
  <c r="I8" i="13"/>
  <c r="F8" i="13"/>
  <c r="I7" i="13"/>
  <c r="F7" i="13"/>
  <c r="I6" i="13"/>
  <c r="F6" i="13"/>
  <c r="I5" i="13"/>
  <c r="F5" i="13"/>
  <c r="I4" i="13"/>
  <c r="F4" i="13"/>
  <c r="I3" i="13"/>
  <c r="F3" i="13"/>
  <c r="I2" i="13"/>
  <c r="L2" i="13" s="1"/>
  <c r="G32" i="13" s="1"/>
  <c r="F2" i="13"/>
  <c r="K2" i="13" s="1"/>
  <c r="K3" i="13" l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H31" i="13"/>
  <c r="G37" i="13" s="1"/>
  <c r="H37" i="13" l="1"/>
  <c r="F32" i="13"/>
  <c r="F38" i="13" l="1"/>
  <c r="H32" i="13"/>
  <c r="F34" i="13"/>
  <c r="H34" i="13" s="1"/>
  <c r="F40" i="13" l="1"/>
  <c r="G38" i="13"/>
  <c r="G40" i="13" s="1"/>
  <c r="H38" i="13"/>
  <c r="H40" i="13" s="1"/>
  <c r="G39" i="9" l="1"/>
  <c r="H39" i="9" s="1"/>
  <c r="F38" i="9"/>
  <c r="F40" i="9" s="1"/>
  <c r="F40" i="7"/>
  <c r="G39" i="7"/>
  <c r="H39" i="7" s="1"/>
  <c r="G38" i="7"/>
  <c r="F38" i="7"/>
  <c r="H38" i="7" s="1"/>
  <c r="I2" i="11" l="1"/>
  <c r="I3" i="11"/>
  <c r="I4" i="11"/>
  <c r="I5" i="11"/>
  <c r="I6" i="11"/>
  <c r="I7" i="11"/>
  <c r="I8" i="11"/>
  <c r="I9" i="11"/>
  <c r="I10" i="11"/>
  <c r="I11" i="11"/>
  <c r="I12" i="11"/>
  <c r="I13" i="11"/>
  <c r="G45" i="8"/>
  <c r="H45" i="8" s="1"/>
  <c r="F44" i="8"/>
  <c r="F46" i="8" s="1"/>
  <c r="G43" i="8"/>
  <c r="H43" i="8" s="1"/>
  <c r="H39" i="11"/>
  <c r="G39" i="11"/>
  <c r="G28" i="11"/>
  <c r="F28" i="11"/>
  <c r="G27" i="11"/>
  <c r="F27" i="11"/>
  <c r="G26" i="11"/>
  <c r="F26" i="11"/>
  <c r="C26" i="11"/>
  <c r="B26" i="11"/>
  <c r="G25" i="11"/>
  <c r="F25" i="11"/>
  <c r="C25" i="11"/>
  <c r="B25" i="11"/>
  <c r="G24" i="11"/>
  <c r="F24" i="11"/>
  <c r="C24" i="11"/>
  <c r="B24" i="11"/>
  <c r="G23" i="11"/>
  <c r="F23" i="11"/>
  <c r="C23" i="11"/>
  <c r="B23" i="11"/>
  <c r="G22" i="11"/>
  <c r="F22" i="11"/>
  <c r="C22" i="11"/>
  <c r="B22" i="11"/>
  <c r="G21" i="11"/>
  <c r="F21" i="11"/>
  <c r="C21" i="11"/>
  <c r="B21" i="11"/>
  <c r="G20" i="11"/>
  <c r="F20" i="11"/>
  <c r="C20" i="11"/>
  <c r="B20" i="11"/>
  <c r="G19" i="11"/>
  <c r="F19" i="11"/>
  <c r="C19" i="11"/>
  <c r="B19" i="11"/>
  <c r="G18" i="11"/>
  <c r="F18" i="11"/>
  <c r="C18" i="11"/>
  <c r="B18" i="11"/>
  <c r="G17" i="11"/>
  <c r="F17" i="11"/>
  <c r="F31" i="11" s="1"/>
  <c r="C17" i="11"/>
  <c r="B17" i="11"/>
  <c r="C16" i="11"/>
  <c r="B16" i="11"/>
  <c r="C15" i="11"/>
  <c r="B15" i="11"/>
  <c r="F13" i="11"/>
  <c r="F12" i="11"/>
  <c r="F11" i="11"/>
  <c r="F10" i="11"/>
  <c r="F9" i="11"/>
  <c r="F8" i="11"/>
  <c r="F7" i="11"/>
  <c r="F6" i="11"/>
  <c r="F5" i="11"/>
  <c r="F4" i="11"/>
  <c r="F3" i="11"/>
  <c r="L2" i="11"/>
  <c r="F2" i="11"/>
  <c r="K2" i="11" s="1"/>
  <c r="L3" i="11" l="1"/>
  <c r="G31" i="11"/>
  <c r="G34" i="11" s="1"/>
  <c r="L4" i="11"/>
  <c r="L5" i="11" s="1"/>
  <c r="L6" i="11" s="1"/>
  <c r="L7" i="11" s="1"/>
  <c r="L8" i="11" s="1"/>
  <c r="L9" i="11" s="1"/>
  <c r="L10" i="11" s="1"/>
  <c r="L11" i="11" s="1"/>
  <c r="L12" i="11" s="1"/>
  <c r="L13" i="11" s="1"/>
  <c r="G44" i="8"/>
  <c r="H44" i="8" s="1"/>
  <c r="H46" i="8" s="1"/>
  <c r="G46" i="8"/>
  <c r="H31" i="11"/>
  <c r="G37" i="11" s="1"/>
  <c r="G38" i="11" s="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F32" i="11"/>
  <c r="F38" i="11" s="1"/>
  <c r="F40" i="11" l="1"/>
  <c r="H38" i="11"/>
  <c r="H37" i="11"/>
  <c r="G40" i="11"/>
  <c r="F34" i="11"/>
  <c r="H34" i="11" s="1"/>
  <c r="H40" i="11" l="1"/>
  <c r="F6" i="10" l="1"/>
  <c r="F7" i="10"/>
  <c r="F8" i="10"/>
  <c r="F39" i="6"/>
  <c r="K3" i="7" l="1"/>
  <c r="F38" i="8"/>
  <c r="H38" i="8" s="1"/>
  <c r="G38" i="8"/>
  <c r="F39" i="8"/>
  <c r="G39" i="8"/>
  <c r="G37" i="8"/>
  <c r="H37" i="8" s="1"/>
  <c r="F37" i="8"/>
  <c r="H40" i="8"/>
  <c r="F40" i="8"/>
  <c r="G40" i="8"/>
  <c r="G31" i="8" l="1"/>
  <c r="F31" i="8"/>
  <c r="G32" i="8"/>
  <c r="F32" i="8"/>
  <c r="E14" i="8"/>
  <c r="F17" i="6"/>
  <c r="H32" i="6" l="1"/>
  <c r="G32" i="6"/>
  <c r="F32" i="6"/>
  <c r="F31" i="6"/>
  <c r="F34" i="6" s="1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G32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F32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F31" i="9" s="1"/>
  <c r="F34" i="9" s="1"/>
  <c r="I13" i="9"/>
  <c r="F13" i="9"/>
  <c r="I12" i="9"/>
  <c r="F12" i="9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I3" i="9"/>
  <c r="F3" i="9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I2" i="9"/>
  <c r="L2" i="9" s="1"/>
  <c r="G32" i="9" s="1"/>
  <c r="H32" i="9" s="1"/>
  <c r="G38" i="9" s="1"/>
  <c r="H38" i="9" s="1"/>
  <c r="F2" i="9"/>
  <c r="I13" i="8"/>
  <c r="F13" i="8"/>
  <c r="I12" i="8"/>
  <c r="F12" i="8"/>
  <c r="I11" i="8"/>
  <c r="F11" i="8"/>
  <c r="I10" i="8"/>
  <c r="F10" i="8"/>
  <c r="I9" i="8"/>
  <c r="F9" i="8"/>
  <c r="I8" i="8"/>
  <c r="F8" i="8"/>
  <c r="I7" i="8"/>
  <c r="F7" i="8"/>
  <c r="I6" i="8"/>
  <c r="F6" i="8"/>
  <c r="I5" i="8"/>
  <c r="F5" i="8"/>
  <c r="I4" i="8"/>
  <c r="F4" i="8"/>
  <c r="I3" i="8"/>
  <c r="F3" i="8"/>
  <c r="I2" i="8"/>
  <c r="F2" i="8"/>
  <c r="G31" i="6" l="1"/>
  <c r="G34" i="6"/>
  <c r="H34" i="6" s="1"/>
  <c r="H31" i="6"/>
  <c r="F31" i="7"/>
  <c r="G34" i="8"/>
  <c r="G31" i="7"/>
  <c r="G34" i="7" s="1"/>
  <c r="G31" i="9"/>
  <c r="I13" i="7"/>
  <c r="F13" i="7"/>
  <c r="I12" i="7"/>
  <c r="F12" i="7"/>
  <c r="I11" i="7"/>
  <c r="F11" i="7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2" i="7"/>
  <c r="F2" i="7"/>
  <c r="K2" i="7" s="1"/>
  <c r="K4" i="7" s="1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I4" i="6"/>
  <c r="F4" i="6"/>
  <c r="I3" i="6"/>
  <c r="F3" i="6"/>
  <c r="I2" i="6"/>
  <c r="F2" i="6"/>
  <c r="G34" i="9" l="1"/>
  <c r="H34" i="9" s="1"/>
  <c r="H31" i="9"/>
  <c r="G37" i="9" s="1"/>
  <c r="K5" i="7"/>
  <c r="K6" i="7" s="1"/>
  <c r="K7" i="7" s="1"/>
  <c r="K8" i="7" s="1"/>
  <c r="K9" i="7" s="1"/>
  <c r="K10" i="7" s="1"/>
  <c r="K11" i="7" s="1"/>
  <c r="K12" i="7" s="1"/>
  <c r="K13" i="7" s="1"/>
  <c r="F32" i="7"/>
  <c r="H32" i="7" s="1"/>
  <c r="F34" i="7"/>
  <c r="H34" i="7" s="1"/>
  <c r="H31" i="7"/>
  <c r="G37" i="7" s="1"/>
  <c r="H31" i="8"/>
  <c r="G40" i="7" l="1"/>
  <c r="H37" i="7"/>
  <c r="H40" i="7" s="1"/>
  <c r="H37" i="9"/>
  <c r="H40" i="9" s="1"/>
  <c r="G40" i="9"/>
  <c r="H32" i="8"/>
  <c r="F34" i="8"/>
  <c r="H34" i="8" s="1"/>
</calcChain>
</file>

<file path=xl/sharedStrings.xml><?xml version="1.0" encoding="utf-8"?>
<sst xmlns="http://schemas.openxmlformats.org/spreadsheetml/2006/main" count="145" uniqueCount="26">
  <si>
    <t>Hedged price</t>
  </si>
  <si>
    <t>Unhedged price</t>
  </si>
  <si>
    <t>Date</t>
  </si>
  <si>
    <t>Man Hedged quantity</t>
  </si>
  <si>
    <t>Man Unhedged quantity</t>
  </si>
  <si>
    <t>Man total</t>
  </si>
  <si>
    <t>Order-AI-Hedged</t>
  </si>
  <si>
    <t>Order-AI-Unhedged</t>
  </si>
  <si>
    <t>Order-AI-Total</t>
  </si>
  <si>
    <t>Demand</t>
  </si>
  <si>
    <t>Manual-storage</t>
  </si>
  <si>
    <t>AI-storage</t>
  </si>
  <si>
    <t>Procurement</t>
  </si>
  <si>
    <t>Storage</t>
  </si>
  <si>
    <t>Backlog</t>
  </si>
  <si>
    <t>Total</t>
  </si>
  <si>
    <t>Man</t>
  </si>
  <si>
    <t>Price-SAA</t>
  </si>
  <si>
    <t>AI</t>
  </si>
  <si>
    <t>Hed</t>
  </si>
  <si>
    <t>Unhed</t>
  </si>
  <si>
    <t>Jul</t>
  </si>
  <si>
    <t>USD</t>
  </si>
  <si>
    <t>Jun</t>
  </si>
  <si>
    <t>May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</si>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</sst>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5A62-87F9-6044-90ED-F19AB9A4C355}">
  <dimension ref="A1:L40"/>
  <sheetViews>
    <sheetView topLeftCell="A22" zoomScaleNormal="100" workbookViewId="0">
      <selection activeCell="H2" sqref="H2:H1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47.552286315789345</v>
      </c>
      <c r="C2">
        <v>43.894292210526316</v>
      </c>
      <c r="D2" s="2">
        <v>4886.8312757201647</v>
      </c>
      <c r="E2" s="2">
        <v>4886.8312757201647</v>
      </c>
      <c r="F2">
        <f>SUM(D2:E2)</f>
        <v>9773.6625514403295</v>
      </c>
      <c r="G2" s="2">
        <v>4886.8312757201647</v>
      </c>
      <c r="H2">
        <v>7000</v>
      </c>
      <c r="I2">
        <f>SUM(G2:H2)</f>
        <v>11886.831275720164</v>
      </c>
      <c r="J2">
        <v>9773.6625514403295</v>
      </c>
      <c r="K2">
        <f>F2-J2</f>
        <v>0</v>
      </c>
      <c r="L2">
        <f>I2-J2</f>
        <v>2113.1687242798344</v>
      </c>
    </row>
    <row r="3" spans="1:12" x14ac:dyDescent="0.2">
      <c r="A3" s="1">
        <v>45802</v>
      </c>
      <c r="B3">
        <v>49.165806315789467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>
        <v>7000</v>
      </c>
      <c r="I3">
        <f t="shared" ref="I3:I13" si="1">SUM(G3:H3)</f>
        <v>11886.831275720164</v>
      </c>
      <c r="J3">
        <v>5079.7325102880659</v>
      </c>
      <c r="K3">
        <f>K2+F3-J3</f>
        <v>0</v>
      </c>
      <c r="L3">
        <f>L2+I3-J3</f>
        <v>8920.2674897119323</v>
      </c>
    </row>
    <row r="4" spans="1:12" x14ac:dyDescent="0.2">
      <c r="A4" s="1">
        <v>45833</v>
      </c>
      <c r="B4">
        <v>50.505733894736842</v>
      </c>
      <c r="C4">
        <v>45.455221894736837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>
        <v>7000</v>
      </c>
      <c r="I4">
        <f t="shared" si="1"/>
        <v>11886.831275720164</v>
      </c>
      <c r="J4">
        <v>9902.2633744855975</v>
      </c>
      <c r="K4">
        <f t="shared" ref="K4:K13" si="2">K3+F4-J4</f>
        <v>0</v>
      </c>
      <c r="L4">
        <f>L3+I4-J4</f>
        <v>10904.835390946499</v>
      </c>
    </row>
    <row r="5" spans="1:12" x14ac:dyDescent="0.2">
      <c r="A5" s="1">
        <v>45863</v>
      </c>
      <c r="B5">
        <v>50.505733894736842</v>
      </c>
      <c r="C5">
        <v>30.303481263157895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>
        <v>7000</v>
      </c>
      <c r="I5">
        <f t="shared" si="1"/>
        <v>11886.831275720164</v>
      </c>
      <c r="J5">
        <v>8326.9032921810704</v>
      </c>
      <c r="K5">
        <f t="shared" si="2"/>
        <v>0</v>
      </c>
      <c r="L5">
        <f t="shared" ref="L5:L12" si="3">L4+I5-J5</f>
        <v>14464.763374485594</v>
      </c>
    </row>
    <row r="6" spans="1:12" x14ac:dyDescent="0.2">
      <c r="A6" s="1">
        <v>45894</v>
      </c>
      <c r="B6">
        <v>50.505733894736842</v>
      </c>
      <c r="C6">
        <v>30.303481263157895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>
        <v>6657.9218106995604</v>
      </c>
      <c r="I6">
        <f t="shared" si="1"/>
        <v>11544.753086419725</v>
      </c>
      <c r="J6">
        <v>8326.9032921810704</v>
      </c>
      <c r="K6">
        <f t="shared" si="2"/>
        <v>0</v>
      </c>
      <c r="L6">
        <f t="shared" si="3"/>
        <v>17682.613168724245</v>
      </c>
    </row>
    <row r="7" spans="1:12" x14ac:dyDescent="0.2">
      <c r="A7" s="1">
        <v>45925</v>
      </c>
      <c r="B7">
        <v>50.505733894736842</v>
      </c>
      <c r="C7">
        <v>10.101228631578946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>
        <v>3279.3186831275698</v>
      </c>
      <c r="I7">
        <f t="shared" si="1"/>
        <v>8166.1499588477345</v>
      </c>
      <c r="J7">
        <v>6237.1399176954737</v>
      </c>
      <c r="K7">
        <f t="shared" si="2"/>
        <v>0</v>
      </c>
      <c r="L7">
        <f t="shared" si="3"/>
        <v>19611.623209876507</v>
      </c>
    </row>
    <row r="8" spans="1:12" x14ac:dyDescent="0.2">
      <c r="A8" s="1">
        <v>45955</v>
      </c>
      <c r="B8">
        <v>53.559641302325581</v>
      </c>
      <c r="C8">
        <v>53.559641302325581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>
        <v>0</v>
      </c>
      <c r="I8">
        <f t="shared" si="1"/>
        <v>2764.9176954732511</v>
      </c>
      <c r="J8">
        <v>5208.333333333333</v>
      </c>
      <c r="K8">
        <f t="shared" si="2"/>
        <v>0</v>
      </c>
      <c r="L8">
        <f t="shared" si="3"/>
        <v>17168.207572016425</v>
      </c>
    </row>
    <row r="9" spans="1:12" x14ac:dyDescent="0.2">
      <c r="A9" s="1">
        <v>45986</v>
      </c>
      <c r="B9">
        <v>53.512351317440405</v>
      </c>
      <c r="C9">
        <v>53.512351317440405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>
        <v>0</v>
      </c>
      <c r="I9">
        <f t="shared" si="1"/>
        <v>2767.3611111111113</v>
      </c>
      <c r="J9">
        <v>6237.1399176954737</v>
      </c>
      <c r="K9">
        <f t="shared" si="2"/>
        <v>0</v>
      </c>
      <c r="L9">
        <f t="shared" si="3"/>
        <v>13698.428765432065</v>
      </c>
    </row>
    <row r="10" spans="1:12" x14ac:dyDescent="0.2">
      <c r="A10" s="1">
        <v>46016</v>
      </c>
      <c r="B10">
        <v>53.512351317440405</v>
      </c>
      <c r="C10">
        <v>71.349560853199492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>
        <v>0</v>
      </c>
      <c r="I10">
        <f t="shared" si="1"/>
        <v>2767.3611111111113</v>
      </c>
      <c r="J10">
        <v>7298.0967078189306</v>
      </c>
      <c r="K10">
        <f t="shared" si="2"/>
        <v>0</v>
      </c>
      <c r="L10">
        <f t="shared" si="3"/>
        <v>9167.6931687242432</v>
      </c>
    </row>
    <row r="11" spans="1:12" x14ac:dyDescent="0.2">
      <c r="A11" s="1">
        <v>46047</v>
      </c>
      <c r="B11">
        <v>53.512351317440405</v>
      </c>
      <c r="C11">
        <v>8.9186047678795468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>
        <v>0</v>
      </c>
      <c r="I11">
        <f t="shared" si="1"/>
        <v>2767.3611111111113</v>
      </c>
      <c r="J11">
        <v>3632.9732510288068</v>
      </c>
      <c r="K11">
        <f t="shared" si="2"/>
        <v>0</v>
      </c>
      <c r="L11">
        <f t="shared" si="3"/>
        <v>8302.0810288065477</v>
      </c>
    </row>
    <row r="12" spans="1:12" x14ac:dyDescent="0.2">
      <c r="A12" s="1">
        <v>46078</v>
      </c>
      <c r="B12">
        <v>53.512351317440405</v>
      </c>
      <c r="C12">
        <v>44.593385194479296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>
        <v>0</v>
      </c>
      <c r="I12">
        <f t="shared" si="1"/>
        <v>2767.3611111111113</v>
      </c>
      <c r="J12">
        <v>5722.7366255144034</v>
      </c>
      <c r="K12">
        <f t="shared" si="2"/>
        <v>0</v>
      </c>
      <c r="L12">
        <f t="shared" si="3"/>
        <v>5346.7055144032556</v>
      </c>
    </row>
    <row r="13" spans="1:12" x14ac:dyDescent="0.2">
      <c r="A13" s="1">
        <v>46106</v>
      </c>
      <c r="B13">
        <v>53.512351317440405</v>
      </c>
      <c r="C13">
        <v>35.674780426599746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>
        <v>0</v>
      </c>
      <c r="I13">
        <f t="shared" si="1"/>
        <v>2767.3611111111113</v>
      </c>
      <c r="J13">
        <v>5208.333333333333</v>
      </c>
      <c r="K13">
        <f t="shared" si="2"/>
        <v>0</v>
      </c>
      <c r="L13">
        <f>L12+I13-J13</f>
        <v>2905.7332921810339</v>
      </c>
    </row>
    <row r="15" spans="1:12" x14ac:dyDescent="0.2">
      <c r="B15">
        <f>B2*31.104</f>
        <v>1479.0663135663117</v>
      </c>
      <c r="C15">
        <f>C2*31.104</f>
        <v>1365.2880649162105</v>
      </c>
    </row>
    <row r="16" spans="1:12" x14ac:dyDescent="0.2">
      <c r="B16">
        <f t="shared" ref="B16:C26" si="4">B3*31.104</f>
        <v>1529.2532396463155</v>
      </c>
      <c r="C16">
        <f t="shared" si="4"/>
        <v>0</v>
      </c>
      <c r="F16" t="s">
        <v>16</v>
      </c>
      <c r="G16" t="s">
        <v>17</v>
      </c>
    </row>
    <row r="17" spans="2:8" x14ac:dyDescent="0.2">
      <c r="B17">
        <f t="shared" si="4"/>
        <v>1570.9303470618947</v>
      </c>
      <c r="C17">
        <f t="shared" si="4"/>
        <v>1413.8392218138945</v>
      </c>
      <c r="F17">
        <f>B2*D2+C2*E2</f>
        <v>446883.99999999942</v>
      </c>
      <c r="G17">
        <f>B2*G2+C2*H2</f>
        <v>539640.04547368363</v>
      </c>
    </row>
    <row r="18" spans="2:8" x14ac:dyDescent="0.2">
      <c r="B18">
        <f t="shared" si="4"/>
        <v>1570.9303470618947</v>
      </c>
      <c r="C18">
        <f t="shared" si="4"/>
        <v>942.55948120926314</v>
      </c>
      <c r="F18">
        <f t="shared" ref="F18:F28" si="5">B3*D3+C3*E3</f>
        <v>240264.99999999997</v>
      </c>
      <c r="G18">
        <f t="shared" ref="G18:G28" si="6">B3*G3+C3*H3</f>
        <v>240264.99999999997</v>
      </c>
    </row>
    <row r="19" spans="2:8" x14ac:dyDescent="0.2">
      <c r="B19">
        <f t="shared" si="4"/>
        <v>1570.9303470618947</v>
      </c>
      <c r="C19">
        <f t="shared" si="4"/>
        <v>942.55948120926314</v>
      </c>
      <c r="F19">
        <f t="shared" si="5"/>
        <v>474790.57894736843</v>
      </c>
      <c r="G19">
        <f t="shared" si="6"/>
        <v>564999.55326315784</v>
      </c>
    </row>
    <row r="20" spans="2:8" x14ac:dyDescent="0.2">
      <c r="B20">
        <f t="shared" si="4"/>
        <v>1570.9303470618947</v>
      </c>
      <c r="C20">
        <f t="shared" si="4"/>
        <v>314.18861535663154</v>
      </c>
      <c r="F20">
        <f t="shared" si="5"/>
        <v>351059.15789473685</v>
      </c>
      <c r="G20">
        <f t="shared" si="6"/>
        <v>458937.36884210526</v>
      </c>
    </row>
    <row r="21" spans="2:8" x14ac:dyDescent="0.2">
      <c r="B21">
        <f t="shared" si="4"/>
        <v>1665.9190830675348</v>
      </c>
      <c r="C21">
        <f t="shared" si="4"/>
        <v>1665.9190830675348</v>
      </c>
      <c r="F21">
        <f t="shared" si="5"/>
        <v>351059.15789473685</v>
      </c>
      <c r="G21">
        <f t="shared" si="6"/>
        <v>448571.20884210442</v>
      </c>
    </row>
    <row r="22" spans="2:8" x14ac:dyDescent="0.2">
      <c r="B22">
        <f t="shared" si="4"/>
        <v>1664.4481753776663</v>
      </c>
      <c r="C22">
        <f t="shared" si="4"/>
        <v>1664.4481753776663</v>
      </c>
      <c r="F22">
        <f t="shared" si="5"/>
        <v>260452.77631578947</v>
      </c>
      <c r="G22">
        <f t="shared" si="6"/>
        <v>279938.14777407999</v>
      </c>
    </row>
    <row r="23" spans="2:8" x14ac:dyDescent="0.2">
      <c r="B23">
        <f t="shared" si="4"/>
        <v>1664.4481753776663</v>
      </c>
      <c r="C23">
        <f t="shared" si="4"/>
        <v>2219.256740777917</v>
      </c>
      <c r="F23">
        <f t="shared" si="5"/>
        <v>278956.46511627908</v>
      </c>
      <c r="G23">
        <f t="shared" si="6"/>
        <v>148088</v>
      </c>
    </row>
    <row r="24" spans="2:8" x14ac:dyDescent="0.2">
      <c r="B24">
        <f t="shared" si="4"/>
        <v>1664.4481753776663</v>
      </c>
      <c r="C24">
        <f t="shared" si="4"/>
        <v>277.40428270012541</v>
      </c>
      <c r="F24">
        <f t="shared" si="5"/>
        <v>333764.02249175153</v>
      </c>
      <c r="G24">
        <f t="shared" si="6"/>
        <v>148088.00000000003</v>
      </c>
    </row>
    <row r="25" spans="2:8" x14ac:dyDescent="0.2">
      <c r="B25">
        <f t="shared" si="4"/>
        <v>1664.4481753776663</v>
      </c>
      <c r="C25">
        <f t="shared" si="4"/>
        <v>1387.0326530890841</v>
      </c>
      <c r="F25">
        <f t="shared" si="5"/>
        <v>471353.99516706169</v>
      </c>
      <c r="G25">
        <f t="shared" si="6"/>
        <v>148088.00000000003</v>
      </c>
    </row>
    <row r="26" spans="2:8" x14ac:dyDescent="0.2">
      <c r="B26">
        <f t="shared" si="4"/>
        <v>1664.4481753776663</v>
      </c>
      <c r="C26">
        <f t="shared" si="4"/>
        <v>1109.6283703889585</v>
      </c>
      <c r="F26">
        <f t="shared" si="5"/>
        <v>155808.05255820439</v>
      </c>
      <c r="G26">
        <f t="shared" si="6"/>
        <v>148088.00000000003</v>
      </c>
    </row>
    <row r="27" spans="2:8" x14ac:dyDescent="0.2">
      <c r="F27">
        <f t="shared" si="5"/>
        <v>279878.19870811841</v>
      </c>
      <c r="G27">
        <f t="shared" si="6"/>
        <v>148088.00000000003</v>
      </c>
    </row>
    <row r="28" spans="2:8" x14ac:dyDescent="0.2">
      <c r="F28">
        <f t="shared" si="5"/>
        <v>235169.14805520704</v>
      </c>
      <c r="G28">
        <f t="shared" si="6"/>
        <v>148088.00000000003</v>
      </c>
    </row>
    <row r="31" spans="2:8" x14ac:dyDescent="0.2">
      <c r="E31" t="s">
        <v>12</v>
      </c>
      <c r="F31">
        <f>SUM(F17:F28)</f>
        <v>3879440.5531492536</v>
      </c>
      <c r="G31">
        <f>SUM(G17:G28)</f>
        <v>3420879.3241951307</v>
      </c>
      <c r="H31">
        <f>100*(F31-G31)/F31</f>
        <v>11.820292711583681</v>
      </c>
    </row>
    <row r="32" spans="2:8" x14ac:dyDescent="0.2">
      <c r="E32" t="s">
        <v>13</v>
      </c>
      <c r="F32">
        <f>0.05*SUM(K2:K13)</f>
        <v>0</v>
      </c>
      <c r="G32">
        <v>162857.60000000001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3879440.5531492536</v>
      </c>
      <c r="G34">
        <f>SUM(G31:G33)</f>
        <v>3583736.9241951308</v>
      </c>
      <c r="H34">
        <f t="shared" ref="H34" si="7">100*(F34-G34)/F34</f>
        <v>7.6223265933041908</v>
      </c>
    </row>
    <row r="36" spans="5:8" x14ac:dyDescent="0.2">
      <c r="E36" t="s">
        <v>22</v>
      </c>
    </row>
    <row r="37" spans="5:8" x14ac:dyDescent="0.2">
      <c r="E37" t="s">
        <v>12</v>
      </c>
      <c r="F37">
        <v>4218</v>
      </c>
      <c r="G37">
        <f>F37*(1-H31/100)</f>
        <v>3719.4200534254005</v>
      </c>
      <c r="H37">
        <f>F37-G37</f>
        <v>498.57994657459949</v>
      </c>
    </row>
    <row r="38" spans="5:8" x14ac:dyDescent="0.2">
      <c r="E38" t="s">
        <v>13</v>
      </c>
      <c r="F38">
        <f>F32*F37/F31</f>
        <v>0</v>
      </c>
      <c r="G38">
        <f>G32*G37/G31</f>
        <v>177.07021086902878</v>
      </c>
      <c r="H38">
        <f t="shared" ref="H38:H39" si="8">F38-G38</f>
        <v>-177.07021086902878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8"/>
        <v>0</v>
      </c>
    </row>
    <row r="40" spans="5:8" x14ac:dyDescent="0.2">
      <c r="E40" t="s">
        <v>15</v>
      </c>
      <c r="F40">
        <f>SUM(F37:F39)</f>
        <v>4218</v>
      </c>
      <c r="G40">
        <f>SUM(G37:G39)</f>
        <v>3896.4902642944294</v>
      </c>
      <c r="H40">
        <f>SUM(H37:H39)</f>
        <v>321.50973570557073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220C-D6E8-CA4D-AC53-28C815E97289}">
  <dimension ref="A1:L40"/>
  <sheetViews>
    <sheetView tabSelected="1" zoomScaleNormal="100" workbookViewId="0">
      <selection activeCell="H2" sqref="H2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9513.1687242798362</v>
      </c>
      <c r="I2">
        <f>SUM(G2:H2)</f>
        <v>14400</v>
      </c>
      <c r="J2" s="4">
        <v>10314.285714285714</v>
      </c>
      <c r="K2">
        <f>F2-J2</f>
        <v>4085.7142857142862</v>
      </c>
      <c r="L2">
        <f>I2-J2</f>
        <v>4085.7142857142862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3258.3084987070179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7534.8145526275966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9427.7352289108931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12000</v>
      </c>
      <c r="I6">
        <f t="shared" si="1"/>
        <v>16886.831275720164</v>
      </c>
      <c r="J6">
        <v>6493.9081133646077</v>
      </c>
      <c r="K6">
        <f t="shared" si="2"/>
        <v>11260.730407727355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7000</v>
      </c>
      <c r="I7">
        <f t="shared" si="1"/>
        <v>11886.831275720164</v>
      </c>
      <c r="J7">
        <v>6071.2326312903115</v>
      </c>
      <c r="K7">
        <f t="shared" si="2"/>
        <v>11426.637694132516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10000</v>
      </c>
      <c r="I8">
        <f t="shared" si="1"/>
        <v>12764.91769547325</v>
      </c>
      <c r="J8">
        <v>6403.8158313631438</v>
      </c>
      <c r="K8">
        <f t="shared" si="2"/>
        <v>10231.155196102707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10441.810224897839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13260.108358910755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12608.916777538809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14456.837531734651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15838.33067958318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20896.148657136669</v>
      </c>
    </row>
    <row r="18" spans="5:8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8" x14ac:dyDescent="0.2">
      <c r="F19">
        <f t="shared" si="3"/>
        <v>15264.614806692658</v>
      </c>
      <c r="G19">
        <f t="shared" si="4"/>
        <v>18164.851892462641</v>
      </c>
    </row>
    <row r="20" spans="5:8" x14ac:dyDescent="0.2">
      <c r="F20">
        <f t="shared" si="3"/>
        <v>11286.624160710418</v>
      </c>
      <c r="G20">
        <f t="shared" si="4"/>
        <v>14754.93083983106</v>
      </c>
    </row>
    <row r="21" spans="5:8" x14ac:dyDescent="0.2">
      <c r="F21">
        <f t="shared" si="3"/>
        <v>11286.624160710418</v>
      </c>
      <c r="G21">
        <f t="shared" si="4"/>
        <v>19626.246629304744</v>
      </c>
    </row>
    <row r="22" spans="5:8" x14ac:dyDescent="0.2">
      <c r="F22">
        <f t="shared" si="3"/>
        <v>8373.6103496588712</v>
      </c>
      <c r="G22">
        <f t="shared" si="4"/>
        <v>10208.38478719948</v>
      </c>
    </row>
    <row r="23" spans="5:8" x14ac:dyDescent="0.2">
      <c r="F23">
        <f t="shared" si="3"/>
        <v>8968.5077519379847</v>
      </c>
      <c r="G23">
        <f t="shared" si="4"/>
        <v>21980.594554502823</v>
      </c>
    </row>
    <row r="24" spans="5:8" x14ac:dyDescent="0.2">
      <c r="F24">
        <f t="shared" si="3"/>
        <v>10730.581998834603</v>
      </c>
      <c r="G24">
        <f t="shared" si="4"/>
        <v>4761.0596707818931</v>
      </c>
    </row>
    <row r="25" spans="5:8" x14ac:dyDescent="0.2">
      <c r="F25">
        <f t="shared" si="3"/>
        <v>15154.127931039791</v>
      </c>
      <c r="G25">
        <f t="shared" si="4"/>
        <v>4761.0596707818931</v>
      </c>
    </row>
    <row r="26" spans="5:8" x14ac:dyDescent="0.2">
      <c r="F26">
        <f t="shared" si="3"/>
        <v>5009.260949016345</v>
      </c>
      <c r="G26">
        <f t="shared" si="4"/>
        <v>4761.0596707818931</v>
      </c>
    </row>
    <row r="27" spans="5:8" x14ac:dyDescent="0.2">
      <c r="F27">
        <f t="shared" si="3"/>
        <v>8998.1416765727372</v>
      </c>
      <c r="G27">
        <f t="shared" si="4"/>
        <v>4761.0596707818931</v>
      </c>
    </row>
    <row r="28" spans="5:8" x14ac:dyDescent="0.2">
      <c r="F28">
        <f t="shared" si="3"/>
        <v>7560.7364986884968</v>
      </c>
      <c r="G28">
        <f t="shared" si="4"/>
        <v>4761.0596707818931</v>
      </c>
    </row>
    <row r="31" spans="5:8" x14ac:dyDescent="0.2">
      <c r="E31" t="s">
        <v>12</v>
      </c>
      <c r="F31">
        <f>SUM(F17:F28)</f>
        <v>131253.54812824179</v>
      </c>
      <c r="G31">
        <f>SUM(G17:G28)</f>
        <v>137161.02490158967</v>
      </c>
      <c r="H31">
        <f>100*(F31-G31)/F31</f>
        <v>-4.500813012365926</v>
      </c>
    </row>
    <row r="32" spans="5:8" x14ac:dyDescent="0.2">
      <c r="E32" t="s">
        <v>13</v>
      </c>
      <c r="F32">
        <f>0.05*SUM(K2:K13)</f>
        <v>6191.5549718293805</v>
      </c>
      <c r="G32">
        <f>0.05*SUM(L2:L13)</f>
        <v>6612.9333130511313</v>
      </c>
      <c r="H32">
        <f t="shared" ref="H32:H34" si="5">100*(F32-G32)/F32</f>
        <v>-6.8056949044134667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137445.10310007117</v>
      </c>
      <c r="G34">
        <f>SUM(G31:G33)</f>
        <v>143773.95821464079</v>
      </c>
      <c r="H34">
        <f t="shared" si="5"/>
        <v>-4.6046421238897874</v>
      </c>
    </row>
    <row r="36" spans="5:8" x14ac:dyDescent="0.2">
      <c r="E36" t="s">
        <v>22</v>
      </c>
    </row>
    <row r="37" spans="5:8" x14ac:dyDescent="0.2">
      <c r="E37" t="s">
        <v>12</v>
      </c>
      <c r="F37">
        <v>4064</v>
      </c>
      <c r="G37">
        <f>F37*(1-H31/100)</f>
        <v>4246.9130408225519</v>
      </c>
      <c r="H37">
        <f>F37-G37</f>
        <v>-182.91304082255192</v>
      </c>
    </row>
    <row r="38" spans="5:8" x14ac:dyDescent="0.2">
      <c r="E38" t="s">
        <v>13</v>
      </c>
      <c r="F38">
        <f>F32*F37/F31</f>
        <v>191.70894626733826</v>
      </c>
      <c r="G38">
        <f>F38*(1-H32/100)</f>
        <v>204.75607225475926</v>
      </c>
      <c r="H38">
        <f t="shared" ref="H38:H39" si="6">F38-G38</f>
        <v>-13.047125987420998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6"/>
        <v>0</v>
      </c>
    </row>
    <row r="40" spans="5:8" x14ac:dyDescent="0.2">
      <c r="E40" t="s">
        <v>15</v>
      </c>
      <c r="F40">
        <f>SUM(F37:F39)</f>
        <v>4255.7089462673384</v>
      </c>
      <c r="G40">
        <f>SUM(G37:G39)</f>
        <v>4451.6691130773115</v>
      </c>
      <c r="H40">
        <f>SUM(H37:H39)</f>
        <v>-195.96016680997292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9FB6-A099-E345-9FF6-C8AAECD0EDCD}">
  <dimension ref="A1:L40"/>
  <sheetViews>
    <sheetView zoomScaleNormal="100" workbookViewId="0">
      <selection activeCell="H2" sqref="H2:H6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6232</v>
      </c>
      <c r="I2">
        <f>SUM(G2:H2)</f>
        <v>11118.831275720164</v>
      </c>
      <c r="J2" s="4">
        <v>10314.285714285714</v>
      </c>
      <c r="K2">
        <f>F2-J2</f>
        <v>4085.7142857142862</v>
      </c>
      <c r="L2">
        <f>I2-J2</f>
        <v>804.54556143445006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3258.3084987070179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7534.8145526275966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9427.7352289108931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11260.730407727355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11426.637694132516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10000</v>
      </c>
      <c r="I8">
        <f t="shared" si="1"/>
        <v>12764.91769547325</v>
      </c>
      <c r="J8">
        <v>6403.8158313631438</v>
      </c>
      <c r="K8">
        <f t="shared" si="2"/>
        <v>10231.155196102707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10441.810224897839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13260.108358910755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12608.916777538809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14456.837531734651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15838.33067958318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16265.728814814815</v>
      </c>
    </row>
    <row r="18" spans="5:8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8" x14ac:dyDescent="0.2">
      <c r="F19">
        <f t="shared" si="3"/>
        <v>15264.614806692658</v>
      </c>
      <c r="G19">
        <f t="shared" si="4"/>
        <v>18164.851892462641</v>
      </c>
    </row>
    <row r="20" spans="5:8" x14ac:dyDescent="0.2">
      <c r="F20">
        <f t="shared" si="3"/>
        <v>11286.624160710418</v>
      </c>
      <c r="G20">
        <f t="shared" si="4"/>
        <v>14754.93083983106</v>
      </c>
    </row>
    <row r="21" spans="5:8" x14ac:dyDescent="0.2">
      <c r="F21">
        <f t="shared" si="3"/>
        <v>11286.624160710418</v>
      </c>
      <c r="G21">
        <f t="shared" si="4"/>
        <v>14421.656662876299</v>
      </c>
    </row>
    <row r="22" spans="5:8" x14ac:dyDescent="0.2">
      <c r="F22">
        <f t="shared" si="3"/>
        <v>8373.6103496588712</v>
      </c>
      <c r="G22">
        <f t="shared" si="4"/>
        <v>9000.0690513786012</v>
      </c>
    </row>
    <row r="23" spans="5:8" x14ac:dyDescent="0.2">
      <c r="F23">
        <f t="shared" si="3"/>
        <v>8968.5077519379847</v>
      </c>
      <c r="G23">
        <f t="shared" si="4"/>
        <v>21980.594554502823</v>
      </c>
    </row>
    <row r="24" spans="5:8" x14ac:dyDescent="0.2">
      <c r="F24">
        <f t="shared" si="3"/>
        <v>10730.581998834603</v>
      </c>
      <c r="G24">
        <f t="shared" si="4"/>
        <v>4761.0596707818931</v>
      </c>
    </row>
    <row r="25" spans="5:8" x14ac:dyDescent="0.2">
      <c r="F25">
        <f t="shared" si="3"/>
        <v>15154.127931039791</v>
      </c>
      <c r="G25">
        <f t="shared" si="4"/>
        <v>4761.0596707818931</v>
      </c>
    </row>
    <row r="26" spans="5:8" x14ac:dyDescent="0.2">
      <c r="F26">
        <f t="shared" si="3"/>
        <v>5009.260949016345</v>
      </c>
      <c r="G26">
        <f t="shared" si="4"/>
        <v>4761.0596707818931</v>
      </c>
    </row>
    <row r="27" spans="5:8" x14ac:dyDescent="0.2">
      <c r="F27">
        <f t="shared" si="3"/>
        <v>8998.1416765727372</v>
      </c>
      <c r="G27">
        <f t="shared" si="4"/>
        <v>4761.0596707818931</v>
      </c>
    </row>
    <row r="28" spans="5:8" x14ac:dyDescent="0.2">
      <c r="F28">
        <f t="shared" si="3"/>
        <v>7560.7364986884968</v>
      </c>
      <c r="G28">
        <f t="shared" si="4"/>
        <v>4761.0596707818931</v>
      </c>
    </row>
    <row r="31" spans="5:8" x14ac:dyDescent="0.2">
      <c r="E31" t="s">
        <v>12</v>
      </c>
      <c r="F31">
        <f>SUM(F17:F28)</f>
        <v>131253.54812824179</v>
      </c>
      <c r="G31">
        <f>SUM(G17:G28)</f>
        <v>126117.69935701849</v>
      </c>
      <c r="H31">
        <f>100*(F31-G31)/F31</f>
        <v>3.9129218558002732</v>
      </c>
    </row>
    <row r="32" spans="5:8" x14ac:dyDescent="0.2">
      <c r="E32" t="s">
        <v>13</v>
      </c>
      <c r="F32">
        <f>0.05*SUM(K2:K13)</f>
        <v>6191.5549718293805</v>
      </c>
      <c r="G32">
        <f>0.05*SUM(L2:L13)</f>
        <v>6448.8748768371406</v>
      </c>
      <c r="H32">
        <f t="shared" ref="H32:H34" si="5">100*(F32-G32)/F32</f>
        <v>-4.1559819169582752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137445.10310007117</v>
      </c>
      <c r="G34">
        <f>SUM(G31:G33)</f>
        <v>132566.57423385562</v>
      </c>
      <c r="H34">
        <f t="shared" si="5"/>
        <v>3.5494381074192121</v>
      </c>
    </row>
    <row r="36" spans="5:8" x14ac:dyDescent="0.2">
      <c r="E36" t="s">
        <v>22</v>
      </c>
    </row>
    <row r="37" spans="5:8" x14ac:dyDescent="0.2">
      <c r="E37" t="s">
        <v>12</v>
      </c>
      <c r="F37">
        <v>4064</v>
      </c>
      <c r="G37">
        <f>F37*(1-H31/100)</f>
        <v>3904.9788557802767</v>
      </c>
      <c r="H37">
        <f>F37-G37</f>
        <v>159.02114421972328</v>
      </c>
    </row>
    <row r="38" spans="5:8" x14ac:dyDescent="0.2">
      <c r="E38" t="s">
        <v>13</v>
      </c>
      <c r="F38">
        <f>F32*F37/F31</f>
        <v>191.70894626733826</v>
      </c>
      <c r="G38">
        <f>F38*(1-H32/100)</f>
        <v>199.6763354074001</v>
      </c>
      <c r="H38">
        <f t="shared" ref="H38:H39" si="6">F38-G38</f>
        <v>-7.9673891400618402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6"/>
        <v>0</v>
      </c>
    </row>
    <row r="40" spans="5:8" x14ac:dyDescent="0.2">
      <c r="E40" t="s">
        <v>15</v>
      </c>
      <c r="F40">
        <f>SUM(F37:F39)</f>
        <v>4255.7089462673384</v>
      </c>
      <c r="G40">
        <f>SUM(G37:G39)</f>
        <v>4104.6551911876768</v>
      </c>
      <c r="H40">
        <f>SUM(H37:H39)</f>
        <v>151.05375507966144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B8A4-70A8-BF44-BD3B-04E3E6FA5695}">
  <dimension ref="A1:L40"/>
  <sheetViews>
    <sheetView zoomScaleNormal="100" workbookViewId="0">
      <selection activeCell="H2" sqref="H2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9513.1687242798362</v>
      </c>
      <c r="I2">
        <f>SUM(G2:H2)</f>
        <v>14400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1.4112105263157895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2570.3115814226921</v>
      </c>
      <c r="I3">
        <f t="shared" ref="I3:I13" si="1">SUM(G3:H3)</f>
        <v>7457.1428571428569</v>
      </c>
      <c r="J3" s="4">
        <v>12000</v>
      </c>
      <c r="K3">
        <f>K2+F3-J3+1500</f>
        <v>1042.8571428571431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5319.3631967777219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7212.2838730610183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8676</v>
      </c>
      <c r="I6">
        <f t="shared" si="1"/>
        <v>13562.831275720164</v>
      </c>
      <c r="J6">
        <v>6493.9081133646077</v>
      </c>
      <c r="K6">
        <f t="shared" si="2"/>
        <v>9045.2790518774818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5279.3186831275698</v>
      </c>
      <c r="I7">
        <f t="shared" si="1"/>
        <v>10166.149958847735</v>
      </c>
      <c r="J7">
        <v>6071.2326312903115</v>
      </c>
      <c r="K7">
        <f t="shared" si="2"/>
        <v>9211.1863382826432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7000</v>
      </c>
      <c r="I8">
        <f t="shared" si="1"/>
        <v>9764.9176954732502</v>
      </c>
      <c r="J8">
        <v>6403.8158313631438</v>
      </c>
      <c r="K8">
        <f t="shared" si="2"/>
        <v>8015.7038402528333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8226.3588690479664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11044.657003060882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10393.465421688938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12241.386175884778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13622.879323733307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20896.148657136669</v>
      </c>
    </row>
    <row r="18" spans="5:8" x14ac:dyDescent="0.2">
      <c r="F18">
        <f t="shared" ref="F18:F28" si="3">B3*D3+C3*E3</f>
        <v>11351.819946857884</v>
      </c>
      <c r="G18">
        <f t="shared" ref="G18:G28" si="4">B3*G3+C3*H3</f>
        <v>11351.819946857884</v>
      </c>
    </row>
    <row r="19" spans="5:8" x14ac:dyDescent="0.2">
      <c r="F19">
        <f t="shared" si="3"/>
        <v>15264.614806692658</v>
      </c>
      <c r="G19">
        <f t="shared" si="4"/>
        <v>18164.851892462641</v>
      </c>
    </row>
    <row r="20" spans="5:8" x14ac:dyDescent="0.2">
      <c r="F20">
        <f t="shared" si="3"/>
        <v>11286.624160710418</v>
      </c>
      <c r="G20">
        <f t="shared" si="4"/>
        <v>14754.93083983106</v>
      </c>
    </row>
    <row r="21" spans="5:8" x14ac:dyDescent="0.2">
      <c r="F21">
        <f t="shared" si="3"/>
        <v>11286.624160710418</v>
      </c>
      <c r="G21">
        <f t="shared" si="4"/>
        <v>16387.795892462636</v>
      </c>
    </row>
    <row r="22" spans="5:8" x14ac:dyDescent="0.2">
      <c r="F22">
        <f t="shared" si="3"/>
        <v>8373.6103496588712</v>
      </c>
      <c r="G22">
        <f t="shared" si="4"/>
        <v>9649.5822092733379</v>
      </c>
    </row>
    <row r="23" spans="5:8" x14ac:dyDescent="0.2">
      <c r="F23">
        <f t="shared" si="3"/>
        <v>8968.5077519379847</v>
      </c>
      <c r="G23">
        <f t="shared" si="4"/>
        <v>16814.734089386544</v>
      </c>
    </row>
    <row r="24" spans="5:8" x14ac:dyDescent="0.2">
      <c r="F24">
        <f t="shared" si="3"/>
        <v>10730.581998834603</v>
      </c>
      <c r="G24">
        <f t="shared" si="4"/>
        <v>4761.0596707818931</v>
      </c>
    </row>
    <row r="25" spans="5:8" x14ac:dyDescent="0.2">
      <c r="F25">
        <f t="shared" si="3"/>
        <v>15154.127931039791</v>
      </c>
      <c r="G25">
        <f t="shared" si="4"/>
        <v>4761.0596707818931</v>
      </c>
    </row>
    <row r="26" spans="5:8" x14ac:dyDescent="0.2">
      <c r="F26">
        <f t="shared" si="3"/>
        <v>5009.260949016345</v>
      </c>
      <c r="G26">
        <f t="shared" si="4"/>
        <v>4761.0596707818931</v>
      </c>
    </row>
    <row r="27" spans="5:8" x14ac:dyDescent="0.2">
      <c r="F27">
        <f t="shared" si="3"/>
        <v>8998.1416765727372</v>
      </c>
      <c r="G27">
        <f t="shared" si="4"/>
        <v>4761.0596707818931</v>
      </c>
    </row>
    <row r="28" spans="5:8" x14ac:dyDescent="0.2">
      <c r="F28">
        <f t="shared" si="3"/>
        <v>7560.7364986884968</v>
      </c>
      <c r="G28">
        <f t="shared" si="4"/>
        <v>4761.0596707818931</v>
      </c>
    </row>
    <row r="31" spans="5:8" x14ac:dyDescent="0.2">
      <c r="E31" t="s">
        <v>12</v>
      </c>
      <c r="F31">
        <f>SUM(F17:F28)</f>
        <v>134880.79888785689</v>
      </c>
      <c r="G31">
        <f>SUM(G17:G28)</f>
        <v>131825.16188132024</v>
      </c>
      <c r="H31">
        <f>100*(F31-G31)/F31</f>
        <v>2.2654351336376495</v>
      </c>
    </row>
    <row r="32" spans="5:8" x14ac:dyDescent="0.2">
      <c r="E32" t="s">
        <v>13</v>
      </c>
      <c r="F32">
        <f>0.05*SUM(K2:K13)</f>
        <v>4973.0567261119504</v>
      </c>
      <c r="G32">
        <f>0.05*SUM(L2:L13)</f>
        <v>6514.3060349794096</v>
      </c>
      <c r="H32">
        <f t="shared" ref="H32:H34" si="5">100*(F32-G32)/F32</f>
        <v>-30.991991319440331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139853.85561396883</v>
      </c>
      <c r="G34">
        <f>SUM(G31:G33)</f>
        <v>138339.46791629965</v>
      </c>
      <c r="H34">
        <f t="shared" si="5"/>
        <v>1.0828358582042004</v>
      </c>
    </row>
    <row r="36" spans="5:8" x14ac:dyDescent="0.2">
      <c r="E36" t="s">
        <v>22</v>
      </c>
    </row>
    <row r="37" spans="5:8" x14ac:dyDescent="0.2">
      <c r="E37" t="s">
        <v>12</v>
      </c>
      <c r="F37">
        <v>3661</v>
      </c>
      <c r="G37">
        <f>F37*(1-H31/100)</f>
        <v>3578.0624197575257</v>
      </c>
      <c r="H37">
        <f>F37-G37</f>
        <v>82.937580242474269</v>
      </c>
    </row>
    <row r="38" spans="5:8" x14ac:dyDescent="0.2">
      <c r="E38" t="s">
        <v>13</v>
      </c>
      <c r="F38">
        <f>F32*F37/F31</f>
        <v>134.98111535825831</v>
      </c>
      <c r="G38">
        <f>F38*(1-H32/100)</f>
        <v>176.81445091297346</v>
      </c>
      <c r="H38">
        <f t="shared" ref="H38:H39" si="6">F38-G38</f>
        <v>-41.833335554715148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6"/>
        <v>0</v>
      </c>
    </row>
    <row r="40" spans="5:8" x14ac:dyDescent="0.2">
      <c r="E40" t="s">
        <v>15</v>
      </c>
      <c r="F40">
        <f>SUM(F37:F39)</f>
        <v>3795.9811153582582</v>
      </c>
      <c r="G40">
        <f>SUM(G37:G39)</f>
        <v>3754.8768706704991</v>
      </c>
      <c r="H40">
        <f>SUM(H37:H39)</f>
        <v>41.10424468775912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4A41-3F86-B94E-AB4B-AA39DD02AB15}">
  <dimension ref="A1:L46"/>
  <sheetViews>
    <sheetView zoomScaleNormal="100" workbookViewId="0">
      <selection activeCell="H2" sqref="H2:H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5">
        <v>2483.1669423159556</v>
      </c>
      <c r="F2">
        <f>SUM(D2:E2)</f>
        <v>7369.9982180361203</v>
      </c>
      <c r="G2" s="2">
        <v>4886.8312757201647</v>
      </c>
      <c r="H2" s="4">
        <v>9513.1687242798362</v>
      </c>
      <c r="I2">
        <f>SUM(G2:H2)</f>
        <v>14400</v>
      </c>
      <c r="J2">
        <v>5195.1035206425595</v>
      </c>
      <c r="K2">
        <v>4271.1183717419499</v>
      </c>
      <c r="L2">
        <v>4271.1183717419508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5">
        <v>0</v>
      </c>
      <c r="F3">
        <f t="shared" ref="F3:F13" si="0">SUM(D3:E3)</f>
        <v>4886.8312757201647</v>
      </c>
      <c r="G3" s="2">
        <v>4886.8312757201647</v>
      </c>
      <c r="H3" s="4">
        <v>2570.3115814226921</v>
      </c>
      <c r="I3">
        <f t="shared" ref="I3:I13" si="1">SUM(G3:H3)</f>
        <v>7457.1428571428569</v>
      </c>
      <c r="J3">
        <v>5907.1382972953343</v>
      </c>
      <c r="K3">
        <v>1654.4669661241915</v>
      </c>
      <c r="L3">
        <v>1654.4669661241915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5">
        <v>2545.222790928924</v>
      </c>
      <c r="F4">
        <f t="shared" si="0"/>
        <v>7432.0540666490888</v>
      </c>
      <c r="G4" s="2">
        <v>4886.8312757201647</v>
      </c>
      <c r="H4" s="4">
        <v>9627.4544385655499</v>
      </c>
      <c r="I4">
        <f t="shared" si="1"/>
        <v>14514.285714285714</v>
      </c>
      <c r="J4">
        <v>5625.7573205650187</v>
      </c>
      <c r="K4">
        <v>3912.337898729279</v>
      </c>
      <c r="L4">
        <v>3912.337898729279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5">
        <v>1371.7405698790662</v>
      </c>
      <c r="F5">
        <f t="shared" si="0"/>
        <v>6258.571845599231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v>3693.0744358561019</v>
      </c>
      <c r="L5">
        <v>9862.9151844125918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5">
        <v>1371.7405698790662</v>
      </c>
      <c r="F6">
        <f t="shared" si="0"/>
        <v>6258.571845599231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v>3398.9041011493814</v>
      </c>
      <c r="L6">
        <v>16604.069137357037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5">
        <v>0</v>
      </c>
      <c r="F7">
        <f t="shared" si="0"/>
        <v>4886.8312757201647</v>
      </c>
      <c r="G7" s="2">
        <v>4886.8312757201647</v>
      </c>
      <c r="H7">
        <v>0</v>
      </c>
      <c r="I7">
        <f t="shared" si="1"/>
        <v>4886.8312757201647</v>
      </c>
      <c r="J7">
        <v>6071.2326312903115</v>
      </c>
      <c r="K7">
        <v>1783.3609890933087</v>
      </c>
      <c r="L7">
        <v>15123.567442894353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5">
        <v>4045.6197993210399</v>
      </c>
      <c r="F8">
        <f t="shared" si="0"/>
        <v>6810.537494794291</v>
      </c>
      <c r="G8" s="2">
        <v>2764.9176954732511</v>
      </c>
      <c r="H8">
        <v>0</v>
      </c>
      <c r="I8">
        <f t="shared" si="1"/>
        <v>2764.9176954732511</v>
      </c>
      <c r="J8">
        <v>6403.8158313631438</v>
      </c>
      <c r="K8">
        <v>2291.7630683822417</v>
      </c>
      <c r="L8">
        <v>10574.94477303199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5">
        <v>2402.5977708842929</v>
      </c>
      <c r="F9">
        <f t="shared" si="0"/>
        <v>5169.9588819954042</v>
      </c>
      <c r="G9" s="2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1221.1055597510699</v>
      </c>
      <c r="L9">
        <v>7232.2949890670352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5">
        <v>1957.8353942526392</v>
      </c>
      <c r="F10">
        <f t="shared" si="0"/>
        <v>4725.1965053637505</v>
      </c>
      <c r="G10" s="2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1527.8529741982381</v>
      </c>
      <c r="L10">
        <v>5091.7481606984038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5">
        <v>384.25882680588074</v>
      </c>
      <c r="F11">
        <f t="shared" si="0"/>
        <v>3151.6199379169921</v>
      </c>
      <c r="G11" s="2">
        <v>2767.3611111111113</v>
      </c>
      <c r="H11">
        <v>0</v>
      </c>
      <c r="I11">
        <f t="shared" si="1"/>
        <v>2767.3611111111113</v>
      </c>
      <c r="J11">
        <v>4284.164832400751</v>
      </c>
      <c r="K11">
        <v>112.17185609353919</v>
      </c>
      <c r="L11">
        <v>3195.7435090863532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5">
        <v>1188.9143226231608</v>
      </c>
      <c r="F12">
        <f t="shared" si="0"/>
        <v>3956.2754337342722</v>
      </c>
      <c r="G12" s="2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213.99630911317672</v>
      </c>
      <c r="L12">
        <v>1811.4250588270399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5">
        <v>1166.5803075057843</v>
      </c>
      <c r="F13">
        <f t="shared" si="0"/>
        <v>3933.9414186168956</v>
      </c>
      <c r="G13" s="2">
        <v>2767.3611111111113</v>
      </c>
      <c r="H13">
        <v>0</v>
      </c>
      <c r="I13">
        <f t="shared" si="1"/>
        <v>2767.3611111111113</v>
      </c>
      <c r="J13">
        <v>3826.840185484803</v>
      </c>
      <c r="K13">
        <v>347.87285052829304</v>
      </c>
      <c r="L13">
        <v>487.07621585992513</v>
      </c>
    </row>
    <row r="14" spans="1:12" x14ac:dyDescent="0.2">
      <c r="E14" s="5">
        <f>SUM(E2:E13)</f>
        <v>18917.677294395813</v>
      </c>
    </row>
    <row r="16" spans="1:12" x14ac:dyDescent="0.2">
      <c r="F16" t="s">
        <v>16</v>
      </c>
      <c r="G16" t="s">
        <v>17</v>
      </c>
    </row>
    <row r="17" spans="2:8" x14ac:dyDescent="0.2">
      <c r="F17">
        <v>232380</v>
      </c>
      <c r="G17">
        <v>108996.8553735357</v>
      </c>
    </row>
    <row r="18" spans="2:8" x14ac:dyDescent="0.2">
      <c r="F18">
        <v>240264.99999999997</v>
      </c>
      <c r="G18">
        <v>0</v>
      </c>
    </row>
    <row r="19" spans="2:8" x14ac:dyDescent="0.2">
      <c r="F19">
        <v>246813</v>
      </c>
      <c r="G19">
        <v>115693.66673321562</v>
      </c>
    </row>
    <row r="20" spans="2:8" x14ac:dyDescent="0.2">
      <c r="C20" t="s">
        <v>19</v>
      </c>
      <c r="D20" t="s">
        <v>20</v>
      </c>
      <c r="F20">
        <v>246813</v>
      </c>
      <c r="G20">
        <v>41568.514657243817</v>
      </c>
    </row>
    <row r="21" spans="2:8" x14ac:dyDescent="0.2">
      <c r="B21" t="s">
        <v>16</v>
      </c>
      <c r="C21">
        <v>2348425</v>
      </c>
      <c r="D21">
        <v>890831.11158837902</v>
      </c>
      <c r="F21">
        <v>246813</v>
      </c>
      <c r="G21">
        <v>41568.514657243817</v>
      </c>
    </row>
    <row r="22" spans="2:8" x14ac:dyDescent="0.2">
      <c r="B22" t="s">
        <v>18</v>
      </c>
      <c r="C22">
        <v>2348425</v>
      </c>
      <c r="D22">
        <v>659262.465350062</v>
      </c>
      <c r="F22">
        <v>246813</v>
      </c>
      <c r="G22">
        <v>0</v>
      </c>
    </row>
    <row r="23" spans="2:8" x14ac:dyDescent="0.2">
      <c r="F23">
        <v>148088</v>
      </c>
      <c r="G23">
        <v>216681.9452972213</v>
      </c>
    </row>
    <row r="24" spans="2:8" x14ac:dyDescent="0.2">
      <c r="F24">
        <v>148088.00000000003</v>
      </c>
      <c r="G24">
        <v>128568.65599005947</v>
      </c>
    </row>
    <row r="25" spans="2:8" x14ac:dyDescent="0.2">
      <c r="F25">
        <v>148088.00000000003</v>
      </c>
      <c r="G25">
        <v>139690.69560277648</v>
      </c>
    </row>
    <row r="26" spans="2:8" x14ac:dyDescent="0.2">
      <c r="F26">
        <v>148088.00000000003</v>
      </c>
      <c r="G26">
        <v>3427.052604850729</v>
      </c>
    </row>
    <row r="27" spans="2:8" x14ac:dyDescent="0.2">
      <c r="F27">
        <v>148088.00000000003</v>
      </c>
      <c r="G27">
        <v>53017.714351968039</v>
      </c>
    </row>
    <row r="28" spans="2:8" x14ac:dyDescent="0.2">
      <c r="F28">
        <v>148088.00000000003</v>
      </c>
      <c r="G28">
        <v>41617.496320264065</v>
      </c>
    </row>
    <row r="31" spans="2:8" x14ac:dyDescent="0.2">
      <c r="E31" t="s">
        <v>12</v>
      </c>
      <c r="F31">
        <f>SUM(C21:D21)</f>
        <v>3239256.1115883789</v>
      </c>
      <c r="G31">
        <f>SUM(C22:D22)</f>
        <v>3007687.4653500621</v>
      </c>
      <c r="H31">
        <f>100*(F31-G31)/F31</f>
        <v>7.1488217745390443</v>
      </c>
    </row>
    <row r="32" spans="2:8" x14ac:dyDescent="0.2">
      <c r="E32" t="s">
        <v>13</v>
      </c>
      <c r="F32">
        <f>SUM(K2:K13)</f>
        <v>24428.025380760773</v>
      </c>
      <c r="G32">
        <f>SUM(L2:L13)</f>
        <v>79821.707707830152</v>
      </c>
      <c r="H32">
        <f t="shared" ref="H32:H34" si="2">100*(F32-G32)/F32</f>
        <v>-226.76283270401706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3263684.1369691398</v>
      </c>
      <c r="G34">
        <f>SUM(G31:G33)</f>
        <v>3087509.1730578924</v>
      </c>
      <c r="H34">
        <f t="shared" si="2"/>
        <v>5.3980396545008329</v>
      </c>
    </row>
    <row r="37" spans="5:8" x14ac:dyDescent="0.2">
      <c r="E37" t="s">
        <v>12</v>
      </c>
      <c r="F37">
        <f>F31/30.15</f>
        <v>107438.01365135585</v>
      </c>
      <c r="G37">
        <f>G31/30.15</f>
        <v>99757.461537315496</v>
      </c>
      <c r="H37">
        <f>100*(F37-G37)/F37</f>
        <v>7.1488217745390443</v>
      </c>
    </row>
    <row r="38" spans="5:8" x14ac:dyDescent="0.2">
      <c r="E38" t="s">
        <v>13</v>
      </c>
      <c r="F38">
        <f t="shared" ref="F38:G38" si="3">F32/30.15</f>
        <v>810.21643053932917</v>
      </c>
      <c r="G38">
        <f t="shared" si="3"/>
        <v>2647.4861594636868</v>
      </c>
      <c r="H38">
        <f t="shared" ref="H38:H40" si="4">100*(F38-G38)/F38</f>
        <v>-226.76283270401706</v>
      </c>
    </row>
    <row r="39" spans="5:8" x14ac:dyDescent="0.2">
      <c r="E39" t="s">
        <v>14</v>
      </c>
      <c r="F39">
        <f t="shared" ref="F39:G39" si="5">F33/30.15</f>
        <v>0</v>
      </c>
      <c r="G39">
        <f t="shared" si="5"/>
        <v>0</v>
      </c>
    </row>
    <row r="40" spans="5:8" x14ac:dyDescent="0.2">
      <c r="E40" t="s">
        <v>15</v>
      </c>
      <c r="F40">
        <f t="shared" ref="F40:G40" si="6">F34/32.15</f>
        <v>101514.28108768709</v>
      </c>
      <c r="G40">
        <f t="shared" si="6"/>
        <v>96034.499939592308</v>
      </c>
      <c r="H40">
        <f t="shared" si="4"/>
        <v>5.3980396545008302</v>
      </c>
    </row>
    <row r="42" spans="5:8" x14ac:dyDescent="0.2">
      <c r="E42" t="s">
        <v>22</v>
      </c>
    </row>
    <row r="43" spans="5:8" x14ac:dyDescent="0.2">
      <c r="E43" t="s">
        <v>12</v>
      </c>
      <c r="F43">
        <v>3661</v>
      </c>
      <c r="G43">
        <f>F43*(1-H37/100)</f>
        <v>3399.2816348341257</v>
      </c>
      <c r="H43">
        <f>F43-G43</f>
        <v>261.71836516587427</v>
      </c>
    </row>
    <row r="44" spans="5:8" x14ac:dyDescent="0.2">
      <c r="E44" t="s">
        <v>13</v>
      </c>
      <c r="F44">
        <f>F38*F43/F37</f>
        <v>27.60849955612569</v>
      </c>
      <c r="G44">
        <f>F44*(1-H38/100)</f>
        <v>90.214315216672276</v>
      </c>
      <c r="H44">
        <f t="shared" ref="H44:H45" si="7">F44-G44</f>
        <v>-62.605815660546583</v>
      </c>
    </row>
    <row r="45" spans="5:8" x14ac:dyDescent="0.2">
      <c r="E45" t="s">
        <v>14</v>
      </c>
      <c r="F45">
        <v>0</v>
      </c>
      <c r="G45">
        <f>F45*(1-H39/100)</f>
        <v>0</v>
      </c>
      <c r="H45">
        <f t="shared" si="7"/>
        <v>0</v>
      </c>
    </row>
    <row r="46" spans="5:8" x14ac:dyDescent="0.2">
      <c r="E46" t="s">
        <v>15</v>
      </c>
      <c r="F46">
        <f>SUM(F43:F45)</f>
        <v>3688.6084995561255</v>
      </c>
      <c r="G46">
        <f>SUM(G43:G45)</f>
        <v>3489.495950050798</v>
      </c>
      <c r="H46">
        <f>SUM(H43:H45)</f>
        <v>199.11254950532771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594-E291-8048-9A99-303698ABB733}">
  <dimension ref="A1:L39"/>
  <sheetViews>
    <sheetView zoomScaleNormal="100" workbookViewId="0">
      <selection activeCell="H2" sqref="H2:H4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9513.1687242798362</v>
      </c>
      <c r="I2">
        <f>SUM(G2:H2)</f>
        <v>14400</v>
      </c>
      <c r="J2" s="4">
        <v>10314.285714285714</v>
      </c>
      <c r="K2">
        <v>5085.7142857142862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2570.3115814226921</v>
      </c>
      <c r="I3">
        <f t="shared" ref="I3:I13" si="1">SUM(G3:H3)</f>
        <v>7457.1428571428569</v>
      </c>
      <c r="J3" s="4">
        <v>12000</v>
      </c>
      <c r="K3">
        <v>542.85714285714312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2">
        <v>4886.8312757201647</v>
      </c>
      <c r="H4" s="4">
        <v>9627.4544385655499</v>
      </c>
      <c r="I4">
        <f t="shared" si="1"/>
        <v>14514.285714285714</v>
      </c>
      <c r="J4" s="4">
        <v>9828.5714285714294</v>
      </c>
      <c r="K4">
        <v>5228.5714285714275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7341.7401528512646</v>
      </c>
      <c r="F5">
        <f t="shared" si="0"/>
        <v>12228.571428571429</v>
      </c>
      <c r="G5" s="2">
        <v>4886.8312757201647</v>
      </c>
      <c r="H5" s="4">
        <v>7341.7401528512646</v>
      </c>
      <c r="I5">
        <f t="shared" si="1"/>
        <v>12228.571428571429</v>
      </c>
      <c r="J5" s="4">
        <v>12457.142857142857</v>
      </c>
      <c r="K5">
        <v>4999.9999999999982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7341.7401528512646</v>
      </c>
      <c r="F6">
        <f t="shared" si="0"/>
        <v>12228.571428571429</v>
      </c>
      <c r="G6" s="2">
        <v>4886.8312757201647</v>
      </c>
      <c r="H6" s="4">
        <v>15000</v>
      </c>
      <c r="I6">
        <f t="shared" si="1"/>
        <v>19886.831275720164</v>
      </c>
      <c r="J6" s="4">
        <v>12657.142857142857</v>
      </c>
      <c r="K6">
        <v>4571.4285714285706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4456.0258671369784</v>
      </c>
      <c r="F7">
        <f t="shared" si="0"/>
        <v>9342.8571428571431</v>
      </c>
      <c r="G7" s="2">
        <v>4886.8312757201647</v>
      </c>
      <c r="H7" s="4">
        <v>15000</v>
      </c>
      <c r="I7">
        <f t="shared" si="1"/>
        <v>19886.831275720164</v>
      </c>
      <c r="J7" s="4">
        <v>12000</v>
      </c>
      <c r="K7">
        <v>1914.2857142857138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2767.3611111111113</v>
      </c>
      <c r="E8" s="2">
        <v>10546.924603174602</v>
      </c>
      <c r="F8">
        <f t="shared" si="0"/>
        <v>13314.285714285714</v>
      </c>
      <c r="G8" s="2">
        <v>2767.3611111111113</v>
      </c>
      <c r="H8" s="4">
        <v>15000</v>
      </c>
      <c r="I8">
        <f t="shared" si="1"/>
        <v>17767.361111111109</v>
      </c>
      <c r="J8" s="4">
        <v>11714.285714285714</v>
      </c>
      <c r="K8">
        <v>3514.2857142857138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7346.9246031746025</v>
      </c>
      <c r="F9">
        <f t="shared" si="0"/>
        <v>10114.285714285714</v>
      </c>
      <c r="G9" s="2">
        <v>2767.3611111111113</v>
      </c>
      <c r="H9" s="4">
        <v>3088.8718871251899</v>
      </c>
      <c r="I9">
        <f t="shared" si="1"/>
        <v>5856.2329982363008</v>
      </c>
      <c r="J9" s="4">
        <v>9342.8571428571431</v>
      </c>
      <c r="K9">
        <v>4285.7142857142844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6461.210317460318</v>
      </c>
      <c r="F10">
        <f t="shared" si="0"/>
        <v>9228.5714285714294</v>
      </c>
      <c r="G10" s="2">
        <v>2767.3611111111113</v>
      </c>
      <c r="H10" s="4">
        <v>0</v>
      </c>
      <c r="I10">
        <f t="shared" si="1"/>
        <v>2767.3611111111113</v>
      </c>
      <c r="J10" s="4">
        <v>9085.7142857142862</v>
      </c>
      <c r="K10">
        <v>4428.5714285714275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3404.0674603174602</v>
      </c>
      <c r="F11">
        <f t="shared" si="0"/>
        <v>6171.4285714285716</v>
      </c>
      <c r="G11" s="2">
        <v>2767.3611111111113</v>
      </c>
      <c r="H11" s="4">
        <v>0</v>
      </c>
      <c r="I11">
        <f t="shared" si="1"/>
        <v>2767.3611111111113</v>
      </c>
      <c r="J11" s="4">
        <v>9028.5714285714294</v>
      </c>
      <c r="K11">
        <v>1571.4285714285706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4975.4960317460318</v>
      </c>
      <c r="F12">
        <f t="shared" si="0"/>
        <v>7742.8571428571431</v>
      </c>
      <c r="G12" s="2">
        <v>2767.3611111111113</v>
      </c>
      <c r="H12" s="4">
        <v>0</v>
      </c>
      <c r="I12">
        <f t="shared" si="1"/>
        <v>2767.3611111111113</v>
      </c>
      <c r="J12" s="4">
        <v>7685.7142857142853</v>
      </c>
      <c r="K12">
        <v>1628.5714285714284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4918.353174603174</v>
      </c>
      <c r="F13">
        <f t="shared" si="0"/>
        <v>7685.7142857142853</v>
      </c>
      <c r="G13" s="2">
        <v>2767.3611111111113</v>
      </c>
      <c r="H13" s="4">
        <v>0</v>
      </c>
      <c r="I13">
        <f t="shared" si="1"/>
        <v>2767.3611111111113</v>
      </c>
      <c r="J13" s="4">
        <v>7571.4285714285716</v>
      </c>
      <c r="K13">
        <v>1742.8571428571422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20896.148657136669</v>
      </c>
    </row>
    <row r="18" spans="5:8" x14ac:dyDescent="0.2">
      <c r="F18">
        <f t="shared" ref="F18:F28" si="2">B3*D3+C3*E3</f>
        <v>7724.5691872427979</v>
      </c>
      <c r="G18">
        <f t="shared" ref="G18:G28" si="3">B3*G3+C3*H3</f>
        <v>7724.5691872427979</v>
      </c>
    </row>
    <row r="19" spans="5:8" x14ac:dyDescent="0.2">
      <c r="F19">
        <f t="shared" si="2"/>
        <v>22004.599980274761</v>
      </c>
      <c r="G19">
        <f t="shared" si="3"/>
        <v>22004.599980274761</v>
      </c>
    </row>
    <row r="20" spans="5:8" x14ac:dyDescent="0.2">
      <c r="F20">
        <f t="shared" si="2"/>
        <v>15087.875680327363</v>
      </c>
      <c r="G20">
        <f t="shared" si="3"/>
        <v>15087.875680327363</v>
      </c>
    </row>
    <row r="21" spans="5:8" x14ac:dyDescent="0.2">
      <c r="F21">
        <f t="shared" si="2"/>
        <v>15087.875680327363</v>
      </c>
      <c r="G21">
        <f t="shared" si="3"/>
        <v>22549.036102988954</v>
      </c>
    </row>
    <row r="22" spans="5:8" x14ac:dyDescent="0.2">
      <c r="F22">
        <f t="shared" si="2"/>
        <v>9382.2124508802881</v>
      </c>
      <c r="G22">
        <f t="shared" si="3"/>
        <v>12806.437418778429</v>
      </c>
    </row>
    <row r="23" spans="5:8" x14ac:dyDescent="0.2">
      <c r="F23">
        <f t="shared" si="2"/>
        <v>22926.580730897007</v>
      </c>
      <c r="G23">
        <f t="shared" si="3"/>
        <v>30594.569444444445</v>
      </c>
    </row>
    <row r="24" spans="5:8" x14ac:dyDescent="0.2">
      <c r="F24">
        <f t="shared" si="2"/>
        <v>17400.951982633287</v>
      </c>
      <c r="G24">
        <f t="shared" si="3"/>
        <v>10075.257124434422</v>
      </c>
    </row>
    <row r="25" spans="5:8" x14ac:dyDescent="0.2">
      <c r="F25">
        <f t="shared" si="2"/>
        <v>19582.449804878968</v>
      </c>
      <c r="G25">
        <f t="shared" si="3"/>
        <v>4761.0596707818931</v>
      </c>
    </row>
    <row r="26" spans="5:8" x14ac:dyDescent="0.2">
      <c r="F26">
        <f t="shared" si="2"/>
        <v>5737.1248804581701</v>
      </c>
      <c r="G26">
        <f t="shared" si="3"/>
        <v>4761.0596707818931</v>
      </c>
    </row>
    <row r="27" spans="5:8" x14ac:dyDescent="0.2">
      <c r="F27">
        <f t="shared" si="2"/>
        <v>11894.361210045459</v>
      </c>
      <c r="G27">
        <f t="shared" si="3"/>
        <v>4761.0596707818931</v>
      </c>
    </row>
    <row r="28" spans="5:8" x14ac:dyDescent="0.2">
      <c r="F28">
        <f t="shared" si="2"/>
        <v>10402.172375399885</v>
      </c>
      <c r="G28">
        <f t="shared" si="3"/>
        <v>4761.0596707818931</v>
      </c>
    </row>
    <row r="31" spans="5:8" x14ac:dyDescent="0.2">
      <c r="E31" t="s">
        <v>12</v>
      </c>
      <c r="F31">
        <f>SUM(F17:F28)</f>
        <v>178126.92262050201</v>
      </c>
      <c r="G31">
        <f>SUM(G17:G28)</f>
        <v>160782.7322787554</v>
      </c>
      <c r="H31">
        <f>100*(F31-G31)/F31</f>
        <v>9.7369842169778398</v>
      </c>
    </row>
    <row r="32" spans="5:8" x14ac:dyDescent="0.2">
      <c r="E32" t="s">
        <v>13</v>
      </c>
      <c r="F32">
        <f>0.05*SUM(K2:K13)</f>
        <v>1975.7142857142856</v>
      </c>
      <c r="G32">
        <f>0.05*SUM(L2:L13)</f>
        <v>6514.3060349794096</v>
      </c>
      <c r="H32">
        <f t="shared" ref="H32:H34" si="4">100*(F32-G32)/F32</f>
        <v>-229.71903286229841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180102.6369062163</v>
      </c>
      <c r="G34">
        <f>SUM(G31:G33)</f>
        <v>167297.03831373481</v>
      </c>
      <c r="H34">
        <f t="shared" si="4"/>
        <v>7.1101671871409993</v>
      </c>
    </row>
    <row r="37" spans="5:8" x14ac:dyDescent="0.2">
      <c r="F37" s="6">
        <v>2768</v>
      </c>
    </row>
    <row r="38" spans="5:8" x14ac:dyDescent="0.2">
      <c r="F38" s="6">
        <v>30.7</v>
      </c>
    </row>
    <row r="39" spans="5:8" x14ac:dyDescent="0.2">
      <c r="F39" s="6">
        <f>SUM(F37:F38)</f>
        <v>2798.7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71CB-AD47-DE44-A59D-0D4C36249533}">
  <dimension ref="D6:F9"/>
  <sheetViews>
    <sheetView workbookViewId="0">
      <selection activeCell="F7" sqref="F7"/>
    </sheetView>
  </sheetViews>
  <sheetFormatPr baseColWidth="10" defaultRowHeight="15" x14ac:dyDescent="0.2"/>
  <sheetData>
    <row r="6" spans="4:6" x14ac:dyDescent="0.2">
      <c r="D6" t="s">
        <v>25</v>
      </c>
      <c r="E6">
        <v>64623</v>
      </c>
      <c r="F6">
        <f>E6*F7/E7</f>
        <v>4420.1889132477299</v>
      </c>
    </row>
    <row r="7" spans="4:6" x14ac:dyDescent="0.2">
      <c r="D7" t="s">
        <v>24</v>
      </c>
      <c r="E7">
        <v>59427</v>
      </c>
      <c r="F7">
        <f>E7*F8/E8</f>
        <v>4064.7844660194178</v>
      </c>
    </row>
    <row r="8" spans="4:6" x14ac:dyDescent="0.2">
      <c r="D8" t="s">
        <v>23</v>
      </c>
      <c r="E8">
        <v>53520</v>
      </c>
      <c r="F8">
        <f>E8*F9/E9</f>
        <v>3660.7478860006263</v>
      </c>
    </row>
    <row r="9" spans="4:6" x14ac:dyDescent="0.2">
      <c r="D9" t="s">
        <v>21</v>
      </c>
      <c r="E9">
        <v>47895</v>
      </c>
      <c r="F9">
        <v>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04</vt:lpstr>
      <vt:lpstr>05</vt:lpstr>
      <vt:lpstr>05Asol</vt:lpstr>
      <vt:lpstr>06</vt:lpstr>
      <vt:lpstr>07</vt:lpstr>
      <vt:lpstr>08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2025-09-25T19:09:12Z</dcterms:modified>
  <dc:language>en-SG</dc:language>
</cp:coreProperties>
</file>