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CPD\IUO\4 - Monthly Report\2a - Inventory Report\FY2025\1 - FY2025 Material Control\"/>
    </mc:Choice>
  </mc:AlternateContent>
  <xr:revisionPtr revIDLastSave="0" documentId="13_ncr:1_{9934D85C-B639-45B9-9D53-E3564CCEA6DE}" xr6:coauthVersionLast="47" xr6:coauthVersionMax="47" xr10:uidLastSave="{00000000-0000-0000-0000-000000000000}"/>
  <bookViews>
    <workbookView xWindow="28680" yWindow="-120" windowWidth="29040" windowHeight="15720" xr2:uid="{5384D45F-16E8-4A35-B678-7039E9801426}"/>
  </bookViews>
  <sheets>
    <sheet name="Purchase Amt by Std cost" sheetId="1" r:id="rId1"/>
  </sheets>
  <externalReferences>
    <externalReference r:id="rId2"/>
  </externalReferences>
  <definedNames>
    <definedName name="Exch">[1]Exch!$A:$Q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31" i="1" l="1"/>
  <c r="BZ31" i="1"/>
  <c r="BS31" i="1"/>
  <c r="BL31" i="1"/>
  <c r="BE31" i="1"/>
  <c r="AN17" i="1" l="1"/>
  <c r="CI31" i="1"/>
  <c r="CB31" i="1"/>
  <c r="BU31" i="1"/>
  <c r="BN31" i="1"/>
  <c r="BG31" i="1"/>
  <c r="AZ31" i="1"/>
  <c r="AS31" i="1"/>
  <c r="AL31" i="1"/>
  <c r="AJ33" i="1"/>
  <c r="AQ33" i="1"/>
  <c r="AX33" i="1"/>
  <c r="BE33" i="1"/>
  <c r="AE30" i="1"/>
  <c r="AE29" i="1"/>
  <c r="AE28" i="1"/>
  <c r="AE27" i="1"/>
  <c r="AE32" i="1"/>
  <c r="AE26" i="1"/>
  <c r="CL10" i="1" l="1"/>
  <c r="AE31" i="1" l="1"/>
  <c r="AE10" i="1" l="1"/>
  <c r="AL10" i="1"/>
  <c r="AH10" i="1" s="1"/>
  <c r="AS10" i="1"/>
  <c r="AZ10" i="1"/>
  <c r="AV10" i="1" s="1"/>
  <c r="BG10" i="1"/>
  <c r="BC10" i="1" s="1"/>
  <c r="BN10" i="1"/>
  <c r="BJ10" i="1" s="1"/>
  <c r="BU10" i="1"/>
  <c r="CB10" i="1"/>
  <c r="BX10" i="1" s="1"/>
  <c r="CI10" i="1"/>
  <c r="CE10" i="1" s="1"/>
  <c r="AE11" i="1"/>
  <c r="AL11" i="1"/>
  <c r="AH11" i="1" s="1"/>
  <c r="AS11" i="1"/>
  <c r="AO11" i="1" s="1"/>
  <c r="AZ11" i="1"/>
  <c r="AV11" i="1" s="1"/>
  <c r="BG11" i="1"/>
  <c r="BC11" i="1" s="1"/>
  <c r="BN11" i="1"/>
  <c r="BJ11" i="1" s="1"/>
  <c r="BU11" i="1"/>
  <c r="CB11" i="1"/>
  <c r="BX11" i="1" s="1"/>
  <c r="CI11" i="1"/>
  <c r="CE11" i="1" s="1"/>
  <c r="AE12" i="1"/>
  <c r="AL12" i="1"/>
  <c r="AH12" i="1" s="1"/>
  <c r="AS12" i="1"/>
  <c r="AO12" i="1" s="1"/>
  <c r="AZ12" i="1"/>
  <c r="AV12" i="1" s="1"/>
  <c r="BG12" i="1"/>
  <c r="BC12" i="1" s="1"/>
  <c r="BN12" i="1"/>
  <c r="BJ12" i="1" s="1"/>
  <c r="BU12" i="1"/>
  <c r="CB12" i="1"/>
  <c r="BX12" i="1" s="1"/>
  <c r="CI12" i="1"/>
  <c r="CE12" i="1" s="1"/>
  <c r="AE13" i="1"/>
  <c r="AL13" i="1"/>
  <c r="AH13" i="1" s="1"/>
  <c r="AS13" i="1"/>
  <c r="AO13" i="1" s="1"/>
  <c r="AZ13" i="1"/>
  <c r="AV13" i="1" s="1"/>
  <c r="BG13" i="1"/>
  <c r="BC13" i="1" s="1"/>
  <c r="BN13" i="1"/>
  <c r="BJ13" i="1" s="1"/>
  <c r="BU13" i="1"/>
  <c r="CB13" i="1"/>
  <c r="CI13" i="1"/>
  <c r="CE13" i="1" s="1"/>
  <c r="AE14" i="1"/>
  <c r="AL14" i="1"/>
  <c r="AH14" i="1" s="1"/>
  <c r="AS14" i="1"/>
  <c r="AO14" i="1" s="1"/>
  <c r="AZ14" i="1"/>
  <c r="AV14" i="1" s="1"/>
  <c r="BG14" i="1"/>
  <c r="BC14" i="1" s="1"/>
  <c r="BN14" i="1"/>
  <c r="BU14" i="1"/>
  <c r="CB14" i="1"/>
  <c r="BX14" i="1" s="1"/>
  <c r="CI14" i="1"/>
  <c r="CE14" i="1" s="1"/>
  <c r="AE15" i="1"/>
  <c r="AL15" i="1"/>
  <c r="AS15" i="1"/>
  <c r="AZ15" i="1"/>
  <c r="BG15" i="1"/>
  <c r="BN15" i="1"/>
  <c r="BU15" i="1"/>
  <c r="CB15" i="1"/>
  <c r="CI15" i="1"/>
  <c r="AB16" i="1"/>
  <c r="AC16" i="1"/>
  <c r="AC18" i="1" s="1"/>
  <c r="AD16" i="1"/>
  <c r="AD18" i="1" s="1"/>
  <c r="AF16" i="1"/>
  <c r="AF18" i="1" s="1"/>
  <c r="AG16" i="1"/>
  <c r="AG18" i="1" s="1"/>
  <c r="AI16" i="1"/>
  <c r="AI18" i="1" s="1"/>
  <c r="AJ16" i="1"/>
  <c r="AJ18" i="1" s="1"/>
  <c r="AK16" i="1"/>
  <c r="AK18" i="1" s="1"/>
  <c r="AM16" i="1"/>
  <c r="AM18" i="1" s="1"/>
  <c r="AN16" i="1"/>
  <c r="AN18" i="1" s="1"/>
  <c r="AP16" i="1"/>
  <c r="AP18" i="1" s="1"/>
  <c r="AQ16" i="1"/>
  <c r="AQ18" i="1" s="1"/>
  <c r="AR16" i="1"/>
  <c r="AR18" i="1" s="1"/>
  <c r="AT16" i="1"/>
  <c r="AT18" i="1" s="1"/>
  <c r="AU16" i="1"/>
  <c r="AW16" i="1"/>
  <c r="AW18" i="1" s="1"/>
  <c r="AX16" i="1"/>
  <c r="AX18" i="1" s="1"/>
  <c r="AY16" i="1"/>
  <c r="AY18" i="1" s="1"/>
  <c r="BA16" i="1"/>
  <c r="BA18" i="1" s="1"/>
  <c r="BB16" i="1"/>
  <c r="BB18" i="1" s="1"/>
  <c r="BD16" i="1"/>
  <c r="BD18" i="1" s="1"/>
  <c r="BE16" i="1"/>
  <c r="BE18" i="1" s="1"/>
  <c r="BF16" i="1"/>
  <c r="BF18" i="1" s="1"/>
  <c r="BH16" i="1"/>
  <c r="BH18" i="1" s="1"/>
  <c r="BI16" i="1"/>
  <c r="BI18" i="1" s="1"/>
  <c r="BK16" i="1"/>
  <c r="BK18" i="1" s="1"/>
  <c r="BL16" i="1"/>
  <c r="BL18" i="1" s="1"/>
  <c r="BM16" i="1"/>
  <c r="BM18" i="1" s="1"/>
  <c r="BO16" i="1"/>
  <c r="BO18" i="1" s="1"/>
  <c r="BP16" i="1"/>
  <c r="BP18" i="1" s="1"/>
  <c r="BR16" i="1"/>
  <c r="BR18" i="1" s="1"/>
  <c r="BS16" i="1"/>
  <c r="BS18" i="1" s="1"/>
  <c r="BT16" i="1"/>
  <c r="BT18" i="1" s="1"/>
  <c r="BV16" i="1"/>
  <c r="BV18" i="1" s="1"/>
  <c r="BW16" i="1"/>
  <c r="BW18" i="1" s="1"/>
  <c r="BY16" i="1"/>
  <c r="BY18" i="1" s="1"/>
  <c r="BZ16" i="1"/>
  <c r="BZ18" i="1" s="1"/>
  <c r="CA16" i="1"/>
  <c r="CA18" i="1" s="1"/>
  <c r="CC16" i="1"/>
  <c r="CC18" i="1" s="1"/>
  <c r="CD16" i="1"/>
  <c r="CD18" i="1" s="1"/>
  <c r="CF16" i="1"/>
  <c r="CF18" i="1" s="1"/>
  <c r="CG16" i="1"/>
  <c r="CG18" i="1" s="1"/>
  <c r="CH16" i="1"/>
  <c r="CH18" i="1" s="1"/>
  <c r="CJ16" i="1"/>
  <c r="CJ18" i="1" s="1"/>
  <c r="CK16" i="1"/>
  <c r="CK18" i="1" s="1"/>
  <c r="AB18" i="1"/>
  <c r="AU18" i="1"/>
  <c r="BQ11" i="1" l="1"/>
  <c r="BQ12" i="1"/>
  <c r="BQ14" i="1"/>
  <c r="CB16" i="1"/>
  <c r="CB18" i="1" s="1"/>
  <c r="BX18" i="1" s="1"/>
  <c r="CL12" i="1"/>
  <c r="CI16" i="1"/>
  <c r="CI18" i="1" s="1"/>
  <c r="CE18" i="1" s="1"/>
  <c r="CL11" i="1"/>
  <c r="CL14" i="1"/>
  <c r="CL13" i="1"/>
  <c r="BU16" i="1"/>
  <c r="BU18" i="1" s="1"/>
  <c r="BQ18" i="1" s="1"/>
  <c r="BN16" i="1"/>
  <c r="BN18" i="1" s="1"/>
  <c r="BJ18" i="1" s="1"/>
  <c r="BG16" i="1"/>
  <c r="BG18" i="1" s="1"/>
  <c r="BC18" i="1" s="1"/>
  <c r="AZ16" i="1"/>
  <c r="AZ18" i="1" s="1"/>
  <c r="AV18" i="1" s="1"/>
  <c r="AS16" i="1"/>
  <c r="AS18" i="1" s="1"/>
  <c r="AO18" i="1" s="1"/>
  <c r="AE16" i="1"/>
  <c r="AE18" i="1" s="1"/>
  <c r="BQ10" i="1"/>
  <c r="AL16" i="1"/>
  <c r="AL18" i="1" s="1"/>
  <c r="AH18" i="1" s="1"/>
  <c r="BQ13" i="1"/>
  <c r="BJ14" i="1"/>
  <c r="BX13" i="1"/>
  <c r="AO10" i="1"/>
  <c r="X26" i="1" l="1"/>
  <c r="X30" i="1" l="1"/>
  <c r="X32" i="1" l="1"/>
  <c r="X29" i="1"/>
  <c r="X28" i="1"/>
  <c r="X27" i="1"/>
  <c r="Z17" i="1" l="1"/>
  <c r="Y17" i="1" l="1"/>
  <c r="X31" i="1" l="1"/>
  <c r="Q31" i="1" l="1"/>
  <c r="Q30" i="1"/>
  <c r="Q29" i="1"/>
  <c r="Q28" i="1"/>
  <c r="Q27" i="1"/>
  <c r="Q26" i="1"/>
  <c r="O32" i="1"/>
  <c r="Q32" i="1" s="1"/>
  <c r="S17" i="1" l="1"/>
  <c r="L51" i="1"/>
  <c r="L50" i="1"/>
  <c r="L49" i="1"/>
  <c r="L48" i="1"/>
  <c r="L47" i="1"/>
  <c r="L46" i="1"/>
  <c r="L45" i="1"/>
  <c r="L44" i="1"/>
  <c r="L52" i="1" s="1"/>
  <c r="L43" i="1"/>
  <c r="L62" i="1"/>
  <c r="S62" i="1" s="1"/>
  <c r="J31" i="1"/>
  <c r="U33" i="1" l="1"/>
  <c r="V33" i="1"/>
  <c r="X33" i="1"/>
  <c r="Y33" i="1"/>
  <c r="J26" i="1" l="1"/>
  <c r="J32" i="1"/>
  <c r="J30" i="1"/>
  <c r="J29" i="1"/>
  <c r="J28" i="1"/>
  <c r="J27" i="1"/>
  <c r="L17" i="1" l="1"/>
  <c r="X10" i="1" l="1"/>
  <c r="X11" i="1"/>
  <c r="X12" i="1"/>
  <c r="X13" i="1"/>
  <c r="X14" i="1"/>
  <c r="X15" i="1"/>
  <c r="F52" i="1" l="1"/>
  <c r="S50" i="1"/>
  <c r="Z50" i="1" l="1"/>
  <c r="AG50" i="1" s="1"/>
  <c r="L68" i="1"/>
  <c r="S68" i="1" s="1"/>
  <c r="Z68" i="1" s="1"/>
  <c r="AG68" i="1" s="1"/>
  <c r="AN68" i="1" s="1"/>
  <c r="AU68" i="1" s="1"/>
  <c r="BB68" i="1" s="1"/>
  <c r="BI68" i="1" s="1"/>
  <c r="BP68" i="1" s="1"/>
  <c r="BW68" i="1" s="1"/>
  <c r="CD68" i="1" s="1"/>
  <c r="CK68" i="1" s="1"/>
  <c r="S49" i="1" l="1"/>
  <c r="Z49" i="1" s="1"/>
  <c r="Q15" i="1" l="1"/>
  <c r="Q14" i="1"/>
  <c r="Q13" i="1"/>
  <c r="Q12" i="1"/>
  <c r="Q11" i="1"/>
  <c r="Q10" i="1"/>
  <c r="AN50" i="1" l="1"/>
  <c r="AU50" i="1" s="1"/>
  <c r="BB50" i="1" s="1"/>
  <c r="BI50" i="1" s="1"/>
  <c r="BP50" i="1" s="1"/>
  <c r="BW50" i="1" s="1"/>
  <c r="CD50" i="1" s="1"/>
  <c r="CK50" i="1" s="1"/>
  <c r="CR50" i="1" l="1"/>
  <c r="CS50" i="1" s="1"/>
  <c r="CL50" i="1"/>
  <c r="AG49" i="1"/>
  <c r="AN49" i="1" s="1"/>
  <c r="AU49" i="1" s="1"/>
  <c r="BB49" i="1" s="1"/>
  <c r="BI49" i="1" s="1"/>
  <c r="BP49" i="1" s="1"/>
  <c r="BW49" i="1" s="1"/>
  <c r="CR16" i="1"/>
  <c r="CR18" i="1" s="1"/>
  <c r="CQ16" i="1"/>
  <c r="CQ18" i="1" s="1"/>
  <c r="CO16" i="1"/>
  <c r="CO18" i="1" s="1"/>
  <c r="CN16" i="1"/>
  <c r="CN18" i="1" s="1"/>
  <c r="CM16" i="1"/>
  <c r="CM18" i="1" s="1"/>
  <c r="Z16" i="1"/>
  <c r="Z18" i="1" s="1"/>
  <c r="Y16" i="1"/>
  <c r="Y18" i="1" s="1"/>
  <c r="W16" i="1"/>
  <c r="W18" i="1" s="1"/>
  <c r="V16" i="1"/>
  <c r="V18" i="1" s="1"/>
  <c r="U16" i="1"/>
  <c r="U18" i="1" s="1"/>
  <c r="S16" i="1"/>
  <c r="S18" i="1" s="1"/>
  <c r="R16" i="1"/>
  <c r="R18" i="1" s="1"/>
  <c r="P16" i="1"/>
  <c r="P18" i="1" s="1"/>
  <c r="O16" i="1"/>
  <c r="O18" i="1" s="1"/>
  <c r="N16" i="1"/>
  <c r="N18" i="1" s="1"/>
  <c r="L16" i="1"/>
  <c r="L18" i="1" s="1"/>
  <c r="K16" i="1"/>
  <c r="K18" i="1" s="1"/>
  <c r="I16" i="1"/>
  <c r="I18" i="1" s="1"/>
  <c r="H16" i="1"/>
  <c r="H18" i="1" s="1"/>
  <c r="G16" i="1"/>
  <c r="G18" i="1" s="1"/>
  <c r="F16" i="1"/>
  <c r="F18" i="1" s="1"/>
  <c r="J15" i="1"/>
  <c r="CS14" i="1"/>
  <c r="AA14" i="1"/>
  <c r="T14" i="1"/>
  <c r="M14" i="1"/>
  <c r="J14" i="1"/>
  <c r="CS13" i="1"/>
  <c r="AA13" i="1"/>
  <c r="T13" i="1"/>
  <c r="M13" i="1"/>
  <c r="J13" i="1"/>
  <c r="CS12" i="1"/>
  <c r="AA12" i="1"/>
  <c r="T12" i="1"/>
  <c r="M12" i="1"/>
  <c r="J12" i="1"/>
  <c r="CS11" i="1"/>
  <c r="AA11" i="1"/>
  <c r="T11" i="1"/>
  <c r="M11" i="1"/>
  <c r="J11" i="1"/>
  <c r="CS10" i="1"/>
  <c r="T10" i="1"/>
  <c r="M10" i="1"/>
  <c r="J10" i="1"/>
  <c r="CJ33" i="1"/>
  <c r="CH33" i="1"/>
  <c r="CG33" i="1"/>
  <c r="CF33" i="1"/>
  <c r="CC33" i="1"/>
  <c r="CA33" i="1"/>
  <c r="BZ33" i="1"/>
  <c r="BY33" i="1"/>
  <c r="BV33" i="1"/>
  <c r="BT33" i="1"/>
  <c r="BS33" i="1"/>
  <c r="BR33" i="1"/>
  <c r="BO33" i="1"/>
  <c r="BM33" i="1"/>
  <c r="BL33" i="1"/>
  <c r="BK33" i="1"/>
  <c r="BH33" i="1"/>
  <c r="BF33" i="1"/>
  <c r="BD33" i="1"/>
  <c r="BA33" i="1"/>
  <c r="AY33" i="1"/>
  <c r="AW33" i="1"/>
  <c r="AT33" i="1"/>
  <c r="AR33" i="1"/>
  <c r="AP33" i="1"/>
  <c r="AM33" i="1"/>
  <c r="AK33" i="1"/>
  <c r="AI33" i="1"/>
  <c r="AF33" i="1"/>
  <c r="AD33" i="1"/>
  <c r="AC33" i="1"/>
  <c r="AB33" i="1"/>
  <c r="W33" i="1"/>
  <c r="R33" i="1"/>
  <c r="P33" i="1"/>
  <c r="O33" i="1"/>
  <c r="N33" i="1"/>
  <c r="K33" i="1"/>
  <c r="I33" i="1"/>
  <c r="H33" i="1"/>
  <c r="G33" i="1"/>
  <c r="CI33" i="1"/>
  <c r="CB33" i="1"/>
  <c r="BU33" i="1"/>
  <c r="BN33" i="1"/>
  <c r="BG33" i="1"/>
  <c r="AZ33" i="1"/>
  <c r="AS33" i="1"/>
  <c r="AL33" i="1"/>
  <c r="AE33" i="1"/>
  <c r="Q33" i="1"/>
  <c r="M26" i="1"/>
  <c r="F33" i="1"/>
  <c r="M62" i="1"/>
  <c r="CE50" i="1"/>
  <c r="M50" i="1"/>
  <c r="T50" i="1"/>
  <c r="AA50" i="1"/>
  <c r="AO50" i="1"/>
  <c r="AE36" i="1" l="1"/>
  <c r="AA18" i="1"/>
  <c r="AA10" i="1"/>
  <c r="J16" i="1"/>
  <c r="J18" i="1" s="1"/>
  <c r="X16" i="1"/>
  <c r="X18" i="1" s="1"/>
  <c r="T18" i="1" s="1"/>
  <c r="CP16" i="1"/>
  <c r="CP18" i="1" s="1"/>
  <c r="Q16" i="1"/>
  <c r="Q18" i="1" s="1"/>
  <c r="M18" i="1" s="1"/>
  <c r="Z62" i="1"/>
  <c r="AG62" i="1" s="1"/>
  <c r="AN62" i="1" s="1"/>
  <c r="AU62" i="1" s="1"/>
  <c r="T27" i="1"/>
  <c r="T28" i="1"/>
  <c r="AA28" i="1"/>
  <c r="T29" i="1"/>
  <c r="T32" i="1"/>
  <c r="M28" i="1"/>
  <c r="M29" i="1"/>
  <c r="T30" i="1"/>
  <c r="M27" i="1"/>
  <c r="M30" i="1"/>
  <c r="M32" i="1"/>
  <c r="CS18" i="1" l="1"/>
  <c r="CL18" i="1"/>
  <c r="BB62" i="1"/>
  <c r="BI62" i="1" s="1"/>
  <c r="BP62" i="1" s="1"/>
  <c r="BW62" i="1" s="1"/>
  <c r="CD62" i="1" s="1"/>
  <c r="CK62" i="1" s="1"/>
  <c r="AV62" i="1"/>
  <c r="S51" i="1"/>
  <c r="Z51" i="1" s="1"/>
  <c r="CS31" i="1"/>
  <c r="T26" i="1"/>
  <c r="AA26" i="1"/>
  <c r="AA32" i="1"/>
  <c r="AA29" i="1"/>
  <c r="AA30" i="1"/>
  <c r="AA27" i="1"/>
  <c r="CR62" i="1" l="1"/>
  <c r="CL62" i="1"/>
  <c r="AH27" i="1"/>
  <c r="AN27" i="1"/>
  <c r="AN28" i="1"/>
  <c r="AH28" i="1"/>
  <c r="AH30" i="1"/>
  <c r="AN30" i="1"/>
  <c r="AN29" i="1"/>
  <c r="AH29" i="1"/>
  <c r="AH32" i="1"/>
  <c r="AN32" i="1"/>
  <c r="AN26" i="1" l="1"/>
  <c r="AH26" i="1"/>
  <c r="AU32" i="1"/>
  <c r="AO32" i="1"/>
  <c r="AU30" i="1"/>
  <c r="AO30" i="1"/>
  <c r="AU28" i="1"/>
  <c r="AO28" i="1"/>
  <c r="AU29" i="1"/>
  <c r="AO29" i="1"/>
  <c r="AU27" i="1"/>
  <c r="AO27" i="1"/>
  <c r="AU26" i="1" l="1"/>
  <c r="AO26" i="1"/>
  <c r="BB27" i="1"/>
  <c r="AV27" i="1"/>
  <c r="AV29" i="1"/>
  <c r="BB29" i="1"/>
  <c r="BB28" i="1"/>
  <c r="AV28" i="1"/>
  <c r="BB30" i="1"/>
  <c r="AV30" i="1"/>
  <c r="BB32" i="1"/>
  <c r="AV32" i="1"/>
  <c r="AV26" i="1" l="1"/>
  <c r="BB26" i="1"/>
  <c r="BC32" i="1"/>
  <c r="BI32" i="1"/>
  <c r="BI30" i="1"/>
  <c r="BC30" i="1"/>
  <c r="BI27" i="1"/>
  <c r="BC27" i="1"/>
  <c r="BI28" i="1"/>
  <c r="BC28" i="1"/>
  <c r="BC29" i="1"/>
  <c r="BI29" i="1"/>
  <c r="BI26" i="1" l="1"/>
  <c r="BC26" i="1"/>
  <c r="BJ28" i="1"/>
  <c r="BP28" i="1"/>
  <c r="BP32" i="1"/>
  <c r="BJ32" i="1"/>
  <c r="BP29" i="1"/>
  <c r="BJ29" i="1"/>
  <c r="BP27" i="1"/>
  <c r="BJ27" i="1"/>
  <c r="BP30" i="1"/>
  <c r="BJ30" i="1"/>
  <c r="BJ26" i="1" l="1"/>
  <c r="BP26" i="1"/>
  <c r="BW27" i="1"/>
  <c r="BQ27" i="1"/>
  <c r="BW32" i="1"/>
  <c r="BQ32" i="1"/>
  <c r="BW30" i="1"/>
  <c r="BQ30" i="1"/>
  <c r="BQ29" i="1"/>
  <c r="BW29" i="1"/>
  <c r="BW28" i="1"/>
  <c r="BQ28" i="1"/>
  <c r="BW26" i="1" l="1"/>
  <c r="BQ26" i="1"/>
  <c r="CD28" i="1"/>
  <c r="BX28" i="1"/>
  <c r="CD30" i="1"/>
  <c r="BX30" i="1"/>
  <c r="BX29" i="1"/>
  <c r="CD29" i="1"/>
  <c r="CD32" i="1"/>
  <c r="BX32" i="1"/>
  <c r="BX27" i="1"/>
  <c r="CD27" i="1"/>
  <c r="BX26" i="1" l="1"/>
  <c r="CD26" i="1"/>
  <c r="CK27" i="1"/>
  <c r="CE27" i="1"/>
  <c r="CK32" i="1"/>
  <c r="CE32" i="1"/>
  <c r="CK29" i="1"/>
  <c r="CE29" i="1"/>
  <c r="CK30" i="1"/>
  <c r="CE30" i="1"/>
  <c r="CE28" i="1"/>
  <c r="CK28" i="1"/>
  <c r="CK26" i="1" l="1"/>
  <c r="CL26" i="1" s="1"/>
  <c r="CE26" i="1"/>
  <c r="CL27" i="1"/>
  <c r="CR27" i="1"/>
  <c r="CL30" i="1"/>
  <c r="CR30" i="1"/>
  <c r="CL29" i="1"/>
  <c r="CR29" i="1"/>
  <c r="CL32" i="1"/>
  <c r="CR32" i="1"/>
  <c r="CL28" i="1"/>
  <c r="CR28" i="1"/>
  <c r="CS78" i="1"/>
  <c r="CR78" i="1"/>
  <c r="CQ78" i="1"/>
  <c r="CP78" i="1"/>
  <c r="CO78" i="1"/>
  <c r="CN78" i="1"/>
  <c r="CM78" i="1"/>
  <c r="CS77" i="1"/>
  <c r="CQ77" i="1"/>
  <c r="CO77" i="1"/>
  <c r="CM77" i="1"/>
  <c r="CM76" i="1"/>
  <c r="CQ70" i="1"/>
  <c r="CQ72" i="1" s="1"/>
  <c r="CQ82" i="1" s="1"/>
  <c r="CP70" i="1"/>
  <c r="CP72" i="1" s="1"/>
  <c r="CP82" i="1" s="1"/>
  <c r="CO70" i="1"/>
  <c r="CO72" i="1" s="1"/>
  <c r="CO82" i="1" s="1"/>
  <c r="CN70" i="1"/>
  <c r="CM70" i="1"/>
  <c r="CM72" i="1" s="1"/>
  <c r="CM82" i="1" s="1"/>
  <c r="CS61" i="1"/>
  <c r="CR61" i="1"/>
  <c r="CQ61" i="1"/>
  <c r="CP61" i="1"/>
  <c r="CO61" i="1"/>
  <c r="CN61" i="1"/>
  <c r="CM61" i="1"/>
  <c r="CS60" i="1"/>
  <c r="CQ60" i="1"/>
  <c r="CO60" i="1"/>
  <c r="CM60" i="1"/>
  <c r="CM59" i="1"/>
  <c r="CJ70" i="1"/>
  <c r="CJ72" i="1" s="1"/>
  <c r="CI70" i="1"/>
  <c r="CI72" i="1" s="1"/>
  <c r="CH70" i="1"/>
  <c r="CH72" i="1" s="1"/>
  <c r="CG70" i="1"/>
  <c r="CG72" i="1" s="1"/>
  <c r="CF70" i="1"/>
  <c r="CF72" i="1" s="1"/>
  <c r="CC70" i="1"/>
  <c r="CC72" i="1" s="1"/>
  <c r="CB70" i="1"/>
  <c r="CB72" i="1" s="1"/>
  <c r="CA70" i="1"/>
  <c r="CA72" i="1" s="1"/>
  <c r="BZ70" i="1"/>
  <c r="BZ72" i="1" s="1"/>
  <c r="BY70" i="1"/>
  <c r="BY72" i="1" s="1"/>
  <c r="BV70" i="1"/>
  <c r="BV72" i="1" s="1"/>
  <c r="BU70" i="1"/>
  <c r="BU72" i="1" s="1"/>
  <c r="BT70" i="1"/>
  <c r="BT72" i="1" s="1"/>
  <c r="BS70" i="1"/>
  <c r="BS72" i="1" s="1"/>
  <c r="BR70" i="1"/>
  <c r="BR72" i="1" s="1"/>
  <c r="BO70" i="1"/>
  <c r="BO72" i="1" s="1"/>
  <c r="BN70" i="1"/>
  <c r="BN72" i="1" s="1"/>
  <c r="BM70" i="1"/>
  <c r="BM72" i="1" s="1"/>
  <c r="BL70" i="1"/>
  <c r="BL72" i="1" s="1"/>
  <c r="BK70" i="1"/>
  <c r="BK72" i="1" s="1"/>
  <c r="BH70" i="1"/>
  <c r="BH72" i="1" s="1"/>
  <c r="BG70" i="1"/>
  <c r="BG72" i="1" s="1"/>
  <c r="BF70" i="1"/>
  <c r="BF72" i="1" s="1"/>
  <c r="BE70" i="1"/>
  <c r="BE72" i="1" s="1"/>
  <c r="BD70" i="1"/>
  <c r="BD72" i="1" s="1"/>
  <c r="BA70" i="1"/>
  <c r="BA72" i="1" s="1"/>
  <c r="AZ70" i="1"/>
  <c r="AZ72" i="1" s="1"/>
  <c r="AY70" i="1"/>
  <c r="AY72" i="1" s="1"/>
  <c r="AX70" i="1"/>
  <c r="AX72" i="1" s="1"/>
  <c r="AW70" i="1"/>
  <c r="AW72" i="1" s="1"/>
  <c r="AT70" i="1"/>
  <c r="AT72" i="1" s="1"/>
  <c r="AS70" i="1"/>
  <c r="AS72" i="1" s="1"/>
  <c r="AR70" i="1"/>
  <c r="AR72" i="1" s="1"/>
  <c r="AQ70" i="1"/>
  <c r="AQ72" i="1" s="1"/>
  <c r="AP70" i="1"/>
  <c r="AP72" i="1" s="1"/>
  <c r="AM70" i="1"/>
  <c r="AM72" i="1" s="1"/>
  <c r="AL70" i="1"/>
  <c r="AK70" i="1"/>
  <c r="AK72" i="1" s="1"/>
  <c r="AJ70" i="1"/>
  <c r="AI70" i="1"/>
  <c r="AI72" i="1" s="1"/>
  <c r="AF70" i="1"/>
  <c r="AF72" i="1" s="1"/>
  <c r="AE70" i="1"/>
  <c r="AE72" i="1" s="1"/>
  <c r="AD70" i="1"/>
  <c r="AD72" i="1" s="1"/>
  <c r="AC70" i="1"/>
  <c r="AB70" i="1"/>
  <c r="AB72" i="1" s="1"/>
  <c r="Y70" i="1"/>
  <c r="Y72" i="1" s="1"/>
  <c r="X70" i="1"/>
  <c r="X72" i="1" s="1"/>
  <c r="W70" i="1"/>
  <c r="W72" i="1" s="1"/>
  <c r="V70" i="1"/>
  <c r="V72" i="1" s="1"/>
  <c r="U70" i="1"/>
  <c r="U72" i="1" s="1"/>
  <c r="R70" i="1"/>
  <c r="R72" i="1" s="1"/>
  <c r="Q70" i="1"/>
  <c r="Q72" i="1" s="1"/>
  <c r="P70" i="1"/>
  <c r="P72" i="1" s="1"/>
  <c r="O70" i="1"/>
  <c r="O72" i="1" s="1"/>
  <c r="N70" i="1"/>
  <c r="N72" i="1" s="1"/>
  <c r="CQ52" i="1"/>
  <c r="CQ54" i="1" s="1"/>
  <c r="CQ81" i="1" s="1"/>
  <c r="CP52" i="1"/>
  <c r="CP54" i="1" s="1"/>
  <c r="CP81" i="1" s="1"/>
  <c r="CO52" i="1"/>
  <c r="CO54" i="1" s="1"/>
  <c r="CO81" i="1" s="1"/>
  <c r="CN52" i="1"/>
  <c r="CM52" i="1"/>
  <c r="CM54" i="1" s="1"/>
  <c r="CM81" i="1" s="1"/>
  <c r="CS42" i="1"/>
  <c r="CR42" i="1"/>
  <c r="CQ42" i="1"/>
  <c r="CP42" i="1"/>
  <c r="CO42" i="1"/>
  <c r="CN42" i="1"/>
  <c r="CM42" i="1"/>
  <c r="CS41" i="1"/>
  <c r="CQ41" i="1"/>
  <c r="CO41" i="1"/>
  <c r="CM41" i="1"/>
  <c r="CM40" i="1"/>
  <c r="CJ52" i="1"/>
  <c r="CJ54" i="1" s="1"/>
  <c r="CI52" i="1"/>
  <c r="CI54" i="1" s="1"/>
  <c r="CH52" i="1"/>
  <c r="CH54" i="1" s="1"/>
  <c r="CG52" i="1"/>
  <c r="CG54" i="1" s="1"/>
  <c r="CF52" i="1"/>
  <c r="CF54" i="1" s="1"/>
  <c r="CC52" i="1"/>
  <c r="CC54" i="1" s="1"/>
  <c r="CB52" i="1"/>
  <c r="CB54" i="1" s="1"/>
  <c r="CA52" i="1"/>
  <c r="CA54" i="1" s="1"/>
  <c r="BZ52" i="1"/>
  <c r="BZ54" i="1" s="1"/>
  <c r="BY52" i="1"/>
  <c r="BY54" i="1" s="1"/>
  <c r="BV52" i="1"/>
  <c r="BV54" i="1" s="1"/>
  <c r="BU52" i="1"/>
  <c r="BU54" i="1" s="1"/>
  <c r="BT52" i="1"/>
  <c r="BT54" i="1" s="1"/>
  <c r="BS52" i="1"/>
  <c r="BS54" i="1" s="1"/>
  <c r="BR52" i="1"/>
  <c r="BR54" i="1" s="1"/>
  <c r="BO52" i="1"/>
  <c r="BO54" i="1" s="1"/>
  <c r="BN52" i="1"/>
  <c r="BN54" i="1" s="1"/>
  <c r="BM52" i="1"/>
  <c r="BM54" i="1" s="1"/>
  <c r="BL52" i="1"/>
  <c r="BL54" i="1" s="1"/>
  <c r="BK52" i="1"/>
  <c r="BK54" i="1" s="1"/>
  <c r="BH52" i="1"/>
  <c r="BH54" i="1" s="1"/>
  <c r="BG52" i="1"/>
  <c r="BG54" i="1" s="1"/>
  <c r="BF52" i="1"/>
  <c r="BF54" i="1" s="1"/>
  <c r="BE52" i="1"/>
  <c r="BE54" i="1" s="1"/>
  <c r="BD52" i="1"/>
  <c r="BD54" i="1" s="1"/>
  <c r="BA52" i="1"/>
  <c r="BA54" i="1" s="1"/>
  <c r="AZ52" i="1"/>
  <c r="AZ54" i="1" s="1"/>
  <c r="AY52" i="1"/>
  <c r="AY54" i="1" s="1"/>
  <c r="AX52" i="1"/>
  <c r="AX54" i="1" s="1"/>
  <c r="AW52" i="1"/>
  <c r="AW54" i="1" s="1"/>
  <c r="AT52" i="1"/>
  <c r="AT54" i="1" s="1"/>
  <c r="AS52" i="1"/>
  <c r="AS54" i="1" s="1"/>
  <c r="AR52" i="1"/>
  <c r="AR54" i="1" s="1"/>
  <c r="AQ52" i="1"/>
  <c r="AQ54" i="1" s="1"/>
  <c r="AP52" i="1"/>
  <c r="AP54" i="1" s="1"/>
  <c r="AM52" i="1"/>
  <c r="AM54" i="1" s="1"/>
  <c r="AL52" i="1"/>
  <c r="AL54" i="1" s="1"/>
  <c r="AK52" i="1"/>
  <c r="AK54" i="1" s="1"/>
  <c r="AJ52" i="1"/>
  <c r="AI52" i="1"/>
  <c r="AI54" i="1" s="1"/>
  <c r="AF52" i="1"/>
  <c r="AF54" i="1" s="1"/>
  <c r="AE52" i="1"/>
  <c r="AE54" i="1" s="1"/>
  <c r="AD52" i="1"/>
  <c r="AD54" i="1" s="1"/>
  <c r="AC52" i="1"/>
  <c r="AB52" i="1"/>
  <c r="AB54" i="1" s="1"/>
  <c r="Y52" i="1"/>
  <c r="Y54" i="1" s="1"/>
  <c r="X52" i="1"/>
  <c r="W52" i="1"/>
  <c r="W54" i="1" s="1"/>
  <c r="V52" i="1"/>
  <c r="V54" i="1" s="1"/>
  <c r="U52" i="1"/>
  <c r="U54" i="1" s="1"/>
  <c r="CQ33" i="1"/>
  <c r="CQ35" i="1" s="1"/>
  <c r="CQ80" i="1" s="1"/>
  <c r="CO33" i="1"/>
  <c r="CO35" i="1" s="1"/>
  <c r="CO80" i="1" s="1"/>
  <c r="CN33" i="1"/>
  <c r="CR34" i="1" s="1"/>
  <c r="CM33" i="1"/>
  <c r="CM35" i="1" s="1"/>
  <c r="CM80" i="1" s="1"/>
  <c r="CP33" i="1"/>
  <c r="CP35" i="1" s="1"/>
  <c r="CP37" i="1" s="1"/>
  <c r="CS25" i="1"/>
  <c r="CR25" i="1"/>
  <c r="CQ25" i="1"/>
  <c r="CP25" i="1"/>
  <c r="CO25" i="1"/>
  <c r="CN25" i="1"/>
  <c r="CM25" i="1"/>
  <c r="CS24" i="1"/>
  <c r="CQ24" i="1"/>
  <c r="CO24" i="1"/>
  <c r="CM24" i="1"/>
  <c r="CM23" i="1"/>
  <c r="CJ35" i="1"/>
  <c r="CH35" i="1"/>
  <c r="CF35" i="1"/>
  <c r="CC35" i="1"/>
  <c r="CA35" i="1"/>
  <c r="BY35" i="1"/>
  <c r="BV35" i="1"/>
  <c r="BT35" i="1"/>
  <c r="BR35" i="1"/>
  <c r="BO35" i="1"/>
  <c r="BM35" i="1"/>
  <c r="BK35" i="1"/>
  <c r="BH35" i="1"/>
  <c r="BF35" i="1"/>
  <c r="BD35" i="1"/>
  <c r="BA35" i="1"/>
  <c r="AY35" i="1"/>
  <c r="AW35" i="1"/>
  <c r="AT35" i="1"/>
  <c r="AR35" i="1"/>
  <c r="AP35" i="1"/>
  <c r="AM35" i="1"/>
  <c r="AK35" i="1"/>
  <c r="AI35" i="1"/>
  <c r="AF35" i="1"/>
  <c r="AD35" i="1"/>
  <c r="AB35" i="1"/>
  <c r="Y35" i="1"/>
  <c r="W35" i="1"/>
  <c r="U35" i="1"/>
  <c r="CI35" i="1"/>
  <c r="AZ35" i="1"/>
  <c r="R35" i="1"/>
  <c r="P35" i="1"/>
  <c r="N35" i="1"/>
  <c r="CQ79" i="1"/>
  <c r="CO79" i="1"/>
  <c r="CN79" i="1"/>
  <c r="CM79" i="1"/>
  <c r="AJ54" i="1" l="1"/>
  <c r="AC54" i="1"/>
  <c r="X54" i="1"/>
  <c r="AJ72" i="1"/>
  <c r="AC72" i="1"/>
  <c r="AL72" i="1"/>
  <c r="CR26" i="1"/>
  <c r="CR33" i="1" s="1"/>
  <c r="CS30" i="1"/>
  <c r="CS29" i="1"/>
  <c r="CS32" i="1"/>
  <c r="CS27" i="1"/>
  <c r="CS28" i="1"/>
  <c r="CN35" i="1"/>
  <c r="CN80" i="1" s="1"/>
  <c r="CO83" i="1"/>
  <c r="CR79" i="1"/>
  <c r="CG35" i="1"/>
  <c r="BZ35" i="1"/>
  <c r="BS35" i="1"/>
  <c r="BL35" i="1"/>
  <c r="BE35" i="1"/>
  <c r="AX35" i="1"/>
  <c r="AQ35" i="1"/>
  <c r="AJ35" i="1"/>
  <c r="AC35" i="1"/>
  <c r="V35" i="1"/>
  <c r="O35" i="1"/>
  <c r="CM83" i="1"/>
  <c r="CQ83" i="1"/>
  <c r="CP80" i="1"/>
  <c r="CN36" i="1"/>
  <c r="CB35" i="1"/>
  <c r="BN35" i="1"/>
  <c r="BG35" i="1"/>
  <c r="AL35" i="1"/>
  <c r="AE35" i="1"/>
  <c r="X35" i="1"/>
  <c r="CN72" i="1"/>
  <c r="CN82" i="1" s="1"/>
  <c r="CN54" i="1"/>
  <c r="CN81" i="1" s="1"/>
  <c r="CP36" i="1"/>
  <c r="AS35" i="1"/>
  <c r="BU35" i="1"/>
  <c r="CR19" i="1"/>
  <c r="CP79" i="1"/>
  <c r="CR35" i="1" l="1"/>
  <c r="CR80" i="1" s="1"/>
  <c r="CS80" i="1" s="1"/>
  <c r="CS26" i="1"/>
  <c r="CS79" i="1"/>
  <c r="CN83" i="1"/>
  <c r="CP83" i="1"/>
  <c r="CS35" i="1" l="1"/>
  <c r="BE36" i="1" l="1"/>
  <c r="AX36" i="1"/>
  <c r="AQ36" i="1"/>
  <c r="AG6" i="1" l="1"/>
  <c r="AV61" i="1" l="1"/>
  <c r="AU61" i="1"/>
  <c r="AT61" i="1"/>
  <c r="AS61" i="1"/>
  <c r="AR61" i="1"/>
  <c r="AQ61" i="1"/>
  <c r="AP61" i="1"/>
  <c r="AV42" i="1"/>
  <c r="AU42" i="1"/>
  <c r="AT42" i="1"/>
  <c r="AS42" i="1"/>
  <c r="AR42" i="1"/>
  <c r="AQ42" i="1"/>
  <c r="AP42" i="1"/>
  <c r="AG51" i="1" l="1"/>
  <c r="AN51" i="1" s="1"/>
  <c r="AU51" i="1" s="1"/>
  <c r="BB51" i="1" s="1"/>
  <c r="AC36" i="1"/>
  <c r="BI51" i="1" l="1"/>
  <c r="BP51" i="1" s="1"/>
  <c r="BW51" i="1" s="1"/>
  <c r="CD51" i="1" s="1"/>
  <c r="CK51" i="1" s="1"/>
  <c r="CR51" i="1" s="1"/>
  <c r="L65" i="1"/>
  <c r="S65" i="1" s="1"/>
  <c r="L66" i="1"/>
  <c r="S66" i="1" s="1"/>
  <c r="L63" i="1"/>
  <c r="L67" i="1"/>
  <c r="S67" i="1" s="1"/>
  <c r="L69" i="1"/>
  <c r="S69" i="1" s="1"/>
  <c r="Z69" i="1" s="1"/>
  <c r="AG69" i="1" s="1"/>
  <c r="AN69" i="1" s="1"/>
  <c r="AU69" i="1" s="1"/>
  <c r="BB69" i="1" s="1"/>
  <c r="BI69" i="1" s="1"/>
  <c r="BP69" i="1" s="1"/>
  <c r="BW69" i="1" s="1"/>
  <c r="CD69" i="1" s="1"/>
  <c r="CK69" i="1" s="1"/>
  <c r="CR69" i="1" s="1"/>
  <c r="L64" i="1"/>
  <c r="CJ82" i="1"/>
  <c r="CH82" i="1"/>
  <c r="CF82" i="1"/>
  <c r="CC82" i="1"/>
  <c r="CA82" i="1"/>
  <c r="BY82" i="1"/>
  <c r="BV82" i="1"/>
  <c r="BT82" i="1"/>
  <c r="BR82" i="1"/>
  <c r="BO82" i="1"/>
  <c r="BM82" i="1"/>
  <c r="BK82" i="1"/>
  <c r="BH82" i="1"/>
  <c r="BF82" i="1"/>
  <c r="BD82" i="1"/>
  <c r="BA82" i="1"/>
  <c r="AY82" i="1"/>
  <c r="AW82" i="1"/>
  <c r="AT82" i="1"/>
  <c r="AR82" i="1"/>
  <c r="AP82" i="1"/>
  <c r="AM82" i="1"/>
  <c r="AK82" i="1"/>
  <c r="AI82" i="1"/>
  <c r="AF82" i="1"/>
  <c r="AD82" i="1"/>
  <c r="AB82" i="1"/>
  <c r="Y82" i="1"/>
  <c r="W82" i="1"/>
  <c r="V82" i="1"/>
  <c r="U82" i="1"/>
  <c r="R82" i="1"/>
  <c r="Q82" i="1"/>
  <c r="P82" i="1"/>
  <c r="O82" i="1"/>
  <c r="N82" i="1"/>
  <c r="G70" i="1"/>
  <c r="G72" i="1" s="1"/>
  <c r="G82" i="1" s="1"/>
  <c r="K70" i="1"/>
  <c r="K72" i="1" s="1"/>
  <c r="K82" i="1" s="1"/>
  <c r="I70" i="1"/>
  <c r="I72" i="1" s="1"/>
  <c r="I82" i="1" s="1"/>
  <c r="CJ81" i="1"/>
  <c r="CF81" i="1"/>
  <c r="CC81" i="1"/>
  <c r="BY81" i="1"/>
  <c r="BV81" i="1"/>
  <c r="BR81" i="1"/>
  <c r="BO81" i="1"/>
  <c r="BK81" i="1"/>
  <c r="BH81" i="1"/>
  <c r="BD81" i="1"/>
  <c r="BA81" i="1"/>
  <c r="AW81" i="1"/>
  <c r="AT81" i="1"/>
  <c r="AP81" i="1"/>
  <c r="AM81" i="1"/>
  <c r="AI81" i="1"/>
  <c r="AF81" i="1"/>
  <c r="AB81" i="1"/>
  <c r="Y81" i="1"/>
  <c r="U81" i="1"/>
  <c r="R52" i="1"/>
  <c r="R54" i="1" s="1"/>
  <c r="R81" i="1" s="1"/>
  <c r="P52" i="1"/>
  <c r="P54" i="1" s="1"/>
  <c r="N52" i="1"/>
  <c r="N54" i="1" s="1"/>
  <c r="N81" i="1" s="1"/>
  <c r="K52" i="1"/>
  <c r="K54" i="1" s="1"/>
  <c r="K81" i="1" s="1"/>
  <c r="I52" i="1"/>
  <c r="I54" i="1" s="1"/>
  <c r="G52" i="1"/>
  <c r="G54" i="1" s="1"/>
  <c r="G81" i="1" s="1"/>
  <c r="CC80" i="1"/>
  <c r="BY80" i="1"/>
  <c r="BV80" i="1"/>
  <c r="BR80" i="1"/>
  <c r="BO80" i="1"/>
  <c r="BM80" i="1"/>
  <c r="BK80" i="1"/>
  <c r="BH80" i="1"/>
  <c r="BF80" i="1"/>
  <c r="BD80" i="1"/>
  <c r="BA80" i="1"/>
  <c r="AY80" i="1"/>
  <c r="AW80" i="1"/>
  <c r="AT80" i="1"/>
  <c r="AR80" i="1"/>
  <c r="AP80" i="1"/>
  <c r="AM80" i="1"/>
  <c r="AK80" i="1"/>
  <c r="AI80" i="1"/>
  <c r="AF80" i="1"/>
  <c r="AD80" i="1"/>
  <c r="AB80" i="1"/>
  <c r="Y80" i="1"/>
  <c r="W80" i="1"/>
  <c r="U80" i="1"/>
  <c r="CJ80" i="1"/>
  <c r="CF80" i="1"/>
  <c r="R80" i="1"/>
  <c r="P80" i="1"/>
  <c r="N80" i="1"/>
  <c r="G35" i="1"/>
  <c r="G80" i="1" s="1"/>
  <c r="K35" i="1"/>
  <c r="K80" i="1" s="1"/>
  <c r="I35" i="1"/>
  <c r="I80" i="1" s="1"/>
  <c r="J70" i="1"/>
  <c r="J72" i="1" s="1"/>
  <c r="J82" i="1" s="1"/>
  <c r="F70" i="1"/>
  <c r="F72" i="1" s="1"/>
  <c r="F82" i="1" s="1"/>
  <c r="AE82" i="1"/>
  <c r="H70" i="1"/>
  <c r="AL82" i="1"/>
  <c r="AS82" i="1"/>
  <c r="AX82" i="1"/>
  <c r="BE82" i="1"/>
  <c r="AZ82" i="1"/>
  <c r="BG82" i="1"/>
  <c r="BL82" i="1"/>
  <c r="BN82" i="1"/>
  <c r="BS82" i="1"/>
  <c r="BZ82" i="1"/>
  <c r="BU82" i="1"/>
  <c r="CG82" i="1"/>
  <c r="CB82" i="1"/>
  <c r="CI82" i="1"/>
  <c r="F35" i="1"/>
  <c r="F80" i="1" s="1"/>
  <c r="CJ79" i="1"/>
  <c r="CH79" i="1"/>
  <c r="CF79" i="1"/>
  <c r="CC79" i="1"/>
  <c r="CA79" i="1"/>
  <c r="BY79" i="1"/>
  <c r="BV79" i="1"/>
  <c r="BT79" i="1"/>
  <c r="BR79" i="1"/>
  <c r="BO79" i="1"/>
  <c r="BM79" i="1"/>
  <c r="BK79" i="1"/>
  <c r="BH79" i="1"/>
  <c r="BF79" i="1"/>
  <c r="BD79" i="1"/>
  <c r="BA79" i="1"/>
  <c r="AY79" i="1"/>
  <c r="AW79" i="1"/>
  <c r="AT79" i="1"/>
  <c r="AR79" i="1"/>
  <c r="AP79" i="1"/>
  <c r="AM79" i="1"/>
  <c r="AK79" i="1"/>
  <c r="AI79" i="1"/>
  <c r="AF79" i="1"/>
  <c r="AD79" i="1"/>
  <c r="AB79" i="1"/>
  <c r="Y79" i="1"/>
  <c r="W79" i="1"/>
  <c r="U79" i="1"/>
  <c r="R79" i="1"/>
  <c r="P79" i="1"/>
  <c r="N79" i="1"/>
  <c r="K79" i="1"/>
  <c r="I79" i="1"/>
  <c r="G79" i="1"/>
  <c r="F86" i="1"/>
  <c r="AI40" i="1"/>
  <c r="AP40" i="1"/>
  <c r="AW40" i="1"/>
  <c r="BD40" i="1"/>
  <c r="BK40" i="1"/>
  <c r="BR40" i="1"/>
  <c r="BY40" i="1"/>
  <c r="CF40" i="1"/>
  <c r="AI41" i="1"/>
  <c r="AK41" i="1"/>
  <c r="AM41" i="1"/>
  <c r="AO41" i="1"/>
  <c r="AP41" i="1"/>
  <c r="AR41" i="1"/>
  <c r="AT41" i="1"/>
  <c r="AV41" i="1"/>
  <c r="AW41" i="1"/>
  <c r="AY41" i="1"/>
  <c r="BA41" i="1"/>
  <c r="BC41" i="1"/>
  <c r="BD41" i="1"/>
  <c r="BF41" i="1"/>
  <c r="BH41" i="1"/>
  <c r="BJ41" i="1"/>
  <c r="BK41" i="1"/>
  <c r="BM41" i="1"/>
  <c r="BO41" i="1"/>
  <c r="BQ41" i="1"/>
  <c r="BR41" i="1"/>
  <c r="BT41" i="1"/>
  <c r="BV41" i="1"/>
  <c r="BX41" i="1"/>
  <c r="BY41" i="1"/>
  <c r="CA41" i="1"/>
  <c r="CC41" i="1"/>
  <c r="CE41" i="1"/>
  <c r="CF41" i="1"/>
  <c r="CH41" i="1"/>
  <c r="CJ41" i="1"/>
  <c r="CL41" i="1"/>
  <c r="AI42" i="1"/>
  <c r="AJ42" i="1"/>
  <c r="AK42" i="1"/>
  <c r="AL42" i="1"/>
  <c r="AM42" i="1"/>
  <c r="AN42" i="1"/>
  <c r="AO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L61" i="1"/>
  <c r="L42" i="1"/>
  <c r="J61" i="1"/>
  <c r="H61" i="1"/>
  <c r="J42" i="1"/>
  <c r="H42" i="1"/>
  <c r="T78" i="1"/>
  <c r="T77" i="1"/>
  <c r="T61" i="1"/>
  <c r="T60" i="1"/>
  <c r="T42" i="1"/>
  <c r="T41" i="1"/>
  <c r="T25" i="1"/>
  <c r="T24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V24" i="1"/>
  <c r="AT24" i="1"/>
  <c r="AR24" i="1"/>
  <c r="AP24" i="1"/>
  <c r="AO24" i="1"/>
  <c r="AM24" i="1"/>
  <c r="AK24" i="1"/>
  <c r="AI24" i="1"/>
  <c r="AH24" i="1"/>
  <c r="AF24" i="1"/>
  <c r="AD24" i="1"/>
  <c r="AB24" i="1"/>
  <c r="AA24" i="1"/>
  <c r="Y24" i="1"/>
  <c r="W24" i="1"/>
  <c r="U24" i="1"/>
  <c r="R24" i="1"/>
  <c r="P24" i="1"/>
  <c r="N24" i="1"/>
  <c r="M24" i="1"/>
  <c r="K24" i="1"/>
  <c r="I24" i="1"/>
  <c r="G24" i="1"/>
  <c r="AP23" i="1"/>
  <c r="AI23" i="1"/>
  <c r="AB23" i="1"/>
  <c r="U23" i="1"/>
  <c r="N23" i="1"/>
  <c r="G23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S61" i="1"/>
  <c r="R61" i="1"/>
  <c r="Q61" i="1"/>
  <c r="P61" i="1"/>
  <c r="O61" i="1"/>
  <c r="N61" i="1"/>
  <c r="M61" i="1"/>
  <c r="K61" i="1"/>
  <c r="I61" i="1"/>
  <c r="G61" i="1"/>
  <c r="CL60" i="1"/>
  <c r="CJ60" i="1"/>
  <c r="CH60" i="1"/>
  <c r="CF60" i="1"/>
  <c r="CE60" i="1"/>
  <c r="CC60" i="1"/>
  <c r="CA60" i="1"/>
  <c r="BY60" i="1"/>
  <c r="BX60" i="1"/>
  <c r="BV60" i="1"/>
  <c r="BT60" i="1"/>
  <c r="BR60" i="1"/>
  <c r="BQ60" i="1"/>
  <c r="BO60" i="1"/>
  <c r="BM60" i="1"/>
  <c r="BK60" i="1"/>
  <c r="BJ60" i="1"/>
  <c r="BH60" i="1"/>
  <c r="BF60" i="1"/>
  <c r="BD60" i="1"/>
  <c r="BC60" i="1"/>
  <c r="BA60" i="1"/>
  <c r="AY60" i="1"/>
  <c r="AW60" i="1"/>
  <c r="AV60" i="1"/>
  <c r="AT60" i="1"/>
  <c r="AR60" i="1"/>
  <c r="AP60" i="1"/>
  <c r="AO60" i="1"/>
  <c r="AM60" i="1"/>
  <c r="AK60" i="1"/>
  <c r="AI60" i="1"/>
  <c r="AH60" i="1"/>
  <c r="AF60" i="1"/>
  <c r="AD60" i="1"/>
  <c r="AB60" i="1"/>
  <c r="AA60" i="1"/>
  <c r="Y60" i="1"/>
  <c r="W60" i="1"/>
  <c r="U60" i="1"/>
  <c r="R60" i="1"/>
  <c r="P60" i="1"/>
  <c r="N60" i="1"/>
  <c r="M60" i="1"/>
  <c r="K60" i="1"/>
  <c r="I60" i="1"/>
  <c r="G60" i="1"/>
  <c r="CF59" i="1"/>
  <c r="BY59" i="1"/>
  <c r="BR59" i="1"/>
  <c r="BK59" i="1"/>
  <c r="BD59" i="1"/>
  <c r="AW59" i="1"/>
  <c r="AP59" i="1"/>
  <c r="AI59" i="1"/>
  <c r="AB59" i="1"/>
  <c r="U59" i="1"/>
  <c r="N59" i="1"/>
  <c r="G59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CL77" i="1"/>
  <c r="CJ77" i="1"/>
  <c r="CH77" i="1"/>
  <c r="CF77" i="1"/>
  <c r="CE77" i="1"/>
  <c r="CC77" i="1"/>
  <c r="CA77" i="1"/>
  <c r="BY77" i="1"/>
  <c r="BX77" i="1"/>
  <c r="BV77" i="1"/>
  <c r="BT77" i="1"/>
  <c r="BR77" i="1"/>
  <c r="BQ77" i="1"/>
  <c r="BO77" i="1"/>
  <c r="BM77" i="1"/>
  <c r="BK77" i="1"/>
  <c r="BJ77" i="1"/>
  <c r="BH77" i="1"/>
  <c r="BF77" i="1"/>
  <c r="BD77" i="1"/>
  <c r="BC77" i="1"/>
  <c r="BA77" i="1"/>
  <c r="AY77" i="1"/>
  <c r="AW77" i="1"/>
  <c r="AV77" i="1"/>
  <c r="AT77" i="1"/>
  <c r="AR77" i="1"/>
  <c r="AP77" i="1"/>
  <c r="AO77" i="1"/>
  <c r="AM77" i="1"/>
  <c r="AK77" i="1"/>
  <c r="AI77" i="1"/>
  <c r="AH77" i="1"/>
  <c r="AF77" i="1"/>
  <c r="AD77" i="1"/>
  <c r="AB77" i="1"/>
  <c r="AA77" i="1"/>
  <c r="Y77" i="1"/>
  <c r="W77" i="1"/>
  <c r="U77" i="1"/>
  <c r="R77" i="1"/>
  <c r="P77" i="1"/>
  <c r="N77" i="1"/>
  <c r="M77" i="1"/>
  <c r="K77" i="1"/>
  <c r="I77" i="1"/>
  <c r="G77" i="1"/>
  <c r="CF76" i="1"/>
  <c r="BY76" i="1"/>
  <c r="BR76" i="1"/>
  <c r="BK76" i="1"/>
  <c r="BD76" i="1"/>
  <c r="AW76" i="1"/>
  <c r="AP76" i="1"/>
  <c r="AI76" i="1"/>
  <c r="AB76" i="1"/>
  <c r="U76" i="1"/>
  <c r="N76" i="1"/>
  <c r="G76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S42" i="1"/>
  <c r="R42" i="1"/>
  <c r="Q42" i="1"/>
  <c r="P42" i="1"/>
  <c r="O42" i="1"/>
  <c r="N42" i="1"/>
  <c r="M42" i="1"/>
  <c r="K42" i="1"/>
  <c r="I42" i="1"/>
  <c r="G42" i="1"/>
  <c r="AH41" i="1"/>
  <c r="AF41" i="1"/>
  <c r="AD41" i="1"/>
  <c r="AB41" i="1"/>
  <c r="AA41" i="1"/>
  <c r="Y41" i="1"/>
  <c r="W41" i="1"/>
  <c r="U41" i="1"/>
  <c r="R41" i="1"/>
  <c r="P41" i="1"/>
  <c r="N41" i="1"/>
  <c r="M41" i="1"/>
  <c r="K41" i="1"/>
  <c r="I41" i="1"/>
  <c r="G41" i="1"/>
  <c r="AB40" i="1"/>
  <c r="U40" i="1"/>
  <c r="N40" i="1"/>
  <c r="G40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CL24" i="1"/>
  <c r="CJ24" i="1"/>
  <c r="CH24" i="1"/>
  <c r="CF24" i="1"/>
  <c r="CE24" i="1"/>
  <c r="CC24" i="1"/>
  <c r="CA24" i="1"/>
  <c r="BY24" i="1"/>
  <c r="BX24" i="1"/>
  <c r="BV24" i="1"/>
  <c r="BT24" i="1"/>
  <c r="BR24" i="1"/>
  <c r="BQ24" i="1"/>
  <c r="BO24" i="1"/>
  <c r="BM24" i="1"/>
  <c r="BK24" i="1"/>
  <c r="BJ24" i="1"/>
  <c r="BH24" i="1"/>
  <c r="BF24" i="1"/>
  <c r="BD24" i="1"/>
  <c r="BC24" i="1"/>
  <c r="BA24" i="1"/>
  <c r="AY24" i="1"/>
  <c r="AW24" i="1"/>
  <c r="CF23" i="1"/>
  <c r="BY23" i="1"/>
  <c r="BR23" i="1"/>
  <c r="BK23" i="1"/>
  <c r="BD23" i="1"/>
  <c r="AW23" i="1"/>
  <c r="F42" i="1"/>
  <c r="F61" i="1" s="1"/>
  <c r="F78" i="1" s="1"/>
  <c r="AC80" i="1"/>
  <c r="BE80" i="1"/>
  <c r="CG36" i="1"/>
  <c r="M46" i="1"/>
  <c r="M45" i="1"/>
  <c r="Q52" i="1"/>
  <c r="Q54" i="1" s="1"/>
  <c r="CB81" i="1"/>
  <c r="M44" i="1"/>
  <c r="O52" i="1"/>
  <c r="AX81" i="1"/>
  <c r="M48" i="1"/>
  <c r="J52" i="1"/>
  <c r="J54" i="1" s="1"/>
  <c r="H52" i="1"/>
  <c r="L55" i="1" s="1"/>
  <c r="S63" i="1" l="1"/>
  <c r="Z63" i="1" s="1"/>
  <c r="AG63" i="1" s="1"/>
  <c r="AN63" i="1" s="1"/>
  <c r="AU63" i="1" s="1"/>
  <c r="BB63" i="1" s="1"/>
  <c r="BI63" i="1" s="1"/>
  <c r="BP63" i="1" s="1"/>
  <c r="BW63" i="1" s="1"/>
  <c r="CD63" i="1" s="1"/>
  <c r="CK63" i="1" s="1"/>
  <c r="CR63" i="1" s="1"/>
  <c r="S64" i="1"/>
  <c r="Z64" i="1" s="1"/>
  <c r="AG64" i="1" s="1"/>
  <c r="AN64" i="1" s="1"/>
  <c r="AU64" i="1" s="1"/>
  <c r="BB64" i="1" s="1"/>
  <c r="BI64" i="1" s="1"/>
  <c r="BP64" i="1" s="1"/>
  <c r="BW64" i="1" s="1"/>
  <c r="CD64" i="1" s="1"/>
  <c r="CK64" i="1" s="1"/>
  <c r="CR64" i="1" s="1"/>
  <c r="O54" i="1"/>
  <c r="O81" i="1" s="1"/>
  <c r="H54" i="1"/>
  <c r="H81" i="1" s="1"/>
  <c r="F54" i="1"/>
  <c r="F81" i="1" s="1"/>
  <c r="S43" i="1"/>
  <c r="Z43" i="1" s="1"/>
  <c r="Z65" i="1"/>
  <c r="AG65" i="1" s="1"/>
  <c r="AN65" i="1" s="1"/>
  <c r="AU65" i="1" s="1"/>
  <c r="BB65" i="1" s="1"/>
  <c r="BI65" i="1" s="1"/>
  <c r="BP65" i="1" s="1"/>
  <c r="BW65" i="1" s="1"/>
  <c r="CD65" i="1" s="1"/>
  <c r="CK65" i="1" s="1"/>
  <c r="CR65" i="1" s="1"/>
  <c r="M65" i="1"/>
  <c r="M67" i="1"/>
  <c r="Z67" i="1"/>
  <c r="AG67" i="1" s="1"/>
  <c r="AN67" i="1" s="1"/>
  <c r="AU67" i="1" s="1"/>
  <c r="BB67" i="1" s="1"/>
  <c r="BI67" i="1" s="1"/>
  <c r="BP67" i="1" s="1"/>
  <c r="BW67" i="1" s="1"/>
  <c r="CD67" i="1" s="1"/>
  <c r="CK67" i="1" s="1"/>
  <c r="CR67" i="1" s="1"/>
  <c r="M66" i="1"/>
  <c r="Z66" i="1"/>
  <c r="AG66" i="1" s="1"/>
  <c r="AN66" i="1" s="1"/>
  <c r="AU66" i="1" s="1"/>
  <c r="BB66" i="1" s="1"/>
  <c r="BI66" i="1" s="1"/>
  <c r="BP66" i="1" s="1"/>
  <c r="BW66" i="1" s="1"/>
  <c r="CD66" i="1" s="1"/>
  <c r="CK66" i="1" s="1"/>
  <c r="CR66" i="1" s="1"/>
  <c r="AA49" i="1"/>
  <c r="CD86" i="1"/>
  <c r="BZ36" i="1"/>
  <c r="BW86" i="1"/>
  <c r="BS36" i="1"/>
  <c r="BP86" i="1"/>
  <c r="BL36" i="1"/>
  <c r="CH80" i="1"/>
  <c r="CA80" i="1"/>
  <c r="BT80" i="1"/>
  <c r="M63" i="1"/>
  <c r="T63" i="1" s="1"/>
  <c r="M49" i="1"/>
  <c r="BV83" i="1"/>
  <c r="AM83" i="1"/>
  <c r="R83" i="1"/>
  <c r="AP83" i="1"/>
  <c r="BH83" i="1"/>
  <c r="BD83" i="1"/>
  <c r="BY83" i="1"/>
  <c r="G83" i="1"/>
  <c r="CC83" i="1"/>
  <c r="AT83" i="1"/>
  <c r="K83" i="1"/>
  <c r="AW83" i="1"/>
  <c r="N83" i="1"/>
  <c r="BR83" i="1"/>
  <c r="BO83" i="1"/>
  <c r="AI83" i="1"/>
  <c r="U83" i="1"/>
  <c r="Y83" i="1"/>
  <c r="BK83" i="1"/>
  <c r="AB83" i="1"/>
  <c r="CF83" i="1"/>
  <c r="AF83" i="1"/>
  <c r="CJ83" i="1"/>
  <c r="BA83" i="1"/>
  <c r="X82" i="1"/>
  <c r="J81" i="1"/>
  <c r="CG81" i="1"/>
  <c r="CH81" i="1"/>
  <c r="CI81" i="1"/>
  <c r="BZ81" i="1"/>
  <c r="CA81" i="1"/>
  <c r="BU81" i="1"/>
  <c r="BS81" i="1"/>
  <c r="BT81" i="1"/>
  <c r="BM81" i="1"/>
  <c r="BM83" i="1" s="1"/>
  <c r="BN81" i="1"/>
  <c r="BL81" i="1"/>
  <c r="BF81" i="1"/>
  <c r="BF83" i="1" s="1"/>
  <c r="BG81" i="1"/>
  <c r="BE81" i="1"/>
  <c r="AZ81" i="1"/>
  <c r="AY81" i="1"/>
  <c r="AY83" i="1" s="1"/>
  <c r="AS81" i="1"/>
  <c r="AR81" i="1"/>
  <c r="AR83" i="1" s="1"/>
  <c r="AQ81" i="1"/>
  <c r="AJ81" i="1"/>
  <c r="AL81" i="1"/>
  <c r="AK81" i="1"/>
  <c r="AK83" i="1" s="1"/>
  <c r="AE81" i="1"/>
  <c r="AD81" i="1"/>
  <c r="AD83" i="1" s="1"/>
  <c r="AC81" i="1"/>
  <c r="X81" i="1"/>
  <c r="W81" i="1"/>
  <c r="W83" i="1" s="1"/>
  <c r="V81" i="1"/>
  <c r="Q81" i="1"/>
  <c r="P81" i="1"/>
  <c r="P83" i="1" s="1"/>
  <c r="M43" i="1"/>
  <c r="I81" i="1"/>
  <c r="I83" i="1" s="1"/>
  <c r="CG80" i="1"/>
  <c r="CK86" i="1"/>
  <c r="BS80" i="1"/>
  <c r="AQ80" i="1"/>
  <c r="V80" i="1"/>
  <c r="AX80" i="1"/>
  <c r="AG86" i="1"/>
  <c r="BI86" i="1"/>
  <c r="BZ80" i="1"/>
  <c r="BL80" i="1"/>
  <c r="AU86" i="1"/>
  <c r="AN86" i="1"/>
  <c r="AJ80" i="1"/>
  <c r="AQ82" i="1"/>
  <c r="AC82" i="1"/>
  <c r="BB86" i="1"/>
  <c r="AJ82" i="1"/>
  <c r="Z86" i="1"/>
  <c r="H72" i="1"/>
  <c r="H82" i="1" s="1"/>
  <c r="L70" i="1"/>
  <c r="L73" i="1" s="1"/>
  <c r="M64" i="1"/>
  <c r="T64" i="1" s="1"/>
  <c r="S46" i="1"/>
  <c r="Z46" i="1" s="1"/>
  <c r="T49" i="1"/>
  <c r="M47" i="1"/>
  <c r="S47" i="1"/>
  <c r="Z47" i="1" s="1"/>
  <c r="T43" i="1"/>
  <c r="S44" i="1"/>
  <c r="Z44" i="1" s="1"/>
  <c r="S48" i="1"/>
  <c r="Z48" i="1" s="1"/>
  <c r="S45" i="1"/>
  <c r="Z45" i="1" s="1"/>
  <c r="CR70" i="1" l="1"/>
  <c r="CR72" i="1" s="1"/>
  <c r="AA63" i="1"/>
  <c r="AH63" i="1" s="1"/>
  <c r="AO63" i="1" s="1"/>
  <c r="AV63" i="1" s="1"/>
  <c r="BC63" i="1" s="1"/>
  <c r="BJ63" i="1" s="1"/>
  <c r="BQ63" i="1" s="1"/>
  <c r="BX63" i="1" s="1"/>
  <c r="CE63" i="1" s="1"/>
  <c r="AA64" i="1"/>
  <c r="AH64" i="1" s="1"/>
  <c r="AO64" i="1" s="1"/>
  <c r="AV64" i="1" s="1"/>
  <c r="BC64" i="1" s="1"/>
  <c r="BJ64" i="1" s="1"/>
  <c r="BQ64" i="1" s="1"/>
  <c r="BX64" i="1" s="1"/>
  <c r="CE64" i="1" s="1"/>
  <c r="AA43" i="1"/>
  <c r="AG43" i="1"/>
  <c r="AN43" i="1" s="1"/>
  <c r="AU43" i="1" s="1"/>
  <c r="CL65" i="1"/>
  <c r="CS65" i="1" s="1"/>
  <c r="CL66" i="1"/>
  <c r="CS66" i="1" s="1"/>
  <c r="CL67" i="1"/>
  <c r="T66" i="1"/>
  <c r="AA66" i="1" s="1"/>
  <c r="AH66" i="1" s="1"/>
  <c r="AO66" i="1" s="1"/>
  <c r="AV66" i="1" s="1"/>
  <c r="BC66" i="1" s="1"/>
  <c r="BJ66" i="1" s="1"/>
  <c r="BQ66" i="1" s="1"/>
  <c r="BX66" i="1" s="1"/>
  <c r="CE66" i="1" s="1"/>
  <c r="T67" i="1"/>
  <c r="AA67" i="1" s="1"/>
  <c r="AH67" i="1" s="1"/>
  <c r="AO67" i="1" s="1"/>
  <c r="AV67" i="1" s="1"/>
  <c r="BC67" i="1" s="1"/>
  <c r="BJ67" i="1" s="1"/>
  <c r="BQ67" i="1" s="1"/>
  <c r="BX67" i="1" s="1"/>
  <c r="CE67" i="1" s="1"/>
  <c r="CS67" i="1"/>
  <c r="T65" i="1"/>
  <c r="AA65" i="1" s="1"/>
  <c r="AH65" i="1" s="1"/>
  <c r="AO65" i="1" s="1"/>
  <c r="AV65" i="1" s="1"/>
  <c r="BC65" i="1" s="1"/>
  <c r="BJ65" i="1" s="1"/>
  <c r="BQ65" i="1" s="1"/>
  <c r="BX65" i="1" s="1"/>
  <c r="CE65" i="1" s="1"/>
  <c r="AG45" i="1"/>
  <c r="AA45" i="1"/>
  <c r="AG48" i="1"/>
  <c r="AA48" i="1"/>
  <c r="AG44" i="1"/>
  <c r="AA44" i="1"/>
  <c r="AA47" i="1"/>
  <c r="AG47" i="1"/>
  <c r="AH49" i="1"/>
  <c r="T46" i="1"/>
  <c r="CL64" i="1"/>
  <c r="CS64" i="1" s="1"/>
  <c r="CL63" i="1"/>
  <c r="CS63" i="1" s="1"/>
  <c r="S70" i="1"/>
  <c r="S72" i="1" s="1"/>
  <c r="T72" i="1" s="1"/>
  <c r="T62" i="1"/>
  <c r="CA83" i="1"/>
  <c r="BT83" i="1"/>
  <c r="CH83" i="1"/>
  <c r="L72" i="1"/>
  <c r="M72" i="1" s="1"/>
  <c r="S52" i="1"/>
  <c r="S55" i="1" s="1"/>
  <c r="T44" i="1"/>
  <c r="T45" i="1"/>
  <c r="T48" i="1"/>
  <c r="L54" i="1"/>
  <c r="T47" i="1"/>
  <c r="AH43" i="1" l="1"/>
  <c r="AO43" i="1"/>
  <c r="AO49" i="1"/>
  <c r="AH45" i="1"/>
  <c r="AN45" i="1"/>
  <c r="AU45" i="1" s="1"/>
  <c r="AG46" i="1"/>
  <c r="AG52" i="1" s="1"/>
  <c r="AA46" i="1"/>
  <c r="Z52" i="1"/>
  <c r="AN47" i="1"/>
  <c r="AU47" i="1" s="1"/>
  <c r="AH47" i="1"/>
  <c r="AH48" i="1"/>
  <c r="AN48" i="1"/>
  <c r="AU48" i="1" s="1"/>
  <c r="BB48" i="1" s="1"/>
  <c r="AH44" i="1"/>
  <c r="AN44" i="1"/>
  <c r="AU44" i="1" s="1"/>
  <c r="AA62" i="1"/>
  <c r="Z70" i="1"/>
  <c r="L82" i="1"/>
  <c r="M82" i="1" s="1"/>
  <c r="L58" i="1"/>
  <c r="S73" i="1"/>
  <c r="M54" i="1"/>
  <c r="L39" i="1"/>
  <c r="L81" i="1"/>
  <c r="M81" i="1" s="1"/>
  <c r="S54" i="1"/>
  <c r="AG54" i="1" l="1"/>
  <c r="AH54" i="1" s="1"/>
  <c r="AG55" i="1"/>
  <c r="Z54" i="1"/>
  <c r="AA54" i="1" s="1"/>
  <c r="Z55" i="1"/>
  <c r="Z72" i="1"/>
  <c r="AA72" i="1" s="1"/>
  <c r="AN46" i="1"/>
  <c r="AU46" i="1" s="1"/>
  <c r="AH46" i="1"/>
  <c r="AO44" i="1"/>
  <c r="AO48" i="1"/>
  <c r="AO47" i="1"/>
  <c r="AO45" i="1"/>
  <c r="Z73" i="1"/>
  <c r="AV49" i="1"/>
  <c r="AV43" i="1"/>
  <c r="BB43" i="1"/>
  <c r="AH62" i="1"/>
  <c r="AG70" i="1"/>
  <c r="S82" i="1"/>
  <c r="T82" i="1" s="1"/>
  <c r="S58" i="1"/>
  <c r="T54" i="1"/>
  <c r="S39" i="1"/>
  <c r="S81" i="1"/>
  <c r="T81" i="1" s="1"/>
  <c r="Z39" i="1"/>
  <c r="AG73" i="1" l="1"/>
  <c r="AG72" i="1"/>
  <c r="AH72" i="1" s="1"/>
  <c r="AO46" i="1"/>
  <c r="AN52" i="1"/>
  <c r="BI43" i="1"/>
  <c r="BC43" i="1"/>
  <c r="BC49" i="1"/>
  <c r="AV45" i="1"/>
  <c r="BB45" i="1"/>
  <c r="AV47" i="1"/>
  <c r="BB47" i="1"/>
  <c r="AV48" i="1"/>
  <c r="BB44" i="1"/>
  <c r="AV44" i="1"/>
  <c r="AO62" i="1"/>
  <c r="AN70" i="1"/>
  <c r="Z82" i="1"/>
  <c r="AA82" i="1" s="1"/>
  <c r="Z58" i="1"/>
  <c r="Z81" i="1"/>
  <c r="AA81" i="1" s="1"/>
  <c r="AN54" i="1" l="1"/>
  <c r="AO54" i="1" s="1"/>
  <c r="AN55" i="1"/>
  <c r="AN73" i="1"/>
  <c r="AN72" i="1"/>
  <c r="AO72" i="1" s="1"/>
  <c r="BI48" i="1"/>
  <c r="BC48" i="1"/>
  <c r="BC47" i="1"/>
  <c r="BI47" i="1"/>
  <c r="BC44" i="1"/>
  <c r="BI44" i="1"/>
  <c r="BB46" i="1"/>
  <c r="BB52" i="1" s="1"/>
  <c r="BB54" i="1" s="1"/>
  <c r="BC54" i="1" s="1"/>
  <c r="AU52" i="1"/>
  <c r="AU54" i="1" s="1"/>
  <c r="AV54" i="1" s="1"/>
  <c r="BC45" i="1"/>
  <c r="BI45" i="1"/>
  <c r="BJ49" i="1"/>
  <c r="BP43" i="1"/>
  <c r="BJ43" i="1"/>
  <c r="AU70" i="1"/>
  <c r="AU72" i="1" s="1"/>
  <c r="AV72" i="1" s="1"/>
  <c r="AG82" i="1"/>
  <c r="AH82" i="1" s="1"/>
  <c r="AG58" i="1"/>
  <c r="AG39" i="1"/>
  <c r="AG81" i="1"/>
  <c r="AH81" i="1" s="1"/>
  <c r="AU73" i="1" l="1"/>
  <c r="BP47" i="1"/>
  <c r="BJ47" i="1"/>
  <c r="BW43" i="1"/>
  <c r="BQ43" i="1"/>
  <c r="BQ49" i="1"/>
  <c r="BI46" i="1"/>
  <c r="AU55" i="1"/>
  <c r="BJ44" i="1"/>
  <c r="BP44" i="1"/>
  <c r="BP48" i="1"/>
  <c r="BJ48" i="1"/>
  <c r="BP45" i="1"/>
  <c r="BJ45" i="1"/>
  <c r="BC62" i="1"/>
  <c r="BB70" i="1"/>
  <c r="BB72" i="1" s="1"/>
  <c r="BC72" i="1" s="1"/>
  <c r="AN58" i="1"/>
  <c r="AN82" i="1"/>
  <c r="AO82" i="1" s="1"/>
  <c r="BB55" i="1"/>
  <c r="AN81" i="1"/>
  <c r="AO81" i="1" s="1"/>
  <c r="AN39" i="1"/>
  <c r="BQ44" i="1" l="1"/>
  <c r="BW44" i="1"/>
  <c r="BQ45" i="1"/>
  <c r="BW45" i="1"/>
  <c r="BX49" i="1"/>
  <c r="CD49" i="1"/>
  <c r="BX43" i="1"/>
  <c r="CD43" i="1"/>
  <c r="BW47" i="1"/>
  <c r="BQ47" i="1"/>
  <c r="BQ48" i="1"/>
  <c r="BW48" i="1"/>
  <c r="BP46" i="1"/>
  <c r="BI52" i="1"/>
  <c r="BI54" i="1" s="1"/>
  <c r="BJ54" i="1" s="1"/>
  <c r="BJ62" i="1"/>
  <c r="BI70" i="1"/>
  <c r="BI72" i="1" s="1"/>
  <c r="BJ72" i="1" s="1"/>
  <c r="BB73" i="1"/>
  <c r="AU58" i="1"/>
  <c r="AU82" i="1"/>
  <c r="AV82" i="1" s="1"/>
  <c r="AU39" i="1"/>
  <c r="AU81" i="1"/>
  <c r="AV81" i="1" s="1"/>
  <c r="BX45" i="1" l="1"/>
  <c r="CD45" i="1"/>
  <c r="BX44" i="1"/>
  <c r="CD44" i="1"/>
  <c r="BW46" i="1"/>
  <c r="BW52" i="1" s="1"/>
  <c r="BW54" i="1" s="1"/>
  <c r="BX54" i="1" s="1"/>
  <c r="BP52" i="1"/>
  <c r="BP54" i="1" s="1"/>
  <c r="BQ54" i="1" s="1"/>
  <c r="CD48" i="1"/>
  <c r="BX48" i="1"/>
  <c r="CE43" i="1"/>
  <c r="CK43" i="1"/>
  <c r="CL43" i="1" s="1"/>
  <c r="BX47" i="1"/>
  <c r="CD47" i="1"/>
  <c r="CK49" i="1"/>
  <c r="CE49" i="1"/>
  <c r="BQ62" i="1"/>
  <c r="BP70" i="1"/>
  <c r="BP72" i="1" s="1"/>
  <c r="BQ72" i="1" s="1"/>
  <c r="BI73" i="1"/>
  <c r="BB58" i="1"/>
  <c r="BB82" i="1"/>
  <c r="BC82" i="1" s="1"/>
  <c r="BB39" i="1"/>
  <c r="BB81" i="1"/>
  <c r="BC81" i="1" s="1"/>
  <c r="BI55" i="1"/>
  <c r="CR49" i="1" l="1"/>
  <c r="CS49" i="1" s="1"/>
  <c r="CL49" i="1"/>
  <c r="BP73" i="1"/>
  <c r="CE47" i="1"/>
  <c r="CK47" i="1"/>
  <c r="CR43" i="1"/>
  <c r="CS43" i="1" s="1"/>
  <c r="CK48" i="1"/>
  <c r="CE48" i="1"/>
  <c r="CD46" i="1"/>
  <c r="CK44" i="1"/>
  <c r="CE44" i="1"/>
  <c r="CE45" i="1"/>
  <c r="CK45" i="1"/>
  <c r="BW70" i="1"/>
  <c r="BW72" i="1" s="1"/>
  <c r="BX72" i="1" s="1"/>
  <c r="BX62" i="1"/>
  <c r="BI58" i="1"/>
  <c r="BI82" i="1"/>
  <c r="BJ82" i="1" s="1"/>
  <c r="BW55" i="1"/>
  <c r="BP55" i="1"/>
  <c r="BI39" i="1"/>
  <c r="BI81" i="1"/>
  <c r="BJ81" i="1" s="1"/>
  <c r="CR44" i="1" l="1"/>
  <c r="CS44" i="1" s="1"/>
  <c r="CL44" i="1"/>
  <c r="CR48" i="1"/>
  <c r="CS48" i="1" s="1"/>
  <c r="CL48" i="1"/>
  <c r="CR47" i="1"/>
  <c r="CS47" i="1" s="1"/>
  <c r="CL47" i="1"/>
  <c r="CR45" i="1"/>
  <c r="CS45" i="1" s="1"/>
  <c r="CL45" i="1"/>
  <c r="BW73" i="1"/>
  <c r="CK46" i="1"/>
  <c r="CE46" i="1"/>
  <c r="CD52" i="1"/>
  <c r="CD54" i="1" s="1"/>
  <c r="CE54" i="1" s="1"/>
  <c r="CE62" i="1"/>
  <c r="CD70" i="1"/>
  <c r="CD72" i="1" s="1"/>
  <c r="CE72" i="1" s="1"/>
  <c r="BP58" i="1"/>
  <c r="BP82" i="1"/>
  <c r="BQ82" i="1" s="1"/>
  <c r="BP81" i="1"/>
  <c r="BQ81" i="1" s="1"/>
  <c r="BP39" i="1"/>
  <c r="CR46" i="1" l="1"/>
  <c r="CS46" i="1" s="1"/>
  <c r="CL46" i="1"/>
  <c r="CD73" i="1"/>
  <c r="CK52" i="1"/>
  <c r="CS62" i="1"/>
  <c r="CK70" i="1"/>
  <c r="BW82" i="1"/>
  <c r="BX82" i="1" s="1"/>
  <c r="BW58" i="1"/>
  <c r="BW39" i="1"/>
  <c r="BW81" i="1"/>
  <c r="BX81" i="1" s="1"/>
  <c r="CD55" i="1"/>
  <c r="CK72" i="1" l="1"/>
  <c r="CL72" i="1" s="1"/>
  <c r="CR73" i="1"/>
  <c r="CK54" i="1"/>
  <c r="CL54" i="1" s="1"/>
  <c r="CR52" i="1"/>
  <c r="CR55" i="1" s="1"/>
  <c r="CK73" i="1"/>
  <c r="CD82" i="1"/>
  <c r="CE82" i="1" s="1"/>
  <c r="CD58" i="1"/>
  <c r="CK55" i="1"/>
  <c r="CD39" i="1"/>
  <c r="CD81" i="1"/>
  <c r="CE81" i="1" s="1"/>
  <c r="CK58" i="1" l="1"/>
  <c r="CK82" i="1"/>
  <c r="CL82" i="1" s="1"/>
  <c r="CK39" i="1"/>
  <c r="CR54" i="1"/>
  <c r="CS54" i="1" s="1"/>
  <c r="CK81" i="1"/>
  <c r="CL81" i="1" s="1"/>
  <c r="CR81" i="1" l="1"/>
  <c r="CS72" i="1"/>
  <c r="CR82" i="1"/>
  <c r="CS82" i="1" s="1"/>
  <c r="O80" i="1"/>
  <c r="S86" i="1"/>
  <c r="H35" i="1"/>
  <c r="H80" i="1" s="1"/>
  <c r="L86" i="1"/>
  <c r="CS81" i="1" l="1"/>
  <c r="CR83" i="1"/>
  <c r="CS83" i="1" s="1"/>
  <c r="H79" i="1" l="1"/>
  <c r="H83" i="1" s="1"/>
  <c r="F84" i="1" l="1"/>
  <c r="F79" i="1"/>
  <c r="F83" i="1" s="1"/>
  <c r="J79" i="1" l="1"/>
  <c r="L19" i="1" l="1"/>
  <c r="L79" i="1"/>
  <c r="L6" i="1"/>
  <c r="O79" i="1" l="1"/>
  <c r="O83" i="1" s="1"/>
  <c r="S6" i="1" l="1"/>
  <c r="S79" i="1"/>
  <c r="V79" i="1" l="1"/>
  <c r="V83" i="1" s="1"/>
  <c r="Z6" i="1" l="1"/>
  <c r="Z79" i="1"/>
  <c r="CL42" i="1" l="1"/>
  <c r="CL78" i="1"/>
  <c r="CL25" i="1"/>
  <c r="CL61" i="1"/>
  <c r="AC79" i="1" l="1"/>
  <c r="AC83" i="1" s="1"/>
  <c r="AJ79" i="1" l="1"/>
  <c r="AJ83" i="1" s="1"/>
  <c r="AG79" i="1"/>
  <c r="AQ79" i="1" l="1"/>
  <c r="AQ83" i="1" s="1"/>
  <c r="AN79" i="1"/>
  <c r="AN6" i="1"/>
  <c r="AU79" i="1" l="1"/>
  <c r="AU6" i="1"/>
  <c r="AX79" i="1" l="1"/>
  <c r="AX83" i="1" s="1"/>
  <c r="BB6" i="1" l="1"/>
  <c r="BB79" i="1"/>
  <c r="BE79" i="1"/>
  <c r="BE83" i="1" s="1"/>
  <c r="BI79" i="1" l="1"/>
  <c r="BI6" i="1"/>
  <c r="BL79" i="1" l="1"/>
  <c r="BL83" i="1" s="1"/>
  <c r="BP6" i="1" l="1"/>
  <c r="BP79" i="1"/>
  <c r="BS79" i="1" l="1"/>
  <c r="BS83" i="1" s="1"/>
  <c r="BW79" i="1" l="1"/>
  <c r="BW6" i="1"/>
  <c r="BZ79" i="1" l="1"/>
  <c r="BZ83" i="1" s="1"/>
  <c r="CD79" i="1" l="1"/>
  <c r="CD6" i="1"/>
  <c r="CG79" i="1" l="1"/>
  <c r="CG83" i="1" s="1"/>
  <c r="CK6" i="1" l="1"/>
  <c r="CK79" i="1"/>
  <c r="S19" i="1" l="1"/>
  <c r="BN79" i="1" l="1"/>
  <c r="BJ79" i="1" s="1"/>
  <c r="CB79" i="1"/>
  <c r="BX79" i="1" s="1"/>
  <c r="AZ79" i="1"/>
  <c r="AU19" i="1"/>
  <c r="AL79" i="1"/>
  <c r="AH79" i="1" s="1"/>
  <c r="AG19" i="1"/>
  <c r="X79" i="1"/>
  <c r="T79" i="1" s="1"/>
  <c r="CD19" i="1"/>
  <c r="AS79" i="1"/>
  <c r="AO79" i="1" s="1"/>
  <c r="AE79" i="1"/>
  <c r="AA79" i="1" s="1"/>
  <c r="CK19" i="1"/>
  <c r="BP19" i="1"/>
  <c r="BG79" i="1"/>
  <c r="BC79" i="1" s="1"/>
  <c r="BI19" i="1"/>
  <c r="BB19" i="1"/>
  <c r="AN19" i="1"/>
  <c r="BU79" i="1"/>
  <c r="CI79" i="1"/>
  <c r="CE79" i="1" s="1"/>
  <c r="Z19" i="1"/>
  <c r="BW19" i="1"/>
  <c r="BQ79" i="1" l="1"/>
  <c r="CL79" i="1"/>
  <c r="Q79" i="1"/>
  <c r="M79" i="1" s="1"/>
  <c r="AV79" i="1"/>
  <c r="AE80" i="1" l="1"/>
  <c r="AE83" i="1" s="1"/>
  <c r="BN80" i="1"/>
  <c r="X80" i="1"/>
  <c r="X83" i="1" s="1"/>
  <c r="BU36" i="1"/>
  <c r="BG80" i="1"/>
  <c r="AS80" i="1"/>
  <c r="AS83" i="1" s="1"/>
  <c r="CI80" i="1"/>
  <c r="CB36" i="1"/>
  <c r="BU80" i="1"/>
  <c r="CB80" i="1"/>
  <c r="CB83" i="1" s="1"/>
  <c r="BN36" i="1"/>
  <c r="CI36" i="1"/>
  <c r="AZ80" i="1"/>
  <c r="AZ83" i="1" s="1"/>
  <c r="AL80" i="1"/>
  <c r="BU83" i="1" l="1"/>
  <c r="BN83" i="1"/>
  <c r="BG83" i="1"/>
  <c r="AL83" i="1"/>
  <c r="CI83" i="1"/>
  <c r="Q35" i="1" l="1"/>
  <c r="Q80" i="1" s="1"/>
  <c r="Q83" i="1" s="1"/>
  <c r="J33" i="1" l="1"/>
  <c r="J35" i="1" s="1"/>
  <c r="J80" i="1" s="1"/>
  <c r="J83" i="1" s="1"/>
  <c r="L31" i="1"/>
  <c r="S31" i="1" s="1"/>
  <c r="Z31" i="1" s="1"/>
  <c r="L33" i="1" l="1"/>
  <c r="L35" i="1" s="1"/>
  <c r="L22" i="1" s="1"/>
  <c r="T31" i="1"/>
  <c r="S33" i="1"/>
  <c r="Z33" i="1"/>
  <c r="Z35" i="1" s="1"/>
  <c r="Z22" i="1" s="1"/>
  <c r="M31" i="1"/>
  <c r="L84" i="1" l="1"/>
  <c r="L80" i="1"/>
  <c r="M35" i="1"/>
  <c r="L36" i="1"/>
  <c r="S35" i="1"/>
  <c r="T35" i="1" s="1"/>
  <c r="S84" i="1"/>
  <c r="S36" i="1"/>
  <c r="M80" i="1"/>
  <c r="L83" i="1"/>
  <c r="M83" i="1" s="1"/>
  <c r="AA31" i="1"/>
  <c r="AG31" i="1"/>
  <c r="AG33" i="1" l="1"/>
  <c r="AG36" i="1" s="1"/>
  <c r="AH31" i="1"/>
  <c r="AN31" i="1"/>
  <c r="AA35" i="1"/>
  <c r="Z36" i="1"/>
  <c r="S80" i="1"/>
  <c r="S22" i="1"/>
  <c r="T80" i="1" l="1"/>
  <c r="S83" i="1"/>
  <c r="T83" i="1" s="1"/>
  <c r="Z80" i="1"/>
  <c r="AU31" i="1"/>
  <c r="AN33" i="1"/>
  <c r="AN36" i="1" s="1"/>
  <c r="AO31" i="1"/>
  <c r="AG35" i="1"/>
  <c r="AG80" i="1" l="1"/>
  <c r="AH35" i="1"/>
  <c r="AG22" i="1"/>
  <c r="AN35" i="1"/>
  <c r="AO35" i="1" s="1"/>
  <c r="BB31" i="1"/>
  <c r="AU33" i="1"/>
  <c r="AV31" i="1"/>
  <c r="Z83" i="1"/>
  <c r="AA80" i="1"/>
  <c r="AA83" i="1" l="1"/>
  <c r="Z84" i="1"/>
  <c r="AU35" i="1"/>
  <c r="AV35" i="1" s="1"/>
  <c r="BI31" i="1"/>
  <c r="BB33" i="1"/>
  <c r="BB36" i="1" s="1"/>
  <c r="BC31" i="1"/>
  <c r="AU36" i="1"/>
  <c r="AN80" i="1"/>
  <c r="AN22" i="1"/>
  <c r="AH80" i="1"/>
  <c r="AG83" i="1"/>
  <c r="AH83" i="1" s="1"/>
  <c r="AN83" i="1" l="1"/>
  <c r="AO83" i="1" s="1"/>
  <c r="AO80" i="1"/>
  <c r="BB35" i="1"/>
  <c r="BP31" i="1"/>
  <c r="BJ31" i="1"/>
  <c r="BI33" i="1"/>
  <c r="AU80" i="1"/>
  <c r="AU22" i="1"/>
  <c r="AU83" i="1" l="1"/>
  <c r="AV80" i="1"/>
  <c r="BI35" i="1"/>
  <c r="BP33" i="1"/>
  <c r="BQ31" i="1"/>
  <c r="BW31" i="1"/>
  <c r="BB22" i="1"/>
  <c r="BC35" i="1"/>
  <c r="BB80" i="1"/>
  <c r="BI36" i="1"/>
  <c r="BB83" i="1" l="1"/>
  <c r="BC83" i="1" s="1"/>
  <c r="BC80" i="1"/>
  <c r="CD31" i="1"/>
  <c r="BW33" i="1"/>
  <c r="BW36" i="1" s="1"/>
  <c r="BX31" i="1"/>
  <c r="BP35" i="1"/>
  <c r="BP36" i="1"/>
  <c r="BI22" i="1"/>
  <c r="BI80" i="1"/>
  <c r="BJ35" i="1"/>
  <c r="AV83" i="1"/>
  <c r="AU84" i="1"/>
  <c r="BJ80" i="1" l="1"/>
  <c r="BI83" i="1"/>
  <c r="BJ83" i="1" s="1"/>
  <c r="BP80" i="1"/>
  <c r="BP22" i="1"/>
  <c r="BQ35" i="1"/>
  <c r="BW35" i="1"/>
  <c r="CD33" i="1"/>
  <c r="CE31" i="1"/>
  <c r="CK31" i="1"/>
  <c r="CK33" i="1" l="1"/>
  <c r="CL31" i="1"/>
  <c r="CD35" i="1"/>
  <c r="BW22" i="1"/>
  <c r="BW80" i="1"/>
  <c r="BX35" i="1"/>
  <c r="CD36" i="1"/>
  <c r="BP83" i="1"/>
  <c r="BQ80" i="1"/>
  <c r="CK36" i="1" l="1"/>
  <c r="CR36" i="1"/>
  <c r="BP84" i="1"/>
  <c r="BQ83" i="1"/>
  <c r="BX80" i="1"/>
  <c r="BW83" i="1"/>
  <c r="BX83" i="1" s="1"/>
  <c r="CD22" i="1"/>
  <c r="CE35" i="1"/>
  <c r="CD80" i="1"/>
  <c r="CK35" i="1"/>
  <c r="CL35" i="1" l="1"/>
  <c r="CK80" i="1"/>
  <c r="CK22" i="1"/>
  <c r="CE80" i="1"/>
  <c r="CD83" i="1"/>
  <c r="CE83" i="1" s="1"/>
  <c r="CL80" i="1" l="1"/>
  <c r="CK83" i="1"/>
  <c r="CL83" i="1" l="1"/>
  <c r="CK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WAI SOO_Chee</author>
  </authors>
  <commentList>
    <comment ref="O49" authorId="0" shapeId="0" xr:uid="{EEFDB562-5662-446E-95ED-7E5DF25C344B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MRGALAS5151U: 4800pcs (new evaluation)
USD$11k
Japan Technical 
Thickness: 625um</t>
        </r>
      </text>
    </comment>
    <comment ref="E62" authorId="0" shapeId="0" xr:uid="{1A5DFB2C-B9EA-4F60-947A-8B484258845B}">
      <text>
        <r>
          <rPr>
            <b/>
            <sz val="9"/>
            <color indexed="81"/>
            <rFont val="Tahoma"/>
            <family val="2"/>
          </rPr>
          <t>Inv: 34 days
Slow move: 4 days
Max: 38 days</t>
        </r>
      </text>
    </comment>
  </commentList>
</comments>
</file>

<file path=xl/sharedStrings.xml><?xml version="1.0" encoding="utf-8"?>
<sst xmlns="http://schemas.openxmlformats.org/spreadsheetml/2006/main" count="233" uniqueCount="58">
  <si>
    <t xml:space="preserve">Material Stock Movement  - Apr '22 Std </t>
  </si>
  <si>
    <t>Capacitor          
Unit: KUSD</t>
  </si>
  <si>
    <t>STD Inventory Setting</t>
  </si>
  <si>
    <t>FY26 1H</t>
  </si>
  <si>
    <t>STD Inv</t>
  </si>
  <si>
    <t>BP Inv</t>
  </si>
  <si>
    <t>C/B</t>
  </si>
  <si>
    <t>Pur</t>
  </si>
  <si>
    <t>Consumption</t>
  </si>
  <si>
    <t>Inv Days</t>
  </si>
  <si>
    <t>Fct</t>
  </si>
  <si>
    <t>L/F</t>
  </si>
  <si>
    <t>Act</t>
  </si>
  <si>
    <t>T/F</t>
  </si>
  <si>
    <t>BP</t>
  </si>
  <si>
    <t>EL</t>
  </si>
  <si>
    <t xml:space="preserve">Element </t>
  </si>
  <si>
    <t>LF</t>
  </si>
  <si>
    <t>Lead Frame</t>
  </si>
  <si>
    <t>RE</t>
  </si>
  <si>
    <t>Resin</t>
  </si>
  <si>
    <t>AG</t>
  </si>
  <si>
    <t>Silver Paste</t>
  </si>
  <si>
    <t>OT</t>
  </si>
  <si>
    <t>Others</t>
  </si>
  <si>
    <t>LB, MO</t>
  </si>
  <si>
    <t>Assembly (MO) + (LB)</t>
  </si>
  <si>
    <t>Total (Without GIT)</t>
  </si>
  <si>
    <t>GIT</t>
  </si>
  <si>
    <t>Total (With GIT)</t>
  </si>
  <si>
    <t>Inductor              
Unit: KUSD</t>
  </si>
  <si>
    <t>Magnetic Powder</t>
  </si>
  <si>
    <t>Copper Wire</t>
  </si>
  <si>
    <t>Solder</t>
  </si>
  <si>
    <t>Silicon Resin</t>
  </si>
  <si>
    <t>Raw Material</t>
  </si>
  <si>
    <t>Resistor              
Unit: KUSD</t>
  </si>
  <si>
    <t>Ceramic Rods(RD)</t>
  </si>
  <si>
    <t>Cap / R Plate / Terminal (ME)</t>
  </si>
  <si>
    <t>Plated Wire</t>
  </si>
  <si>
    <t>Substrates (CS)</t>
  </si>
  <si>
    <t>Chemical (CH / CI)</t>
  </si>
  <si>
    <t>Packaging / Tapes (PC PO PP)</t>
  </si>
  <si>
    <t xml:space="preserve">Other </t>
  </si>
  <si>
    <t>Substrate WIP (SS)</t>
  </si>
  <si>
    <t>ERJM Plating (RJ)</t>
  </si>
  <si>
    <t>Varistor              
 Unit: KUSD</t>
  </si>
  <si>
    <t xml:space="preserve">BP Inv </t>
  </si>
  <si>
    <t>Element</t>
  </si>
  <si>
    <t xml:space="preserve">Others(bag + Tape ) </t>
  </si>
  <si>
    <t>SKD WIP</t>
  </si>
  <si>
    <t>Element WIP (ZE)</t>
  </si>
  <si>
    <t>PIDSG                    
Unit: KUSD</t>
  </si>
  <si>
    <t>Capacitor</t>
  </si>
  <si>
    <t>Inductor</t>
  </si>
  <si>
    <t>Resistor</t>
  </si>
  <si>
    <t>Varistor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</si>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</sst>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"/>
    <numFmt numFmtId="167" formatCode="_(* #,##0_);_(* \(#,##0\);_(* &quot;-&quot;??_);_(@_)"/>
    <numFmt numFmtId="168" formatCode="_-* #,##0.0_-;\-* #,##0.0_-;_-* &quot;-&quot;??_-;_-@_-"/>
    <numFmt numFmtId="169" formatCode="_-* #,##0.000_-;\-* #,##0.000_-;_-* &quot;-&quot;??_-;_-@_-"/>
    <numFmt numFmtId="170" formatCode="_(* #,##0.000_);_(* \(#,##0.000\);_(* &quot;-&quot;??_);_(@_)"/>
    <numFmt numFmtId="171" formatCode="_(* #,##0.0000_);_(* \(#,##0.000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5" fontId="0" fillId="3" borderId="20" xfId="1" applyNumberFormat="1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5" fontId="0" fillId="3" borderId="21" xfId="2" applyNumberFormat="1" applyFont="1" applyFill="1" applyBorder="1" applyAlignment="1">
      <alignment horizontal="center" vertical="center"/>
    </xf>
    <xf numFmtId="165" fontId="5" fillId="0" borderId="11" xfId="2" applyNumberFormat="1" applyFont="1" applyBorder="1" applyAlignment="1">
      <alignment horizontal="center" vertical="center"/>
    </xf>
    <xf numFmtId="38" fontId="0" fillId="0" borderId="11" xfId="1" applyNumberFormat="1" applyFont="1" applyBorder="1" applyAlignment="1">
      <alignment horizontal="center" vertical="center"/>
    </xf>
    <xf numFmtId="38" fontId="5" fillId="0" borderId="7" xfId="1" applyNumberFormat="1" applyFont="1" applyFill="1" applyBorder="1" applyAlignment="1">
      <alignment horizontal="center" vertical="center"/>
    </xf>
    <xf numFmtId="38" fontId="5" fillId="0" borderId="12" xfId="1" applyNumberFormat="1" applyFont="1" applyFill="1" applyBorder="1" applyAlignment="1">
      <alignment horizontal="center" vertical="center"/>
    </xf>
    <xf numFmtId="38" fontId="5" fillId="0" borderId="8" xfId="1" applyNumberFormat="1" applyFont="1" applyFill="1" applyBorder="1" applyAlignment="1">
      <alignment horizontal="center" vertical="center"/>
    </xf>
    <xf numFmtId="38" fontId="5" fillId="0" borderId="5" xfId="1" applyNumberFormat="1" applyFont="1" applyFill="1" applyBorder="1" applyAlignment="1">
      <alignment horizontal="center" vertical="center"/>
    </xf>
    <xf numFmtId="38" fontId="5" fillId="0" borderId="11" xfId="1" applyNumberFormat="1" applyFont="1" applyFill="1" applyBorder="1" applyAlignment="1">
      <alignment horizontal="center" vertical="center"/>
    </xf>
    <xf numFmtId="38" fontId="5" fillId="0" borderId="17" xfId="1" applyNumberFormat="1" applyFont="1" applyFill="1" applyBorder="1" applyAlignment="1">
      <alignment horizontal="center" vertical="center"/>
    </xf>
    <xf numFmtId="38" fontId="5" fillId="0" borderId="15" xfId="1" applyNumberFormat="1" applyFont="1" applyFill="1" applyBorder="1" applyAlignment="1">
      <alignment horizontal="center" vertical="center"/>
    </xf>
    <xf numFmtId="38" fontId="0" fillId="3" borderId="21" xfId="1" applyNumberFormat="1" applyFont="1" applyFill="1" applyBorder="1" applyAlignment="1">
      <alignment horizontal="center" vertical="center"/>
    </xf>
    <xf numFmtId="38" fontId="0" fillId="3" borderId="22" xfId="1" applyNumberFormat="1" applyFont="1" applyFill="1" applyBorder="1" applyAlignment="1">
      <alignment horizontal="center" vertical="center"/>
    </xf>
    <xf numFmtId="38" fontId="5" fillId="3" borderId="20" xfId="1" applyNumberFormat="1" applyFont="1" applyFill="1" applyBorder="1" applyAlignment="1">
      <alignment horizontal="center" vertical="center"/>
    </xf>
    <xf numFmtId="38" fontId="0" fillId="0" borderId="11" xfId="1" applyNumberFormat="1" applyFont="1" applyFill="1" applyBorder="1" applyAlignment="1">
      <alignment horizontal="center" vertical="center"/>
    </xf>
    <xf numFmtId="38" fontId="0" fillId="0" borderId="7" xfId="1" applyNumberFormat="1" applyFont="1" applyFill="1" applyBorder="1" applyAlignment="1">
      <alignment horizontal="center" vertical="center"/>
    </xf>
    <xf numFmtId="38" fontId="0" fillId="0" borderId="8" xfId="1" applyNumberFormat="1" applyFont="1" applyFill="1" applyBorder="1" applyAlignment="1">
      <alignment horizontal="center" vertical="center"/>
    </xf>
    <xf numFmtId="38" fontId="0" fillId="0" borderId="12" xfId="1" applyNumberFormat="1" applyFont="1" applyFill="1" applyBorder="1" applyAlignment="1">
      <alignment horizontal="center" vertical="center"/>
    </xf>
    <xf numFmtId="38" fontId="0" fillId="0" borderId="6" xfId="1" applyNumberFormat="1" applyFont="1" applyFill="1" applyBorder="1" applyAlignment="1">
      <alignment horizontal="center" vertical="center"/>
    </xf>
    <xf numFmtId="38" fontId="0" fillId="0" borderId="25" xfId="1" applyNumberFormat="1" applyFont="1" applyFill="1" applyBorder="1" applyAlignment="1">
      <alignment horizontal="center" vertical="center"/>
    </xf>
    <xf numFmtId="38" fontId="0" fillId="3" borderId="23" xfId="1" applyNumberFormat="1" applyFont="1" applyFill="1" applyBorder="1" applyAlignment="1">
      <alignment horizontal="center" vertical="center"/>
    </xf>
    <xf numFmtId="38" fontId="0" fillId="3" borderId="24" xfId="1" applyNumberFormat="1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165" fontId="5" fillId="0" borderId="5" xfId="2" applyNumberFormat="1" applyFont="1" applyBorder="1" applyAlignment="1">
      <alignment horizontal="center" vertical="center"/>
    </xf>
    <xf numFmtId="165" fontId="5" fillId="0" borderId="15" xfId="2" applyNumberFormat="1" applyFont="1" applyBorder="1" applyAlignment="1">
      <alignment horizontal="center" vertical="center"/>
    </xf>
    <xf numFmtId="165" fontId="5" fillId="3" borderId="20" xfId="2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38" fontId="0" fillId="0" borderId="9" xfId="1" applyNumberFormat="1" applyFont="1" applyFill="1" applyBorder="1" applyAlignment="1">
      <alignment horizontal="center" vertical="center"/>
    </xf>
    <xf numFmtId="38" fontId="0" fillId="3" borderId="32" xfId="1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5" fillId="0" borderId="16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5" fillId="5" borderId="17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17" fontId="0" fillId="0" borderId="0" xfId="0" applyNumberForma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8" fontId="5" fillId="0" borderId="17" xfId="1" quotePrefix="1" applyNumberFormat="1" applyFont="1" applyFill="1" applyBorder="1" applyAlignment="1">
      <alignment horizontal="center" vertical="center"/>
    </xf>
    <xf numFmtId="38" fontId="5" fillId="0" borderId="16" xfId="1" quotePrefix="1" applyNumberFormat="1" applyFont="1" applyFill="1" applyBorder="1" applyAlignment="1">
      <alignment horizontal="center" vertical="center"/>
    </xf>
    <xf numFmtId="165" fontId="5" fillId="6" borderId="16" xfId="2" applyNumberFormat="1" applyFont="1" applyFill="1" applyBorder="1" applyAlignment="1">
      <alignment horizontal="center" vertical="center"/>
    </xf>
    <xf numFmtId="165" fontId="5" fillId="6" borderId="15" xfId="2" applyNumberFormat="1" applyFont="1" applyFill="1" applyBorder="1" applyAlignment="1">
      <alignment horizontal="center" vertical="center"/>
    </xf>
    <xf numFmtId="165" fontId="5" fillId="6" borderId="15" xfId="1" applyNumberFormat="1" applyFont="1" applyFill="1" applyBorder="1" applyAlignment="1">
      <alignment horizontal="center" vertical="center"/>
    </xf>
    <xf numFmtId="38" fontId="0" fillId="6" borderId="17" xfId="1" applyNumberFormat="1" applyFont="1" applyFill="1" applyBorder="1" applyAlignment="1">
      <alignment horizontal="center" vertical="center"/>
    </xf>
    <xf numFmtId="38" fontId="5" fillId="6" borderId="17" xfId="1" applyNumberFormat="1" applyFont="1" applyFill="1" applyBorder="1" applyAlignment="1">
      <alignment horizontal="center" vertical="center"/>
    </xf>
    <xf numFmtId="38" fontId="5" fillId="6" borderId="18" xfId="1" applyNumberFormat="1" applyFont="1" applyFill="1" applyBorder="1" applyAlignment="1">
      <alignment horizontal="center" vertical="center"/>
    </xf>
    <xf numFmtId="38" fontId="5" fillId="6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38" fontId="0" fillId="0" borderId="0" xfId="0" applyNumberFormat="1" applyAlignment="1">
      <alignment horizontal="center"/>
    </xf>
    <xf numFmtId="165" fontId="11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167" fontId="10" fillId="0" borderId="0" xfId="1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5" fontId="5" fillId="0" borderId="16" xfId="2" applyNumberFormat="1" applyFont="1" applyFill="1" applyBorder="1" applyAlignment="1">
      <alignment horizontal="center" vertical="center"/>
    </xf>
    <xf numFmtId="165" fontId="5" fillId="0" borderId="15" xfId="2" applyNumberFormat="1" applyFont="1" applyFill="1" applyBorder="1" applyAlignment="1">
      <alignment horizontal="center" vertical="center"/>
    </xf>
    <xf numFmtId="38" fontId="0" fillId="0" borderId="16" xfId="1" applyNumberFormat="1" applyFont="1" applyFill="1" applyBorder="1" applyAlignment="1">
      <alignment horizontal="center" vertical="center"/>
    </xf>
    <xf numFmtId="167" fontId="0" fillId="3" borderId="20" xfId="1" applyNumberFormat="1" applyFont="1" applyFill="1" applyBorder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0" xfId="0" applyAlignment="1">
      <alignment vertical="center"/>
    </xf>
    <xf numFmtId="167" fontId="12" fillId="5" borderId="0" xfId="1" applyNumberFormat="1" applyFont="1" applyFill="1" applyBorder="1" applyAlignment="1">
      <alignment horizontal="center" vertical="center"/>
    </xf>
    <xf numFmtId="9" fontId="12" fillId="5" borderId="0" xfId="3" applyFont="1" applyFill="1" applyBorder="1" applyAlignment="1">
      <alignment horizontal="center" vertical="center"/>
    </xf>
    <xf numFmtId="167" fontId="12" fillId="5" borderId="0" xfId="1" applyNumberFormat="1" applyFont="1" applyFill="1" applyBorder="1" applyAlignment="1">
      <alignment vertical="center"/>
    </xf>
    <xf numFmtId="167" fontId="5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left" vertical="center"/>
    </xf>
    <xf numFmtId="167" fontId="5" fillId="0" borderId="0" xfId="1" applyNumberFormat="1" applyFont="1" applyAlignment="1">
      <alignment horizontal="right" vertical="center"/>
    </xf>
    <xf numFmtId="167" fontId="0" fillId="0" borderId="0" xfId="1" applyNumberFormat="1" applyFont="1" applyAlignment="1">
      <alignment horizontal="left" vertical="center"/>
    </xf>
    <xf numFmtId="167" fontId="0" fillId="0" borderId="0" xfId="1" applyNumberFormat="1" applyFont="1" applyAlignment="1">
      <alignment horizontal="center" vertical="center"/>
    </xf>
    <xf numFmtId="167" fontId="7" fillId="0" borderId="0" xfId="1" applyNumberFormat="1" applyFont="1" applyAlignment="1">
      <alignment horizontal="center" vertical="center"/>
    </xf>
    <xf numFmtId="167" fontId="1" fillId="0" borderId="0" xfId="1" applyNumberFormat="1" applyFont="1" applyAlignment="1">
      <alignment horizontal="center"/>
    </xf>
    <xf numFmtId="167" fontId="1" fillId="0" borderId="0" xfId="1" applyNumberFormat="1" applyFont="1" applyAlignment="1">
      <alignment horizontal="left" vertical="center"/>
    </xf>
    <xf numFmtId="167" fontId="1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5" fillId="0" borderId="12" xfId="1" applyFont="1" applyFill="1" applyBorder="1" applyAlignment="1">
      <alignment horizontal="center" vertical="center"/>
    </xf>
    <xf numFmtId="167" fontId="5" fillId="0" borderId="12" xfId="1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70" fontId="12" fillId="5" borderId="0" xfId="1" applyNumberFormat="1" applyFont="1" applyFill="1" applyBorder="1" applyAlignment="1">
      <alignment horizontal="center" vertical="center"/>
    </xf>
    <xf numFmtId="171" fontId="5" fillId="0" borderId="0" xfId="1" applyNumberFormat="1" applyFont="1" applyAlignment="1">
      <alignment horizontal="center" vertical="center"/>
    </xf>
    <xf numFmtId="38" fontId="0" fillId="0" borderId="6" xfId="1" applyNumberFormat="1" applyFont="1" applyBorder="1" applyAlignment="1">
      <alignment horizontal="center" vertical="center"/>
    </xf>
    <xf numFmtId="38" fontId="0" fillId="0" borderId="12" xfId="1" applyNumberFormat="1" applyFont="1" applyBorder="1" applyAlignment="1">
      <alignment horizontal="center" vertical="center"/>
    </xf>
    <xf numFmtId="38" fontId="5" fillId="3" borderId="20" xfId="1" applyNumberFormat="1" applyFont="1" applyFill="1" applyBorder="1" applyAlignment="1">
      <alignment vertical="center"/>
    </xf>
    <xf numFmtId="167" fontId="5" fillId="0" borderId="0" xfId="1" applyNumberFormat="1" applyFont="1" applyAlignment="1">
      <alignment vertical="center"/>
    </xf>
    <xf numFmtId="167" fontId="1" fillId="0" borderId="0" xfId="1" applyNumberFormat="1" applyFont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17" fontId="0" fillId="4" borderId="26" xfId="0" applyNumberFormat="1" applyFill="1" applyBorder="1" applyAlignment="1">
      <alignment horizontal="center" vertical="center"/>
    </xf>
    <xf numFmtId="17" fontId="0" fillId="4" borderId="27" xfId="0" applyNumberFormat="1" applyFill="1" applyBorder="1" applyAlignment="1">
      <alignment horizontal="center" vertical="center"/>
    </xf>
    <xf numFmtId="17" fontId="0" fillId="4" borderId="28" xfId="0" applyNumberFormat="1" applyFill="1" applyBorder="1" applyAlignment="1">
      <alignment horizontal="center" vertical="center"/>
    </xf>
    <xf numFmtId="17" fontId="0" fillId="2" borderId="26" xfId="0" applyNumberFormat="1" applyFill="1" applyBorder="1" applyAlignment="1">
      <alignment horizontal="center" vertical="center"/>
    </xf>
    <xf numFmtId="17" fontId="0" fillId="2" borderId="27" xfId="0" applyNumberFormat="1" applyFill="1" applyBorder="1" applyAlignment="1">
      <alignment horizontal="center" vertical="center"/>
    </xf>
    <xf numFmtId="17" fontId="0" fillId="2" borderId="28" xfId="0" applyNumberForma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2" xr:uid="{5F203237-DF8F-4B0A-A276-ED16CFD14AF6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PD\IUO\4%20-%20Monthly%20Report\3b%20-%20Material%20Variance%20Report%20(Purchasers)\FY2020\ZN\9.%20FY2020%20Material%20Variance%20-%20ZN%20(090920)%20Sep'20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7"/>
      <sheetName val="StdUP SYS"/>
      <sheetName val="Exch"/>
      <sheetName val="StdUP"/>
      <sheetName val="Price (BP)"/>
      <sheetName val="Price (LF)"/>
      <sheetName val="Price (TF)"/>
      <sheetName val="Main"/>
      <sheetName val="Summary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A8ED-C598-4BF9-BE5B-AC452015AD79}">
  <sheetPr codeName="Sheet2"/>
  <dimension ref="A1:DG87"/>
  <sheetViews>
    <sheetView showGridLines="0" tabSelected="1" topLeftCell="B4" zoomScale="85" zoomScaleNormal="85" workbookViewId="0">
      <pane xSplit="4" ySplit="6" topLeftCell="AI36" activePane="bottomRight" state="frozen"/>
      <selection pane="bottomRight" activeCell="AO56" sqref="AO56"/>
      <selection pane="bottomLeft" activeCell="B7" sqref="B7"/>
      <selection pane="topRight" activeCell="E4" sqref="E4"/>
    </sheetView>
  </sheetViews>
  <sheetFormatPr defaultColWidth="8.5703125" defaultRowHeight="14.45" outlineLevelCol="1"/>
  <cols>
    <col min="1" max="1" width="10" style="52" bestFit="1" customWidth="1"/>
    <col min="2" max="2" width="4.5703125" style="52" customWidth="1"/>
    <col min="3" max="3" width="20.5703125" style="92" customWidth="1"/>
    <col min="4" max="5" width="5.42578125" style="41" customWidth="1"/>
    <col min="6" max="6" width="8.5703125" style="41" hidden="1" customWidth="1" outlineLevel="1"/>
    <col min="7" max="14" width="9.5703125" style="41" hidden="1" customWidth="1" outlineLevel="1"/>
    <col min="15" max="15" width="9.5703125" style="57" hidden="1" customWidth="1" outlineLevel="1"/>
    <col min="16" max="16" width="9.5703125" style="41" hidden="1" customWidth="1" outlineLevel="1"/>
    <col min="17" max="17" width="9.5703125" style="57" hidden="1" customWidth="1" outlineLevel="1"/>
    <col min="18" max="18" width="9.5703125" style="41" hidden="1" customWidth="1" outlineLevel="1"/>
    <col min="19" max="20" width="9.5703125" style="57" hidden="1" customWidth="1" outlineLevel="1"/>
    <col min="21" max="21" width="9.5703125" style="41" hidden="1" customWidth="1" outlineLevel="1"/>
    <col min="22" max="22" width="9.5703125" style="57" hidden="1" customWidth="1" outlineLevel="1"/>
    <col min="23" max="23" width="9.5703125" style="41" hidden="1" customWidth="1" outlineLevel="1"/>
    <col min="24" max="24" width="9.5703125" style="57" hidden="1" customWidth="1" outlineLevel="1"/>
    <col min="25" max="25" width="9.5703125" style="41" hidden="1" customWidth="1" outlineLevel="1"/>
    <col min="26" max="27" width="9.5703125" style="57" hidden="1" customWidth="1" outlineLevel="1"/>
    <col min="28" max="28" width="9.5703125" style="52" customWidth="1" collapsed="1"/>
    <col min="29" max="33" width="9.5703125" style="52" customWidth="1"/>
    <col min="34" max="34" width="9.5703125" style="57" customWidth="1"/>
    <col min="35" max="40" width="9.5703125" style="52" customWidth="1"/>
    <col min="41" max="41" width="9.5703125" style="57" customWidth="1"/>
    <col min="42" max="47" width="9.5703125" style="52" customWidth="1"/>
    <col min="48" max="48" width="9.5703125" style="57" customWidth="1"/>
    <col min="49" max="54" width="9.5703125" style="52" customWidth="1" outlineLevel="1"/>
    <col min="55" max="55" width="9.5703125" style="57" customWidth="1" outlineLevel="1"/>
    <col min="56" max="61" width="9.5703125" style="52" customWidth="1" outlineLevel="1"/>
    <col min="62" max="62" width="9.5703125" style="57" customWidth="1" outlineLevel="1"/>
    <col min="63" max="68" width="9.5703125" style="52" customWidth="1"/>
    <col min="69" max="69" width="9.5703125" style="57" customWidth="1"/>
    <col min="70" max="75" width="9.5703125" style="52" customWidth="1" outlineLevel="1"/>
    <col min="76" max="76" width="9.5703125" style="57" customWidth="1" outlineLevel="1"/>
    <col min="77" max="82" width="9.5703125" style="52" customWidth="1" outlineLevel="1"/>
    <col min="83" max="83" width="9.5703125" style="57" customWidth="1" outlineLevel="1"/>
    <col min="84" max="89" width="9.5703125" style="52" customWidth="1"/>
    <col min="90" max="90" width="9.5703125" style="57" customWidth="1"/>
    <col min="91" max="96" width="9.5703125" style="52" customWidth="1" outlineLevel="1"/>
    <col min="97" max="97" width="8.5703125" style="52" customWidth="1" outlineLevel="1"/>
    <col min="98" max="99" width="8.5703125" style="52" customWidth="1"/>
    <col min="100" max="16384" width="8.5703125" style="52"/>
  </cols>
  <sheetData>
    <row r="1" spans="1:97" ht="18.600000000000001">
      <c r="C1" s="87" t="s">
        <v>0</v>
      </c>
      <c r="D1" s="53"/>
      <c r="E1" s="54"/>
      <c r="G1" s="55"/>
      <c r="J1" s="55"/>
      <c r="K1" s="56"/>
      <c r="R1" s="50"/>
      <c r="V1" s="58"/>
      <c r="Z1" s="59"/>
      <c r="AD1" s="54"/>
      <c r="AF1" s="54"/>
      <c r="AG1" s="54"/>
      <c r="AH1" s="54"/>
      <c r="AJ1" s="54"/>
      <c r="AK1" s="60"/>
      <c r="AL1" s="54"/>
      <c r="AM1" s="54"/>
      <c r="AN1" s="54"/>
      <c r="AO1" s="54"/>
      <c r="AR1" s="60"/>
      <c r="AS1" s="61"/>
      <c r="AT1" s="54"/>
      <c r="AU1" s="54"/>
      <c r="AV1" s="54"/>
      <c r="AW1" s="62"/>
      <c r="BA1" s="63"/>
      <c r="BB1" s="54"/>
      <c r="BC1" s="54"/>
      <c r="BD1" s="62"/>
      <c r="BH1" s="63"/>
      <c r="BI1" s="54"/>
      <c r="BJ1" s="54"/>
      <c r="BK1" s="64"/>
      <c r="BL1" s="62"/>
      <c r="BM1" s="62"/>
      <c r="BN1" s="62"/>
      <c r="BO1" s="63"/>
      <c r="BP1" s="54"/>
      <c r="BQ1" s="54"/>
      <c r="BV1" s="63"/>
      <c r="BW1" s="54"/>
      <c r="BX1" s="54"/>
      <c r="CC1" s="63"/>
      <c r="CD1" s="54"/>
      <c r="CE1" s="54"/>
      <c r="CJ1" s="63"/>
      <c r="CK1" s="54"/>
    </row>
    <row r="2" spans="1:97" ht="18.600000000000001">
      <c r="C2" s="87"/>
      <c r="D2" s="53"/>
      <c r="E2" s="54"/>
      <c r="G2" s="55"/>
      <c r="J2" s="55"/>
      <c r="K2" s="56"/>
      <c r="R2" s="50"/>
      <c r="V2" s="58"/>
      <c r="Z2" s="58"/>
      <c r="AD2" s="54"/>
      <c r="AF2" s="54"/>
      <c r="AG2" s="54"/>
      <c r="AH2" s="54"/>
      <c r="AJ2" s="54"/>
      <c r="AK2" s="60"/>
      <c r="AL2" s="54"/>
      <c r="AM2" s="54"/>
      <c r="AN2" s="54"/>
      <c r="AO2" s="54"/>
      <c r="AR2" s="60"/>
      <c r="AS2" s="61"/>
      <c r="AT2" s="54"/>
      <c r="AU2" s="54"/>
      <c r="AV2" s="54"/>
      <c r="AW2" s="62"/>
      <c r="BA2" s="63"/>
      <c r="BB2" s="54"/>
      <c r="BC2" s="54"/>
      <c r="BD2" s="62"/>
      <c r="BH2" s="63"/>
      <c r="BI2" s="54"/>
      <c r="BJ2" s="54"/>
      <c r="BK2" s="64"/>
      <c r="BL2" s="62"/>
      <c r="BM2" s="62"/>
      <c r="BN2" s="62"/>
      <c r="BO2" s="63"/>
      <c r="BP2" s="54"/>
      <c r="BQ2" s="54"/>
      <c r="BV2" s="63"/>
      <c r="BW2" s="54"/>
      <c r="BX2" s="54"/>
      <c r="CC2" s="63"/>
      <c r="CD2" s="54"/>
      <c r="CE2" s="54"/>
      <c r="CJ2" s="63"/>
      <c r="CK2" s="54"/>
    </row>
    <row r="3" spans="1:97" ht="18.600000000000001" customHeight="1">
      <c r="C3" s="88"/>
      <c r="H3" s="54"/>
      <c r="I3" s="54"/>
      <c r="J3" s="54"/>
      <c r="K3" s="60"/>
      <c r="L3" s="54"/>
      <c r="M3" s="54"/>
      <c r="P3" s="60"/>
      <c r="Q3" s="61"/>
      <c r="R3" s="54"/>
      <c r="S3" s="54"/>
      <c r="T3" s="54"/>
      <c r="W3" s="60"/>
      <c r="X3" s="61"/>
      <c r="Y3" s="54"/>
      <c r="Z3" s="54"/>
      <c r="AA3" s="54"/>
      <c r="AD3" s="60"/>
      <c r="AE3" s="61"/>
      <c r="AG3" s="54"/>
      <c r="AN3" s="54"/>
      <c r="AO3" s="61"/>
      <c r="AU3" s="54"/>
      <c r="AV3" s="61"/>
      <c r="AX3" s="62"/>
      <c r="BB3" s="54"/>
      <c r="BE3" s="62"/>
      <c r="BI3" s="54"/>
      <c r="BL3" s="62"/>
      <c r="BM3" s="62"/>
      <c r="BN3" s="65"/>
      <c r="BO3" s="63"/>
      <c r="BP3" s="54"/>
      <c r="BS3" s="62"/>
      <c r="BV3" s="62"/>
      <c r="BW3" s="54"/>
      <c r="BZ3" s="62"/>
      <c r="CC3" s="62"/>
      <c r="CD3" s="54"/>
      <c r="CG3" s="62"/>
      <c r="CJ3" s="62"/>
      <c r="CK3" s="54"/>
      <c r="CL3" s="54"/>
    </row>
    <row r="4" spans="1:97">
      <c r="C4" s="88"/>
      <c r="G4" s="92"/>
      <c r="H4" s="54"/>
      <c r="I4" s="54"/>
      <c r="J4" s="54"/>
      <c r="K4" s="60"/>
      <c r="L4" s="54"/>
      <c r="M4" s="54"/>
      <c r="P4" s="60"/>
      <c r="Q4" s="61"/>
      <c r="R4" s="54"/>
      <c r="S4" s="54"/>
      <c r="T4" s="54"/>
      <c r="U4" s="119"/>
      <c r="V4" s="119"/>
      <c r="W4" s="119"/>
      <c r="X4" s="119"/>
      <c r="Y4" s="119"/>
      <c r="Z4" s="119"/>
      <c r="AA4" s="119"/>
      <c r="AB4" s="88"/>
      <c r="AD4" s="60"/>
      <c r="AE4" s="61"/>
      <c r="AG4" s="54"/>
      <c r="AN4" s="54"/>
      <c r="AO4" s="61"/>
      <c r="AU4" s="54"/>
      <c r="AV4" s="61"/>
      <c r="AX4" s="62"/>
      <c r="BB4" s="54"/>
      <c r="BE4" s="62"/>
      <c r="BI4" s="54"/>
      <c r="BL4" s="62"/>
      <c r="BM4" s="62"/>
      <c r="BN4" s="65"/>
      <c r="BO4" s="63"/>
      <c r="BP4" s="54"/>
      <c r="BS4" s="62"/>
      <c r="BV4" s="62"/>
      <c r="BW4" s="54"/>
      <c r="BZ4" s="62"/>
      <c r="CC4" s="62"/>
      <c r="CD4" s="54"/>
      <c r="CG4" s="62"/>
      <c r="CJ4" s="62"/>
      <c r="CK4" s="54"/>
      <c r="CL4" s="54"/>
    </row>
    <row r="5" spans="1:97">
      <c r="C5" s="88"/>
      <c r="G5" s="92"/>
      <c r="H5" s="54"/>
      <c r="I5" s="54"/>
      <c r="J5" s="54"/>
      <c r="K5" s="60"/>
      <c r="L5" s="118"/>
      <c r="M5" s="54"/>
      <c r="P5" s="60"/>
      <c r="Q5" s="61"/>
      <c r="R5" s="54"/>
      <c r="S5" s="118"/>
      <c r="T5" s="54"/>
      <c r="V5" s="41"/>
      <c r="X5" s="41"/>
      <c r="Z5" s="118"/>
      <c r="AA5" s="41"/>
      <c r="AD5" s="60"/>
      <c r="AE5" s="61"/>
      <c r="AG5" s="118"/>
      <c r="AN5" s="118"/>
      <c r="AO5" s="61"/>
      <c r="AU5" s="118"/>
      <c r="AV5" s="61"/>
      <c r="AX5" s="62"/>
      <c r="BB5" s="118"/>
      <c r="BE5" s="62"/>
      <c r="BI5" s="118"/>
      <c r="BL5" s="62"/>
      <c r="BM5" s="62"/>
      <c r="BN5" s="65"/>
      <c r="BO5" s="63"/>
      <c r="BP5" s="118"/>
      <c r="BS5" s="62"/>
      <c r="BV5" s="62"/>
      <c r="BW5" s="118"/>
      <c r="BZ5" s="62"/>
      <c r="CC5" s="62"/>
      <c r="CD5" s="118"/>
      <c r="CG5" s="62"/>
      <c r="CJ5" s="62"/>
      <c r="CK5" s="118"/>
      <c r="CL5" s="54"/>
      <c r="CP5" s="133"/>
      <c r="CR5" s="118"/>
    </row>
    <row r="6" spans="1:97" ht="18.600000000000001" customHeight="1" thickBot="1">
      <c r="C6" s="88"/>
      <c r="H6" s="54"/>
      <c r="I6" s="54"/>
      <c r="J6" s="54"/>
      <c r="K6" s="60"/>
      <c r="L6" s="54">
        <f>L18-K18</f>
        <v>1268.9044373785855</v>
      </c>
      <c r="M6" s="54"/>
      <c r="P6" s="60"/>
      <c r="Q6" s="61"/>
      <c r="R6" s="54"/>
      <c r="S6" s="54">
        <f>S18-R18</f>
        <v>547.66221138275978</v>
      </c>
      <c r="T6" s="54"/>
      <c r="W6" s="60"/>
      <c r="X6" s="61"/>
      <c r="Y6" s="54"/>
      <c r="Z6" s="54">
        <f>Z18-Y18</f>
        <v>-300.92301661890906</v>
      </c>
      <c r="AA6" s="54"/>
      <c r="AC6" s="95"/>
      <c r="AD6" s="60"/>
      <c r="AE6" s="61"/>
      <c r="AG6" s="54">
        <f>AG18-AF18</f>
        <v>-12.417631405231077</v>
      </c>
      <c r="AN6" s="54">
        <f>AN18-AM18</f>
        <v>-709.41471197272949</v>
      </c>
      <c r="AO6" s="61"/>
      <c r="AU6" s="54">
        <f>AU18-AT18</f>
        <v>-1053.8392025007333</v>
      </c>
      <c r="AV6" s="61"/>
      <c r="AX6" s="62"/>
      <c r="BB6" s="54">
        <f>BB18-BA18</f>
        <v>-166.80530383253063</v>
      </c>
      <c r="BE6" s="62"/>
      <c r="BI6" s="54">
        <f>BI18-BH18</f>
        <v>499.6865482851972</v>
      </c>
      <c r="BL6" s="62"/>
      <c r="BM6" s="62"/>
      <c r="BN6" s="65"/>
      <c r="BO6" s="63"/>
      <c r="BP6" s="54">
        <f>BP18-BO18</f>
        <v>341.20553670234767</v>
      </c>
      <c r="BS6" s="62"/>
      <c r="BV6" s="62"/>
      <c r="BW6" s="54">
        <f>BW18-BV18</f>
        <v>45.594768077216031</v>
      </c>
      <c r="BZ6" s="62"/>
      <c r="CC6" s="62"/>
      <c r="CD6" s="54">
        <f>CD18-CC18</f>
        <v>-66.605020271095782</v>
      </c>
      <c r="CG6" s="62"/>
      <c r="CJ6" s="62"/>
      <c r="CK6" s="54">
        <f>CK18-CJ18</f>
        <v>-97.143706494662183</v>
      </c>
      <c r="CL6" s="54"/>
    </row>
    <row r="7" spans="1:97" ht="15" customHeight="1" thickTop="1">
      <c r="C7" s="160" t="s">
        <v>1</v>
      </c>
      <c r="D7" s="163" t="s">
        <v>2</v>
      </c>
      <c r="E7" s="164"/>
      <c r="F7" s="1"/>
      <c r="G7" s="153">
        <v>45748</v>
      </c>
      <c r="H7" s="154"/>
      <c r="I7" s="154"/>
      <c r="J7" s="154"/>
      <c r="K7" s="154"/>
      <c r="L7" s="154"/>
      <c r="M7" s="155"/>
      <c r="N7" s="153">
        <v>45778</v>
      </c>
      <c r="O7" s="154"/>
      <c r="P7" s="154"/>
      <c r="Q7" s="154"/>
      <c r="R7" s="154"/>
      <c r="S7" s="154"/>
      <c r="T7" s="155"/>
      <c r="U7" s="153">
        <v>45809</v>
      </c>
      <c r="V7" s="154"/>
      <c r="W7" s="154"/>
      <c r="X7" s="154"/>
      <c r="Y7" s="154"/>
      <c r="Z7" s="154"/>
      <c r="AA7" s="155"/>
      <c r="AB7" s="153">
        <v>45839</v>
      </c>
      <c r="AC7" s="154"/>
      <c r="AD7" s="154"/>
      <c r="AE7" s="154"/>
      <c r="AF7" s="154"/>
      <c r="AG7" s="154"/>
      <c r="AH7" s="155"/>
      <c r="AI7" s="153">
        <v>45870</v>
      </c>
      <c r="AJ7" s="154"/>
      <c r="AK7" s="154"/>
      <c r="AL7" s="154"/>
      <c r="AM7" s="154"/>
      <c r="AN7" s="154"/>
      <c r="AO7" s="155"/>
      <c r="AP7" s="153">
        <v>45901</v>
      </c>
      <c r="AQ7" s="154"/>
      <c r="AR7" s="154"/>
      <c r="AS7" s="154"/>
      <c r="AT7" s="154"/>
      <c r="AU7" s="154"/>
      <c r="AV7" s="155"/>
      <c r="AW7" s="153">
        <v>45931</v>
      </c>
      <c r="AX7" s="154"/>
      <c r="AY7" s="154"/>
      <c r="AZ7" s="154"/>
      <c r="BA7" s="154"/>
      <c r="BB7" s="154"/>
      <c r="BC7" s="155"/>
      <c r="BD7" s="153">
        <v>45962</v>
      </c>
      <c r="BE7" s="154"/>
      <c r="BF7" s="154"/>
      <c r="BG7" s="154"/>
      <c r="BH7" s="154"/>
      <c r="BI7" s="154"/>
      <c r="BJ7" s="155"/>
      <c r="BK7" s="153">
        <v>45992</v>
      </c>
      <c r="BL7" s="154"/>
      <c r="BM7" s="154"/>
      <c r="BN7" s="154"/>
      <c r="BO7" s="154"/>
      <c r="BP7" s="154"/>
      <c r="BQ7" s="155"/>
      <c r="BR7" s="153">
        <v>46023</v>
      </c>
      <c r="BS7" s="154"/>
      <c r="BT7" s="154"/>
      <c r="BU7" s="154"/>
      <c r="BV7" s="154"/>
      <c r="BW7" s="154"/>
      <c r="BX7" s="155"/>
      <c r="BY7" s="153">
        <v>46054</v>
      </c>
      <c r="BZ7" s="154"/>
      <c r="CA7" s="154"/>
      <c r="CB7" s="154"/>
      <c r="CC7" s="154"/>
      <c r="CD7" s="154"/>
      <c r="CE7" s="155"/>
      <c r="CF7" s="153">
        <v>46082</v>
      </c>
      <c r="CG7" s="154"/>
      <c r="CH7" s="154"/>
      <c r="CI7" s="154"/>
      <c r="CJ7" s="154"/>
      <c r="CK7" s="154"/>
      <c r="CL7" s="155"/>
      <c r="CM7" s="153" t="s">
        <v>3</v>
      </c>
      <c r="CN7" s="154"/>
      <c r="CO7" s="154"/>
      <c r="CP7" s="154"/>
      <c r="CQ7" s="154"/>
      <c r="CR7" s="154"/>
      <c r="CS7" s="155"/>
    </row>
    <row r="8" spans="1:97">
      <c r="C8" s="161"/>
      <c r="D8" s="170" t="s">
        <v>4</v>
      </c>
      <c r="E8" s="165" t="s">
        <v>5</v>
      </c>
      <c r="F8" s="39" t="s">
        <v>6</v>
      </c>
      <c r="G8" s="156" t="s">
        <v>7</v>
      </c>
      <c r="H8" s="157"/>
      <c r="I8" s="158" t="s">
        <v>8</v>
      </c>
      <c r="J8" s="157"/>
      <c r="K8" s="158" t="s">
        <v>6</v>
      </c>
      <c r="L8" s="159"/>
      <c r="M8" s="66" t="s">
        <v>9</v>
      </c>
      <c r="N8" s="156" t="s">
        <v>7</v>
      </c>
      <c r="O8" s="157"/>
      <c r="P8" s="158" t="s">
        <v>8</v>
      </c>
      <c r="Q8" s="157"/>
      <c r="R8" s="158" t="s">
        <v>6</v>
      </c>
      <c r="S8" s="159"/>
      <c r="T8" s="66" t="s">
        <v>9</v>
      </c>
      <c r="U8" s="156" t="s">
        <v>7</v>
      </c>
      <c r="V8" s="157"/>
      <c r="W8" s="158" t="s">
        <v>8</v>
      </c>
      <c r="X8" s="157"/>
      <c r="Y8" s="158" t="s">
        <v>6</v>
      </c>
      <c r="Z8" s="159"/>
      <c r="AA8" s="66" t="s">
        <v>9</v>
      </c>
      <c r="AB8" s="156" t="s">
        <v>7</v>
      </c>
      <c r="AC8" s="157"/>
      <c r="AD8" s="158" t="s">
        <v>8</v>
      </c>
      <c r="AE8" s="157"/>
      <c r="AF8" s="158" t="s">
        <v>6</v>
      </c>
      <c r="AG8" s="159"/>
      <c r="AH8" s="66" t="s">
        <v>9</v>
      </c>
      <c r="AI8" s="159" t="s">
        <v>7</v>
      </c>
      <c r="AJ8" s="157"/>
      <c r="AK8" s="158" t="s">
        <v>8</v>
      </c>
      <c r="AL8" s="157"/>
      <c r="AM8" s="158" t="s">
        <v>6</v>
      </c>
      <c r="AN8" s="159"/>
      <c r="AO8" s="66" t="s">
        <v>9</v>
      </c>
      <c r="AP8" s="156" t="s">
        <v>7</v>
      </c>
      <c r="AQ8" s="157"/>
      <c r="AR8" s="158" t="s">
        <v>8</v>
      </c>
      <c r="AS8" s="157"/>
      <c r="AT8" s="158" t="s">
        <v>6</v>
      </c>
      <c r="AU8" s="159"/>
      <c r="AV8" s="66" t="s">
        <v>9</v>
      </c>
      <c r="AW8" s="156" t="s">
        <v>7</v>
      </c>
      <c r="AX8" s="157"/>
      <c r="AY8" s="158" t="s">
        <v>8</v>
      </c>
      <c r="AZ8" s="157"/>
      <c r="BA8" s="158" t="s">
        <v>6</v>
      </c>
      <c r="BB8" s="159"/>
      <c r="BC8" s="66" t="s">
        <v>9</v>
      </c>
      <c r="BD8" s="156" t="s">
        <v>7</v>
      </c>
      <c r="BE8" s="157"/>
      <c r="BF8" s="158" t="s">
        <v>8</v>
      </c>
      <c r="BG8" s="157"/>
      <c r="BH8" s="158" t="s">
        <v>6</v>
      </c>
      <c r="BI8" s="159"/>
      <c r="BJ8" s="66" t="s">
        <v>9</v>
      </c>
      <c r="BK8" s="156" t="s">
        <v>7</v>
      </c>
      <c r="BL8" s="157"/>
      <c r="BM8" s="158" t="s">
        <v>8</v>
      </c>
      <c r="BN8" s="157"/>
      <c r="BO8" s="158" t="s">
        <v>6</v>
      </c>
      <c r="BP8" s="159"/>
      <c r="BQ8" s="66" t="s">
        <v>9</v>
      </c>
      <c r="BR8" s="156" t="s">
        <v>7</v>
      </c>
      <c r="BS8" s="157"/>
      <c r="BT8" s="158" t="s">
        <v>8</v>
      </c>
      <c r="BU8" s="157"/>
      <c r="BV8" s="158" t="s">
        <v>6</v>
      </c>
      <c r="BW8" s="159"/>
      <c r="BX8" s="66" t="s">
        <v>9</v>
      </c>
      <c r="BY8" s="156" t="s">
        <v>7</v>
      </c>
      <c r="BZ8" s="157"/>
      <c r="CA8" s="158" t="s">
        <v>8</v>
      </c>
      <c r="CB8" s="157"/>
      <c r="CC8" s="158" t="s">
        <v>6</v>
      </c>
      <c r="CD8" s="159"/>
      <c r="CE8" s="66" t="s">
        <v>9</v>
      </c>
      <c r="CF8" s="156" t="s">
        <v>7</v>
      </c>
      <c r="CG8" s="157"/>
      <c r="CH8" s="158" t="s">
        <v>8</v>
      </c>
      <c r="CI8" s="157"/>
      <c r="CJ8" s="158" t="s">
        <v>6</v>
      </c>
      <c r="CK8" s="159"/>
      <c r="CL8" s="66" t="s">
        <v>9</v>
      </c>
      <c r="CM8" s="156" t="s">
        <v>7</v>
      </c>
      <c r="CN8" s="157"/>
      <c r="CO8" s="158" t="s">
        <v>8</v>
      </c>
      <c r="CP8" s="157"/>
      <c r="CQ8" s="158" t="s">
        <v>6</v>
      </c>
      <c r="CR8" s="159"/>
      <c r="CS8" s="66" t="s">
        <v>9</v>
      </c>
    </row>
    <row r="9" spans="1:97" ht="17.850000000000001" customHeight="1">
      <c r="A9" s="67"/>
      <c r="B9" s="67"/>
      <c r="C9" s="162"/>
      <c r="D9" s="171"/>
      <c r="E9" s="166"/>
      <c r="F9" s="39" t="s">
        <v>10</v>
      </c>
      <c r="G9" s="3" t="s">
        <v>11</v>
      </c>
      <c r="H9" s="4" t="s">
        <v>12</v>
      </c>
      <c r="I9" s="48" t="s">
        <v>11</v>
      </c>
      <c r="J9" s="4" t="s">
        <v>12</v>
      </c>
      <c r="K9" s="48" t="s">
        <v>11</v>
      </c>
      <c r="L9" s="4" t="s">
        <v>12</v>
      </c>
      <c r="M9" s="36" t="s">
        <v>12</v>
      </c>
      <c r="N9" s="3" t="s">
        <v>11</v>
      </c>
      <c r="O9" s="4" t="s">
        <v>12</v>
      </c>
      <c r="P9" s="48" t="s">
        <v>11</v>
      </c>
      <c r="Q9" s="4" t="s">
        <v>12</v>
      </c>
      <c r="R9" s="48" t="s">
        <v>11</v>
      </c>
      <c r="S9" s="4" t="s">
        <v>12</v>
      </c>
      <c r="T9" s="36" t="s">
        <v>12</v>
      </c>
      <c r="U9" s="3" t="s">
        <v>11</v>
      </c>
      <c r="V9" s="4" t="s">
        <v>12</v>
      </c>
      <c r="W9" s="48" t="s">
        <v>11</v>
      </c>
      <c r="X9" s="4" t="s">
        <v>12</v>
      </c>
      <c r="Y9" s="48" t="s">
        <v>11</v>
      </c>
      <c r="Z9" s="4" t="s">
        <v>12</v>
      </c>
      <c r="AA9" s="36" t="s">
        <v>12</v>
      </c>
      <c r="AB9" s="3" t="s">
        <v>11</v>
      </c>
      <c r="AC9" s="4" t="s">
        <v>12</v>
      </c>
      <c r="AD9" s="48" t="s">
        <v>11</v>
      </c>
      <c r="AE9" s="4" t="s">
        <v>12</v>
      </c>
      <c r="AF9" s="48" t="s">
        <v>11</v>
      </c>
      <c r="AG9" s="4" t="s">
        <v>12</v>
      </c>
      <c r="AH9" s="36" t="s">
        <v>12</v>
      </c>
      <c r="AI9" s="3" t="s">
        <v>11</v>
      </c>
      <c r="AJ9" s="4" t="s">
        <v>13</v>
      </c>
      <c r="AK9" s="48" t="s">
        <v>11</v>
      </c>
      <c r="AL9" s="4" t="s">
        <v>13</v>
      </c>
      <c r="AM9" s="48" t="s">
        <v>11</v>
      </c>
      <c r="AN9" s="4" t="s">
        <v>13</v>
      </c>
      <c r="AO9" s="36" t="s">
        <v>13</v>
      </c>
      <c r="AP9" s="3" t="s">
        <v>11</v>
      </c>
      <c r="AQ9" s="4" t="s">
        <v>13</v>
      </c>
      <c r="AR9" s="48" t="s">
        <v>11</v>
      </c>
      <c r="AS9" s="4" t="s">
        <v>13</v>
      </c>
      <c r="AT9" s="48" t="s">
        <v>11</v>
      </c>
      <c r="AU9" s="4" t="s">
        <v>13</v>
      </c>
      <c r="AV9" s="36" t="s">
        <v>13</v>
      </c>
      <c r="AW9" s="3" t="s">
        <v>11</v>
      </c>
      <c r="AX9" s="4" t="s">
        <v>13</v>
      </c>
      <c r="AY9" s="48" t="s">
        <v>11</v>
      </c>
      <c r="AZ9" s="4" t="s">
        <v>13</v>
      </c>
      <c r="BA9" s="48" t="s">
        <v>11</v>
      </c>
      <c r="BB9" s="4" t="s">
        <v>13</v>
      </c>
      <c r="BC9" s="36" t="s">
        <v>13</v>
      </c>
      <c r="BD9" s="3" t="s">
        <v>11</v>
      </c>
      <c r="BE9" s="4" t="s">
        <v>13</v>
      </c>
      <c r="BF9" s="48" t="s">
        <v>11</v>
      </c>
      <c r="BG9" s="4" t="s">
        <v>13</v>
      </c>
      <c r="BH9" s="48" t="s">
        <v>11</v>
      </c>
      <c r="BI9" s="4" t="s">
        <v>13</v>
      </c>
      <c r="BJ9" s="36" t="s">
        <v>13</v>
      </c>
      <c r="BK9" s="3" t="s">
        <v>11</v>
      </c>
      <c r="BL9" s="4" t="s">
        <v>13</v>
      </c>
      <c r="BM9" s="48" t="s">
        <v>11</v>
      </c>
      <c r="BN9" s="4" t="s">
        <v>13</v>
      </c>
      <c r="BO9" s="48" t="s">
        <v>11</v>
      </c>
      <c r="BP9" s="4" t="s">
        <v>13</v>
      </c>
      <c r="BQ9" s="36" t="s">
        <v>13</v>
      </c>
      <c r="BR9" s="3" t="s">
        <v>11</v>
      </c>
      <c r="BS9" s="4" t="s">
        <v>13</v>
      </c>
      <c r="BT9" s="48" t="s">
        <v>11</v>
      </c>
      <c r="BU9" s="4" t="s">
        <v>13</v>
      </c>
      <c r="BV9" s="48" t="s">
        <v>11</v>
      </c>
      <c r="BW9" s="4" t="s">
        <v>13</v>
      </c>
      <c r="BX9" s="36" t="s">
        <v>13</v>
      </c>
      <c r="BY9" s="3" t="s">
        <v>11</v>
      </c>
      <c r="BZ9" s="4" t="s">
        <v>13</v>
      </c>
      <c r="CA9" s="48" t="s">
        <v>11</v>
      </c>
      <c r="CB9" s="4" t="s">
        <v>13</v>
      </c>
      <c r="CC9" s="48" t="s">
        <v>11</v>
      </c>
      <c r="CD9" s="4" t="s">
        <v>13</v>
      </c>
      <c r="CE9" s="36" t="s">
        <v>13</v>
      </c>
      <c r="CF9" s="3" t="s">
        <v>11</v>
      </c>
      <c r="CG9" s="4" t="s">
        <v>13</v>
      </c>
      <c r="CH9" s="48" t="s">
        <v>11</v>
      </c>
      <c r="CI9" s="4" t="s">
        <v>13</v>
      </c>
      <c r="CJ9" s="48" t="s">
        <v>11</v>
      </c>
      <c r="CK9" s="4" t="s">
        <v>13</v>
      </c>
      <c r="CL9" s="36" t="s">
        <v>13</v>
      </c>
      <c r="CM9" s="3" t="s">
        <v>14</v>
      </c>
      <c r="CN9" s="4" t="s">
        <v>13</v>
      </c>
      <c r="CO9" s="48" t="s">
        <v>14</v>
      </c>
      <c r="CP9" s="4" t="s">
        <v>13</v>
      </c>
      <c r="CQ9" s="48" t="s">
        <v>14</v>
      </c>
      <c r="CR9" s="4" t="s">
        <v>13</v>
      </c>
      <c r="CS9" s="36" t="s">
        <v>13</v>
      </c>
    </row>
    <row r="10" spans="1:97">
      <c r="A10" s="68"/>
      <c r="B10" s="68" t="s">
        <v>15</v>
      </c>
      <c r="C10" s="93" t="s">
        <v>16</v>
      </c>
      <c r="D10" s="10">
        <v>18</v>
      </c>
      <c r="E10" s="33">
        <v>28</v>
      </c>
      <c r="F10" s="6">
        <v>5118.8143567699999</v>
      </c>
      <c r="G10" s="11">
        <v>13452.255828939997</v>
      </c>
      <c r="H10" s="12">
        <v>13339.48845495</v>
      </c>
      <c r="I10" s="12">
        <v>-10596.607641400946</v>
      </c>
      <c r="J10" s="13">
        <f>-(F10+H10-L10)</f>
        <v>-10967.877110260002</v>
      </c>
      <c r="K10" s="13">
        <v>7974.4625443090499</v>
      </c>
      <c r="L10" s="13">
        <v>7490.4257014599989</v>
      </c>
      <c r="M10" s="15">
        <f>IFERROR((L10/-Q10)*30,0)</f>
        <v>18.245107394877504</v>
      </c>
      <c r="N10" s="11">
        <v>8759.6872076399995</v>
      </c>
      <c r="O10" s="12">
        <v>9406.5968357799993</v>
      </c>
      <c r="P10" s="12">
        <v>-12160.337205190697</v>
      </c>
      <c r="Q10" s="13">
        <f t="shared" ref="Q10:Q15" si="0">-(L10+O10-S10)</f>
        <v>-12316.330410139999</v>
      </c>
      <c r="R10" s="13">
        <v>4089.7757039093012</v>
      </c>
      <c r="S10" s="13">
        <v>4580.6921271000001</v>
      </c>
      <c r="T10" s="15">
        <f t="shared" ref="T10:T14" si="1">IFERROR((S10/-X10)*30,0)</f>
        <v>11.258701265489192</v>
      </c>
      <c r="U10" s="11">
        <v>11019.28655425</v>
      </c>
      <c r="V10" s="12">
        <v>12114.628802469999</v>
      </c>
      <c r="W10" s="12">
        <v>-11857.872675245761</v>
      </c>
      <c r="X10" s="13">
        <f t="shared" ref="X10:X15" si="2">-(S10+V10-Z10)</f>
        <v>-12205.73852814</v>
      </c>
      <c r="Y10" s="13">
        <v>3742.1060061042385</v>
      </c>
      <c r="Z10" s="13">
        <v>4489.5824014299997</v>
      </c>
      <c r="AA10" s="15">
        <f t="shared" ref="AA10:AA14" si="3">IFERROR((Z10/-AE10)*30,0)</f>
        <v>10.376339000638307</v>
      </c>
      <c r="AB10" s="11">
        <v>13109.8527099</v>
      </c>
      <c r="AC10" s="12">
        <v>13229.839249590004</v>
      </c>
      <c r="AD10" s="12">
        <v>-12710.717453083911</v>
      </c>
      <c r="AE10" s="13">
        <f t="shared" ref="AE10:AE15" si="4">-(Z10+AC10-AG10)</f>
        <v>-12980.249781220005</v>
      </c>
      <c r="AF10" s="13">
        <v>4888.7176582460897</v>
      </c>
      <c r="AG10" s="13">
        <v>4739.1718698000004</v>
      </c>
      <c r="AH10" s="15">
        <f t="shared" ref="AH10:AH14" si="5">IFERROR((AG10/-AL10)*30,0)</f>
        <v>10.665594740294816</v>
      </c>
      <c r="AI10" s="11">
        <v>12897.1095</v>
      </c>
      <c r="AJ10" s="12">
        <v>12225.9346965</v>
      </c>
      <c r="AK10" s="12">
        <v>-13378.633670003017</v>
      </c>
      <c r="AL10" s="13">
        <f t="shared" ref="AL10:AL15" si="6">-(AG10+AJ10-AN10)</f>
        <v>-13330.260482977064</v>
      </c>
      <c r="AM10" s="13">
        <v>4407.1934882430742</v>
      </c>
      <c r="AN10" s="13">
        <v>3634.846083322936</v>
      </c>
      <c r="AO10" s="15">
        <f t="shared" ref="AO10:AO14" si="7">IFERROR((AN10/-AS10)*30,0)</f>
        <v>8.6377164752737166</v>
      </c>
      <c r="AP10" s="11">
        <v>12509.864299999999</v>
      </c>
      <c r="AQ10" s="12">
        <v>12562.483699999999</v>
      </c>
      <c r="AR10" s="12">
        <v>-12225.973431419423</v>
      </c>
      <c r="AS10" s="13">
        <f t="shared" ref="AS10:AS15" si="8">-(AN10+AQ10-AU10)</f>
        <v>-12624.329915416978</v>
      </c>
      <c r="AT10" s="13">
        <v>4691.0843568236505</v>
      </c>
      <c r="AU10" s="13">
        <v>3572.9998679059568</v>
      </c>
      <c r="AV10" s="15">
        <f t="shared" ref="AV10:AV14" si="9">IFERROR((AU10/-AZ10)*30,0)</f>
        <v>8.6168331475379922</v>
      </c>
      <c r="AW10" s="11">
        <v>15056.922</v>
      </c>
      <c r="AX10" s="12">
        <v>15701.602900000004</v>
      </c>
      <c r="AY10" s="12">
        <v>-12760.632591595284</v>
      </c>
      <c r="AZ10" s="13">
        <f t="shared" ref="AZ10:AZ15" si="10">-(AU10+AX10-BB10)</f>
        <v>-12439.604458141923</v>
      </c>
      <c r="BA10" s="13">
        <v>6987.373765228368</v>
      </c>
      <c r="BB10" s="13">
        <v>6834.9983097640352</v>
      </c>
      <c r="BC10" s="15">
        <f t="shared" ref="BC10:BC14" si="11">IFERROR((BB10/-BG10)*30,0)</f>
        <v>17.65135004022763</v>
      </c>
      <c r="BD10" s="11">
        <v>10191.162399999999</v>
      </c>
      <c r="BE10" s="12">
        <v>10535.7336</v>
      </c>
      <c r="BF10" s="12">
        <v>-11857.898939494102</v>
      </c>
      <c r="BG10" s="13">
        <f t="shared" ref="BG10:BG15" si="12">-(BB10+BE10-BI10)</f>
        <v>-11616.672312633869</v>
      </c>
      <c r="BH10" s="13">
        <v>5320.6372257342673</v>
      </c>
      <c r="BI10" s="13">
        <v>5754.0595971301664</v>
      </c>
      <c r="BJ10" s="15">
        <f t="shared" ref="BJ10:BJ14" si="13">IFERROR((BI10/-BN10)*30,0)</f>
        <v>17.670951507842599</v>
      </c>
      <c r="BK10" s="11">
        <v>11797.913199999999</v>
      </c>
      <c r="BL10" s="12">
        <v>12404.229800000003</v>
      </c>
      <c r="BM10" s="12">
        <v>-9018.6591937869671</v>
      </c>
      <c r="BN10" s="13">
        <f t="shared" ref="BN10:BN15" si="14">-(BI10+BL10-BP10)</f>
        <v>-9768.6753221688814</v>
      </c>
      <c r="BO10" s="13">
        <v>8099.8912319472993</v>
      </c>
      <c r="BP10" s="13">
        <v>8389.614074961286</v>
      </c>
      <c r="BQ10" s="15">
        <f t="shared" ref="BQ10:BQ14" si="15">IFERROR((BP10/-BU10)*30,0)</f>
        <v>28.000714943970088</v>
      </c>
      <c r="BR10" s="11">
        <v>5200.4991999999993</v>
      </c>
      <c r="BS10" s="12">
        <v>5280.2551000000012</v>
      </c>
      <c r="BT10" s="12">
        <v>-8686.4978088787575</v>
      </c>
      <c r="BU10" s="13">
        <f t="shared" ref="BU10:BU15" si="16">-(BP10+BS10-BW10)</f>
        <v>-8988.6427097476408</v>
      </c>
      <c r="BV10" s="13">
        <v>4613.892623068542</v>
      </c>
      <c r="BW10" s="13">
        <v>4681.2264652136464</v>
      </c>
      <c r="BX10" s="15">
        <f t="shared" ref="BX10:BX14" si="17">IFERROR((BW10/-CB10)*30,0)</f>
        <v>17.626654120572301</v>
      </c>
      <c r="BY10" s="11">
        <v>7859.4509999999991</v>
      </c>
      <c r="BZ10" s="12">
        <v>7921.4700999999995</v>
      </c>
      <c r="CA10" s="12">
        <v>-7812.7604817329939</v>
      </c>
      <c r="CB10" s="13">
        <f t="shared" ref="CB10:CB15" si="18">-(BW10+BZ10-CD10)</f>
        <v>-7967.2973098453067</v>
      </c>
      <c r="CC10" s="13">
        <v>4660.5831413355463</v>
      </c>
      <c r="CD10" s="13">
        <v>4635.3992553683393</v>
      </c>
      <c r="CE10" s="15">
        <f t="shared" ref="CE10:CE14" si="19">IFERROR((CD10/-CI10)*30,0)</f>
        <v>17.621541507002302</v>
      </c>
      <c r="CF10" s="11">
        <v>10592.230100000001</v>
      </c>
      <c r="CG10" s="12">
        <v>10551.897600000002</v>
      </c>
      <c r="CH10" s="12">
        <v>-7890.8086002556147</v>
      </c>
      <c r="CI10" s="13">
        <f t="shared" ref="CI10:CI15" si="20">-(CD10+CG10-CK10)</f>
        <v>-7891.5898252029128</v>
      </c>
      <c r="CJ10" s="13">
        <v>7362.0046410799323</v>
      </c>
      <c r="CK10" s="13">
        <v>7295.7070301654294</v>
      </c>
      <c r="CL10" s="15">
        <f t="shared" ref="CL10" si="21">IFERROR((CK10/-CP10)*30,0)</f>
        <v>21.244016105887265</v>
      </c>
      <c r="CM10" s="11">
        <v>58426.599519490403</v>
      </c>
      <c r="CN10" s="12"/>
      <c r="CO10" s="12">
        <v>-60201.694957135231</v>
      </c>
      <c r="CP10" s="13">
        <v>-10302.722885072</v>
      </c>
      <c r="CQ10" s="13">
        <v>5365.9052842378042</v>
      </c>
      <c r="CR10" s="13"/>
      <c r="CS10" s="15">
        <f t="shared" ref="CS10:CS14" si="22">IFERROR((CR10)/-(CP10/6)*30,0)</f>
        <v>0</v>
      </c>
    </row>
    <row r="11" spans="1:97">
      <c r="A11" s="68"/>
      <c r="B11" s="68" t="s">
        <v>17</v>
      </c>
      <c r="C11" s="93" t="s">
        <v>18</v>
      </c>
      <c r="D11" s="10">
        <v>21</v>
      </c>
      <c r="E11" s="33">
        <v>28</v>
      </c>
      <c r="F11" s="6">
        <v>447.93673340999999</v>
      </c>
      <c r="G11" s="11">
        <v>1021.95496</v>
      </c>
      <c r="H11" s="12">
        <v>980.30522602999997</v>
      </c>
      <c r="I11" s="12">
        <v>-803.04021880790265</v>
      </c>
      <c r="J11" s="13">
        <f t="shared" ref="J11:J15" si="23">-(F11+H11-L11)</f>
        <v>-892.06614856999988</v>
      </c>
      <c r="K11" s="13">
        <v>666.85147460209737</v>
      </c>
      <c r="L11" s="13">
        <v>536.17581086999996</v>
      </c>
      <c r="M11" s="15">
        <f t="shared" ref="M11:M13" si="24">IFERROR((L11/-Q11)*30,0)</f>
        <v>15.583289690176526</v>
      </c>
      <c r="N11" s="11">
        <v>881.86384212000007</v>
      </c>
      <c r="O11" s="12">
        <v>888.25524346000009</v>
      </c>
      <c r="P11" s="12">
        <v>-950.5068064804218</v>
      </c>
      <c r="Q11" s="13">
        <f t="shared" si="0"/>
        <v>-1032.2130080300001</v>
      </c>
      <c r="R11" s="13">
        <v>467.53284650957806</v>
      </c>
      <c r="S11" s="13">
        <v>392.21804630000003</v>
      </c>
      <c r="T11" s="15">
        <f t="shared" si="1"/>
        <v>12.651879927547965</v>
      </c>
      <c r="U11" s="11">
        <v>1043.4828799999998</v>
      </c>
      <c r="V11" s="12">
        <v>972.39316246999999</v>
      </c>
      <c r="W11" s="12">
        <v>-883.7629396173005</v>
      </c>
      <c r="X11" s="13">
        <f t="shared" si="2"/>
        <v>-930.02316307000001</v>
      </c>
      <c r="Y11" s="13">
        <v>551.93798668269926</v>
      </c>
      <c r="Z11" s="13">
        <v>434.58804570000001</v>
      </c>
      <c r="AA11" s="15">
        <f t="shared" si="3"/>
        <v>13.198697533951167</v>
      </c>
      <c r="AB11" s="11">
        <v>1266.9175112</v>
      </c>
      <c r="AC11" s="12">
        <v>1277.7892951899998</v>
      </c>
      <c r="AD11" s="12">
        <v>-964.13347720916988</v>
      </c>
      <c r="AE11" s="13">
        <f t="shared" si="4"/>
        <v>-987.79757149999989</v>
      </c>
      <c r="AF11" s="13">
        <v>737.37207969083022</v>
      </c>
      <c r="AG11" s="13">
        <v>724.57976939000002</v>
      </c>
      <c r="AH11" s="15">
        <f t="shared" si="5"/>
        <v>21.917854658932868</v>
      </c>
      <c r="AI11" s="11">
        <v>915.06</v>
      </c>
      <c r="AJ11" s="12">
        <v>843.05396082000004</v>
      </c>
      <c r="AK11" s="12">
        <v>-964.80070926111807</v>
      </c>
      <c r="AL11" s="13">
        <f t="shared" si="6"/>
        <v>-991.76645798409299</v>
      </c>
      <c r="AM11" s="13">
        <v>687.63137042971198</v>
      </c>
      <c r="AN11" s="13">
        <v>575.86727222590707</v>
      </c>
      <c r="AO11" s="15">
        <f t="shared" si="7"/>
        <v>17.913869136874595</v>
      </c>
      <c r="AP11" s="11">
        <v>994.96349999999995</v>
      </c>
      <c r="AQ11" s="12">
        <v>1096.884</v>
      </c>
      <c r="AR11" s="12">
        <v>-967.30152285658721</v>
      </c>
      <c r="AS11" s="13">
        <f t="shared" si="8"/>
        <v>-964.39345597404144</v>
      </c>
      <c r="AT11" s="13">
        <v>715.29334757312483</v>
      </c>
      <c r="AU11" s="13">
        <v>708.35781625186564</v>
      </c>
      <c r="AV11" s="15">
        <f t="shared" si="9"/>
        <v>21.44448549179597</v>
      </c>
      <c r="AW11" s="11">
        <v>939.54300000000001</v>
      </c>
      <c r="AX11" s="12">
        <v>918.56700000000001</v>
      </c>
      <c r="AY11" s="12">
        <v>-1004.8875828543246</v>
      </c>
      <c r="AZ11" s="13">
        <f t="shared" si="10"/>
        <v>-990.96499637101942</v>
      </c>
      <c r="BA11" s="13">
        <v>649.94876471880025</v>
      </c>
      <c r="BB11" s="13">
        <v>635.95981988084623</v>
      </c>
      <c r="BC11" s="15">
        <f t="shared" si="11"/>
        <v>21.30072316118855</v>
      </c>
      <c r="BD11" s="11">
        <v>752.12249999999995</v>
      </c>
      <c r="BE11" s="12">
        <v>778.87199999999996</v>
      </c>
      <c r="BF11" s="12">
        <v>-909.35874000078684</v>
      </c>
      <c r="BG11" s="13">
        <f t="shared" si="12"/>
        <v>-895.68764647335172</v>
      </c>
      <c r="BH11" s="13">
        <v>492.7125247180133</v>
      </c>
      <c r="BI11" s="13">
        <v>519.14417340749435</v>
      </c>
      <c r="BJ11" s="15">
        <f t="shared" si="13"/>
        <v>21.069680792119634</v>
      </c>
      <c r="BK11" s="11">
        <v>812.89200000000005</v>
      </c>
      <c r="BL11" s="12">
        <v>860.68799999999999</v>
      </c>
      <c r="BM11" s="12">
        <v>-687.72212776053595</v>
      </c>
      <c r="BN11" s="13">
        <f t="shared" si="14"/>
        <v>-739.18182984764792</v>
      </c>
      <c r="BO11" s="13">
        <v>617.88239695747745</v>
      </c>
      <c r="BP11" s="13">
        <v>640.65034355984642</v>
      </c>
      <c r="BQ11" s="15">
        <f t="shared" si="15"/>
        <v>28.234216829925181</v>
      </c>
      <c r="BR11" s="11">
        <v>473.8485</v>
      </c>
      <c r="BS11" s="12">
        <v>472.73700000000002</v>
      </c>
      <c r="BT11" s="12">
        <v>-656.57534399433393</v>
      </c>
      <c r="BU11" s="13">
        <f t="shared" si="16"/>
        <v>-680.71696206656657</v>
      </c>
      <c r="BV11" s="13">
        <v>435.15555296314341</v>
      </c>
      <c r="BW11" s="13">
        <v>432.67038149327976</v>
      </c>
      <c r="BX11" s="15">
        <f t="shared" si="17"/>
        <v>20.93653974129079</v>
      </c>
      <c r="BY11" s="11">
        <v>768.00149999999996</v>
      </c>
      <c r="BZ11" s="12">
        <v>762.279</v>
      </c>
      <c r="CA11" s="12">
        <v>-611.00484664605062</v>
      </c>
      <c r="CB11" s="13">
        <f t="shared" si="18"/>
        <v>-619.97405517776053</v>
      </c>
      <c r="CC11" s="13">
        <v>592.15220631709269</v>
      </c>
      <c r="CD11" s="13">
        <v>574.97532631551928</v>
      </c>
      <c r="CE11" s="15">
        <f t="shared" si="19"/>
        <v>28.053604200408657</v>
      </c>
      <c r="CF11" s="11">
        <v>498.28500000000003</v>
      </c>
      <c r="CG11" s="12">
        <v>495.51600000000002</v>
      </c>
      <c r="CH11" s="12">
        <v>-639.26954784941927</v>
      </c>
      <c r="CI11" s="13">
        <f t="shared" si="20"/>
        <v>-614.86786746689427</v>
      </c>
      <c r="CJ11" s="13">
        <v>451.16765846767333</v>
      </c>
      <c r="CK11" s="13">
        <v>455.62345884862492</v>
      </c>
      <c r="CL11" s="15">
        <f t="shared" ref="CL11:CL14" si="25">IFERROR(CK11/-AVERAGE(BU11,CB11,CI11)*30,0)</f>
        <v>21.40686544468096</v>
      </c>
      <c r="CM11" s="11">
        <v>5170.8539999999994</v>
      </c>
      <c r="CN11" s="12"/>
      <c r="CO11" s="12">
        <v>-5066.319683027129</v>
      </c>
      <c r="CP11" s="13">
        <v>-638.51962823707379</v>
      </c>
      <c r="CQ11" s="13">
        <v>589.53183268376608</v>
      </c>
      <c r="CR11" s="13"/>
      <c r="CS11" s="15">
        <f t="shared" si="22"/>
        <v>0</v>
      </c>
    </row>
    <row r="12" spans="1:97">
      <c r="A12" s="68"/>
      <c r="B12" s="68" t="s">
        <v>19</v>
      </c>
      <c r="C12" s="93" t="s">
        <v>20</v>
      </c>
      <c r="D12" s="10">
        <v>20</v>
      </c>
      <c r="E12" s="33">
        <v>25</v>
      </c>
      <c r="F12" s="6">
        <v>339.88788199999999</v>
      </c>
      <c r="G12" s="11">
        <v>478.30984999999993</v>
      </c>
      <c r="H12" s="12">
        <v>410.41985</v>
      </c>
      <c r="I12" s="12">
        <v>-410.75304213927882</v>
      </c>
      <c r="J12" s="13">
        <f t="shared" si="23"/>
        <v>-416.21067679999999</v>
      </c>
      <c r="K12" s="13">
        <v>407.44468986072104</v>
      </c>
      <c r="L12" s="13">
        <v>334.0970552</v>
      </c>
      <c r="M12" s="15">
        <f t="shared" si="24"/>
        <v>21.59153592543603</v>
      </c>
      <c r="N12" s="11">
        <v>485.85659999999996</v>
      </c>
      <c r="O12" s="12">
        <v>486.35760000000005</v>
      </c>
      <c r="P12" s="12">
        <v>-474.46144881075827</v>
      </c>
      <c r="Q12" s="13">
        <f t="shared" si="0"/>
        <v>-464.20558920000002</v>
      </c>
      <c r="R12" s="13">
        <v>345.49220638924169</v>
      </c>
      <c r="S12" s="13">
        <v>356.24906600000003</v>
      </c>
      <c r="T12" s="15">
        <f t="shared" si="1"/>
        <v>23.618110384557866</v>
      </c>
      <c r="U12" s="11">
        <v>513.02238999999997</v>
      </c>
      <c r="V12" s="12">
        <v>513.02238999999997</v>
      </c>
      <c r="W12" s="12">
        <v>-418.0702090958377</v>
      </c>
      <c r="X12" s="13">
        <f t="shared" si="2"/>
        <v>-452.51172959999997</v>
      </c>
      <c r="Y12" s="13">
        <v>451.20124690416225</v>
      </c>
      <c r="Z12" s="13">
        <v>416.75972639999998</v>
      </c>
      <c r="AA12" s="15">
        <f t="shared" si="3"/>
        <v>26.053507339347107</v>
      </c>
      <c r="AB12" s="11">
        <v>447.94799999999998</v>
      </c>
      <c r="AC12" s="12">
        <v>447.94799999999998</v>
      </c>
      <c r="AD12" s="12">
        <v>-493.34891285797852</v>
      </c>
      <c r="AE12" s="13">
        <f t="shared" si="4"/>
        <v>-479.88900799999993</v>
      </c>
      <c r="AF12" s="13">
        <v>371.35881354202144</v>
      </c>
      <c r="AG12" s="13">
        <v>384.81871840000002</v>
      </c>
      <c r="AH12" s="15">
        <f t="shared" si="5"/>
        <v>24.578158280740396</v>
      </c>
      <c r="AI12" s="11">
        <v>493.69835999999998</v>
      </c>
      <c r="AJ12" s="12">
        <v>493.69835999999998</v>
      </c>
      <c r="AK12" s="12">
        <v>-477.30170577743166</v>
      </c>
      <c r="AL12" s="13">
        <f t="shared" si="6"/>
        <v>-469.70816202475163</v>
      </c>
      <c r="AM12" s="13">
        <v>387.75546776458981</v>
      </c>
      <c r="AN12" s="13">
        <v>408.80891637524832</v>
      </c>
      <c r="AO12" s="15">
        <f t="shared" si="7"/>
        <v>26.186890352606003</v>
      </c>
      <c r="AP12" s="11">
        <v>498.48180000000002</v>
      </c>
      <c r="AQ12" s="12">
        <v>471.17685</v>
      </c>
      <c r="AR12" s="12">
        <v>-472.72229477974747</v>
      </c>
      <c r="AS12" s="13">
        <f t="shared" si="8"/>
        <v>-468.3361531712743</v>
      </c>
      <c r="AT12" s="13">
        <v>413.51497298484242</v>
      </c>
      <c r="AU12" s="13">
        <v>411.64961320397401</v>
      </c>
      <c r="AV12" s="15">
        <f t="shared" si="9"/>
        <v>25.188873776798751</v>
      </c>
      <c r="AW12" s="11">
        <v>477.94965000000002</v>
      </c>
      <c r="AX12" s="12">
        <v>431.71016000000003</v>
      </c>
      <c r="AY12" s="12">
        <v>-500.3211824168713</v>
      </c>
      <c r="AZ12" s="13">
        <f t="shared" si="10"/>
        <v>-490.27552821731251</v>
      </c>
      <c r="BA12" s="13">
        <v>391.14344056797114</v>
      </c>
      <c r="BB12" s="13">
        <v>353.08424498666159</v>
      </c>
      <c r="BC12" s="15">
        <f t="shared" si="11"/>
        <v>23.066837040981792</v>
      </c>
      <c r="BD12" s="11">
        <v>383.31795</v>
      </c>
      <c r="BE12" s="12">
        <v>417.60944999999998</v>
      </c>
      <c r="BF12" s="12">
        <v>-473.15991568412659</v>
      </c>
      <c r="BG12" s="13">
        <f t="shared" si="12"/>
        <v>-459.21022161731969</v>
      </c>
      <c r="BH12" s="13">
        <v>301.30147488384461</v>
      </c>
      <c r="BI12" s="13">
        <v>311.48347336934182</v>
      </c>
      <c r="BJ12" s="15">
        <f t="shared" si="13"/>
        <v>24.517060531155334</v>
      </c>
      <c r="BK12" s="11">
        <v>331.93351999999999</v>
      </c>
      <c r="BL12" s="12">
        <v>361.40044</v>
      </c>
      <c r="BM12" s="12">
        <v>-350.46135319153518</v>
      </c>
      <c r="BN12" s="13">
        <f t="shared" si="14"/>
        <v>-381.14292654315636</v>
      </c>
      <c r="BO12" s="13">
        <v>282.77364169230941</v>
      </c>
      <c r="BP12" s="13">
        <v>291.74098682618546</v>
      </c>
      <c r="BQ12" s="15">
        <f t="shared" si="15"/>
        <v>24.982344777119852</v>
      </c>
      <c r="BR12" s="11">
        <v>314.94869999999997</v>
      </c>
      <c r="BS12" s="12">
        <v>311.78204999999997</v>
      </c>
      <c r="BT12" s="12">
        <v>-337.55792341750254</v>
      </c>
      <c r="BU12" s="13">
        <f t="shared" si="16"/>
        <v>-350.33659501814725</v>
      </c>
      <c r="BV12" s="13">
        <v>260.16441827480679</v>
      </c>
      <c r="BW12" s="13">
        <v>253.18644180803824</v>
      </c>
      <c r="BX12" s="15">
        <f t="shared" si="17"/>
        <v>23.896940437751109</v>
      </c>
      <c r="BY12" s="11">
        <v>301.39067</v>
      </c>
      <c r="BZ12" s="12">
        <v>297.24034</v>
      </c>
      <c r="CA12" s="12">
        <v>-319.13527820216842</v>
      </c>
      <c r="CB12" s="13">
        <f t="shared" si="18"/>
        <v>-317.84793848513073</v>
      </c>
      <c r="CC12" s="13">
        <v>242.41981007263843</v>
      </c>
      <c r="CD12" s="13">
        <v>232.57884332290749</v>
      </c>
      <c r="CE12" s="15">
        <f t="shared" si="19"/>
        <v>22.16788480108578</v>
      </c>
      <c r="CF12" s="11">
        <v>338.57625000000002</v>
      </c>
      <c r="CG12" s="12">
        <v>331.73219999999998</v>
      </c>
      <c r="CH12" s="12">
        <v>-310.65587447008124</v>
      </c>
      <c r="CI12" s="13">
        <f t="shared" si="20"/>
        <v>-314.7510627331244</v>
      </c>
      <c r="CJ12" s="13">
        <v>270.3401856025572</v>
      </c>
      <c r="CK12" s="13">
        <v>249.55998058978309</v>
      </c>
      <c r="CL12" s="15">
        <f t="shared" si="25"/>
        <v>22.85032543238836</v>
      </c>
      <c r="CM12" s="11">
        <v>2495.2320099999997</v>
      </c>
      <c r="CN12" s="12"/>
      <c r="CO12" s="12">
        <v>-2508.1686711675952</v>
      </c>
      <c r="CP12" s="13">
        <v>-327.64519874546744</v>
      </c>
      <c r="CQ12" s="13">
        <v>282.27696190843056</v>
      </c>
      <c r="CR12" s="13"/>
      <c r="CS12" s="15">
        <f t="shared" si="22"/>
        <v>0</v>
      </c>
    </row>
    <row r="13" spans="1:97">
      <c r="A13" s="68"/>
      <c r="B13" s="68" t="s">
        <v>21</v>
      </c>
      <c r="C13" s="93" t="s">
        <v>22</v>
      </c>
      <c r="D13" s="10">
        <v>17</v>
      </c>
      <c r="E13" s="33">
        <v>25</v>
      </c>
      <c r="F13" s="6">
        <v>233.91672234000001</v>
      </c>
      <c r="G13" s="11">
        <v>504.14246631999998</v>
      </c>
      <c r="H13" s="12">
        <v>504.14246631999998</v>
      </c>
      <c r="I13" s="12">
        <v>-361.42454446669058</v>
      </c>
      <c r="J13" s="13">
        <f t="shared" si="23"/>
        <v>-355.369462</v>
      </c>
      <c r="K13" s="13">
        <v>376.63464419330944</v>
      </c>
      <c r="L13" s="13">
        <v>382.68972666000002</v>
      </c>
      <c r="M13" s="15">
        <f t="shared" si="24"/>
        <v>28.412210327817405</v>
      </c>
      <c r="N13" s="11">
        <v>260.88299328000005</v>
      </c>
      <c r="O13" s="12">
        <v>260.88299328000005</v>
      </c>
      <c r="P13" s="12">
        <v>-419.81795766926649</v>
      </c>
      <c r="Q13" s="13">
        <f t="shared" si="0"/>
        <v>-404.07598238000003</v>
      </c>
      <c r="R13" s="13">
        <v>223.75476227073358</v>
      </c>
      <c r="S13" s="13">
        <v>239.49673756000001</v>
      </c>
      <c r="T13" s="15">
        <f t="shared" si="1"/>
        <v>18.670414669235118</v>
      </c>
      <c r="U13" s="11">
        <v>508.38737760000009</v>
      </c>
      <c r="V13" s="12">
        <v>508.38737760000009</v>
      </c>
      <c r="W13" s="12">
        <v>-343.80812794750005</v>
      </c>
      <c r="X13" s="13">
        <f t="shared" si="2"/>
        <v>-384.8282030200001</v>
      </c>
      <c r="Y13" s="13">
        <v>404.07598721250002</v>
      </c>
      <c r="Z13" s="13">
        <v>363.05591213999998</v>
      </c>
      <c r="AA13" s="15">
        <f t="shared" si="3"/>
        <v>27.224281686590341</v>
      </c>
      <c r="AB13" s="11">
        <v>428.11568640000002</v>
      </c>
      <c r="AC13" s="12">
        <v>428.11568640000002</v>
      </c>
      <c r="AD13" s="12">
        <v>-440.11460631031747</v>
      </c>
      <c r="AE13" s="13">
        <f t="shared" si="4"/>
        <v>-400.07216681</v>
      </c>
      <c r="AF13" s="13">
        <v>351.05699222968252</v>
      </c>
      <c r="AG13" s="13">
        <v>391.09943172999999</v>
      </c>
      <c r="AH13" s="15">
        <f t="shared" si="5"/>
        <v>26.387158651566128</v>
      </c>
      <c r="AI13" s="11">
        <v>428.11568640000002</v>
      </c>
      <c r="AJ13" s="12">
        <v>428.11568640000002</v>
      </c>
      <c r="AK13" s="12">
        <v>-444.21379157395148</v>
      </c>
      <c r="AL13" s="13">
        <f t="shared" si="6"/>
        <v>-444.64745548508023</v>
      </c>
      <c r="AM13" s="13">
        <v>334.95888705573105</v>
      </c>
      <c r="AN13" s="13">
        <v>374.56766264491984</v>
      </c>
      <c r="AO13" s="15">
        <f t="shared" si="7"/>
        <v>26.617467030552355</v>
      </c>
      <c r="AP13" s="11">
        <v>326.89222031000003</v>
      </c>
      <c r="AQ13" s="12">
        <v>358.23270506</v>
      </c>
      <c r="AR13" s="12">
        <v>-415.3008049378825</v>
      </c>
      <c r="AS13" s="13">
        <f t="shared" si="8"/>
        <v>-422.16751377767775</v>
      </c>
      <c r="AT13" s="13">
        <v>246.55030242784861</v>
      </c>
      <c r="AU13" s="13">
        <v>310.63285392724208</v>
      </c>
      <c r="AV13" s="15">
        <f t="shared" si="9"/>
        <v>21.666815160850529</v>
      </c>
      <c r="AW13" s="11">
        <v>465.87272724000002</v>
      </c>
      <c r="AX13" s="12">
        <v>428.11568640000002</v>
      </c>
      <c r="AY13" s="12">
        <v>-438.05105667213525</v>
      </c>
      <c r="AZ13" s="13">
        <f t="shared" si="10"/>
        <v>-430.10408076289912</v>
      </c>
      <c r="BA13" s="13">
        <v>274.37197299571335</v>
      </c>
      <c r="BB13" s="13">
        <v>308.64445956434304</v>
      </c>
      <c r="BC13" s="15">
        <f t="shared" si="11"/>
        <v>22.943428047780781</v>
      </c>
      <c r="BD13" s="11">
        <v>353.64945071</v>
      </c>
      <c r="BE13" s="12">
        <v>321.08676480000003</v>
      </c>
      <c r="BF13" s="12">
        <v>-412.2398493523678</v>
      </c>
      <c r="BG13" s="13">
        <f t="shared" si="12"/>
        <v>-403.57237670182883</v>
      </c>
      <c r="BH13" s="13">
        <v>215.78157435334555</v>
      </c>
      <c r="BI13" s="13">
        <v>226.15884766251418</v>
      </c>
      <c r="BJ13" s="15">
        <f t="shared" si="13"/>
        <v>20.498782892785492</v>
      </c>
      <c r="BK13" s="11">
        <v>323.22561683000004</v>
      </c>
      <c r="BL13" s="12">
        <v>347.84399519999999</v>
      </c>
      <c r="BM13" s="12">
        <v>-306.43924663216444</v>
      </c>
      <c r="BN13" s="13">
        <f t="shared" si="14"/>
        <v>-330.98381817894716</v>
      </c>
      <c r="BO13" s="13">
        <v>232.5679445511812</v>
      </c>
      <c r="BP13" s="13">
        <v>243.01902468356701</v>
      </c>
      <c r="BQ13" s="15">
        <f t="shared" si="15"/>
        <v>24.31327663286806</v>
      </c>
      <c r="BR13" s="11">
        <v>215.58559465000002</v>
      </c>
      <c r="BS13" s="12">
        <v>187.30061280000001</v>
      </c>
      <c r="BT13" s="12">
        <v>-293.05698058953567</v>
      </c>
      <c r="BU13" s="13">
        <f t="shared" si="16"/>
        <v>-299.85965489535067</v>
      </c>
      <c r="BV13" s="13">
        <v>155.09655861164552</v>
      </c>
      <c r="BW13" s="13">
        <v>130.45998258821635</v>
      </c>
      <c r="BX13" s="15">
        <f t="shared" si="17"/>
        <v>14.575743752535015</v>
      </c>
      <c r="BY13" s="11">
        <v>270.62780690000005</v>
      </c>
      <c r="BZ13" s="12">
        <v>268.48895487000004</v>
      </c>
      <c r="CA13" s="12">
        <v>-265.05559053214489</v>
      </c>
      <c r="CB13" s="13">
        <f t="shared" si="18"/>
        <v>-268.51456392856812</v>
      </c>
      <c r="CC13" s="13">
        <v>160.66877497950071</v>
      </c>
      <c r="CD13" s="13">
        <v>130.43437352964827</v>
      </c>
      <c r="CE13" s="15">
        <f t="shared" si="19"/>
        <v>14.860099897608197</v>
      </c>
      <c r="CF13" s="11">
        <v>269.10005545000001</v>
      </c>
      <c r="CG13" s="12">
        <v>269.40560574000006</v>
      </c>
      <c r="CH13" s="12">
        <v>-261.77382846598397</v>
      </c>
      <c r="CI13" s="13">
        <f t="shared" si="20"/>
        <v>-263.32469046989843</v>
      </c>
      <c r="CJ13" s="13">
        <v>167.99500196351676</v>
      </c>
      <c r="CK13" s="13">
        <v>136.5152887997499</v>
      </c>
      <c r="CL13" s="15">
        <f t="shared" si="25"/>
        <v>14.77262487023058</v>
      </c>
      <c r="CM13" s="11">
        <v>2134.2499109800001</v>
      </c>
      <c r="CN13" s="12"/>
      <c r="CO13" s="12">
        <v>-2091.5947304183492</v>
      </c>
      <c r="CP13" s="13">
        <v>-277.23296976460574</v>
      </c>
      <c r="CQ13" s="13">
        <v>200.73948072342239</v>
      </c>
      <c r="CR13" s="13"/>
      <c r="CS13" s="15">
        <f t="shared" si="22"/>
        <v>0</v>
      </c>
    </row>
    <row r="14" spans="1:97">
      <c r="A14" s="68"/>
      <c r="B14" s="68" t="s">
        <v>23</v>
      </c>
      <c r="C14" s="93" t="s">
        <v>24</v>
      </c>
      <c r="D14" s="10">
        <v>27</v>
      </c>
      <c r="E14" s="33">
        <v>30</v>
      </c>
      <c r="F14" s="6">
        <v>234.3112035</v>
      </c>
      <c r="G14" s="11">
        <v>262.14946960000003</v>
      </c>
      <c r="H14" s="12">
        <v>210.67878960000002</v>
      </c>
      <c r="I14" s="12">
        <v>-239.98506034277358</v>
      </c>
      <c r="J14" s="13">
        <f t="shared" si="23"/>
        <v>-226.04736600000001</v>
      </c>
      <c r="K14" s="13">
        <v>256.47561275722643</v>
      </c>
      <c r="L14" s="13">
        <v>218.94262709999998</v>
      </c>
      <c r="M14" s="15">
        <f>IFERROR((L14/-Q14)*30,0)</f>
        <v>23.467714586945302</v>
      </c>
      <c r="N14" s="11">
        <v>262.09448000000003</v>
      </c>
      <c r="O14" s="12">
        <v>256.36478400000004</v>
      </c>
      <c r="P14" s="12">
        <v>-270.83653903053647</v>
      </c>
      <c r="Q14" s="13">
        <f t="shared" si="0"/>
        <v>-279.88574638</v>
      </c>
      <c r="R14" s="13">
        <v>210.20056806946354</v>
      </c>
      <c r="S14" s="13">
        <v>195.42166472</v>
      </c>
      <c r="T14" s="15">
        <f t="shared" si="1"/>
        <v>23.318867536269661</v>
      </c>
      <c r="U14" s="11">
        <v>285.48717900000003</v>
      </c>
      <c r="V14" s="12">
        <v>291.17318500000005</v>
      </c>
      <c r="W14" s="12">
        <v>-252.70899644909358</v>
      </c>
      <c r="X14" s="13">
        <f t="shared" si="2"/>
        <v>-251.41229232000057</v>
      </c>
      <c r="Y14" s="13">
        <v>228.19984727090647</v>
      </c>
      <c r="Z14" s="13">
        <v>235.1825573999995</v>
      </c>
      <c r="AA14" s="15">
        <f t="shared" si="3"/>
        <v>24.161390494004287</v>
      </c>
      <c r="AB14" s="11">
        <v>299.22142200000002</v>
      </c>
      <c r="AC14" s="12">
        <v>296.92572600000005</v>
      </c>
      <c r="AD14" s="12">
        <v>-288.88664601779925</v>
      </c>
      <c r="AE14" s="13">
        <f t="shared" si="4"/>
        <v>-292.01451479999957</v>
      </c>
      <c r="AF14" s="13">
        <v>245.51733338220032</v>
      </c>
      <c r="AG14" s="13">
        <v>240.0937686</v>
      </c>
      <c r="AH14" s="15">
        <f t="shared" si="5"/>
        <v>25.126449121889205</v>
      </c>
      <c r="AI14" s="11">
        <v>273.81800759999999</v>
      </c>
      <c r="AJ14" s="12">
        <v>276.67947759999998</v>
      </c>
      <c r="AK14" s="12">
        <v>-284.63524208149948</v>
      </c>
      <c r="AL14" s="13">
        <f t="shared" si="6"/>
        <v>-286.66259299349957</v>
      </c>
      <c r="AM14" s="13">
        <v>234.70009890070077</v>
      </c>
      <c r="AN14" s="13">
        <v>230.11065320650044</v>
      </c>
      <c r="AO14" s="15">
        <f t="shared" si="7"/>
        <v>24.630374535737882</v>
      </c>
      <c r="AP14" s="11">
        <v>284.54665600000004</v>
      </c>
      <c r="AQ14" s="12">
        <v>269.545974</v>
      </c>
      <c r="AR14" s="12">
        <v>-280.04871356296974</v>
      </c>
      <c r="AS14" s="13">
        <f t="shared" si="8"/>
        <v>-280.27667976296982</v>
      </c>
      <c r="AT14" s="13">
        <v>239.19804133773104</v>
      </c>
      <c r="AU14" s="13">
        <v>219.37994744353063</v>
      </c>
      <c r="AV14" s="15">
        <f t="shared" si="9"/>
        <v>22.678261773676301</v>
      </c>
      <c r="AW14" s="11">
        <v>278.49541620000002</v>
      </c>
      <c r="AX14" s="12">
        <v>283.06902220000001</v>
      </c>
      <c r="AY14" s="12">
        <v>-289.46543119617974</v>
      </c>
      <c r="AZ14" s="13">
        <f t="shared" si="10"/>
        <v>-290.20735755617966</v>
      </c>
      <c r="BA14" s="13">
        <v>228.22802634155136</v>
      </c>
      <c r="BB14" s="13">
        <v>212.24161208735097</v>
      </c>
      <c r="BC14" s="15">
        <f t="shared" si="11"/>
        <v>23.464590437733001</v>
      </c>
      <c r="BD14" s="11">
        <v>235.461094</v>
      </c>
      <c r="BE14" s="12">
        <v>242.291</v>
      </c>
      <c r="BF14" s="12">
        <v>-273.12821187452789</v>
      </c>
      <c r="BG14" s="13">
        <f t="shared" si="12"/>
        <v>-271.35561473007715</v>
      </c>
      <c r="BH14" s="13">
        <v>190.56090846702347</v>
      </c>
      <c r="BI14" s="13">
        <v>183.17699735727385</v>
      </c>
      <c r="BJ14" s="15">
        <f t="shared" si="13"/>
        <v>24.813802815068041</v>
      </c>
      <c r="BK14" s="11">
        <v>180.82755219999999</v>
      </c>
      <c r="BL14" s="12">
        <v>189.6660842</v>
      </c>
      <c r="BM14" s="12">
        <v>-204.82960288346993</v>
      </c>
      <c r="BN14" s="13">
        <f t="shared" si="14"/>
        <v>-221.46181952333481</v>
      </c>
      <c r="BO14" s="13">
        <v>166.55885778355349</v>
      </c>
      <c r="BP14" s="13">
        <v>151.38126203393907</v>
      </c>
      <c r="BQ14" s="15">
        <f t="shared" si="15"/>
        <v>22.543824034974907</v>
      </c>
      <c r="BR14" s="11">
        <v>182.90437800000004</v>
      </c>
      <c r="BS14" s="12">
        <v>187.68928399999999</v>
      </c>
      <c r="BT14" s="12">
        <v>-196.83845001953767</v>
      </c>
      <c r="BU14" s="13">
        <f t="shared" si="16"/>
        <v>-201.44931285714887</v>
      </c>
      <c r="BV14" s="13">
        <v>152.62478576401583</v>
      </c>
      <c r="BW14" s="13">
        <v>137.62123317679021</v>
      </c>
      <c r="BX14" s="15">
        <f t="shared" si="17"/>
        <v>22.575690617510325</v>
      </c>
      <c r="BY14" s="11">
        <v>201.15541879999998</v>
      </c>
      <c r="BZ14" s="12">
        <v>210.18444020000001</v>
      </c>
      <c r="CA14" s="12">
        <v>-180.79811653167278</v>
      </c>
      <c r="CB14" s="13">
        <f t="shared" si="18"/>
        <v>-182.87976502040749</v>
      </c>
      <c r="CC14" s="13">
        <v>172.982088032343</v>
      </c>
      <c r="CD14" s="13">
        <v>164.92590835638271</v>
      </c>
      <c r="CE14" s="15">
        <f t="shared" si="19"/>
        <v>27.515547915252018</v>
      </c>
      <c r="CF14" s="11">
        <v>148.00802400000001</v>
      </c>
      <c r="CG14" s="12">
        <v>149.89814599999997</v>
      </c>
      <c r="CH14" s="12">
        <v>-178.40296441922217</v>
      </c>
      <c r="CI14" s="13">
        <f t="shared" si="20"/>
        <v>-179.81750775709256</v>
      </c>
      <c r="CJ14" s="13">
        <v>142.58714761312083</v>
      </c>
      <c r="CK14" s="13">
        <v>135.00654659929015</v>
      </c>
      <c r="CL14" s="15">
        <f t="shared" si="25"/>
        <v>21.538000057674807</v>
      </c>
      <c r="CM14" s="11">
        <v>1449.6991514000001</v>
      </c>
      <c r="CN14" s="12"/>
      <c r="CO14" s="12">
        <v>-1393.2478640678021</v>
      </c>
      <c r="CP14" s="13">
        <v>-188.04886187821629</v>
      </c>
      <c r="CQ14" s="13">
        <v>183.15993570049304</v>
      </c>
      <c r="CR14" s="13"/>
      <c r="CS14" s="15">
        <f t="shared" si="22"/>
        <v>0</v>
      </c>
    </row>
    <row r="15" spans="1:97">
      <c r="A15" s="68"/>
      <c r="B15" s="68" t="s">
        <v>25</v>
      </c>
      <c r="C15" s="89" t="s">
        <v>26</v>
      </c>
      <c r="D15" s="114"/>
      <c r="E15" s="115"/>
      <c r="F15" s="6">
        <v>474.93043308</v>
      </c>
      <c r="G15" s="116"/>
      <c r="H15" s="12"/>
      <c r="I15" s="17">
        <v>-99.625084890993037</v>
      </c>
      <c r="J15" s="13">
        <f t="shared" si="23"/>
        <v>304.72375691999997</v>
      </c>
      <c r="K15" s="13">
        <v>375.30534818900696</v>
      </c>
      <c r="L15" s="13">
        <v>779.65418999999997</v>
      </c>
      <c r="M15" s="15"/>
      <c r="N15" s="116"/>
      <c r="O15" s="12"/>
      <c r="P15" s="17">
        <v>-383.64430364107784</v>
      </c>
      <c r="Q15" s="13">
        <f t="shared" si="0"/>
        <v>-308.68075678999998</v>
      </c>
      <c r="R15" s="13">
        <v>396.00988635892213</v>
      </c>
      <c r="S15" s="13">
        <v>470.97343321</v>
      </c>
      <c r="T15" s="15"/>
      <c r="U15" s="116"/>
      <c r="V15" s="12"/>
      <c r="W15" s="17">
        <v>10.178321114402593</v>
      </c>
      <c r="X15" s="13">
        <f t="shared" si="2"/>
        <v>101.3596756</v>
      </c>
      <c r="Y15" s="13">
        <v>481.15175432440259</v>
      </c>
      <c r="Z15" s="13">
        <v>572.33310881</v>
      </c>
      <c r="AA15" s="15"/>
      <c r="AB15" s="116"/>
      <c r="AC15" s="12"/>
      <c r="AD15" s="17">
        <v>-90.456858735592448</v>
      </c>
      <c r="AE15" s="13">
        <f t="shared" si="4"/>
        <v>111.66882902999998</v>
      </c>
      <c r="AF15" s="13">
        <v>481.87625007440755</v>
      </c>
      <c r="AG15" s="13">
        <v>684.00193783999998</v>
      </c>
      <c r="AH15" s="15"/>
      <c r="AI15" s="116"/>
      <c r="AJ15" s="12"/>
      <c r="AK15" s="17">
        <v>11.655421402917284</v>
      </c>
      <c r="AL15" s="13">
        <f t="shared" si="6"/>
        <v>-171.81225371710934</v>
      </c>
      <c r="AM15" s="13">
        <v>493.53167147732483</v>
      </c>
      <c r="AN15" s="13">
        <v>512.18968412289064</v>
      </c>
      <c r="AO15" s="15"/>
      <c r="AP15" s="116"/>
      <c r="AQ15" s="12"/>
      <c r="AR15" s="17">
        <v>-18.512876883977583</v>
      </c>
      <c r="AS15" s="13">
        <f t="shared" si="8"/>
        <v>-8.3891696156463809</v>
      </c>
      <c r="AT15" s="13">
        <v>475.01879459334725</v>
      </c>
      <c r="AU15" s="13">
        <v>503.80051450724426</v>
      </c>
      <c r="AV15" s="15"/>
      <c r="AW15" s="116"/>
      <c r="AX15" s="12"/>
      <c r="AY15" s="17">
        <v>3.6451776077802833</v>
      </c>
      <c r="AZ15" s="13">
        <f t="shared" si="10"/>
        <v>-5.8043225694812577</v>
      </c>
      <c r="BA15" s="13">
        <v>478.66397220112754</v>
      </c>
      <c r="BB15" s="13">
        <v>497.996191937763</v>
      </c>
      <c r="BC15" s="15"/>
      <c r="BD15" s="116"/>
      <c r="BE15" s="12"/>
      <c r="BF15" s="17">
        <v>-14.778128467800627</v>
      </c>
      <c r="BG15" s="13">
        <f t="shared" si="12"/>
        <v>-7.453180689535202</v>
      </c>
      <c r="BH15" s="13">
        <v>463.88584373332691</v>
      </c>
      <c r="BI15" s="13">
        <v>490.5430112482278</v>
      </c>
      <c r="BJ15" s="15"/>
      <c r="BK15" s="116"/>
      <c r="BL15" s="12"/>
      <c r="BM15" s="17">
        <v>-13.51915129385776</v>
      </c>
      <c r="BN15" s="13">
        <f t="shared" si="14"/>
        <v>-15.70240123941295</v>
      </c>
      <c r="BO15" s="13">
        <v>450.36669243946915</v>
      </c>
      <c r="BP15" s="13">
        <v>474.84061000881485</v>
      </c>
      <c r="BQ15" s="15"/>
      <c r="BR15" s="116"/>
      <c r="BS15" s="12"/>
      <c r="BT15" s="17">
        <v>-0.96747056246545071</v>
      </c>
      <c r="BU15" s="13">
        <f t="shared" si="16"/>
        <v>1.9228143475868364</v>
      </c>
      <c r="BV15" s="13">
        <v>449.3992218770037</v>
      </c>
      <c r="BW15" s="13">
        <v>476.76342435640169</v>
      </c>
      <c r="BX15" s="15"/>
      <c r="BY15" s="116"/>
      <c r="BZ15" s="12"/>
      <c r="CA15" s="17">
        <v>-4.1107889806054914</v>
      </c>
      <c r="CB15" s="13">
        <f t="shared" si="18"/>
        <v>-7.5876978867749472</v>
      </c>
      <c r="CC15" s="13">
        <v>445.28843289639821</v>
      </c>
      <c r="CD15" s="13">
        <v>469.17572646962674</v>
      </c>
      <c r="CE15" s="15"/>
      <c r="CF15" s="116"/>
      <c r="CG15" s="12"/>
      <c r="CH15" s="17">
        <v>-0.80302076038060477</v>
      </c>
      <c r="CI15" s="13">
        <f t="shared" si="20"/>
        <v>-0.15169110434703725</v>
      </c>
      <c r="CJ15" s="13">
        <v>444.4854121360176</v>
      </c>
      <c r="CK15" s="13">
        <v>469.0240353652797</v>
      </c>
      <c r="CL15" s="15"/>
      <c r="CM15" s="116"/>
      <c r="CN15" s="12"/>
      <c r="CO15" s="17">
        <v>14.373654455566907</v>
      </c>
      <c r="CP15" s="13"/>
      <c r="CQ15" s="13">
        <v>384.07882647688734</v>
      </c>
      <c r="CR15" s="13"/>
      <c r="CS15" s="15"/>
    </row>
    <row r="16" spans="1:97">
      <c r="A16" s="68"/>
      <c r="B16" s="68"/>
      <c r="C16" s="90" t="s">
        <v>27</v>
      </c>
      <c r="D16" s="76"/>
      <c r="E16" s="77"/>
      <c r="F16" s="78">
        <f>SUM(F10:F15)</f>
        <v>6849.7973310999996</v>
      </c>
      <c r="G16" s="79">
        <f>SUM(G10:G15)</f>
        <v>15718.812574859996</v>
      </c>
      <c r="H16" s="79">
        <f>SUM(H10:H15)</f>
        <v>15445.0347869</v>
      </c>
      <c r="I16" s="80">
        <f>SUM(I10:I15)</f>
        <v>-12511.435592048583</v>
      </c>
      <c r="J16" s="80">
        <f>SUM(J10:J15)</f>
        <v>-12552.847006710002</v>
      </c>
      <c r="K16" s="81">
        <f t="shared" ref="K16:L16" si="26">SUM(K10:K15)</f>
        <v>10057.174313911411</v>
      </c>
      <c r="L16" s="81">
        <f t="shared" si="26"/>
        <v>9741.9851112899978</v>
      </c>
      <c r="M16" s="82"/>
      <c r="N16" s="79">
        <f t="shared" ref="N16:S16" si="27">SUM(N10:N15)</f>
        <v>10650.385123039998</v>
      </c>
      <c r="O16" s="79">
        <f t="shared" si="27"/>
        <v>11298.457456519998</v>
      </c>
      <c r="P16" s="80">
        <f t="shared" si="27"/>
        <v>-14659.60426082276</v>
      </c>
      <c r="Q16" s="80">
        <f t="shared" si="27"/>
        <v>-14805.391492919998</v>
      </c>
      <c r="R16" s="81">
        <f t="shared" si="27"/>
        <v>5732.7659735072402</v>
      </c>
      <c r="S16" s="81">
        <f t="shared" si="27"/>
        <v>6235.0510748900006</v>
      </c>
      <c r="T16" s="82"/>
      <c r="U16" s="79">
        <f t="shared" ref="U16:Z16" si="28">SUM(U10:U15)</f>
        <v>13369.66638085</v>
      </c>
      <c r="V16" s="79">
        <f t="shared" si="28"/>
        <v>14399.604917539998</v>
      </c>
      <c r="W16" s="80">
        <f t="shared" si="28"/>
        <v>-13746.04462724109</v>
      </c>
      <c r="X16" s="80">
        <f t="shared" si="28"/>
        <v>-14123.154240550002</v>
      </c>
      <c r="Y16" s="81">
        <f t="shared" si="28"/>
        <v>5858.6728284989085</v>
      </c>
      <c r="Z16" s="81">
        <f t="shared" si="28"/>
        <v>6511.5017518799996</v>
      </c>
      <c r="AA16" s="82"/>
      <c r="AB16" s="79">
        <f t="shared" ref="AB16:AG16" si="29">SUM(AB10:AB15)</f>
        <v>15552.055329500001</v>
      </c>
      <c r="AC16" s="79">
        <f t="shared" si="29"/>
        <v>15680.617957180004</v>
      </c>
      <c r="AD16" s="80">
        <f t="shared" si="29"/>
        <v>-14987.657954214768</v>
      </c>
      <c r="AE16" s="80">
        <f t="shared" si="29"/>
        <v>-15028.354213300003</v>
      </c>
      <c r="AF16" s="81">
        <f t="shared" si="29"/>
        <v>7075.8991271652321</v>
      </c>
      <c r="AG16" s="81">
        <f t="shared" si="29"/>
        <v>7163.7654957600007</v>
      </c>
      <c r="AH16" s="82"/>
      <c r="AI16" s="79">
        <f t="shared" ref="AI16:AN16" si="30">SUM(AI10:AI15)</f>
        <v>15007.801554000001</v>
      </c>
      <c r="AJ16" s="79">
        <f t="shared" si="30"/>
        <v>14267.482181320001</v>
      </c>
      <c r="AK16" s="80">
        <f t="shared" si="30"/>
        <v>-15537.929697294103</v>
      </c>
      <c r="AL16" s="80">
        <f t="shared" si="30"/>
        <v>-15694.857405181599</v>
      </c>
      <c r="AM16" s="81">
        <f t="shared" si="30"/>
        <v>6545.7709838711326</v>
      </c>
      <c r="AN16" s="81">
        <f t="shared" si="30"/>
        <v>5736.3902718984027</v>
      </c>
      <c r="AO16" s="82"/>
      <c r="AP16" s="79">
        <f t="shared" ref="AP16:AU16" si="31">SUM(AP10:AP15)</f>
        <v>14614.748476309998</v>
      </c>
      <c r="AQ16" s="79">
        <f t="shared" si="31"/>
        <v>14758.323229059999</v>
      </c>
      <c r="AR16" s="80">
        <f t="shared" si="31"/>
        <v>-14379.859644440587</v>
      </c>
      <c r="AS16" s="80">
        <f t="shared" si="31"/>
        <v>-14767.892887718588</v>
      </c>
      <c r="AT16" s="81">
        <f t="shared" si="31"/>
        <v>6780.659815740546</v>
      </c>
      <c r="AU16" s="81">
        <f t="shared" si="31"/>
        <v>5726.8206132398127</v>
      </c>
      <c r="AV16" s="82"/>
      <c r="AW16" s="79">
        <f t="shared" ref="AW16:BB16" si="32">SUM(AW10:AW15)</f>
        <v>17218.782793439997</v>
      </c>
      <c r="AX16" s="79">
        <f t="shared" si="32"/>
        <v>17763.064768600005</v>
      </c>
      <c r="AY16" s="80">
        <f t="shared" si="32"/>
        <v>-14989.712667127014</v>
      </c>
      <c r="AZ16" s="80">
        <f t="shared" si="32"/>
        <v>-14646.960743618816</v>
      </c>
      <c r="BA16" s="81">
        <f t="shared" si="32"/>
        <v>9009.729942053531</v>
      </c>
      <c r="BB16" s="81">
        <f t="shared" si="32"/>
        <v>8842.9246382210004</v>
      </c>
      <c r="BC16" s="82"/>
      <c r="BD16" s="79">
        <f t="shared" ref="BD16:BI16" si="33">SUM(BD10:BD15)</f>
        <v>11915.713394709999</v>
      </c>
      <c r="BE16" s="79">
        <f t="shared" si="33"/>
        <v>12295.592814799998</v>
      </c>
      <c r="BF16" s="80">
        <f t="shared" si="33"/>
        <v>-13940.56378487371</v>
      </c>
      <c r="BG16" s="80">
        <f t="shared" si="33"/>
        <v>-13653.951352845981</v>
      </c>
      <c r="BH16" s="81">
        <f t="shared" si="33"/>
        <v>6984.8795518898205</v>
      </c>
      <c r="BI16" s="81">
        <f t="shared" si="33"/>
        <v>7484.5661001750177</v>
      </c>
      <c r="BJ16" s="82"/>
      <c r="BK16" s="79">
        <f t="shared" ref="BK16:BP16" si="34">SUM(BK10:BK15)</f>
        <v>13446.791889029999</v>
      </c>
      <c r="BL16" s="79">
        <f t="shared" si="34"/>
        <v>14163.828319400003</v>
      </c>
      <c r="BM16" s="80">
        <f t="shared" si="34"/>
        <v>-10581.630675548531</v>
      </c>
      <c r="BN16" s="80">
        <f t="shared" si="34"/>
        <v>-11457.14811750138</v>
      </c>
      <c r="BO16" s="81">
        <f t="shared" si="34"/>
        <v>9850.04076537129</v>
      </c>
      <c r="BP16" s="81">
        <f t="shared" si="34"/>
        <v>10191.246302073638</v>
      </c>
      <c r="BQ16" s="82"/>
      <c r="BR16" s="79">
        <f t="shared" ref="BR16:BW16" si="35">SUM(BR10:BR15)</f>
        <v>6387.7863726499991</v>
      </c>
      <c r="BS16" s="79">
        <f t="shared" si="35"/>
        <v>6439.7640468000009</v>
      </c>
      <c r="BT16" s="80">
        <f t="shared" si="35"/>
        <v>-10171.493977462133</v>
      </c>
      <c r="BU16" s="80">
        <f t="shared" si="35"/>
        <v>-10519.082420237266</v>
      </c>
      <c r="BV16" s="81">
        <f t="shared" si="35"/>
        <v>6066.3331605591566</v>
      </c>
      <c r="BW16" s="81">
        <f t="shared" si="35"/>
        <v>6111.9279286363726</v>
      </c>
      <c r="BX16" s="82"/>
      <c r="BY16" s="79">
        <f t="shared" ref="BY16:CD16" si="36">SUM(BY10:BY15)</f>
        <v>9400.6263956999992</v>
      </c>
      <c r="BZ16" s="79">
        <f t="shared" si="36"/>
        <v>9459.6628350699993</v>
      </c>
      <c r="CA16" s="80">
        <f t="shared" si="36"/>
        <v>-9192.8651026256357</v>
      </c>
      <c r="CB16" s="80">
        <f t="shared" si="36"/>
        <v>-9364.1013303439468</v>
      </c>
      <c r="CC16" s="81">
        <f t="shared" si="36"/>
        <v>6274.0944536335192</v>
      </c>
      <c r="CD16" s="81">
        <f t="shared" si="36"/>
        <v>6207.4894333624234</v>
      </c>
      <c r="CE16" s="82"/>
      <c r="CF16" s="79">
        <f t="shared" ref="CF16:CK16" si="37">SUM(CF10:CF15)</f>
        <v>11846.199429450002</v>
      </c>
      <c r="CG16" s="79">
        <f t="shared" si="37"/>
        <v>11798.449551740001</v>
      </c>
      <c r="CH16" s="80">
        <f t="shared" si="37"/>
        <v>-9281.7138362207024</v>
      </c>
      <c r="CI16" s="80">
        <f t="shared" si="37"/>
        <v>-9264.5026447342698</v>
      </c>
      <c r="CJ16" s="81">
        <f t="shared" si="37"/>
        <v>8838.5800468628186</v>
      </c>
      <c r="CK16" s="81">
        <f t="shared" si="37"/>
        <v>8741.4363403681564</v>
      </c>
      <c r="CL16" s="82"/>
      <c r="CM16" s="79">
        <f t="shared" ref="CM16:CR16" si="38">SUM(CM10:CM15)</f>
        <v>69676.634591870403</v>
      </c>
      <c r="CN16" s="79">
        <f t="shared" si="38"/>
        <v>0</v>
      </c>
      <c r="CO16" s="80">
        <f t="shared" si="38"/>
        <v>-71246.65225136053</v>
      </c>
      <c r="CP16" s="80">
        <f t="shared" si="38"/>
        <v>-11734.169543697364</v>
      </c>
      <c r="CQ16" s="81">
        <f t="shared" si="38"/>
        <v>7005.6923217308031</v>
      </c>
      <c r="CR16" s="81">
        <f t="shared" si="38"/>
        <v>0</v>
      </c>
      <c r="CS16" s="82"/>
    </row>
    <row r="17" spans="1:111">
      <c r="A17" s="68"/>
      <c r="B17" s="68"/>
      <c r="C17" s="89" t="s">
        <v>28</v>
      </c>
      <c r="D17" s="40"/>
      <c r="E17" s="34"/>
      <c r="F17" s="47"/>
      <c r="G17" s="51"/>
      <c r="H17" s="51"/>
      <c r="I17" s="51"/>
      <c r="J17" s="51"/>
      <c r="K17" s="51"/>
      <c r="L17" s="51">
        <f>1518.04867+9.6+56.44497</f>
        <v>1584.0936399999998</v>
      </c>
      <c r="M17" s="18"/>
      <c r="N17" s="51"/>
      <c r="O17" s="51"/>
      <c r="P17" s="51"/>
      <c r="Q17" s="51"/>
      <c r="R17" s="51">
        <v>131.11799999999999</v>
      </c>
      <c r="S17" s="51">
        <f>127.02009+49.47502</f>
        <v>176.49511000000001</v>
      </c>
      <c r="T17" s="18"/>
      <c r="U17" s="51"/>
      <c r="V17" s="51"/>
      <c r="W17" s="51"/>
      <c r="X17" s="51"/>
      <c r="Y17" s="51">
        <f>997.5721+165.816</f>
        <v>1163.3880999999999</v>
      </c>
      <c r="Z17" s="51">
        <f>160.31624+49.31992</f>
        <v>209.63615999999999</v>
      </c>
      <c r="AA17" s="18"/>
      <c r="AB17" s="51"/>
      <c r="AC17" s="51"/>
      <c r="AD17" s="51"/>
      <c r="AE17" s="51"/>
      <c r="AF17" s="51">
        <v>100.28400000000001</v>
      </c>
      <c r="AG17" s="51"/>
      <c r="AH17" s="18"/>
      <c r="AI17" s="51"/>
      <c r="AJ17" s="51"/>
      <c r="AK17" s="51"/>
      <c r="AL17" s="51"/>
      <c r="AM17" s="51"/>
      <c r="AN17" s="74">
        <f>99.966</f>
        <v>99.965999999999994</v>
      </c>
      <c r="AO17" s="18"/>
      <c r="AP17" s="51"/>
      <c r="AQ17" s="51"/>
      <c r="AR17" s="51"/>
      <c r="AS17" s="51"/>
      <c r="AT17" s="51"/>
      <c r="AU17" s="51"/>
      <c r="AV17" s="18"/>
      <c r="AW17" s="51"/>
      <c r="AX17" s="51"/>
      <c r="AY17" s="51"/>
      <c r="AZ17" s="51"/>
      <c r="BA17" s="51"/>
      <c r="BB17" s="51"/>
      <c r="BC17" s="18"/>
      <c r="BD17" s="51"/>
      <c r="BE17" s="51"/>
      <c r="BF17" s="51"/>
      <c r="BG17" s="51"/>
      <c r="BH17" s="51"/>
      <c r="BI17" s="51"/>
      <c r="BJ17" s="18"/>
      <c r="BK17" s="51"/>
      <c r="BL17" s="51"/>
      <c r="BM17" s="51"/>
      <c r="BN17" s="51"/>
      <c r="BO17" s="51"/>
      <c r="BP17" s="51"/>
      <c r="BQ17" s="18"/>
      <c r="BR17" s="51"/>
      <c r="BS17" s="51"/>
      <c r="BT17" s="51"/>
      <c r="BU17" s="51"/>
      <c r="BV17" s="51"/>
      <c r="BW17" s="51"/>
      <c r="BX17" s="18"/>
      <c r="BY17" s="51"/>
      <c r="BZ17" s="51"/>
      <c r="CA17" s="51"/>
      <c r="CB17" s="51"/>
      <c r="CC17" s="51"/>
      <c r="CD17" s="51"/>
      <c r="CE17" s="18"/>
      <c r="CF17" s="51"/>
      <c r="CG17" s="51"/>
      <c r="CH17" s="51"/>
      <c r="CI17" s="51"/>
      <c r="CJ17" s="51"/>
      <c r="CK17" s="51"/>
      <c r="CL17" s="18"/>
      <c r="CM17" s="51"/>
      <c r="CN17" s="51"/>
      <c r="CO17" s="51"/>
      <c r="CP17" s="51"/>
      <c r="CQ17" s="51"/>
      <c r="CR17" s="51"/>
      <c r="CS17" s="18"/>
    </row>
    <row r="18" spans="1:111" ht="15" thickBot="1">
      <c r="A18" s="69"/>
      <c r="B18" s="68"/>
      <c r="C18" s="91" t="s">
        <v>29</v>
      </c>
      <c r="D18" s="9"/>
      <c r="E18" s="35"/>
      <c r="F18" s="117">
        <f>SUM(F16:F17)</f>
        <v>6849.7973310999996</v>
      </c>
      <c r="G18" s="19">
        <f t="shared" ref="G18:L18" si="39">SUM(G16:G17)</f>
        <v>15718.812574859996</v>
      </c>
      <c r="H18" s="20">
        <f>SUM(H16:H17)</f>
        <v>15445.0347869</v>
      </c>
      <c r="I18" s="20">
        <f t="shared" si="39"/>
        <v>-12511.435592048583</v>
      </c>
      <c r="J18" s="28">
        <f t="shared" si="39"/>
        <v>-12552.847006710002</v>
      </c>
      <c r="K18" s="29">
        <f t="shared" si="39"/>
        <v>10057.174313911411</v>
      </c>
      <c r="L18" s="28">
        <f t="shared" si="39"/>
        <v>11326.078751289997</v>
      </c>
      <c r="M18" s="21">
        <f t="shared" ref="M18" si="40">IFERROR((L18/-Q18)*30,0)</f>
        <v>22.949907315938606</v>
      </c>
      <c r="N18" s="19">
        <f t="shared" ref="N18:S18" si="41">SUM(N16:N17)</f>
        <v>10650.385123039998</v>
      </c>
      <c r="O18" s="20">
        <f t="shared" si="41"/>
        <v>11298.457456519998</v>
      </c>
      <c r="P18" s="20">
        <f t="shared" si="41"/>
        <v>-14659.60426082276</v>
      </c>
      <c r="Q18" s="28">
        <f t="shared" si="41"/>
        <v>-14805.391492919998</v>
      </c>
      <c r="R18" s="29">
        <f t="shared" si="41"/>
        <v>5863.8839735072406</v>
      </c>
      <c r="S18" s="28">
        <f t="shared" si="41"/>
        <v>6411.5461848900004</v>
      </c>
      <c r="T18" s="21">
        <f t="shared" ref="T18" si="42">IFERROR((S18/-X18)*30,0)</f>
        <v>13.6192228924641</v>
      </c>
      <c r="U18" s="19">
        <f t="shared" ref="U18:Z18" si="43">SUM(U16:U17)</f>
        <v>13369.66638085</v>
      </c>
      <c r="V18" s="20">
        <f t="shared" si="43"/>
        <v>14399.604917539998</v>
      </c>
      <c r="W18" s="20">
        <f t="shared" si="43"/>
        <v>-13746.04462724109</v>
      </c>
      <c r="X18" s="28">
        <f t="shared" si="43"/>
        <v>-14123.154240550002</v>
      </c>
      <c r="Y18" s="29">
        <f t="shared" si="43"/>
        <v>7022.0609284989087</v>
      </c>
      <c r="Z18" s="28">
        <f t="shared" si="43"/>
        <v>6721.1379118799996</v>
      </c>
      <c r="AA18" s="21">
        <f t="shared" ref="AA18" si="44">IFERROR((Z18/-AE18)*30,0)</f>
        <v>13.416914087502342</v>
      </c>
      <c r="AB18" s="19">
        <f t="shared" ref="AB18:AG18" si="45">SUM(AB16:AB17)</f>
        <v>15552.055329500001</v>
      </c>
      <c r="AC18" s="20">
        <f t="shared" si="45"/>
        <v>15680.617957180004</v>
      </c>
      <c r="AD18" s="20">
        <f t="shared" si="45"/>
        <v>-14987.657954214768</v>
      </c>
      <c r="AE18" s="28">
        <f t="shared" si="45"/>
        <v>-15028.354213300003</v>
      </c>
      <c r="AF18" s="29">
        <f t="shared" si="45"/>
        <v>7176.1831271652318</v>
      </c>
      <c r="AG18" s="28">
        <f t="shared" si="45"/>
        <v>7163.7654957600007</v>
      </c>
      <c r="AH18" s="21">
        <f t="shared" ref="AH18" si="46">IFERROR((AG18/-AL18)*30,0)</f>
        <v>13.69320914007459</v>
      </c>
      <c r="AI18" s="19">
        <f t="shared" ref="AI18:AN18" si="47">SUM(AI16:AI17)</f>
        <v>15007.801554000001</v>
      </c>
      <c r="AJ18" s="20">
        <f t="shared" si="47"/>
        <v>14267.482181320001</v>
      </c>
      <c r="AK18" s="20">
        <f t="shared" si="47"/>
        <v>-15537.929697294103</v>
      </c>
      <c r="AL18" s="28">
        <f t="shared" si="47"/>
        <v>-15694.857405181599</v>
      </c>
      <c r="AM18" s="29">
        <f t="shared" si="47"/>
        <v>6545.7709838711326</v>
      </c>
      <c r="AN18" s="28">
        <f t="shared" si="47"/>
        <v>5836.3562718984031</v>
      </c>
      <c r="AO18" s="21">
        <f t="shared" ref="AO18" si="48">IFERROR((AN18/-AS18)*30,0)</f>
        <v>11.856172677319634</v>
      </c>
      <c r="AP18" s="19">
        <f t="shared" ref="AP18:AU18" si="49">SUM(AP16:AP17)</f>
        <v>14614.748476309998</v>
      </c>
      <c r="AQ18" s="20">
        <f t="shared" si="49"/>
        <v>14758.323229059999</v>
      </c>
      <c r="AR18" s="20">
        <f t="shared" si="49"/>
        <v>-14379.859644440587</v>
      </c>
      <c r="AS18" s="28">
        <f t="shared" si="49"/>
        <v>-14767.892887718588</v>
      </c>
      <c r="AT18" s="29">
        <f t="shared" si="49"/>
        <v>6780.659815740546</v>
      </c>
      <c r="AU18" s="28">
        <f t="shared" si="49"/>
        <v>5726.8206132398127</v>
      </c>
      <c r="AV18" s="21">
        <f t="shared" ref="AV18" si="50">IFERROR((AU18/-AZ18)*30,0)</f>
        <v>11.729711126046666</v>
      </c>
      <c r="AW18" s="19">
        <f t="shared" ref="AW18:BB18" si="51">SUM(AW16:AW17)</f>
        <v>17218.782793439997</v>
      </c>
      <c r="AX18" s="20">
        <f t="shared" si="51"/>
        <v>17763.064768600005</v>
      </c>
      <c r="AY18" s="20">
        <f t="shared" si="51"/>
        <v>-14989.712667127014</v>
      </c>
      <c r="AZ18" s="28">
        <f t="shared" si="51"/>
        <v>-14646.960743618816</v>
      </c>
      <c r="BA18" s="29">
        <f t="shared" si="51"/>
        <v>9009.729942053531</v>
      </c>
      <c r="BB18" s="28">
        <f t="shared" si="51"/>
        <v>8842.9246382210004</v>
      </c>
      <c r="BC18" s="21">
        <f t="shared" ref="BC18" si="52">IFERROR((BB18/-BG18)*30,0)</f>
        <v>19.429374859412718</v>
      </c>
      <c r="BD18" s="19">
        <f t="shared" ref="BD18:BI18" si="53">SUM(BD16:BD17)</f>
        <v>11915.713394709999</v>
      </c>
      <c r="BE18" s="20">
        <f t="shared" si="53"/>
        <v>12295.592814799998</v>
      </c>
      <c r="BF18" s="20">
        <f t="shared" si="53"/>
        <v>-13940.56378487371</v>
      </c>
      <c r="BG18" s="28">
        <f t="shared" si="53"/>
        <v>-13653.951352845981</v>
      </c>
      <c r="BH18" s="29">
        <f t="shared" si="53"/>
        <v>6984.8795518898205</v>
      </c>
      <c r="BI18" s="28">
        <f t="shared" si="53"/>
        <v>7484.5661001750177</v>
      </c>
      <c r="BJ18" s="21">
        <f t="shared" ref="BJ18" si="54">IFERROR((BI18/-BN18)*30,0)</f>
        <v>19.597982037280186</v>
      </c>
      <c r="BK18" s="19">
        <f t="shared" ref="BK18:BP18" si="55">SUM(BK16:BK17)</f>
        <v>13446.791889029999</v>
      </c>
      <c r="BL18" s="20">
        <f t="shared" si="55"/>
        <v>14163.828319400003</v>
      </c>
      <c r="BM18" s="20">
        <f t="shared" si="55"/>
        <v>-10581.630675548531</v>
      </c>
      <c r="BN18" s="28">
        <f t="shared" si="55"/>
        <v>-11457.14811750138</v>
      </c>
      <c r="BO18" s="29">
        <f t="shared" si="55"/>
        <v>9850.04076537129</v>
      </c>
      <c r="BP18" s="28">
        <f t="shared" si="55"/>
        <v>10191.246302073638</v>
      </c>
      <c r="BQ18" s="21">
        <f t="shared" ref="BQ18" si="56">IFERROR((BP18/-BU18)*30,0)</f>
        <v>29.065024576099194</v>
      </c>
      <c r="BR18" s="19">
        <f t="shared" ref="BR18:BW18" si="57">SUM(BR16:BR17)</f>
        <v>6387.7863726499991</v>
      </c>
      <c r="BS18" s="20">
        <f t="shared" si="57"/>
        <v>6439.7640468000009</v>
      </c>
      <c r="BT18" s="20">
        <f t="shared" si="57"/>
        <v>-10171.493977462133</v>
      </c>
      <c r="BU18" s="28">
        <f t="shared" si="57"/>
        <v>-10519.082420237266</v>
      </c>
      <c r="BV18" s="29">
        <f t="shared" si="57"/>
        <v>6066.3331605591566</v>
      </c>
      <c r="BW18" s="28">
        <f t="shared" si="57"/>
        <v>6111.9279286363726</v>
      </c>
      <c r="BX18" s="21">
        <f t="shared" ref="BX18" si="58">IFERROR((BW18/-CB18)*30,0)</f>
        <v>19.580932690778177</v>
      </c>
      <c r="BY18" s="19">
        <f t="shared" ref="BY18:CD18" si="59">SUM(BY16:BY17)</f>
        <v>9400.6263956999992</v>
      </c>
      <c r="BZ18" s="20">
        <f t="shared" si="59"/>
        <v>9459.6628350699993</v>
      </c>
      <c r="CA18" s="20">
        <f t="shared" si="59"/>
        <v>-9192.8651026256357</v>
      </c>
      <c r="CB18" s="28">
        <f t="shared" si="59"/>
        <v>-9364.1013303439468</v>
      </c>
      <c r="CC18" s="29">
        <f t="shared" si="59"/>
        <v>6274.0944536335192</v>
      </c>
      <c r="CD18" s="28">
        <f t="shared" si="59"/>
        <v>6207.4894333624234</v>
      </c>
      <c r="CE18" s="21">
        <f t="shared" ref="CE18" si="60">IFERROR((CD18/-CI18)*30,0)</f>
        <v>20.100882922918537</v>
      </c>
      <c r="CF18" s="19">
        <f t="shared" ref="CF18:CK18" si="61">SUM(CF16:CF17)</f>
        <v>11846.199429450002</v>
      </c>
      <c r="CG18" s="20">
        <f t="shared" si="61"/>
        <v>11798.449551740001</v>
      </c>
      <c r="CH18" s="20">
        <f t="shared" si="61"/>
        <v>-9281.7138362207024</v>
      </c>
      <c r="CI18" s="28">
        <f t="shared" si="61"/>
        <v>-9264.5026447342698</v>
      </c>
      <c r="CJ18" s="29">
        <f t="shared" si="61"/>
        <v>8838.5800468628186</v>
      </c>
      <c r="CK18" s="28">
        <f t="shared" si="61"/>
        <v>8741.4363403681564</v>
      </c>
      <c r="CL18" s="21">
        <f t="shared" ref="CL18" si="62">IFERROR((CK18/-CP18)*30,0)</f>
        <v>22.348670626793545</v>
      </c>
      <c r="CM18" s="19">
        <f t="shared" ref="CM18:CR18" si="63">SUM(CM16:CM17)</f>
        <v>69676.634591870403</v>
      </c>
      <c r="CN18" s="20">
        <f t="shared" si="63"/>
        <v>0</v>
      </c>
      <c r="CO18" s="20">
        <f t="shared" si="63"/>
        <v>-71246.65225136053</v>
      </c>
      <c r="CP18" s="28">
        <f t="shared" si="63"/>
        <v>-11734.169543697364</v>
      </c>
      <c r="CQ18" s="29">
        <f t="shared" si="63"/>
        <v>7005.6923217308031</v>
      </c>
      <c r="CR18" s="28">
        <f t="shared" si="63"/>
        <v>0</v>
      </c>
      <c r="CS18" s="21">
        <f>IFERROR((CR18)/-(CP18/6)*30,0)</f>
        <v>0</v>
      </c>
    </row>
    <row r="19" spans="1:111" s="97" customFormat="1" ht="15" thickTop="1">
      <c r="C19" s="98"/>
      <c r="D19" s="46"/>
      <c r="E19" s="46"/>
      <c r="F19" s="46"/>
      <c r="G19" s="71"/>
      <c r="H19" s="71"/>
      <c r="I19" s="71"/>
      <c r="J19" s="71"/>
      <c r="K19" s="71"/>
      <c r="L19" s="71" t="b">
        <f>ROUND((F16+H16+J16),0)=ROUND(L16,0)</f>
        <v>1</v>
      </c>
      <c r="M19" s="71"/>
      <c r="N19" s="71"/>
      <c r="O19" s="71"/>
      <c r="P19" s="71"/>
      <c r="Q19" s="71"/>
      <c r="R19" s="71"/>
      <c r="S19" s="71" t="b">
        <f>ROUND((L16+O16+Q16),0)=ROUND(S16,0)</f>
        <v>1</v>
      </c>
      <c r="T19" s="71"/>
      <c r="U19" s="71"/>
      <c r="V19" s="71"/>
      <c r="W19" s="71"/>
      <c r="X19" s="71"/>
      <c r="Y19" s="71"/>
      <c r="Z19" s="71" t="b">
        <f>ROUND((S16+V16+X16),0)=ROUND(Z16,0)</f>
        <v>1</v>
      </c>
      <c r="AA19" s="71"/>
      <c r="AB19" s="71"/>
      <c r="AC19" s="71"/>
      <c r="AD19" s="71"/>
      <c r="AE19" s="71"/>
      <c r="AF19" s="71"/>
      <c r="AG19" s="71" t="b">
        <f>(Z16+AC16+AE16)=AG16</f>
        <v>1</v>
      </c>
      <c r="AH19" s="71"/>
      <c r="AI19" s="71"/>
      <c r="AJ19" s="71"/>
      <c r="AK19" s="71"/>
      <c r="AL19" s="71"/>
      <c r="AM19" s="71"/>
      <c r="AN19" s="71" t="b">
        <f>ROUND((AG16+AJ16+AL16),0)=ROUND(AN16,0)</f>
        <v>1</v>
      </c>
      <c r="AO19" s="71"/>
      <c r="AP19" s="71"/>
      <c r="AQ19" s="71"/>
      <c r="AR19" s="71"/>
      <c r="AS19" s="71"/>
      <c r="AT19" s="71"/>
      <c r="AU19" s="71" t="b">
        <f>ROUND((AN16+AQ16+AS16),0)=ROUND(AU16,0)</f>
        <v>1</v>
      </c>
      <c r="AV19" s="71"/>
      <c r="AW19" s="46"/>
      <c r="AX19" s="46"/>
      <c r="AY19" s="46"/>
      <c r="AZ19" s="100"/>
      <c r="BA19" s="46"/>
      <c r="BB19" s="71" t="b">
        <f>(AU16+AX16+AZ16)=BB16</f>
        <v>1</v>
      </c>
      <c r="BC19" s="102"/>
      <c r="BD19" s="46"/>
      <c r="BE19" s="46"/>
      <c r="BF19" s="46"/>
      <c r="BG19" s="46"/>
      <c r="BH19" s="46"/>
      <c r="BI19" s="71" t="b">
        <f>ROUND((BB16+BE16+BG16),0)=ROUND(BI16,0)</f>
        <v>1</v>
      </c>
      <c r="BJ19" s="71"/>
      <c r="BK19" s="46"/>
      <c r="BL19" s="46"/>
      <c r="BM19" s="46"/>
      <c r="BN19" s="71"/>
      <c r="BO19" s="72"/>
      <c r="BP19" s="71" t="b">
        <f>ROUND((BI16+BL16+BN16),0)=ROUND(BP16,0)</f>
        <v>1</v>
      </c>
      <c r="BQ19" s="102"/>
      <c r="BR19" s="46"/>
      <c r="BS19" s="46"/>
      <c r="BT19" s="46"/>
      <c r="BU19" s="100"/>
      <c r="BV19" s="46"/>
      <c r="BW19" s="71" t="b">
        <f>ROUND((BP16+BS16+BU16),0)=ROUND(BW16,0)</f>
        <v>1</v>
      </c>
      <c r="BX19" s="102"/>
      <c r="BY19" s="46"/>
      <c r="BZ19" s="46"/>
      <c r="CA19" s="46"/>
      <c r="CB19" s="46"/>
      <c r="CC19" s="46"/>
      <c r="CD19" s="71" t="b">
        <f>ROUND((BW16+BZ16+CB16),0)=ROUND(CD16,0)</f>
        <v>1</v>
      </c>
      <c r="CE19" s="101"/>
      <c r="CF19" s="46"/>
      <c r="CG19" s="46"/>
      <c r="CH19" s="46"/>
      <c r="CI19" s="46"/>
      <c r="CJ19" s="46"/>
      <c r="CK19" s="71" t="b">
        <f>ROUND((CD16+CG16+CI16),0)=ROUND(CK16,0)</f>
        <v>1</v>
      </c>
      <c r="CL19" s="101"/>
      <c r="CM19" s="46"/>
      <c r="CN19" s="46"/>
      <c r="CO19" s="46"/>
      <c r="CP19" s="46"/>
      <c r="CQ19" s="46"/>
      <c r="CR19" s="71" t="b">
        <f>ROUND((CK16+CN16+CP16),0)=ROUND(CR16,0)</f>
        <v>0</v>
      </c>
      <c r="CS19" s="101"/>
    </row>
    <row r="20" spans="1:111" s="123" customFormat="1">
      <c r="C20" s="124"/>
      <c r="D20" s="71"/>
      <c r="E20" s="125"/>
      <c r="F20" s="71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70"/>
      <c r="AQ20" s="99"/>
      <c r="AR20" s="99"/>
      <c r="AS20" s="99"/>
      <c r="AT20" s="99"/>
      <c r="AU20" s="99"/>
      <c r="AV20" s="99"/>
      <c r="AW20" s="71"/>
      <c r="AX20" s="71"/>
      <c r="AY20" s="71"/>
      <c r="AZ20" s="71"/>
      <c r="BA20" s="71"/>
      <c r="BB20" s="99"/>
      <c r="BC20" s="71"/>
      <c r="BD20" s="71"/>
      <c r="BE20" s="71"/>
      <c r="BF20" s="71"/>
      <c r="BG20" s="71"/>
      <c r="BH20" s="71"/>
      <c r="BI20" s="99"/>
      <c r="BJ20" s="71"/>
      <c r="BK20" s="71"/>
      <c r="BL20" s="71"/>
      <c r="BM20" s="71"/>
      <c r="BN20" s="71"/>
      <c r="BO20" s="71"/>
      <c r="BP20" s="99"/>
      <c r="BQ20" s="71"/>
      <c r="BR20" s="71"/>
      <c r="BS20" s="71"/>
      <c r="BT20" s="71"/>
      <c r="BU20" s="71"/>
      <c r="BV20" s="71"/>
      <c r="BW20" s="99"/>
      <c r="BX20" s="71"/>
      <c r="BY20" s="71"/>
      <c r="BZ20" s="71"/>
      <c r="CA20" s="71"/>
      <c r="CB20" s="71"/>
      <c r="CC20" s="71"/>
      <c r="CD20" s="99"/>
      <c r="CE20" s="71"/>
      <c r="CF20" s="71"/>
      <c r="CG20" s="71"/>
      <c r="CH20" s="71"/>
      <c r="CI20" s="71"/>
      <c r="CJ20" s="71"/>
      <c r="CK20" s="99"/>
      <c r="CL20" s="71"/>
      <c r="CM20" s="97"/>
    </row>
    <row r="21" spans="1:111"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</row>
    <row r="22" spans="1:111" ht="18.600000000000001" customHeight="1" thickBot="1">
      <c r="C22" s="88"/>
      <c r="H22" s="54"/>
      <c r="I22" s="54"/>
      <c r="J22" s="54"/>
      <c r="K22" s="60"/>
      <c r="L22" s="54">
        <f>L35-K35</f>
        <v>206.82244229892285</v>
      </c>
      <c r="M22" s="54"/>
      <c r="P22" s="60"/>
      <c r="Q22" s="61"/>
      <c r="R22" s="54"/>
      <c r="S22" s="54">
        <f>S35-R35</f>
        <v>-38.059632651735683</v>
      </c>
      <c r="T22" s="54"/>
      <c r="V22" s="58"/>
      <c r="W22" s="60"/>
      <c r="X22" s="61"/>
      <c r="Y22" s="54"/>
      <c r="Z22" s="54">
        <f>Z35-Y35</f>
        <v>22.847044435921362</v>
      </c>
      <c r="AA22" s="54"/>
      <c r="AC22" s="95"/>
      <c r="AD22" s="60"/>
      <c r="AE22" s="61"/>
      <c r="AG22" s="54">
        <f>AG35-AF35</f>
        <v>-120.65486530924682</v>
      </c>
      <c r="AJ22" s="95"/>
      <c r="AN22" s="54">
        <f>AN35-AM35</f>
        <v>112.04050656302115</v>
      </c>
      <c r="AO22" s="61"/>
      <c r="AU22" s="54">
        <f>AU35-AT35</f>
        <v>96.473629583021193</v>
      </c>
      <c r="AV22" s="61"/>
      <c r="AX22" s="62"/>
      <c r="BB22" s="54">
        <f>BB35-BA35</f>
        <v>88.162185058773957</v>
      </c>
      <c r="BE22" s="62"/>
      <c r="BI22" s="54">
        <f>BI35-BH35</f>
        <v>71.856315710520448</v>
      </c>
      <c r="BL22" s="62"/>
      <c r="BM22" s="62"/>
      <c r="BN22" s="65"/>
      <c r="BO22" s="63"/>
      <c r="BP22" s="54">
        <f>BP35-BO35</f>
        <v>89.787807211073414</v>
      </c>
      <c r="BS22" s="62"/>
      <c r="BV22" s="62"/>
      <c r="BW22" s="54">
        <f>BW35-BV35</f>
        <v>76.907890138704715</v>
      </c>
      <c r="BZ22" s="62"/>
      <c r="CC22" s="62"/>
      <c r="CD22" s="54">
        <f>CD35-CC35</f>
        <v>113.26576907359913</v>
      </c>
      <c r="CG22" s="62"/>
      <c r="CJ22" s="62"/>
      <c r="CK22" s="54">
        <f>CK35-CJ35</f>
        <v>81.295417326534789</v>
      </c>
      <c r="CL22" s="54"/>
    </row>
    <row r="23" spans="1:111" ht="15" customHeight="1" thickTop="1">
      <c r="C23" s="160" t="s">
        <v>30</v>
      </c>
      <c r="D23" s="163" t="s">
        <v>2</v>
      </c>
      <c r="E23" s="164"/>
      <c r="F23" s="1"/>
      <c r="G23" s="153">
        <f>G$7</f>
        <v>45748</v>
      </c>
      <c r="H23" s="154"/>
      <c r="I23" s="154"/>
      <c r="J23" s="154"/>
      <c r="K23" s="154"/>
      <c r="L23" s="154"/>
      <c r="M23" s="155"/>
      <c r="N23" s="153">
        <f>N$7</f>
        <v>45778</v>
      </c>
      <c r="O23" s="154"/>
      <c r="P23" s="154"/>
      <c r="Q23" s="154"/>
      <c r="R23" s="154"/>
      <c r="S23" s="154"/>
      <c r="T23" s="155"/>
      <c r="U23" s="153">
        <f>U$7</f>
        <v>45809</v>
      </c>
      <c r="V23" s="154"/>
      <c r="W23" s="154"/>
      <c r="X23" s="154"/>
      <c r="Y23" s="154"/>
      <c r="Z23" s="154"/>
      <c r="AA23" s="155"/>
      <c r="AB23" s="153">
        <f>AB$7</f>
        <v>45839</v>
      </c>
      <c r="AC23" s="154"/>
      <c r="AD23" s="154"/>
      <c r="AE23" s="154"/>
      <c r="AF23" s="154"/>
      <c r="AG23" s="154"/>
      <c r="AH23" s="155"/>
      <c r="AI23" s="153">
        <f>AI$7</f>
        <v>45870</v>
      </c>
      <c r="AJ23" s="154"/>
      <c r="AK23" s="154"/>
      <c r="AL23" s="154"/>
      <c r="AM23" s="154"/>
      <c r="AN23" s="154"/>
      <c r="AO23" s="155"/>
      <c r="AP23" s="153">
        <f>AP$7</f>
        <v>45901</v>
      </c>
      <c r="AQ23" s="154"/>
      <c r="AR23" s="154"/>
      <c r="AS23" s="154"/>
      <c r="AT23" s="154"/>
      <c r="AU23" s="154"/>
      <c r="AV23" s="155"/>
      <c r="AW23" s="153">
        <f>AW$7</f>
        <v>45931</v>
      </c>
      <c r="AX23" s="154"/>
      <c r="AY23" s="154"/>
      <c r="AZ23" s="154"/>
      <c r="BA23" s="154"/>
      <c r="BB23" s="154"/>
      <c r="BC23" s="155"/>
      <c r="BD23" s="153">
        <f>BD$7</f>
        <v>45962</v>
      </c>
      <c r="BE23" s="154"/>
      <c r="BF23" s="154"/>
      <c r="BG23" s="154"/>
      <c r="BH23" s="154"/>
      <c r="BI23" s="154"/>
      <c r="BJ23" s="155"/>
      <c r="BK23" s="153">
        <f>BK$7</f>
        <v>45992</v>
      </c>
      <c r="BL23" s="154"/>
      <c r="BM23" s="154"/>
      <c r="BN23" s="154"/>
      <c r="BO23" s="154"/>
      <c r="BP23" s="154"/>
      <c r="BQ23" s="155"/>
      <c r="BR23" s="153">
        <f>BR$7</f>
        <v>46023</v>
      </c>
      <c r="BS23" s="154"/>
      <c r="BT23" s="154"/>
      <c r="BU23" s="154"/>
      <c r="BV23" s="154"/>
      <c r="BW23" s="154"/>
      <c r="BX23" s="155"/>
      <c r="BY23" s="153">
        <f>BY$7</f>
        <v>46054</v>
      </c>
      <c r="BZ23" s="154"/>
      <c r="CA23" s="154"/>
      <c r="CB23" s="154"/>
      <c r="CC23" s="154"/>
      <c r="CD23" s="154"/>
      <c r="CE23" s="155"/>
      <c r="CF23" s="153">
        <f>CF$7</f>
        <v>46082</v>
      </c>
      <c r="CG23" s="154"/>
      <c r="CH23" s="154"/>
      <c r="CI23" s="154"/>
      <c r="CJ23" s="154"/>
      <c r="CK23" s="154"/>
      <c r="CL23" s="155"/>
      <c r="CM23" s="153" t="str">
        <f t="shared" ref="CM23" si="64">CM$7</f>
        <v>FY26 1H</v>
      </c>
      <c r="CN23" s="154"/>
      <c r="CO23" s="154"/>
      <c r="CP23" s="154"/>
      <c r="CQ23" s="154"/>
      <c r="CR23" s="154"/>
      <c r="CS23" s="155"/>
    </row>
    <row r="24" spans="1:111" ht="15" customHeight="1">
      <c r="C24" s="161"/>
      <c r="D24" s="170" t="s">
        <v>4</v>
      </c>
      <c r="E24" s="165" t="s">
        <v>5</v>
      </c>
      <c r="F24" s="39" t="s">
        <v>6</v>
      </c>
      <c r="G24" s="156" t="str">
        <f>G$8</f>
        <v>Pur</v>
      </c>
      <c r="H24" s="157"/>
      <c r="I24" s="158" t="str">
        <f>I$8</f>
        <v>Consumption</v>
      </c>
      <c r="J24" s="157"/>
      <c r="K24" s="158" t="str">
        <f>K$8</f>
        <v>C/B</v>
      </c>
      <c r="L24" s="159"/>
      <c r="M24" s="66" t="str">
        <f>M$8</f>
        <v>Inv Days</v>
      </c>
      <c r="N24" s="156" t="str">
        <f>N$8</f>
        <v>Pur</v>
      </c>
      <c r="O24" s="157"/>
      <c r="P24" s="158" t="str">
        <f>P$8</f>
        <v>Consumption</v>
      </c>
      <c r="Q24" s="157"/>
      <c r="R24" s="158" t="str">
        <f>R$8</f>
        <v>C/B</v>
      </c>
      <c r="S24" s="159"/>
      <c r="T24" s="66" t="str">
        <f t="shared" ref="T24" si="65">T$8</f>
        <v>Inv Days</v>
      </c>
      <c r="U24" s="156" t="str">
        <f t="shared" ref="U24" si="66">U$8</f>
        <v>Pur</v>
      </c>
      <c r="V24" s="157"/>
      <c r="W24" s="158" t="str">
        <f t="shared" ref="W24" si="67">W$8</f>
        <v>Consumption</v>
      </c>
      <c r="X24" s="157"/>
      <c r="Y24" s="158" t="str">
        <f t="shared" ref="Y24" si="68">Y$8</f>
        <v>C/B</v>
      </c>
      <c r="Z24" s="159"/>
      <c r="AA24" s="66" t="str">
        <f t="shared" ref="AA24:AB24" si="69">AA$8</f>
        <v>Inv Days</v>
      </c>
      <c r="AB24" s="156" t="str">
        <f t="shared" si="69"/>
        <v>Pur</v>
      </c>
      <c r="AC24" s="157"/>
      <c r="AD24" s="158" t="str">
        <f t="shared" ref="AD24" si="70">AD$8</f>
        <v>Consumption</v>
      </c>
      <c r="AE24" s="157"/>
      <c r="AF24" s="158" t="str">
        <f t="shared" ref="AF24" si="71">AF$8</f>
        <v>C/B</v>
      </c>
      <c r="AG24" s="159"/>
      <c r="AH24" s="66" t="str">
        <f t="shared" ref="AH24:AI24" si="72">AH$8</f>
        <v>Inv Days</v>
      </c>
      <c r="AI24" s="156" t="str">
        <f t="shared" si="72"/>
        <v>Pur</v>
      </c>
      <c r="AJ24" s="157"/>
      <c r="AK24" s="158" t="str">
        <f t="shared" ref="AK24" si="73">AK$8</f>
        <v>Consumption</v>
      </c>
      <c r="AL24" s="157"/>
      <c r="AM24" s="158" t="str">
        <f t="shared" ref="AM24" si="74">AM$8</f>
        <v>C/B</v>
      </c>
      <c r="AN24" s="159"/>
      <c r="AO24" s="66" t="str">
        <f t="shared" ref="AO24:AP24" si="75">AO$8</f>
        <v>Inv Days</v>
      </c>
      <c r="AP24" s="156" t="str">
        <f t="shared" si="75"/>
        <v>Pur</v>
      </c>
      <c r="AQ24" s="157"/>
      <c r="AR24" s="158" t="str">
        <f t="shared" ref="AR24" si="76">AR$8</f>
        <v>Consumption</v>
      </c>
      <c r="AS24" s="157"/>
      <c r="AT24" s="158" t="str">
        <f t="shared" ref="AT24" si="77">AT$8</f>
        <v>C/B</v>
      </c>
      <c r="AU24" s="159"/>
      <c r="AV24" s="66" t="str">
        <f t="shared" ref="AV24" si="78">AV$8</f>
        <v>Inv Days</v>
      </c>
      <c r="AW24" s="156" t="str">
        <f t="shared" ref="AW24" si="79">AW$8</f>
        <v>Pur</v>
      </c>
      <c r="AX24" s="157"/>
      <c r="AY24" s="158" t="str">
        <f t="shared" ref="AY24" si="80">AY$8</f>
        <v>Consumption</v>
      </c>
      <c r="AZ24" s="157"/>
      <c r="BA24" s="158" t="str">
        <f t="shared" ref="BA24" si="81">BA$8</f>
        <v>C/B</v>
      </c>
      <c r="BB24" s="159"/>
      <c r="BC24" s="66" t="str">
        <f t="shared" ref="BC24:BD24" si="82">BC$8</f>
        <v>Inv Days</v>
      </c>
      <c r="BD24" s="156" t="str">
        <f t="shared" si="82"/>
        <v>Pur</v>
      </c>
      <c r="BE24" s="157"/>
      <c r="BF24" s="158" t="str">
        <f t="shared" ref="BF24" si="83">BF$8</f>
        <v>Consumption</v>
      </c>
      <c r="BG24" s="157"/>
      <c r="BH24" s="158" t="str">
        <f t="shared" ref="BH24" si="84">BH$8</f>
        <v>C/B</v>
      </c>
      <c r="BI24" s="159"/>
      <c r="BJ24" s="66" t="str">
        <f t="shared" ref="BJ24:BK24" si="85">BJ$8</f>
        <v>Inv Days</v>
      </c>
      <c r="BK24" s="156" t="str">
        <f t="shared" si="85"/>
        <v>Pur</v>
      </c>
      <c r="BL24" s="157"/>
      <c r="BM24" s="158" t="str">
        <f t="shared" ref="BM24" si="86">BM$8</f>
        <v>Consumption</v>
      </c>
      <c r="BN24" s="157"/>
      <c r="BO24" s="158" t="str">
        <f t="shared" ref="BO24" si="87">BO$8</f>
        <v>C/B</v>
      </c>
      <c r="BP24" s="159"/>
      <c r="BQ24" s="66" t="str">
        <f t="shared" ref="BQ24:BR24" si="88">BQ$8</f>
        <v>Inv Days</v>
      </c>
      <c r="BR24" s="156" t="str">
        <f t="shared" si="88"/>
        <v>Pur</v>
      </c>
      <c r="BS24" s="157"/>
      <c r="BT24" s="158" t="str">
        <f t="shared" ref="BT24" si="89">BT$8</f>
        <v>Consumption</v>
      </c>
      <c r="BU24" s="157"/>
      <c r="BV24" s="158" t="str">
        <f t="shared" ref="BV24" si="90">BV$8</f>
        <v>C/B</v>
      </c>
      <c r="BW24" s="159"/>
      <c r="BX24" s="66" t="str">
        <f t="shared" ref="BX24:BY24" si="91">BX$8</f>
        <v>Inv Days</v>
      </c>
      <c r="BY24" s="156" t="str">
        <f t="shared" si="91"/>
        <v>Pur</v>
      </c>
      <c r="BZ24" s="157"/>
      <c r="CA24" s="158" t="str">
        <f t="shared" ref="CA24" si="92">CA$8</f>
        <v>Consumption</v>
      </c>
      <c r="CB24" s="157"/>
      <c r="CC24" s="158" t="str">
        <f t="shared" ref="CC24" si="93">CC$8</f>
        <v>C/B</v>
      </c>
      <c r="CD24" s="159"/>
      <c r="CE24" s="66" t="str">
        <f t="shared" ref="CE24:CF24" si="94">CE$8</f>
        <v>Inv Days</v>
      </c>
      <c r="CF24" s="156" t="str">
        <f t="shared" si="94"/>
        <v>Pur</v>
      </c>
      <c r="CG24" s="157"/>
      <c r="CH24" s="158" t="str">
        <f t="shared" ref="CH24" si="95">CH$8</f>
        <v>Consumption</v>
      </c>
      <c r="CI24" s="157"/>
      <c r="CJ24" s="158" t="str">
        <f t="shared" ref="CJ24" si="96">CJ$8</f>
        <v>C/B</v>
      </c>
      <c r="CK24" s="159"/>
      <c r="CL24" s="66" t="str">
        <f t="shared" ref="CL24:CM24" si="97">CL$8</f>
        <v>Inv Days</v>
      </c>
      <c r="CM24" s="156" t="str">
        <f t="shared" si="97"/>
        <v>Pur</v>
      </c>
      <c r="CN24" s="157"/>
      <c r="CO24" s="158" t="str">
        <f t="shared" ref="CO24" si="98">CO$8</f>
        <v>Consumption</v>
      </c>
      <c r="CP24" s="157"/>
      <c r="CQ24" s="158" t="str">
        <f t="shared" ref="CQ24" si="99">CQ$8</f>
        <v>C/B</v>
      </c>
      <c r="CR24" s="159"/>
      <c r="CS24" s="66" t="str">
        <f t="shared" ref="CS24" si="100">CS$8</f>
        <v>Inv Days</v>
      </c>
    </row>
    <row r="25" spans="1:111">
      <c r="C25" s="162"/>
      <c r="D25" s="171"/>
      <c r="E25" s="166"/>
      <c r="F25" s="39" t="str">
        <f>F9</f>
        <v>Fct</v>
      </c>
      <c r="G25" s="3" t="str">
        <f t="shared" ref="G25:AV25" si="101">G$9</f>
        <v>L/F</v>
      </c>
      <c r="H25" s="4" t="str">
        <f t="shared" si="101"/>
        <v>Act</v>
      </c>
      <c r="I25" s="48" t="str">
        <f t="shared" si="101"/>
        <v>L/F</v>
      </c>
      <c r="J25" s="4" t="str">
        <f t="shared" si="101"/>
        <v>Act</v>
      </c>
      <c r="K25" s="49" t="str">
        <f t="shared" si="101"/>
        <v>L/F</v>
      </c>
      <c r="L25" s="36" t="str">
        <f t="shared" si="101"/>
        <v>Act</v>
      </c>
      <c r="M25" s="36" t="str">
        <f t="shared" si="101"/>
        <v>Act</v>
      </c>
      <c r="N25" s="136" t="str">
        <f t="shared" si="101"/>
        <v>L/F</v>
      </c>
      <c r="O25" s="4" t="str">
        <f t="shared" si="101"/>
        <v>Act</v>
      </c>
      <c r="P25" s="48" t="str">
        <f t="shared" si="101"/>
        <v>L/F</v>
      </c>
      <c r="Q25" s="4" t="str">
        <f t="shared" si="101"/>
        <v>Act</v>
      </c>
      <c r="R25" s="49" t="str">
        <f t="shared" si="101"/>
        <v>L/F</v>
      </c>
      <c r="S25" s="36" t="str">
        <f t="shared" si="101"/>
        <v>Act</v>
      </c>
      <c r="T25" s="36" t="str">
        <f t="shared" si="101"/>
        <v>Act</v>
      </c>
      <c r="U25" s="3" t="str">
        <f t="shared" si="101"/>
        <v>L/F</v>
      </c>
      <c r="V25" s="4" t="str">
        <f t="shared" si="101"/>
        <v>Act</v>
      </c>
      <c r="W25" s="48" t="str">
        <f t="shared" si="101"/>
        <v>L/F</v>
      </c>
      <c r="X25" s="4" t="str">
        <f t="shared" si="101"/>
        <v>Act</v>
      </c>
      <c r="Y25" s="49" t="str">
        <f t="shared" si="101"/>
        <v>L/F</v>
      </c>
      <c r="Z25" s="36" t="str">
        <f t="shared" si="101"/>
        <v>Act</v>
      </c>
      <c r="AA25" s="36" t="str">
        <f t="shared" si="101"/>
        <v>Act</v>
      </c>
      <c r="AB25" s="3" t="str">
        <f t="shared" si="101"/>
        <v>L/F</v>
      </c>
      <c r="AC25" s="4" t="str">
        <f t="shared" si="101"/>
        <v>Act</v>
      </c>
      <c r="AD25" s="48" t="str">
        <f t="shared" si="101"/>
        <v>L/F</v>
      </c>
      <c r="AE25" s="4" t="str">
        <f t="shared" si="101"/>
        <v>Act</v>
      </c>
      <c r="AF25" s="49" t="str">
        <f t="shared" si="101"/>
        <v>L/F</v>
      </c>
      <c r="AG25" s="36" t="str">
        <f t="shared" si="101"/>
        <v>Act</v>
      </c>
      <c r="AH25" s="36" t="str">
        <f t="shared" si="101"/>
        <v>Act</v>
      </c>
      <c r="AI25" s="3" t="str">
        <f t="shared" si="101"/>
        <v>L/F</v>
      </c>
      <c r="AJ25" s="4" t="str">
        <f t="shared" si="101"/>
        <v>T/F</v>
      </c>
      <c r="AK25" s="48" t="str">
        <f t="shared" si="101"/>
        <v>L/F</v>
      </c>
      <c r="AL25" s="4" t="str">
        <f t="shared" si="101"/>
        <v>T/F</v>
      </c>
      <c r="AM25" s="49" t="str">
        <f t="shared" si="101"/>
        <v>L/F</v>
      </c>
      <c r="AN25" s="36" t="str">
        <f t="shared" si="101"/>
        <v>T/F</v>
      </c>
      <c r="AO25" s="36" t="str">
        <f t="shared" si="101"/>
        <v>T/F</v>
      </c>
      <c r="AP25" s="3" t="str">
        <f t="shared" si="101"/>
        <v>L/F</v>
      </c>
      <c r="AQ25" s="4" t="str">
        <f t="shared" si="101"/>
        <v>T/F</v>
      </c>
      <c r="AR25" s="48" t="str">
        <f t="shared" si="101"/>
        <v>L/F</v>
      </c>
      <c r="AS25" s="4" t="str">
        <f t="shared" si="101"/>
        <v>T/F</v>
      </c>
      <c r="AT25" s="49" t="str">
        <f t="shared" si="101"/>
        <v>L/F</v>
      </c>
      <c r="AU25" s="36" t="str">
        <f t="shared" si="101"/>
        <v>T/F</v>
      </c>
      <c r="AV25" s="36" t="str">
        <f t="shared" si="101"/>
        <v>T/F</v>
      </c>
      <c r="AW25" s="3" t="str">
        <f t="shared" ref="AW25:BX25" si="102">AW$9</f>
        <v>L/F</v>
      </c>
      <c r="AX25" s="4" t="str">
        <f t="shared" si="102"/>
        <v>T/F</v>
      </c>
      <c r="AY25" s="48" t="str">
        <f t="shared" si="102"/>
        <v>L/F</v>
      </c>
      <c r="AZ25" s="4" t="str">
        <f t="shared" si="102"/>
        <v>T/F</v>
      </c>
      <c r="BA25" s="49" t="str">
        <f t="shared" si="102"/>
        <v>L/F</v>
      </c>
      <c r="BB25" s="36" t="str">
        <f t="shared" si="102"/>
        <v>T/F</v>
      </c>
      <c r="BC25" s="36" t="str">
        <f t="shared" si="102"/>
        <v>T/F</v>
      </c>
      <c r="BD25" s="3" t="str">
        <f t="shared" si="102"/>
        <v>L/F</v>
      </c>
      <c r="BE25" s="4" t="str">
        <f t="shared" si="102"/>
        <v>T/F</v>
      </c>
      <c r="BF25" s="48" t="str">
        <f t="shared" si="102"/>
        <v>L/F</v>
      </c>
      <c r="BG25" s="4" t="str">
        <f t="shared" si="102"/>
        <v>T/F</v>
      </c>
      <c r="BH25" s="49" t="str">
        <f t="shared" si="102"/>
        <v>L/F</v>
      </c>
      <c r="BI25" s="36" t="str">
        <f t="shared" si="102"/>
        <v>T/F</v>
      </c>
      <c r="BJ25" s="36" t="str">
        <f t="shared" si="102"/>
        <v>T/F</v>
      </c>
      <c r="BK25" s="3" t="str">
        <f t="shared" si="102"/>
        <v>L/F</v>
      </c>
      <c r="BL25" s="4" t="str">
        <f t="shared" si="102"/>
        <v>T/F</v>
      </c>
      <c r="BM25" s="48" t="str">
        <f t="shared" si="102"/>
        <v>L/F</v>
      </c>
      <c r="BN25" s="4" t="str">
        <f t="shared" si="102"/>
        <v>T/F</v>
      </c>
      <c r="BO25" s="49" t="str">
        <f t="shared" si="102"/>
        <v>L/F</v>
      </c>
      <c r="BP25" s="36" t="str">
        <f t="shared" si="102"/>
        <v>T/F</v>
      </c>
      <c r="BQ25" s="36" t="str">
        <f t="shared" si="102"/>
        <v>T/F</v>
      </c>
      <c r="BR25" s="3" t="str">
        <f t="shared" si="102"/>
        <v>L/F</v>
      </c>
      <c r="BS25" s="4" t="str">
        <f t="shared" si="102"/>
        <v>T/F</v>
      </c>
      <c r="BT25" s="48" t="str">
        <f t="shared" si="102"/>
        <v>L/F</v>
      </c>
      <c r="BU25" s="4" t="str">
        <f t="shared" si="102"/>
        <v>T/F</v>
      </c>
      <c r="BV25" s="49" t="str">
        <f t="shared" si="102"/>
        <v>L/F</v>
      </c>
      <c r="BW25" s="36" t="str">
        <f t="shared" si="102"/>
        <v>T/F</v>
      </c>
      <c r="BX25" s="36" t="str">
        <f t="shared" si="102"/>
        <v>T/F</v>
      </c>
      <c r="BY25" s="3" t="str">
        <f t="shared" ref="BY25:CS25" si="103">BY$9</f>
        <v>L/F</v>
      </c>
      <c r="BZ25" s="4" t="str">
        <f t="shared" si="103"/>
        <v>T/F</v>
      </c>
      <c r="CA25" s="48" t="str">
        <f t="shared" si="103"/>
        <v>L/F</v>
      </c>
      <c r="CB25" s="4" t="str">
        <f t="shared" si="103"/>
        <v>T/F</v>
      </c>
      <c r="CC25" s="49" t="str">
        <f t="shared" si="103"/>
        <v>L/F</v>
      </c>
      <c r="CD25" s="36" t="str">
        <f t="shared" si="103"/>
        <v>T/F</v>
      </c>
      <c r="CE25" s="36" t="str">
        <f t="shared" si="103"/>
        <v>T/F</v>
      </c>
      <c r="CF25" s="3" t="str">
        <f t="shared" si="103"/>
        <v>L/F</v>
      </c>
      <c r="CG25" s="4" t="str">
        <f t="shared" si="103"/>
        <v>T/F</v>
      </c>
      <c r="CH25" s="48" t="str">
        <f t="shared" si="103"/>
        <v>L/F</v>
      </c>
      <c r="CI25" s="4" t="str">
        <f t="shared" si="103"/>
        <v>T/F</v>
      </c>
      <c r="CJ25" s="49" t="str">
        <f t="shared" si="103"/>
        <v>L/F</v>
      </c>
      <c r="CK25" s="36" t="str">
        <f t="shared" si="103"/>
        <v>T/F</v>
      </c>
      <c r="CL25" s="36" t="str">
        <f t="shared" si="103"/>
        <v>T/F</v>
      </c>
      <c r="CM25" s="3" t="str">
        <f t="shared" si="103"/>
        <v>BP</v>
      </c>
      <c r="CN25" s="4" t="str">
        <f t="shared" si="103"/>
        <v>T/F</v>
      </c>
      <c r="CO25" s="48" t="str">
        <f t="shared" si="103"/>
        <v>BP</v>
      </c>
      <c r="CP25" s="4" t="str">
        <f t="shared" si="103"/>
        <v>T/F</v>
      </c>
      <c r="CQ25" s="49" t="str">
        <f t="shared" si="103"/>
        <v>BP</v>
      </c>
      <c r="CR25" s="36" t="str">
        <f t="shared" si="103"/>
        <v>T/F</v>
      </c>
      <c r="CS25" s="36" t="str">
        <f t="shared" si="103"/>
        <v>T/F</v>
      </c>
    </row>
    <row r="26" spans="1:111">
      <c r="A26" s="68"/>
      <c r="B26" s="68"/>
      <c r="C26" s="93" t="s">
        <v>31</v>
      </c>
      <c r="D26" s="10">
        <v>25</v>
      </c>
      <c r="E26" s="33">
        <v>45</v>
      </c>
      <c r="F26" s="6">
        <v>484.76900000000001</v>
      </c>
      <c r="G26" s="11">
        <v>722.24481649999996</v>
      </c>
      <c r="H26" s="12">
        <v>602.33308650000004</v>
      </c>
      <c r="I26" s="12">
        <v>-548.18500237311991</v>
      </c>
      <c r="J26" s="13">
        <f>L26-H26-F26</f>
        <v>-501.76308649999999</v>
      </c>
      <c r="K26" s="13">
        <v>658.82881412687993</v>
      </c>
      <c r="L26" s="13">
        <v>585.33900000000006</v>
      </c>
      <c r="M26" s="15">
        <f>IFERROR((L26/-Q26)*30,0)</f>
        <v>34.050721704458695</v>
      </c>
      <c r="N26" s="11">
        <v>602.49054999999998</v>
      </c>
      <c r="O26" s="12">
        <v>622.3672499999999</v>
      </c>
      <c r="P26" s="12">
        <v>-540</v>
      </c>
      <c r="Q26" s="13">
        <f>S26-O26-L26</f>
        <v>-515.70624999999995</v>
      </c>
      <c r="R26" s="13">
        <v>647.82954999999993</v>
      </c>
      <c r="S26" s="13">
        <v>692</v>
      </c>
      <c r="T26" s="15">
        <f t="shared" ref="T26:T32" si="104">IFERROR((S26/-X26)*30,0)</f>
        <v>39.393783562279651</v>
      </c>
      <c r="U26" s="11">
        <v>582.95140649999996</v>
      </c>
      <c r="V26" s="12">
        <v>583.76670000000001</v>
      </c>
      <c r="W26" s="12">
        <v>-521.49675498208921</v>
      </c>
      <c r="X26" s="12">
        <f>Z26-V26-S26</f>
        <v>-526.98670000000004</v>
      </c>
      <c r="Y26" s="13">
        <v>753.45465151791063</v>
      </c>
      <c r="Z26" s="13">
        <v>748.78</v>
      </c>
      <c r="AA26" s="15">
        <f>IFERROR((Z26/-AE26)*30,0)</f>
        <v>40.592728467230579</v>
      </c>
      <c r="AB26" s="11">
        <v>593.91022649999991</v>
      </c>
      <c r="AC26" s="12">
        <v>587.5778264999999</v>
      </c>
      <c r="AD26" s="12">
        <v>-539.41370285942912</v>
      </c>
      <c r="AE26" s="13">
        <f>AG26-AC26-Z26</f>
        <v>-553.38482649999992</v>
      </c>
      <c r="AF26" s="13">
        <v>803.27652364057076</v>
      </c>
      <c r="AG26" s="13">
        <v>782.97299999999996</v>
      </c>
      <c r="AH26" s="15">
        <f t="shared" ref="AH26:AH32" si="105">IFERROR((AG26/-AL26)*30,0)</f>
        <v>43.609294825031895</v>
      </c>
      <c r="AI26" s="11">
        <v>437</v>
      </c>
      <c r="AJ26" s="12">
        <v>450</v>
      </c>
      <c r="AK26" s="12">
        <v>-530.32927499154675</v>
      </c>
      <c r="AL26" s="13">
        <v>-538.62806299076215</v>
      </c>
      <c r="AM26" s="13">
        <v>709.947248649024</v>
      </c>
      <c r="AN26" s="13">
        <f>AG26+AJ26+AL26</f>
        <v>694.34493700923781</v>
      </c>
      <c r="AO26" s="15">
        <f t="shared" ref="AO26:AO32" si="106">IFERROR((AN26/-AS26)*30,0)</f>
        <v>38.643051359693935</v>
      </c>
      <c r="AP26" s="11">
        <v>500</v>
      </c>
      <c r="AQ26" s="12">
        <v>525.96956999999998</v>
      </c>
      <c r="AR26" s="12">
        <v>-539.04511619400546</v>
      </c>
      <c r="AS26" s="13">
        <v>-539.04511619400546</v>
      </c>
      <c r="AT26" s="13">
        <v>670.90213245501855</v>
      </c>
      <c r="AU26" s="13">
        <f>AN26+AQ26+AS26</f>
        <v>681.26939081523233</v>
      </c>
      <c r="AV26" s="15">
        <f t="shared" ref="AV26:AV32" si="107">IFERROR((AU26/-AZ26)*30,0)</f>
        <v>37.453949733568166</v>
      </c>
      <c r="AW26" s="12">
        <v>528.0600465</v>
      </c>
      <c r="AX26" s="12">
        <v>559</v>
      </c>
      <c r="AY26" s="13">
        <v>-523.79284215885787</v>
      </c>
      <c r="AZ26" s="13">
        <v>-545.68561846867919</v>
      </c>
      <c r="BA26" s="13">
        <v>675.16933679616068</v>
      </c>
      <c r="BB26" s="13">
        <f>AU26+AX26+AZ26</f>
        <v>694.58377234655313</v>
      </c>
      <c r="BC26" s="15">
        <f t="shared" ref="BC26:BC32" si="108">IFERROR((BB26/-BG26)*30,0)</f>
        <v>38.186287186282883</v>
      </c>
      <c r="BD26" s="11">
        <v>459.11835000000002</v>
      </c>
      <c r="BE26" s="12">
        <v>457.77866999999992</v>
      </c>
      <c r="BF26" s="12">
        <v>-523.4775342349908</v>
      </c>
      <c r="BG26" s="13">
        <v>-545.68052318743776</v>
      </c>
      <c r="BH26" s="13">
        <v>610.81015256116984</v>
      </c>
      <c r="BI26" s="13">
        <f>BB26+BE26+BG26</f>
        <v>606.6819191591153</v>
      </c>
      <c r="BJ26" s="15">
        <f t="shared" ref="BJ26:BJ32" si="109">IFERROR((BI26/-BN26)*30,0)</f>
        <v>34.617711468888864</v>
      </c>
      <c r="BK26" s="11">
        <v>590</v>
      </c>
      <c r="BL26" s="12">
        <v>595.16152649999992</v>
      </c>
      <c r="BM26" s="12">
        <v>-504.58571062010651</v>
      </c>
      <c r="BN26" s="13">
        <v>-525.75565519778263</v>
      </c>
      <c r="BO26" s="13">
        <v>696.22444194106333</v>
      </c>
      <c r="BP26" s="13">
        <f>BI26+BL26+BN26</f>
        <v>676.0877904613327</v>
      </c>
      <c r="BQ26" s="15">
        <f t="shared" ref="BQ26:BQ32" si="110">IFERROR((BP26/-BU26)*30,0)</f>
        <v>38.568972129867738</v>
      </c>
      <c r="BR26" s="11">
        <v>392.42902649999996</v>
      </c>
      <c r="BS26" s="12">
        <v>459.86914649999994</v>
      </c>
      <c r="BT26" s="12">
        <v>-500.73659743707543</v>
      </c>
      <c r="BU26" s="13">
        <v>-525.87955016133674</v>
      </c>
      <c r="BV26" s="13">
        <v>587.91687100398781</v>
      </c>
      <c r="BW26" s="13">
        <f>BP26+BS26+BU26</f>
        <v>610.07738679999602</v>
      </c>
      <c r="BX26" s="15">
        <f t="shared" ref="BX26:BX32" si="111">IFERROR((BW26/-CB26)*30,0)</f>
        <v>35.855635551385809</v>
      </c>
      <c r="BY26" s="11">
        <v>459</v>
      </c>
      <c r="BZ26" s="12">
        <v>527.55952649999995</v>
      </c>
      <c r="CA26" s="12">
        <v>-489.11726811041717</v>
      </c>
      <c r="CB26" s="13">
        <v>-510.44476893375003</v>
      </c>
      <c r="CC26" s="13">
        <v>557.79960289357064</v>
      </c>
      <c r="CD26" s="13">
        <f>BW26+BZ26+CB26</f>
        <v>627.19214436624588</v>
      </c>
      <c r="CE26" s="15">
        <f t="shared" ref="CE26:CE32" si="112">IFERROR((CD26/-CI26)*30,0)</f>
        <v>35.950217065755631</v>
      </c>
      <c r="CF26" s="11">
        <v>459.66307649999999</v>
      </c>
      <c r="CG26" s="12">
        <v>410</v>
      </c>
      <c r="CH26" s="12">
        <v>-491</v>
      </c>
      <c r="CI26" s="13">
        <v>-523.38388657214341</v>
      </c>
      <c r="CJ26" s="13">
        <v>526.46267939357062</v>
      </c>
      <c r="CK26" s="13">
        <f>CD26+CG26+CI26</f>
        <v>513.80825779410247</v>
      </c>
      <c r="CL26" s="15">
        <f>IFERROR(CK26/-AVERAGE(BU26,CB26,CI26)*30,0)</f>
        <v>29.648329753889421</v>
      </c>
      <c r="CM26" s="11">
        <v>3412.4657400000001</v>
      </c>
      <c r="CN26" s="12"/>
      <c r="CO26" s="12">
        <v>-3394.2171513328335</v>
      </c>
      <c r="CP26" s="13"/>
      <c r="CQ26" s="13">
        <v>652.09065608501032</v>
      </c>
      <c r="CR26" s="13">
        <f t="shared" ref="CR26:CR32" si="113">CK26+CN26+CP26</f>
        <v>513.80825779410247</v>
      </c>
      <c r="CS26" s="15">
        <f>IFERROR((CR26)/-(CP26/6)*30,0)</f>
        <v>0</v>
      </c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</row>
    <row r="27" spans="1:111">
      <c r="A27" s="68"/>
      <c r="B27" s="68"/>
      <c r="C27" s="93" t="s">
        <v>18</v>
      </c>
      <c r="D27" s="10">
        <v>12</v>
      </c>
      <c r="E27" s="33">
        <v>17</v>
      </c>
      <c r="F27" s="6">
        <v>347.505</v>
      </c>
      <c r="G27" s="11">
        <v>863.69262999999978</v>
      </c>
      <c r="H27" s="12">
        <v>887.80217900000002</v>
      </c>
      <c r="I27" s="12">
        <v>-787.9554185715632</v>
      </c>
      <c r="J27" s="13">
        <f t="shared" ref="J27:J30" si="114">L27-H27-F27</f>
        <v>-787.64617900000007</v>
      </c>
      <c r="K27" s="13">
        <v>423.24221142843646</v>
      </c>
      <c r="L27" s="13">
        <v>447.661</v>
      </c>
      <c r="M27" s="15">
        <f t="shared" ref="M27:M32" si="115">IFERROR((L27/-Q27)*30,0)</f>
        <v>15.911055453331887</v>
      </c>
      <c r="N27" s="11">
        <v>833.25646200000017</v>
      </c>
      <c r="O27" s="12">
        <v>885.02451399999995</v>
      </c>
      <c r="P27" s="12">
        <v>-810</v>
      </c>
      <c r="Q27" s="13">
        <f>S27-O27-L27</f>
        <v>-844.05651399999988</v>
      </c>
      <c r="R27" s="13">
        <v>470.91746200000011</v>
      </c>
      <c r="S27" s="13">
        <v>488.62900000000002</v>
      </c>
      <c r="T27" s="15">
        <f t="shared" si="104"/>
        <v>17.110480664114032</v>
      </c>
      <c r="U27" s="11">
        <v>772.77341599999977</v>
      </c>
      <c r="V27" s="12">
        <v>824.25377300000014</v>
      </c>
      <c r="W27" s="12">
        <v>-827.74018114340436</v>
      </c>
      <c r="X27" s="12">
        <f t="shared" ref="X27:X29" si="116">Z27-V27-S27</f>
        <v>-856.71877300000017</v>
      </c>
      <c r="Y27" s="13">
        <v>433.66223485659555</v>
      </c>
      <c r="Z27" s="13">
        <v>456.16399999999999</v>
      </c>
      <c r="AA27" s="15">
        <f t="shared" ref="AA27:AA32" si="117">IFERROR((Z27/-AE27)*30,0)</f>
        <v>15.310062050651386</v>
      </c>
      <c r="AB27" s="11">
        <v>800</v>
      </c>
      <c r="AC27" s="12">
        <v>831.87937399999998</v>
      </c>
      <c r="AD27" s="12">
        <v>-864.6252948538156</v>
      </c>
      <c r="AE27" s="13">
        <f>AG27-AC27-Z27</f>
        <v>-893.85137399999996</v>
      </c>
      <c r="AF27" s="13">
        <v>391.53870514618438</v>
      </c>
      <c r="AG27" s="13">
        <v>394.19200000000001</v>
      </c>
      <c r="AH27" s="15">
        <f t="shared" si="105"/>
        <v>13.69727332479342</v>
      </c>
      <c r="AI27" s="11">
        <v>796.53913999999975</v>
      </c>
      <c r="AJ27" s="12">
        <v>820</v>
      </c>
      <c r="AK27" s="12">
        <v>-850.06388107769408</v>
      </c>
      <c r="AL27" s="13">
        <v>-863.36599406205937</v>
      </c>
      <c r="AM27" s="13">
        <v>338.01396406849017</v>
      </c>
      <c r="AN27" s="13">
        <f t="shared" ref="AN27:AN32" si="118">AG27+AJ27+AL27</f>
        <v>350.82600593794064</v>
      </c>
      <c r="AO27" s="15">
        <f t="shared" si="106"/>
        <v>12.180972316786928</v>
      </c>
      <c r="AP27" s="11">
        <v>860</v>
      </c>
      <c r="AQ27" s="12">
        <v>900</v>
      </c>
      <c r="AR27" s="12">
        <v>-864.03448792291681</v>
      </c>
      <c r="AS27" s="13">
        <v>-864.03448792291681</v>
      </c>
      <c r="AT27" s="13">
        <v>333.97947614557336</v>
      </c>
      <c r="AU27" s="13">
        <f t="shared" ref="AU27:AU32" si="119">AN27+AQ27+AS27</f>
        <v>386.79151801502383</v>
      </c>
      <c r="AV27" s="15">
        <f t="shared" si="107"/>
        <v>13.266297321753994</v>
      </c>
      <c r="AW27" s="12">
        <v>880</v>
      </c>
      <c r="AX27" s="12">
        <v>900</v>
      </c>
      <c r="AY27" s="13">
        <v>-839.58664415305373</v>
      </c>
      <c r="AZ27" s="13">
        <v>-874.67853757679347</v>
      </c>
      <c r="BA27" s="13">
        <v>374.39283199251952</v>
      </c>
      <c r="BB27" s="13">
        <f t="shared" ref="BB27:BB32" si="120">AU27+AX27+AZ27</f>
        <v>412.11298043823047</v>
      </c>
      <c r="BC27" s="15">
        <f t="shared" si="108"/>
        <v>14.134912799285347</v>
      </c>
      <c r="BD27" s="11">
        <v>860</v>
      </c>
      <c r="BE27" s="12">
        <v>860</v>
      </c>
      <c r="BF27" s="12">
        <v>-839.08123762519165</v>
      </c>
      <c r="BG27" s="13">
        <v>-874.67037035927092</v>
      </c>
      <c r="BH27" s="13">
        <v>395.31159436732776</v>
      </c>
      <c r="BI27" s="13">
        <f t="shared" ref="BI27:BI32" si="121">BB27+BE27+BG27</f>
        <v>397.44261007895943</v>
      </c>
      <c r="BJ27" s="15">
        <f t="shared" si="109"/>
        <v>14.1483490666097</v>
      </c>
      <c r="BK27" s="11">
        <v>850</v>
      </c>
      <c r="BL27" s="12">
        <v>880</v>
      </c>
      <c r="BM27" s="12">
        <v>-808.79956610524835</v>
      </c>
      <c r="BN27" s="13">
        <v>-842.73283379103816</v>
      </c>
      <c r="BO27" s="13">
        <v>436.51202826207953</v>
      </c>
      <c r="BP27" s="13">
        <f t="shared" ref="BP27:BP32" si="122">BI27+BL27+BN27</f>
        <v>434.70977628792127</v>
      </c>
      <c r="BQ27" s="15">
        <f t="shared" si="110"/>
        <v>15.471357342627792</v>
      </c>
      <c r="BR27" s="11">
        <v>790</v>
      </c>
      <c r="BS27" s="12">
        <v>790</v>
      </c>
      <c r="BT27" s="12">
        <v>-802.62982921654486</v>
      </c>
      <c r="BU27" s="13">
        <v>-842.93142481463678</v>
      </c>
      <c r="BV27" s="13">
        <v>423.88219904553478</v>
      </c>
      <c r="BW27" s="13">
        <f t="shared" ref="BW27:BW32" si="123">BP27+BS27+BU27</f>
        <v>381.77835147328437</v>
      </c>
      <c r="BX27" s="15">
        <f t="shared" si="111"/>
        <v>13.998381766772482</v>
      </c>
      <c r="BY27" s="11">
        <v>773.77656000000013</v>
      </c>
      <c r="BZ27" s="12">
        <v>850</v>
      </c>
      <c r="CA27" s="12">
        <v>-784.00522626002055</v>
      </c>
      <c r="CB27" s="13">
        <v>-818.1910405804897</v>
      </c>
      <c r="CC27" s="13">
        <v>413.65353278551436</v>
      </c>
      <c r="CD27" s="13">
        <f t="shared" ref="CD27:CD32" si="124">BW27+BZ27+CB27</f>
        <v>413.58731089279468</v>
      </c>
      <c r="CE27" s="15">
        <f t="shared" si="112"/>
        <v>14.722593765845206</v>
      </c>
      <c r="CF27" s="11">
        <v>755.67336999999998</v>
      </c>
      <c r="CG27" s="12">
        <v>820</v>
      </c>
      <c r="CH27" s="12">
        <v>-790.61541163758397</v>
      </c>
      <c r="CI27" s="13">
        <v>-842.76042143933557</v>
      </c>
      <c r="CJ27" s="13">
        <v>378.71149114793047</v>
      </c>
      <c r="CK27" s="13">
        <f t="shared" ref="CK27:CK32" si="125">CD27+CG27+CI27</f>
        <v>390.8268894534591</v>
      </c>
      <c r="CL27" s="15">
        <f>IFERROR(CK27/-AVERAGE(BU27,CB27,CI27)*30,0)</f>
        <v>14.047949381243081</v>
      </c>
      <c r="CM27" s="11">
        <v>5060</v>
      </c>
      <c r="CN27" s="12"/>
      <c r="CO27" s="12">
        <v>-5088.2368050202813</v>
      </c>
      <c r="CP27" s="13"/>
      <c r="CQ27" s="13">
        <v>456.0053681383979</v>
      </c>
      <c r="CR27" s="13">
        <f t="shared" si="113"/>
        <v>390.8268894534591</v>
      </c>
      <c r="CS27" s="15">
        <f t="shared" ref="CS27:CS32" si="126">IFERROR((CR27)/-(CP27/6)*30,0)</f>
        <v>0</v>
      </c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</row>
    <row r="28" spans="1:111">
      <c r="A28" s="68"/>
      <c r="B28" s="68"/>
      <c r="C28" s="93" t="s">
        <v>32</v>
      </c>
      <c r="D28" s="10">
        <v>38</v>
      </c>
      <c r="E28" s="33">
        <v>61</v>
      </c>
      <c r="F28" s="6">
        <v>457.99099999999999</v>
      </c>
      <c r="G28" s="11">
        <v>362.56651506999998</v>
      </c>
      <c r="H28" s="12">
        <v>289.24886193049997</v>
      </c>
      <c r="I28" s="12">
        <v>-264.68538798343724</v>
      </c>
      <c r="J28" s="13">
        <f t="shared" si="114"/>
        <v>-248.37986193049994</v>
      </c>
      <c r="K28" s="13">
        <v>555.87212708656261</v>
      </c>
      <c r="L28" s="13">
        <v>498.86</v>
      </c>
      <c r="M28" s="15">
        <f t="shared" si="115"/>
        <v>59.894420376970125</v>
      </c>
      <c r="N28" s="11">
        <v>197.96355337</v>
      </c>
      <c r="O28" s="12">
        <v>199.79668578720006</v>
      </c>
      <c r="P28" s="12">
        <v>-262.3499475782645</v>
      </c>
      <c r="Q28" s="13">
        <f>S28-O28-L28</f>
        <v>-249.8696857872001</v>
      </c>
      <c r="R28" s="13">
        <v>434.47360579173551</v>
      </c>
      <c r="S28" s="13">
        <v>448.78699999999998</v>
      </c>
      <c r="T28" s="15">
        <f t="shared" si="104"/>
        <v>52.917761445166832</v>
      </c>
      <c r="U28" s="11">
        <v>312.0464260288</v>
      </c>
      <c r="V28" s="12">
        <v>312.56516146399991</v>
      </c>
      <c r="W28" s="12">
        <v>-252.94340088733597</v>
      </c>
      <c r="X28" s="12">
        <f t="shared" si="116"/>
        <v>-254.42516146399987</v>
      </c>
      <c r="Y28" s="13">
        <v>507.89002514146398</v>
      </c>
      <c r="Z28" s="13">
        <v>506.92700000000002</v>
      </c>
      <c r="AA28" s="15">
        <f>IFERROR((Z28/-AE28)*30,0)</f>
        <v>54.124906737012402</v>
      </c>
      <c r="AB28" s="11">
        <v>212.3677958369</v>
      </c>
      <c r="AC28" s="12">
        <v>217.88818853910001</v>
      </c>
      <c r="AD28" s="12">
        <v>-264.21486784830876</v>
      </c>
      <c r="AE28" s="13">
        <f>AG28-AC28-Z28</f>
        <v>-280.97618853910001</v>
      </c>
      <c r="AF28" s="13">
        <v>455.07992798859124</v>
      </c>
      <c r="AG28" s="13">
        <v>443.839</v>
      </c>
      <c r="AH28" s="15">
        <f t="shared" si="105"/>
        <v>50.468739858585501</v>
      </c>
      <c r="AI28" s="11">
        <v>291.54254195999994</v>
      </c>
      <c r="AJ28" s="12">
        <v>334.03219700999995</v>
      </c>
      <c r="AK28" s="12">
        <v>-259.76514605617342</v>
      </c>
      <c r="AL28" s="13">
        <v>-263.83004682322945</v>
      </c>
      <c r="AM28" s="13">
        <v>486.85732389241775</v>
      </c>
      <c r="AN28" s="13">
        <f t="shared" si="118"/>
        <v>514.04115018677044</v>
      </c>
      <c r="AO28" s="15">
        <f t="shared" si="106"/>
        <v>58.406172662098236</v>
      </c>
      <c r="AP28" s="11">
        <v>270.68489299999999</v>
      </c>
      <c r="AQ28" s="12">
        <v>282.07120307999998</v>
      </c>
      <c r="AR28" s="12">
        <v>-264.03432724175883</v>
      </c>
      <c r="AS28" s="13">
        <v>-264.03432724175883</v>
      </c>
      <c r="AT28" s="13">
        <v>493.50788965065891</v>
      </c>
      <c r="AU28" s="13">
        <f t="shared" si="119"/>
        <v>532.0780260250117</v>
      </c>
      <c r="AV28" s="15">
        <f t="shared" si="107"/>
        <v>59.719861585387171</v>
      </c>
      <c r="AW28" s="12">
        <v>208.77841299999997</v>
      </c>
      <c r="AX28" s="12">
        <v>250</v>
      </c>
      <c r="AY28" s="13">
        <v>-256.56347963959314</v>
      </c>
      <c r="AZ28" s="13">
        <v>-267.28696880731167</v>
      </c>
      <c r="BA28" s="13">
        <v>445.72282301106571</v>
      </c>
      <c r="BB28" s="13">
        <f t="shared" si="120"/>
        <v>514.79105721769997</v>
      </c>
      <c r="BC28" s="15">
        <f t="shared" si="108"/>
        <v>57.780130438039507</v>
      </c>
      <c r="BD28" s="11">
        <v>233.92596599999999</v>
      </c>
      <c r="BE28" s="12">
        <v>234</v>
      </c>
      <c r="BF28" s="12">
        <v>-256.40903595194771</v>
      </c>
      <c r="BG28" s="13">
        <v>-267.28447304375811</v>
      </c>
      <c r="BH28" s="13">
        <v>423.23975305911796</v>
      </c>
      <c r="BI28" s="13">
        <f t="shared" si="121"/>
        <v>481.50658417394186</v>
      </c>
      <c r="BJ28" s="15">
        <f t="shared" si="109"/>
        <v>56.092429950809205</v>
      </c>
      <c r="BK28" s="11">
        <v>250</v>
      </c>
      <c r="BL28" s="12">
        <v>248.53793899999997</v>
      </c>
      <c r="BM28" s="12">
        <v>-247.15546924913633</v>
      </c>
      <c r="BN28" s="13">
        <v>-257.52490198563532</v>
      </c>
      <c r="BO28" s="13">
        <v>426.08428380998157</v>
      </c>
      <c r="BP28" s="13">
        <f t="shared" si="122"/>
        <v>472.51962118830647</v>
      </c>
      <c r="BQ28" s="15">
        <f t="shared" si="110"/>
        <v>55.032537896611728</v>
      </c>
      <c r="BR28" s="11">
        <v>230</v>
      </c>
      <c r="BS28" s="12">
        <v>230</v>
      </c>
      <c r="BT28" s="12">
        <v>-245.27010199651252</v>
      </c>
      <c r="BU28" s="13">
        <v>-257.5855880439409</v>
      </c>
      <c r="BV28" s="13">
        <v>410.81418181346908</v>
      </c>
      <c r="BW28" s="13">
        <f t="shared" si="123"/>
        <v>444.93403314436557</v>
      </c>
      <c r="BX28" s="15">
        <f t="shared" si="111"/>
        <v>53.386671631591412</v>
      </c>
      <c r="BY28" s="11">
        <v>244</v>
      </c>
      <c r="BZ28" s="12">
        <v>270</v>
      </c>
      <c r="CA28" s="12">
        <v>-239.57873830616697</v>
      </c>
      <c r="CB28" s="13">
        <v>-250.02534502323823</v>
      </c>
      <c r="CC28" s="13">
        <v>415.23544350730208</v>
      </c>
      <c r="CD28" s="13">
        <f t="shared" si="124"/>
        <v>464.90868812112734</v>
      </c>
      <c r="CE28" s="15">
        <f t="shared" si="112"/>
        <v>54.745970654847831</v>
      </c>
      <c r="CF28" s="11">
        <v>250</v>
      </c>
      <c r="CG28" s="12">
        <v>237.43507199999996</v>
      </c>
      <c r="CH28" s="12">
        <v>-239</v>
      </c>
      <c r="CI28" s="13">
        <v>-254.76323603002501</v>
      </c>
      <c r="CJ28" s="13">
        <v>426.23544350730208</v>
      </c>
      <c r="CK28" s="13">
        <f t="shared" si="125"/>
        <v>447.58052409110223</v>
      </c>
      <c r="CL28" s="15">
        <f t="shared" ref="CL28:CL32" si="127">IFERROR(CK28/-AVERAGE(BU28,CB28,CI28)*30,0)</f>
        <v>52.837896142128002</v>
      </c>
      <c r="CM28" s="11">
        <v>1786.05663</v>
      </c>
      <c r="CN28" s="12"/>
      <c r="CO28" s="12">
        <v>-1729.7759532697401</v>
      </c>
      <c r="CP28" s="13"/>
      <c r="CQ28" s="13">
        <v>562.85724192143516</v>
      </c>
      <c r="CR28" s="13">
        <f t="shared" si="113"/>
        <v>447.58052409110223</v>
      </c>
      <c r="CS28" s="15">
        <f t="shared" si="126"/>
        <v>0</v>
      </c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</row>
    <row r="29" spans="1:111">
      <c r="A29" s="68"/>
      <c r="B29" s="68"/>
      <c r="C29" s="93" t="s">
        <v>33</v>
      </c>
      <c r="D29" s="10">
        <v>14</v>
      </c>
      <c r="E29" s="33">
        <v>28</v>
      </c>
      <c r="F29" s="6">
        <v>261.488</v>
      </c>
      <c r="G29" s="11">
        <v>426.43647999999996</v>
      </c>
      <c r="H29" s="12">
        <v>426.43647999999996</v>
      </c>
      <c r="I29" s="12">
        <v>-416.96200973145631</v>
      </c>
      <c r="J29" s="13">
        <f t="shared" si="114"/>
        <v>-404.08447999999999</v>
      </c>
      <c r="K29" s="13">
        <v>270.9624702685436</v>
      </c>
      <c r="L29" s="13">
        <v>283.83999999999997</v>
      </c>
      <c r="M29" s="15">
        <f t="shared" si="115"/>
        <v>19.093883985352818</v>
      </c>
      <c r="N29" s="11">
        <v>475.54279199999996</v>
      </c>
      <c r="O29" s="12">
        <v>475.54279199999996</v>
      </c>
      <c r="P29" s="12">
        <v>-420</v>
      </c>
      <c r="Q29" s="13">
        <f>S29-O29-L29</f>
        <v>-445.96479199999993</v>
      </c>
      <c r="R29" s="13">
        <v>339.38279199999988</v>
      </c>
      <c r="S29" s="13">
        <v>313.41800000000001</v>
      </c>
      <c r="T29" s="15">
        <f t="shared" si="104"/>
        <v>21.215691473383419</v>
      </c>
      <c r="U29" s="11">
        <v>368.52117199999998</v>
      </c>
      <c r="V29" s="12">
        <v>367.00300599999997</v>
      </c>
      <c r="W29" s="12">
        <v>-431.06872284449923</v>
      </c>
      <c r="X29" s="12">
        <f t="shared" si="116"/>
        <v>-443.18800599999997</v>
      </c>
      <c r="Y29" s="13">
        <v>250.87044915550075</v>
      </c>
      <c r="Z29" s="13">
        <v>237.233</v>
      </c>
      <c r="AA29" s="15">
        <f t="shared" si="117"/>
        <v>15.241212539891956</v>
      </c>
      <c r="AB29" s="11">
        <v>512.9719419999999</v>
      </c>
      <c r="AC29" s="12">
        <v>512.9719419999999</v>
      </c>
      <c r="AD29" s="12">
        <v>-450.27767176511037</v>
      </c>
      <c r="AE29" s="13">
        <f>AG29-AC29-Z29</f>
        <v>-466.95694199999991</v>
      </c>
      <c r="AF29" s="13">
        <v>299.92727023488948</v>
      </c>
      <c r="AG29" s="13">
        <v>283.24799999999999</v>
      </c>
      <c r="AH29" s="15">
        <f t="shared" si="105"/>
        <v>18.899081282262976</v>
      </c>
      <c r="AI29" s="11">
        <v>417.47748399999995</v>
      </c>
      <c r="AJ29" s="12">
        <v>417.47748399999995</v>
      </c>
      <c r="AK29" s="12">
        <v>-442.69441051686186</v>
      </c>
      <c r="AL29" s="13">
        <v>-449.62185585047206</v>
      </c>
      <c r="AM29" s="13">
        <v>274.71034371802756</v>
      </c>
      <c r="AN29" s="13">
        <f t="shared" si="118"/>
        <v>251.10362814952788</v>
      </c>
      <c r="AO29" s="15">
        <f t="shared" si="106"/>
        <v>16.741358241645941</v>
      </c>
      <c r="AP29" s="11">
        <v>447.99080399999997</v>
      </c>
      <c r="AQ29" s="12">
        <v>447.99080399999997</v>
      </c>
      <c r="AR29" s="12">
        <v>-449.96999262260653</v>
      </c>
      <c r="AS29" s="13">
        <v>-449.96999262260653</v>
      </c>
      <c r="AT29" s="13">
        <v>272.731155095421</v>
      </c>
      <c r="AU29" s="13">
        <f t="shared" si="119"/>
        <v>249.12443952692132</v>
      </c>
      <c r="AV29" s="15">
        <f t="shared" si="107"/>
        <v>16.407282059585857</v>
      </c>
      <c r="AW29" s="12">
        <v>432.65914399999997</v>
      </c>
      <c r="AX29" s="12">
        <v>432.66</v>
      </c>
      <c r="AY29" s="13">
        <v>-437.23809796501109</v>
      </c>
      <c r="AZ29" s="13">
        <v>-455.51317754308707</v>
      </c>
      <c r="BA29" s="13">
        <v>268.15220113040982</v>
      </c>
      <c r="BB29" s="13">
        <f t="shared" si="120"/>
        <v>226.27126198383428</v>
      </c>
      <c r="BC29" s="15">
        <f t="shared" si="108"/>
        <v>14.902315845687665</v>
      </c>
      <c r="BD29" s="11">
        <v>418.92065000000002</v>
      </c>
      <c r="BE29" s="12">
        <v>430</v>
      </c>
      <c r="BF29" s="12">
        <v>-436.97489345779269</v>
      </c>
      <c r="BG29" s="13">
        <v>-455.50892423739197</v>
      </c>
      <c r="BH29" s="13">
        <v>250.09795767261716</v>
      </c>
      <c r="BI29" s="13">
        <f t="shared" si="121"/>
        <v>200.76233774644231</v>
      </c>
      <c r="BJ29" s="15">
        <f t="shared" si="109"/>
        <v>13.723380627130478</v>
      </c>
      <c r="BK29" s="11">
        <v>426.58647999999999</v>
      </c>
      <c r="BL29" s="12">
        <v>426.58647999999999</v>
      </c>
      <c r="BM29" s="12">
        <v>-421.20487073198137</v>
      </c>
      <c r="BN29" s="13">
        <v>-438.87656372995576</v>
      </c>
      <c r="BO29" s="13">
        <v>255.47956694063578</v>
      </c>
      <c r="BP29" s="13">
        <f t="shared" si="122"/>
        <v>188.4722540164866</v>
      </c>
      <c r="BQ29" s="15">
        <f t="shared" si="110"/>
        <v>12.880240117729466</v>
      </c>
      <c r="BR29" s="11">
        <v>520</v>
      </c>
      <c r="BS29" s="12">
        <v>520</v>
      </c>
      <c r="BT29" s="12">
        <v>-417.99180863654686</v>
      </c>
      <c r="BU29" s="13">
        <v>-438.9799855292851</v>
      </c>
      <c r="BV29" s="13">
        <v>357.48775830408891</v>
      </c>
      <c r="BW29" s="13">
        <f t="shared" si="123"/>
        <v>269.49226848720156</v>
      </c>
      <c r="BX29" s="15">
        <f t="shared" si="111"/>
        <v>18.974064399716223</v>
      </c>
      <c r="BY29" s="11">
        <v>380.89149999999995</v>
      </c>
      <c r="BZ29" s="12">
        <v>440</v>
      </c>
      <c r="CA29" s="12">
        <v>-408.29252860538463</v>
      </c>
      <c r="CB29" s="13">
        <v>-426.09574228792877</v>
      </c>
      <c r="CC29" s="13">
        <v>330.08672969870418</v>
      </c>
      <c r="CD29" s="13">
        <f t="shared" si="124"/>
        <v>283.39652619927273</v>
      </c>
      <c r="CE29" s="15">
        <f>IFERROR((CD29/-CI29)*30,0)</f>
        <v>19.453290162736177</v>
      </c>
      <c r="CF29" s="11">
        <v>320</v>
      </c>
      <c r="CG29" s="12">
        <v>380</v>
      </c>
      <c r="CH29" s="12">
        <v>-410</v>
      </c>
      <c r="CI29" s="13">
        <v>-437.0415346121768</v>
      </c>
      <c r="CJ29" s="13">
        <v>240.08672969870418</v>
      </c>
      <c r="CK29" s="13">
        <f t="shared" si="125"/>
        <v>226.35499158709598</v>
      </c>
      <c r="CL29" s="15">
        <f t="shared" si="127"/>
        <v>15.645249341699239</v>
      </c>
      <c r="CM29" s="11">
        <v>2893.6113</v>
      </c>
      <c r="CN29" s="12"/>
      <c r="CO29" s="12">
        <v>-2925.8157111330597</v>
      </c>
      <c r="CP29" s="13"/>
      <c r="CQ29" s="13">
        <v>221.59253113729028</v>
      </c>
      <c r="CR29" s="13">
        <f t="shared" si="113"/>
        <v>226.35499158709598</v>
      </c>
      <c r="CS29" s="15">
        <f t="shared" si="126"/>
        <v>0</v>
      </c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</row>
    <row r="30" spans="1:111">
      <c r="A30" s="68"/>
      <c r="B30" s="68"/>
      <c r="C30" s="93" t="s">
        <v>34</v>
      </c>
      <c r="D30" s="10">
        <v>37</v>
      </c>
      <c r="E30" s="33">
        <v>54</v>
      </c>
      <c r="F30" s="6">
        <v>164.619</v>
      </c>
      <c r="G30" s="11">
        <v>145.70182640000002</v>
      </c>
      <c r="H30" s="12">
        <v>156.57531280000001</v>
      </c>
      <c r="I30" s="12">
        <v>-155.70682782903052</v>
      </c>
      <c r="J30" s="13">
        <f t="shared" si="114"/>
        <v>-145.6153128</v>
      </c>
      <c r="K30" s="13">
        <v>154.61399857096947</v>
      </c>
      <c r="L30" s="13">
        <v>175.57900000000001</v>
      </c>
      <c r="M30" s="15">
        <f t="shared" si="115"/>
        <v>35.325364190523864</v>
      </c>
      <c r="N30" s="11">
        <v>125.43114</v>
      </c>
      <c r="O30" s="12">
        <v>173.43114</v>
      </c>
      <c r="P30" s="12">
        <v>-150</v>
      </c>
      <c r="Q30" s="13">
        <f>S30-O30-L30</f>
        <v>-149.11014</v>
      </c>
      <c r="R30" s="13">
        <v>151.01013999999998</v>
      </c>
      <c r="S30" s="13">
        <v>199.9</v>
      </c>
      <c r="T30" s="15">
        <f t="shared" si="104"/>
        <v>34.502597619280493</v>
      </c>
      <c r="U30" s="11">
        <v>176.64438319999999</v>
      </c>
      <c r="V30" s="12">
        <v>176.7</v>
      </c>
      <c r="W30" s="12">
        <v>-149.59025097640998</v>
      </c>
      <c r="X30" s="12">
        <f>Z30-V30-S30</f>
        <v>-173.81299999999999</v>
      </c>
      <c r="Y30" s="13">
        <v>226.95413222358999</v>
      </c>
      <c r="Z30" s="13">
        <v>202.78700000000001</v>
      </c>
      <c r="AA30" s="15">
        <f t="shared" si="117"/>
        <v>46.321567404503753</v>
      </c>
      <c r="AB30" s="11">
        <v>125.95028640000001</v>
      </c>
      <c r="AC30" s="12">
        <v>66.156286399999999</v>
      </c>
      <c r="AD30" s="12">
        <v>-156.25617531224685</v>
      </c>
      <c r="AE30" s="13">
        <f>AG30-AC30-Z30</f>
        <v>-131.3342864</v>
      </c>
      <c r="AF30" s="13">
        <v>172.48111108775316</v>
      </c>
      <c r="AG30" s="13">
        <v>137.60900000000001</v>
      </c>
      <c r="AH30" s="15">
        <f t="shared" si="105"/>
        <v>26.458419727624573</v>
      </c>
      <c r="AI30" s="11">
        <v>153.29328319999999</v>
      </c>
      <c r="AJ30" s="12">
        <v>169.46328319999998</v>
      </c>
      <c r="AK30" s="12">
        <v>-153.6246182234845</v>
      </c>
      <c r="AL30" s="13">
        <v>-156.02859288265719</v>
      </c>
      <c r="AM30" s="13">
        <v>172.14977606426862</v>
      </c>
      <c r="AN30" s="13">
        <f t="shared" si="118"/>
        <v>151.04369031734282</v>
      </c>
      <c r="AO30" s="15">
        <f t="shared" si="106"/>
        <v>29.019071448610216</v>
      </c>
      <c r="AP30" s="11">
        <v>139</v>
      </c>
      <c r="AQ30" s="12">
        <v>170</v>
      </c>
      <c r="AR30" s="12">
        <v>-156.14940393750257</v>
      </c>
      <c r="AS30" s="13">
        <v>-156.14940393750257</v>
      </c>
      <c r="AT30" s="13">
        <v>155.00037212676605</v>
      </c>
      <c r="AU30" s="13">
        <f t="shared" si="119"/>
        <v>164.89428637984022</v>
      </c>
      <c r="AV30" s="15">
        <f t="shared" si="107"/>
        <v>31.294580841583109</v>
      </c>
      <c r="AW30" s="12">
        <v>171</v>
      </c>
      <c r="AX30" s="12">
        <v>160</v>
      </c>
      <c r="AY30" s="13">
        <v>-151.73115873365848</v>
      </c>
      <c r="AZ30" s="13">
        <v>-158.07301003444147</v>
      </c>
      <c r="BA30" s="13">
        <v>174.26921339310755</v>
      </c>
      <c r="BB30" s="13">
        <f t="shared" si="120"/>
        <v>166.82127634539873</v>
      </c>
      <c r="BC30" s="15">
        <f t="shared" si="108"/>
        <v>31.660591646758309</v>
      </c>
      <c r="BD30" s="11">
        <v>140</v>
      </c>
      <c r="BE30" s="12">
        <v>150</v>
      </c>
      <c r="BF30" s="12">
        <v>-151.63982102761219</v>
      </c>
      <c r="BG30" s="13">
        <v>-158.0715340445756</v>
      </c>
      <c r="BH30" s="13">
        <v>162.62939236549533</v>
      </c>
      <c r="BI30" s="13">
        <f t="shared" si="121"/>
        <v>158.7497423008231</v>
      </c>
      <c r="BJ30" s="15">
        <f t="shared" si="109"/>
        <v>31.270520904353447</v>
      </c>
      <c r="BK30" s="11">
        <v>150</v>
      </c>
      <c r="BL30" s="12">
        <v>150</v>
      </c>
      <c r="BM30" s="12">
        <v>-146.16727910461864</v>
      </c>
      <c r="BN30" s="13">
        <v>-152.29974209868899</v>
      </c>
      <c r="BO30" s="13">
        <v>166.46211326087669</v>
      </c>
      <c r="BP30" s="13">
        <f t="shared" si="122"/>
        <v>156.45000020213408</v>
      </c>
      <c r="BQ30" s="15">
        <f t="shared" si="110"/>
        <v>30.810257279220185</v>
      </c>
      <c r="BR30" s="11">
        <v>190</v>
      </c>
      <c r="BS30" s="12">
        <v>190</v>
      </c>
      <c r="BT30" s="12">
        <v>-145.05227646168225</v>
      </c>
      <c r="BU30" s="13">
        <v>-152.33563171929526</v>
      </c>
      <c r="BV30" s="13">
        <v>211.40983679919441</v>
      </c>
      <c r="BW30" s="13">
        <f t="shared" si="123"/>
        <v>194.11436848283884</v>
      </c>
      <c r="BX30" s="15">
        <f t="shared" si="111"/>
        <v>39.383559518304011</v>
      </c>
      <c r="BY30" s="11">
        <v>149</v>
      </c>
      <c r="BZ30" s="12">
        <v>150</v>
      </c>
      <c r="CA30" s="12">
        <v>-141.68641469240831</v>
      </c>
      <c r="CB30" s="13">
        <v>-147.86451823326561</v>
      </c>
      <c r="CC30" s="13">
        <v>218.7234221067861</v>
      </c>
      <c r="CD30" s="13">
        <f t="shared" si="124"/>
        <v>196.2498502495732</v>
      </c>
      <c r="CE30" s="15">
        <f t="shared" si="112"/>
        <v>38.656025939321239</v>
      </c>
      <c r="CF30" s="11">
        <v>111.18928319999999</v>
      </c>
      <c r="CG30" s="12">
        <v>150</v>
      </c>
      <c r="CH30" s="12">
        <v>-142.88101574254</v>
      </c>
      <c r="CI30" s="13">
        <v>-152.30472777333239</v>
      </c>
      <c r="CJ30" s="13">
        <v>187.03168956424611</v>
      </c>
      <c r="CK30" s="13">
        <f t="shared" si="125"/>
        <v>193.94512247624084</v>
      </c>
      <c r="CL30" s="15">
        <f t="shared" si="127"/>
        <v>38.574304680611981</v>
      </c>
      <c r="CM30" s="11">
        <v>1057.66482</v>
      </c>
      <c r="CN30" s="12"/>
      <c r="CO30" s="12">
        <v>-1033.4272704456635</v>
      </c>
      <c r="CP30" s="13"/>
      <c r="CQ30" s="13">
        <v>215.33804978329863</v>
      </c>
      <c r="CR30" s="13">
        <f t="shared" si="113"/>
        <v>193.94512247624084</v>
      </c>
      <c r="CS30" s="15">
        <f t="shared" si="126"/>
        <v>0</v>
      </c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</row>
    <row r="31" spans="1:111">
      <c r="A31" s="68"/>
      <c r="B31" s="68"/>
      <c r="C31" s="93" t="s">
        <v>35</v>
      </c>
      <c r="D31" s="10"/>
      <c r="E31" s="33"/>
      <c r="F31" s="6"/>
      <c r="G31" s="11">
        <v>626.10763215499992</v>
      </c>
      <c r="H31" s="12">
        <v>620.47921168799996</v>
      </c>
      <c r="I31" s="12">
        <v>-626.10763215499992</v>
      </c>
      <c r="J31" s="13">
        <f>H31*-1</f>
        <v>-620.47921168799996</v>
      </c>
      <c r="K31" s="13">
        <v>0</v>
      </c>
      <c r="L31" s="13">
        <f t="shared" ref="L31" si="128">F31+H31+J31</f>
        <v>0</v>
      </c>
      <c r="M31" s="15">
        <f t="shared" si="115"/>
        <v>0</v>
      </c>
      <c r="N31" s="11">
        <v>593.276864811</v>
      </c>
      <c r="O31" s="12">
        <v>593.78686481099999</v>
      </c>
      <c r="P31" s="12">
        <v>-593.276864811</v>
      </c>
      <c r="Q31" s="13">
        <f>O31*-1</f>
        <v>-593.78686481099999</v>
      </c>
      <c r="R31" s="13">
        <v>0</v>
      </c>
      <c r="S31" s="13">
        <f t="shared" ref="S31" si="129">L31+O31+Q31</f>
        <v>0</v>
      </c>
      <c r="T31" s="15">
        <f t="shared" si="104"/>
        <v>0</v>
      </c>
      <c r="U31" s="11">
        <v>640.32543881599997</v>
      </c>
      <c r="V31" s="12">
        <v>620</v>
      </c>
      <c r="W31" s="12">
        <v>-640.32543881599997</v>
      </c>
      <c r="X31" s="13">
        <f>V31*-1</f>
        <v>-620</v>
      </c>
      <c r="Y31" s="13">
        <v>0</v>
      </c>
      <c r="Z31" s="13">
        <f t="shared" ref="Z31" si="130">S31+V31+X31</f>
        <v>0</v>
      </c>
      <c r="AA31" s="15">
        <f t="shared" si="117"/>
        <v>0</v>
      </c>
      <c r="AB31" s="11">
        <v>580</v>
      </c>
      <c r="AC31" s="12">
        <v>388.60836888399996</v>
      </c>
      <c r="AD31" s="12">
        <v>-580</v>
      </c>
      <c r="AE31" s="13">
        <f>AC31*-1</f>
        <v>-388.60836888399996</v>
      </c>
      <c r="AF31" s="13">
        <v>0</v>
      </c>
      <c r="AG31" s="13">
        <f t="shared" ref="AG31" si="131">Z31+AC31+AE31</f>
        <v>0</v>
      </c>
      <c r="AH31" s="15">
        <f t="shared" si="105"/>
        <v>0</v>
      </c>
      <c r="AI31" s="11">
        <v>600</v>
      </c>
      <c r="AJ31" s="12">
        <v>600</v>
      </c>
      <c r="AK31" s="12">
        <v>-600</v>
      </c>
      <c r="AL31" s="13">
        <f>AJ31*-1</f>
        <v>-600</v>
      </c>
      <c r="AM31" s="13">
        <v>0</v>
      </c>
      <c r="AN31" s="13">
        <f t="shared" si="118"/>
        <v>0</v>
      </c>
      <c r="AO31" s="15">
        <f t="shared" si="106"/>
        <v>0</v>
      </c>
      <c r="AP31" s="141">
        <v>571</v>
      </c>
      <c r="AQ31" s="142">
        <v>571</v>
      </c>
      <c r="AR31" s="12">
        <v>-571</v>
      </c>
      <c r="AS31" s="13">
        <f>AQ31*-1</f>
        <v>-571</v>
      </c>
      <c r="AT31" s="13">
        <v>0</v>
      </c>
      <c r="AU31" s="13">
        <f t="shared" si="119"/>
        <v>0</v>
      </c>
      <c r="AV31" s="15">
        <f t="shared" si="107"/>
        <v>0</v>
      </c>
      <c r="AW31" s="12">
        <v>564.73991599999999</v>
      </c>
      <c r="AX31" s="12">
        <v>564.73991599999999</v>
      </c>
      <c r="AY31" s="13">
        <v>-564.73991599999999</v>
      </c>
      <c r="AZ31" s="13">
        <f>AX31*-1</f>
        <v>-564.73991599999999</v>
      </c>
      <c r="BA31" s="13">
        <v>0</v>
      </c>
      <c r="BB31" s="13">
        <f t="shared" si="120"/>
        <v>0</v>
      </c>
      <c r="BC31" s="15">
        <f t="shared" si="108"/>
        <v>0</v>
      </c>
      <c r="BD31" s="141">
        <v>564.73991599999999</v>
      </c>
      <c r="BE31" s="13">
        <f>565-20</f>
        <v>545</v>
      </c>
      <c r="BF31" s="12">
        <v>-564.73991599999999</v>
      </c>
      <c r="BG31" s="13">
        <f>BE31*-1</f>
        <v>-545</v>
      </c>
      <c r="BH31" s="13">
        <v>0</v>
      </c>
      <c r="BI31" s="13">
        <f t="shared" si="121"/>
        <v>0</v>
      </c>
      <c r="BJ31" s="15">
        <f t="shared" si="109"/>
        <v>0</v>
      </c>
      <c r="BK31" s="141">
        <v>559.40191600000003</v>
      </c>
      <c r="BL31" s="142">
        <f>559.401916-20</f>
        <v>539.40191600000003</v>
      </c>
      <c r="BM31" s="12">
        <v>-559.40191600000003</v>
      </c>
      <c r="BN31" s="13">
        <f>BL31*-1</f>
        <v>-539.40191600000003</v>
      </c>
      <c r="BO31" s="13">
        <v>0</v>
      </c>
      <c r="BP31" s="13">
        <f t="shared" si="122"/>
        <v>0</v>
      </c>
      <c r="BQ31" s="15">
        <f t="shared" si="110"/>
        <v>0</v>
      </c>
      <c r="BR31" s="141">
        <v>536.78991599999995</v>
      </c>
      <c r="BS31" s="142">
        <f>536.789916-20</f>
        <v>516.78991599999995</v>
      </c>
      <c r="BT31" s="12">
        <v>-536.78991599999995</v>
      </c>
      <c r="BU31" s="13">
        <f>BS31*-1</f>
        <v>-516.78991599999995</v>
      </c>
      <c r="BV31" s="13">
        <v>0</v>
      </c>
      <c r="BW31" s="13">
        <f t="shared" si="123"/>
        <v>0</v>
      </c>
      <c r="BX31" s="15">
        <f t="shared" si="111"/>
        <v>0</v>
      </c>
      <c r="BY31" s="141">
        <v>553.55991599999993</v>
      </c>
      <c r="BZ31" s="142">
        <f>553.559916-20</f>
        <v>533.55991600000004</v>
      </c>
      <c r="CA31" s="12">
        <v>-553.55991599999993</v>
      </c>
      <c r="CB31" s="13">
        <f>BZ31*-1</f>
        <v>-533.55991600000004</v>
      </c>
      <c r="CC31" s="13">
        <v>0</v>
      </c>
      <c r="CD31" s="13">
        <f t="shared" si="124"/>
        <v>0</v>
      </c>
      <c r="CE31" s="15">
        <f t="shared" si="112"/>
        <v>0</v>
      </c>
      <c r="CF31" s="141">
        <v>542.37991599999998</v>
      </c>
      <c r="CG31" s="142">
        <f>542.379916-20</f>
        <v>522.37991599999998</v>
      </c>
      <c r="CH31" s="12">
        <v>-542.37991599999998</v>
      </c>
      <c r="CI31" s="13">
        <f>CG31*-1</f>
        <v>-522.37991599999998</v>
      </c>
      <c r="CJ31" s="13">
        <v>0</v>
      </c>
      <c r="CK31" s="13">
        <f t="shared" si="125"/>
        <v>0</v>
      </c>
      <c r="CL31" s="15">
        <f t="shared" si="127"/>
        <v>0</v>
      </c>
      <c r="CM31" s="11">
        <v>2793.8316</v>
      </c>
      <c r="CN31" s="12"/>
      <c r="CO31" s="12">
        <v>-2793.8316</v>
      </c>
      <c r="CP31" s="13"/>
      <c r="CQ31" s="13"/>
      <c r="CR31" s="13"/>
      <c r="CS31" s="15">
        <f t="shared" si="126"/>
        <v>0</v>
      </c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</row>
    <row r="32" spans="1:111">
      <c r="A32" s="68"/>
      <c r="B32" s="68"/>
      <c r="C32" s="93" t="s">
        <v>24</v>
      </c>
      <c r="D32" s="10">
        <v>13</v>
      </c>
      <c r="E32" s="33">
        <v>22</v>
      </c>
      <c r="F32" s="6">
        <v>289</v>
      </c>
      <c r="G32" s="11">
        <v>480</v>
      </c>
      <c r="H32" s="12">
        <v>487.53924465999989</v>
      </c>
      <c r="I32" s="12">
        <v>-498.56306378031491</v>
      </c>
      <c r="J32" s="13">
        <f>L32-H32-F32</f>
        <v>-474.03924465999989</v>
      </c>
      <c r="K32" s="13">
        <v>270.43693621968509</v>
      </c>
      <c r="L32" s="13">
        <v>302.5</v>
      </c>
      <c r="M32" s="15">
        <f t="shared" si="115"/>
        <v>17.816242758258973</v>
      </c>
      <c r="N32" s="11">
        <v>520.48008285999992</v>
      </c>
      <c r="O32" s="12">
        <f>513.96665621+14</f>
        <v>527.96665621</v>
      </c>
      <c r="P32" s="12">
        <v>-440</v>
      </c>
      <c r="Q32" s="13">
        <f>S32-O32-L32</f>
        <v>-509.36665620999997</v>
      </c>
      <c r="R32" s="13">
        <v>382.98008285999992</v>
      </c>
      <c r="S32" s="13">
        <v>321.10000000000002</v>
      </c>
      <c r="T32" s="15">
        <f t="shared" si="104"/>
        <v>21.082822569286211</v>
      </c>
      <c r="U32" s="11">
        <v>494.85674670999992</v>
      </c>
      <c r="V32" s="12">
        <v>501.70425490999992</v>
      </c>
      <c r="W32" s="12">
        <v>-498.85228404098223</v>
      </c>
      <c r="X32" s="12">
        <f>Z32-V32-S32</f>
        <v>-456.91225490999994</v>
      </c>
      <c r="Y32" s="13">
        <v>317.10446266901772</v>
      </c>
      <c r="Z32" s="13">
        <v>365.892</v>
      </c>
      <c r="AA32" s="15">
        <f t="shared" si="117"/>
        <v>19.32626050364992</v>
      </c>
      <c r="AB32" s="11">
        <v>548.10607846999994</v>
      </c>
      <c r="AC32" s="12">
        <v>547.7832326099998</v>
      </c>
      <c r="AD32" s="12">
        <v>-521.0817512587422</v>
      </c>
      <c r="AE32" s="13">
        <f>AG32-AC32-Z32</f>
        <v>-567.97123260999979</v>
      </c>
      <c r="AF32" s="13">
        <v>392.91632721125768</v>
      </c>
      <c r="AG32" s="13">
        <v>345.70400000000001</v>
      </c>
      <c r="AH32" s="15">
        <f t="shared" si="105"/>
        <v>19.932087877413124</v>
      </c>
      <c r="AI32" s="11">
        <v>497.53279454999995</v>
      </c>
      <c r="AJ32" s="12">
        <v>588.12162716</v>
      </c>
      <c r="AK32" s="12">
        <v>-512.3060572830675</v>
      </c>
      <c r="AL32" s="12">
        <v>-520.32281132738058</v>
      </c>
      <c r="AM32" s="13">
        <v>378.14306447819013</v>
      </c>
      <c r="AN32" s="13">
        <f t="shared" si="118"/>
        <v>413.50281583261949</v>
      </c>
      <c r="AO32" s="15">
        <f t="shared" si="106"/>
        <v>23.822685704763913</v>
      </c>
      <c r="AP32" s="11">
        <v>486.92275705999998</v>
      </c>
      <c r="AQ32" s="12">
        <v>500</v>
      </c>
      <c r="AR32" s="12">
        <v>-520.72569099536463</v>
      </c>
      <c r="AS32" s="12">
        <v>-520.72569099536463</v>
      </c>
      <c r="AT32" s="13">
        <v>344.34013054282548</v>
      </c>
      <c r="AU32" s="13">
        <f t="shared" si="119"/>
        <v>392.77712483725486</v>
      </c>
      <c r="AV32" s="15">
        <f t="shared" si="107"/>
        <v>22.353268977770728</v>
      </c>
      <c r="AW32" s="12">
        <v>490</v>
      </c>
      <c r="AX32" s="12">
        <v>500</v>
      </c>
      <c r="AY32" s="13">
        <v>-505.99176484038873</v>
      </c>
      <c r="AZ32" s="13">
        <v>-527.14051608449734</v>
      </c>
      <c r="BA32" s="13">
        <v>328.34836570243675</v>
      </c>
      <c r="BB32" s="13">
        <f t="shared" si="120"/>
        <v>365.63660875275752</v>
      </c>
      <c r="BC32" s="15">
        <f t="shared" si="108"/>
        <v>20.808874202652831</v>
      </c>
      <c r="BD32" s="11">
        <v>480</v>
      </c>
      <c r="BE32" s="12">
        <v>502.96215054999999</v>
      </c>
      <c r="BF32" s="12">
        <v>-505.68717264281662</v>
      </c>
      <c r="BG32" s="13">
        <v>-527.13559396617063</v>
      </c>
      <c r="BH32" s="13">
        <v>302.66119305962008</v>
      </c>
      <c r="BI32" s="13">
        <f t="shared" si="121"/>
        <v>341.46316533658694</v>
      </c>
      <c r="BJ32" s="15">
        <f t="shared" si="109"/>
        <v>20.169599491625114</v>
      </c>
      <c r="BK32" s="11">
        <v>470</v>
      </c>
      <c r="BL32" s="12">
        <v>513.95931190999988</v>
      </c>
      <c r="BM32" s="12">
        <v>-487.43738684477108</v>
      </c>
      <c r="BN32" s="13">
        <v>-507.88787176220876</v>
      </c>
      <c r="BO32" s="13">
        <v>285.22380621484893</v>
      </c>
      <c r="BP32" s="13">
        <f t="shared" si="122"/>
        <v>347.53460548437806</v>
      </c>
      <c r="BQ32" s="15">
        <f t="shared" si="110"/>
        <v>20.52339190252637</v>
      </c>
      <c r="BR32" s="11">
        <v>510</v>
      </c>
      <c r="BS32" s="12">
        <v>510</v>
      </c>
      <c r="BT32" s="12">
        <v>-483.7190856084942</v>
      </c>
      <c r="BU32" s="13">
        <v>-508.0075561607303</v>
      </c>
      <c r="BV32" s="13">
        <v>311.50472060635479</v>
      </c>
      <c r="BW32" s="13">
        <f t="shared" si="123"/>
        <v>349.52704932364776</v>
      </c>
      <c r="BX32" s="15">
        <f t="shared" si="111"/>
        <v>21.265196425604998</v>
      </c>
      <c r="BY32" s="11">
        <v>496.20629440999988</v>
      </c>
      <c r="BZ32" s="12">
        <v>503.21663254999987</v>
      </c>
      <c r="CA32" s="12">
        <v>-472.49463869160718</v>
      </c>
      <c r="CB32" s="13">
        <v>-493.09732531243759</v>
      </c>
      <c r="CC32" s="13">
        <v>335.21637632474744</v>
      </c>
      <c r="CD32" s="13">
        <f t="shared" si="124"/>
        <v>359.64635656120998</v>
      </c>
      <c r="CE32" s="15">
        <f t="shared" si="112"/>
        <v>21.3540237926555</v>
      </c>
      <c r="CF32" s="11">
        <v>420</v>
      </c>
      <c r="CG32" s="12">
        <v>484.14033720999987</v>
      </c>
      <c r="CH32" s="12">
        <v>-474</v>
      </c>
      <c r="CI32" s="13">
        <v>-505.26265221017513</v>
      </c>
      <c r="CJ32" s="13">
        <v>281.21637632474744</v>
      </c>
      <c r="CK32" s="13">
        <f t="shared" si="125"/>
        <v>338.52404156103478</v>
      </c>
      <c r="CL32" s="15">
        <f t="shared" si="127"/>
        <v>20.225584433564741</v>
      </c>
      <c r="CM32" s="11">
        <v>2764.8954870000002</v>
      </c>
      <c r="CN32" s="12"/>
      <c r="CO32" s="12">
        <v>-2756.0181199674926</v>
      </c>
      <c r="CP32" s="13"/>
      <c r="CQ32" s="13">
        <v>251.48821503532963</v>
      </c>
      <c r="CR32" s="13">
        <f t="shared" si="113"/>
        <v>338.52404156103478</v>
      </c>
      <c r="CS32" s="15">
        <f t="shared" si="126"/>
        <v>0</v>
      </c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</row>
    <row r="33" spans="1:111">
      <c r="A33" s="68"/>
      <c r="B33" s="68"/>
      <c r="C33" s="90" t="s">
        <v>27</v>
      </c>
      <c r="D33" s="76"/>
      <c r="E33" s="77"/>
      <c r="F33" s="78">
        <f>SUM(F26:F32)</f>
        <v>2005.3719999999998</v>
      </c>
      <c r="G33" s="79">
        <f t="shared" ref="G33:K33" si="132">SUM(G26:G32)</f>
        <v>3626.7499001249994</v>
      </c>
      <c r="H33" s="79">
        <f t="shared" si="132"/>
        <v>3470.4143765784997</v>
      </c>
      <c r="I33" s="80">
        <f t="shared" si="132"/>
        <v>-3298.1653424239221</v>
      </c>
      <c r="J33" s="80">
        <f t="shared" si="132"/>
        <v>-3182.0073765784996</v>
      </c>
      <c r="K33" s="81">
        <f t="shared" si="132"/>
        <v>2333.9565577010771</v>
      </c>
      <c r="L33" s="81">
        <f>SUM(L26:L32)</f>
        <v>2293.779</v>
      </c>
      <c r="M33" s="82"/>
      <c r="N33" s="79">
        <f t="shared" ref="N33:S33" si="133">SUM(N26:N32)</f>
        <v>3348.4414450410004</v>
      </c>
      <c r="O33" s="79">
        <f t="shared" si="133"/>
        <v>3477.9159028082004</v>
      </c>
      <c r="P33" s="80">
        <f t="shared" si="133"/>
        <v>-3215.6268123892646</v>
      </c>
      <c r="Q33" s="80">
        <f t="shared" si="133"/>
        <v>-3307.8609028081992</v>
      </c>
      <c r="R33" s="81">
        <f t="shared" si="133"/>
        <v>2426.5936326517353</v>
      </c>
      <c r="S33" s="81">
        <f t="shared" si="133"/>
        <v>2463.8339999999998</v>
      </c>
      <c r="T33" s="82"/>
      <c r="U33" s="79">
        <f>SUM(U26:U32)</f>
        <v>3348.1189892547991</v>
      </c>
      <c r="V33" s="79">
        <f>SUM(V26:V32)</f>
        <v>3385.992895374</v>
      </c>
      <c r="W33" s="80">
        <f t="shared" ref="W33" si="134">SUM(W26:W32)</f>
        <v>-3322.0170336907208</v>
      </c>
      <c r="X33" s="80">
        <f>SUM(X26:X32)</f>
        <v>-3332.0438953739999</v>
      </c>
      <c r="Y33" s="81">
        <f>SUM(Y26:Y32)</f>
        <v>2489.9359555640785</v>
      </c>
      <c r="Z33" s="81">
        <f>SUM(Z26:Z32)</f>
        <v>2517.7829999999999</v>
      </c>
      <c r="AA33" s="82"/>
      <c r="AB33" s="79">
        <f t="shared" ref="AB33:AG33" si="135">SUM(AB26:AB32)</f>
        <v>3373.3063292069</v>
      </c>
      <c r="AC33" s="79">
        <f t="shared" si="135"/>
        <v>3152.8652189330996</v>
      </c>
      <c r="AD33" s="80">
        <f t="shared" si="135"/>
        <v>-3375.8694638976531</v>
      </c>
      <c r="AE33" s="80">
        <f t="shared" si="135"/>
        <v>-3283.0832189330995</v>
      </c>
      <c r="AF33" s="81">
        <f t="shared" si="135"/>
        <v>2515.2198653092469</v>
      </c>
      <c r="AG33" s="81">
        <f t="shared" si="135"/>
        <v>2387.5650000000001</v>
      </c>
      <c r="AH33" s="82"/>
      <c r="AI33" s="79">
        <f t="shared" ref="AI33:AN33" si="136">SUM(AI26:AI32)</f>
        <v>3193.3852437099995</v>
      </c>
      <c r="AJ33" s="79">
        <f t="shared" si="136"/>
        <v>3379.0945913700002</v>
      </c>
      <c r="AK33" s="80">
        <f t="shared" si="136"/>
        <v>-3348.7833881488277</v>
      </c>
      <c r="AL33" s="80">
        <f t="shared" si="136"/>
        <v>-3391.7973639365609</v>
      </c>
      <c r="AM33" s="81">
        <f t="shared" si="136"/>
        <v>2359.8217208704182</v>
      </c>
      <c r="AN33" s="81">
        <f t="shared" si="136"/>
        <v>2374.8622274334393</v>
      </c>
      <c r="AO33" s="82"/>
      <c r="AP33" s="79">
        <f t="shared" ref="AP33:AU33" si="137">SUM(AP26:AP32)</f>
        <v>3275.5984540600002</v>
      </c>
      <c r="AQ33" s="79">
        <f t="shared" si="137"/>
        <v>3397.0315770799998</v>
      </c>
      <c r="AR33" s="80">
        <f t="shared" si="137"/>
        <v>-3364.9590189141545</v>
      </c>
      <c r="AS33" s="80">
        <f t="shared" si="137"/>
        <v>-3364.9590189141545</v>
      </c>
      <c r="AT33" s="81">
        <f t="shared" si="137"/>
        <v>2270.4611560162634</v>
      </c>
      <c r="AU33" s="81">
        <f t="shared" si="137"/>
        <v>2406.9347855992846</v>
      </c>
      <c r="AV33" s="82"/>
      <c r="AW33" s="79">
        <f t="shared" ref="AW33:BB33" si="138">SUM(AW26:AW32)</f>
        <v>3275.2375195</v>
      </c>
      <c r="AX33" s="79">
        <f t="shared" si="138"/>
        <v>3366.3999159999998</v>
      </c>
      <c r="AY33" s="80">
        <f t="shared" si="138"/>
        <v>-3279.6439034905634</v>
      </c>
      <c r="AZ33" s="80">
        <f t="shared" si="138"/>
        <v>-3393.1177445148101</v>
      </c>
      <c r="BA33" s="81">
        <f t="shared" si="138"/>
        <v>2266.0547720257</v>
      </c>
      <c r="BB33" s="81">
        <f t="shared" si="138"/>
        <v>2380.216957084474</v>
      </c>
      <c r="BC33" s="82"/>
      <c r="BD33" s="79">
        <f t="shared" ref="BD33:BI33" si="139">SUM(BD26:BD32)</f>
        <v>3156.704882</v>
      </c>
      <c r="BE33" s="79">
        <f t="shared" si="139"/>
        <v>3179.7408205499996</v>
      </c>
      <c r="BF33" s="80">
        <f t="shared" si="139"/>
        <v>-3278.0096109403516</v>
      </c>
      <c r="BG33" s="80">
        <f t="shared" si="139"/>
        <v>-3373.3514188386048</v>
      </c>
      <c r="BH33" s="81">
        <f t="shared" si="139"/>
        <v>2144.7500430853484</v>
      </c>
      <c r="BI33" s="81">
        <f t="shared" si="139"/>
        <v>2186.6063587958688</v>
      </c>
      <c r="BJ33" s="82"/>
      <c r="BK33" s="79">
        <f t="shared" ref="BK33:BP33" si="140">SUM(BK26:BK32)</f>
        <v>3295.9883959999997</v>
      </c>
      <c r="BL33" s="79">
        <f t="shared" si="140"/>
        <v>3353.6471734100005</v>
      </c>
      <c r="BM33" s="80">
        <f t="shared" si="140"/>
        <v>-3174.7521986558622</v>
      </c>
      <c r="BN33" s="80">
        <f t="shared" si="140"/>
        <v>-3264.47948456531</v>
      </c>
      <c r="BO33" s="81">
        <f t="shared" si="140"/>
        <v>2265.9862404294859</v>
      </c>
      <c r="BP33" s="81">
        <f t="shared" si="140"/>
        <v>2275.7740476405593</v>
      </c>
      <c r="BQ33" s="82"/>
      <c r="BR33" s="79">
        <f t="shared" ref="BR33:BW33" si="141">SUM(BR26:BR32)</f>
        <v>3169.2189424999997</v>
      </c>
      <c r="BS33" s="79">
        <f t="shared" si="141"/>
        <v>3216.6590624999999</v>
      </c>
      <c r="BT33" s="80">
        <f t="shared" si="141"/>
        <v>-3132.1896153568559</v>
      </c>
      <c r="BU33" s="80">
        <f t="shared" si="141"/>
        <v>-3242.5096524292253</v>
      </c>
      <c r="BV33" s="81">
        <f t="shared" si="141"/>
        <v>2303.0155675726296</v>
      </c>
      <c r="BW33" s="81">
        <f t="shared" si="141"/>
        <v>2249.9234577113343</v>
      </c>
      <c r="BX33" s="82"/>
      <c r="BY33" s="79">
        <f t="shared" ref="BY33:CD33" si="142">SUM(BY26:BY32)</f>
        <v>3056.43427041</v>
      </c>
      <c r="BZ33" s="79">
        <f t="shared" si="142"/>
        <v>3274.3360750500001</v>
      </c>
      <c r="CA33" s="80">
        <f t="shared" si="142"/>
        <v>-3088.7347306660049</v>
      </c>
      <c r="CB33" s="80">
        <f t="shared" si="142"/>
        <v>-3179.2786563711102</v>
      </c>
      <c r="CC33" s="81">
        <f t="shared" si="142"/>
        <v>2270.7151073166247</v>
      </c>
      <c r="CD33" s="81">
        <f t="shared" si="142"/>
        <v>2344.9808763902238</v>
      </c>
      <c r="CE33" s="82"/>
      <c r="CF33" s="79">
        <f t="shared" ref="CF33:CK33" si="143">SUM(CF26:CF32)</f>
        <v>2858.9056457000002</v>
      </c>
      <c r="CG33" s="79">
        <f t="shared" si="143"/>
        <v>3003.95532521</v>
      </c>
      <c r="CH33" s="80">
        <f t="shared" si="143"/>
        <v>-3089.8763433801237</v>
      </c>
      <c r="CI33" s="80">
        <f t="shared" si="143"/>
        <v>-3237.8963746371878</v>
      </c>
      <c r="CJ33" s="81">
        <f t="shared" si="143"/>
        <v>2039.7444096365009</v>
      </c>
      <c r="CK33" s="81">
        <f t="shared" si="143"/>
        <v>2111.0398269630355</v>
      </c>
      <c r="CL33" s="82"/>
      <c r="CM33" s="79">
        <f t="shared" ref="CM33:CR33" si="144">SUM(CM26:CM32)</f>
        <v>19768.525577</v>
      </c>
      <c r="CN33" s="79">
        <f t="shared" si="144"/>
        <v>0</v>
      </c>
      <c r="CO33" s="80">
        <f t="shared" si="144"/>
        <v>-19721.322611169071</v>
      </c>
      <c r="CP33" s="80">
        <f t="shared" si="144"/>
        <v>0</v>
      </c>
      <c r="CQ33" s="81">
        <f t="shared" si="144"/>
        <v>2359.3720621007619</v>
      </c>
      <c r="CR33" s="81">
        <f t="shared" si="144"/>
        <v>2111.0398269630355</v>
      </c>
      <c r="CS33" s="82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</row>
    <row r="34" spans="1:111">
      <c r="A34" s="68"/>
      <c r="B34" s="68"/>
      <c r="C34" s="89" t="s">
        <v>28</v>
      </c>
      <c r="D34" s="40"/>
      <c r="E34" s="34"/>
      <c r="F34" s="47"/>
      <c r="G34" s="51"/>
      <c r="H34" s="51"/>
      <c r="I34" s="51"/>
      <c r="J34" s="51"/>
      <c r="K34" s="51">
        <v>181</v>
      </c>
      <c r="L34" s="51">
        <v>428</v>
      </c>
      <c r="M34" s="18"/>
      <c r="N34" s="51"/>
      <c r="O34" s="51"/>
      <c r="P34" s="51"/>
      <c r="Q34" s="51"/>
      <c r="R34" s="51">
        <v>260</v>
      </c>
      <c r="S34" s="51">
        <v>184.7</v>
      </c>
      <c r="T34" s="18"/>
      <c r="U34" s="51"/>
      <c r="V34" s="51"/>
      <c r="W34" s="51"/>
      <c r="X34" s="51"/>
      <c r="Y34" s="51">
        <v>110</v>
      </c>
      <c r="Z34" s="51">
        <v>105</v>
      </c>
      <c r="AA34" s="18"/>
      <c r="AB34" s="51"/>
      <c r="AC34" s="51"/>
      <c r="AD34" s="51"/>
      <c r="AE34" s="51"/>
      <c r="AF34" s="51">
        <v>210</v>
      </c>
      <c r="AG34" s="51">
        <v>217</v>
      </c>
      <c r="AH34" s="18"/>
      <c r="AI34" s="51"/>
      <c r="AJ34" s="51"/>
      <c r="AK34" s="51"/>
      <c r="AL34" s="51"/>
      <c r="AM34" s="51">
        <v>160</v>
      </c>
      <c r="AN34" s="51">
        <v>257</v>
      </c>
      <c r="AO34" s="18"/>
      <c r="AP34" s="51"/>
      <c r="AQ34" s="51"/>
      <c r="AR34" s="51"/>
      <c r="AS34" s="51"/>
      <c r="AT34" s="51">
        <v>290</v>
      </c>
      <c r="AU34" s="51">
        <v>250</v>
      </c>
      <c r="AV34" s="18"/>
      <c r="AW34" s="51"/>
      <c r="AX34" s="51"/>
      <c r="AY34" s="51"/>
      <c r="AZ34" s="51"/>
      <c r="BA34" s="51">
        <v>186</v>
      </c>
      <c r="BB34" s="51">
        <v>160</v>
      </c>
      <c r="BC34" s="18"/>
      <c r="BD34" s="51"/>
      <c r="BE34" s="51"/>
      <c r="BF34" s="51"/>
      <c r="BG34" s="51"/>
      <c r="BH34" s="51">
        <v>230</v>
      </c>
      <c r="BI34" s="51">
        <v>260</v>
      </c>
      <c r="BJ34" s="18"/>
      <c r="BK34" s="51"/>
      <c r="BL34" s="51"/>
      <c r="BM34" s="51"/>
      <c r="BN34" s="51"/>
      <c r="BO34" s="51">
        <v>180</v>
      </c>
      <c r="BP34" s="51">
        <v>260</v>
      </c>
      <c r="BQ34" s="18"/>
      <c r="BR34" s="51"/>
      <c r="BS34" s="51"/>
      <c r="BT34" s="51"/>
      <c r="BU34" s="51"/>
      <c r="BV34" s="51">
        <v>210</v>
      </c>
      <c r="BW34" s="51">
        <v>340</v>
      </c>
      <c r="BX34" s="18"/>
      <c r="BY34" s="51"/>
      <c r="BZ34" s="51"/>
      <c r="CA34" s="51"/>
      <c r="CB34" s="51"/>
      <c r="CC34" s="51">
        <v>251</v>
      </c>
      <c r="CD34" s="51">
        <v>290</v>
      </c>
      <c r="CE34" s="18"/>
      <c r="CF34" s="51"/>
      <c r="CG34" s="51"/>
      <c r="CH34" s="51"/>
      <c r="CI34" s="51"/>
      <c r="CJ34" s="51">
        <v>180</v>
      </c>
      <c r="CK34" s="51">
        <v>190</v>
      </c>
      <c r="CL34" s="18"/>
      <c r="CM34" s="51"/>
      <c r="CN34" s="51"/>
      <c r="CO34" s="51"/>
      <c r="CP34" s="51"/>
      <c r="CQ34" s="51">
        <v>98.842627884999999</v>
      </c>
      <c r="CR34" s="51">
        <f>CN33/6*0.03</f>
        <v>0</v>
      </c>
      <c r="CS34" s="18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</row>
    <row r="35" spans="1:111" ht="15" thickBot="1">
      <c r="A35" s="69"/>
      <c r="B35" s="68"/>
      <c r="C35" s="91" t="s">
        <v>29</v>
      </c>
      <c r="D35" s="9"/>
      <c r="E35" s="35"/>
      <c r="F35" s="117">
        <f>SUM(F33:F34)</f>
        <v>2005.3719999999998</v>
      </c>
      <c r="G35" s="19">
        <f t="shared" ref="G35:L35" si="145">SUM(G33:G34)</f>
        <v>3626.7499001249994</v>
      </c>
      <c r="H35" s="20">
        <f t="shared" si="145"/>
        <v>3470.4143765784997</v>
      </c>
      <c r="I35" s="20">
        <f t="shared" si="145"/>
        <v>-3298.1653424239221</v>
      </c>
      <c r="J35" s="28">
        <f t="shared" si="145"/>
        <v>-3182.0073765784996</v>
      </c>
      <c r="K35" s="29">
        <f t="shared" si="145"/>
        <v>2514.9565577010771</v>
      </c>
      <c r="L35" s="28">
        <f t="shared" si="145"/>
        <v>2721.779</v>
      </c>
      <c r="M35" s="21">
        <f>IFERROR((L35/-Q35)*30,0)</f>
        <v>24.684644366599755</v>
      </c>
      <c r="N35" s="19">
        <f t="shared" ref="N35:S35" si="146">SUM(N33:N34)</f>
        <v>3348.4414450410004</v>
      </c>
      <c r="O35" s="20">
        <f t="shared" si="146"/>
        <v>3477.9159028082004</v>
      </c>
      <c r="P35" s="20">
        <f t="shared" si="146"/>
        <v>-3215.6268123892646</v>
      </c>
      <c r="Q35" s="28">
        <f t="shared" si="146"/>
        <v>-3307.8609028081992</v>
      </c>
      <c r="R35" s="29">
        <f t="shared" si="146"/>
        <v>2686.5936326517353</v>
      </c>
      <c r="S35" s="28">
        <f t="shared" si="146"/>
        <v>2648.5339999999997</v>
      </c>
      <c r="T35" s="21">
        <f>IFERROR((S35/-X35)*30,0)</f>
        <v>23.846030393030453</v>
      </c>
      <c r="U35" s="19">
        <f t="shared" ref="U35:Y35" si="147">SUM(U33:U34)</f>
        <v>3348.1189892547991</v>
      </c>
      <c r="V35" s="20">
        <f t="shared" si="147"/>
        <v>3385.992895374</v>
      </c>
      <c r="W35" s="20">
        <f t="shared" si="147"/>
        <v>-3322.0170336907208</v>
      </c>
      <c r="X35" s="28">
        <f t="shared" si="147"/>
        <v>-3332.0438953739999</v>
      </c>
      <c r="Y35" s="29">
        <f t="shared" si="147"/>
        <v>2599.9359555640785</v>
      </c>
      <c r="Z35" s="28">
        <f>SUM(Z33:Z34)</f>
        <v>2622.7829999999999</v>
      </c>
      <c r="AA35" s="21">
        <f>IFERROR((Z35/-AE35)*30,0)</f>
        <v>23.966340404118572</v>
      </c>
      <c r="AB35" s="19">
        <f t="shared" ref="AB35:AG35" si="148">SUM(AB33:AB34)</f>
        <v>3373.3063292069</v>
      </c>
      <c r="AC35" s="20">
        <f t="shared" si="148"/>
        <v>3152.8652189330996</v>
      </c>
      <c r="AD35" s="20">
        <f t="shared" si="148"/>
        <v>-3375.8694638976531</v>
      </c>
      <c r="AE35" s="28">
        <f t="shared" si="148"/>
        <v>-3283.0832189330995</v>
      </c>
      <c r="AF35" s="29">
        <f t="shared" si="148"/>
        <v>2725.2198653092469</v>
      </c>
      <c r="AG35" s="28">
        <f t="shared" si="148"/>
        <v>2604.5650000000001</v>
      </c>
      <c r="AH35" s="21">
        <f t="shared" ref="AH35" si="149">IFERROR((AG35/-AL35)*30,0)</f>
        <v>23.037033647939779</v>
      </c>
      <c r="AI35" s="19">
        <f t="shared" ref="AI35:AN35" si="150">SUM(AI33:AI34)</f>
        <v>3193.3852437099995</v>
      </c>
      <c r="AJ35" s="20">
        <f t="shared" si="150"/>
        <v>3379.0945913700002</v>
      </c>
      <c r="AK35" s="20">
        <f t="shared" si="150"/>
        <v>-3348.7833881488277</v>
      </c>
      <c r="AL35" s="28">
        <f t="shared" si="150"/>
        <v>-3391.7973639365609</v>
      </c>
      <c r="AM35" s="29">
        <f t="shared" si="150"/>
        <v>2519.8217208704182</v>
      </c>
      <c r="AN35" s="28">
        <f t="shared" si="150"/>
        <v>2631.8622274334393</v>
      </c>
      <c r="AO35" s="21">
        <f>IFERROR((AN35/-AS35)*30,0)</f>
        <v>23.464139200269251</v>
      </c>
      <c r="AP35" s="19">
        <f t="shared" ref="AP35:AU35" si="151">SUM(AP33:AP34)</f>
        <v>3275.5984540600002</v>
      </c>
      <c r="AQ35" s="20">
        <f t="shared" si="151"/>
        <v>3397.0315770799998</v>
      </c>
      <c r="AR35" s="20">
        <f t="shared" si="151"/>
        <v>-3364.9590189141545</v>
      </c>
      <c r="AS35" s="28">
        <f t="shared" si="151"/>
        <v>-3364.9590189141545</v>
      </c>
      <c r="AT35" s="29">
        <f t="shared" si="151"/>
        <v>2560.4611560162634</v>
      </c>
      <c r="AU35" s="28">
        <f t="shared" si="151"/>
        <v>2656.9347855992846</v>
      </c>
      <c r="AV35" s="21">
        <f t="shared" ref="AV35" si="152">IFERROR((AU35/-AZ35)*30,0)</f>
        <v>23.491092726396438</v>
      </c>
      <c r="AW35" s="19">
        <f t="shared" ref="AW35:BB35" si="153">SUM(AW33:AW34)</f>
        <v>3275.2375195</v>
      </c>
      <c r="AX35" s="20">
        <f t="shared" si="153"/>
        <v>3366.3999159999998</v>
      </c>
      <c r="AY35" s="20">
        <f t="shared" si="153"/>
        <v>-3279.6439034905634</v>
      </c>
      <c r="AZ35" s="28">
        <f t="shared" si="153"/>
        <v>-3393.1177445148101</v>
      </c>
      <c r="BA35" s="29">
        <f t="shared" si="153"/>
        <v>2452.0547720257</v>
      </c>
      <c r="BB35" s="28">
        <f t="shared" si="153"/>
        <v>2540.216957084474</v>
      </c>
      <c r="BC35" s="143">
        <f t="shared" ref="BC35" si="154">IFERROR((BB35/-BG35)*30,0)</f>
        <v>22.590741150464247</v>
      </c>
      <c r="BD35" s="19">
        <f t="shared" ref="BD35:BI35" si="155">SUM(BD33:BD34)</f>
        <v>3156.704882</v>
      </c>
      <c r="BE35" s="20">
        <f t="shared" si="155"/>
        <v>3179.7408205499996</v>
      </c>
      <c r="BF35" s="20">
        <f t="shared" si="155"/>
        <v>-3278.0096109403516</v>
      </c>
      <c r="BG35" s="28">
        <f t="shared" si="155"/>
        <v>-3373.3514188386048</v>
      </c>
      <c r="BH35" s="29">
        <f t="shared" si="155"/>
        <v>2374.7500430853484</v>
      </c>
      <c r="BI35" s="28">
        <f t="shared" si="155"/>
        <v>2446.6063587958688</v>
      </c>
      <c r="BJ35" s="21">
        <f t="shared" ref="BJ35" si="156">IFERROR((BI35/-BN35)*30,0)</f>
        <v>22.483887894198109</v>
      </c>
      <c r="BK35" s="19">
        <f t="shared" ref="BK35:BP35" si="157">SUM(BK33:BK34)</f>
        <v>3295.9883959999997</v>
      </c>
      <c r="BL35" s="20">
        <f t="shared" si="157"/>
        <v>3353.6471734100005</v>
      </c>
      <c r="BM35" s="20">
        <f t="shared" si="157"/>
        <v>-3174.7521986558622</v>
      </c>
      <c r="BN35" s="28">
        <f t="shared" si="157"/>
        <v>-3264.47948456531</v>
      </c>
      <c r="BO35" s="29">
        <f t="shared" si="157"/>
        <v>2445.9862404294859</v>
      </c>
      <c r="BP35" s="28">
        <f t="shared" si="157"/>
        <v>2535.7740476405593</v>
      </c>
      <c r="BQ35" s="21">
        <f t="shared" ref="BQ35" si="158">IFERROR((BP35/-BU35)*30,0)</f>
        <v>23.461216645021921</v>
      </c>
      <c r="BR35" s="19">
        <f t="shared" ref="BR35:BW35" si="159">SUM(BR33:BR34)</f>
        <v>3169.2189424999997</v>
      </c>
      <c r="BS35" s="20">
        <f t="shared" si="159"/>
        <v>3216.6590624999999</v>
      </c>
      <c r="BT35" s="20">
        <f t="shared" si="159"/>
        <v>-3132.1896153568559</v>
      </c>
      <c r="BU35" s="28">
        <f t="shared" si="159"/>
        <v>-3242.5096524292253</v>
      </c>
      <c r="BV35" s="29">
        <f t="shared" si="159"/>
        <v>2513.0155675726296</v>
      </c>
      <c r="BW35" s="28">
        <f t="shared" si="159"/>
        <v>2589.9234577113343</v>
      </c>
      <c r="BX35" s="21">
        <f t="shared" ref="BX35" si="160">IFERROR((BW35/-CB35)*30,0)</f>
        <v>24.438783802620712</v>
      </c>
      <c r="BY35" s="19">
        <f t="shared" ref="BY35:CD35" si="161">SUM(BY33:BY34)</f>
        <v>3056.43427041</v>
      </c>
      <c r="BZ35" s="20">
        <f t="shared" si="161"/>
        <v>3274.3360750500001</v>
      </c>
      <c r="CA35" s="20">
        <f t="shared" si="161"/>
        <v>-3088.7347306660049</v>
      </c>
      <c r="CB35" s="28">
        <f t="shared" si="161"/>
        <v>-3179.2786563711102</v>
      </c>
      <c r="CC35" s="29">
        <f t="shared" si="161"/>
        <v>2521.7151073166247</v>
      </c>
      <c r="CD35" s="28">
        <f t="shared" si="161"/>
        <v>2634.9808763902238</v>
      </c>
      <c r="CE35" s="21">
        <f t="shared" ref="CE35" si="162">IFERROR((CD35/-CI35)*30,0)</f>
        <v>24.413822168896417</v>
      </c>
      <c r="CF35" s="19">
        <f t="shared" ref="CF35:CK35" si="163">SUM(CF33:CF34)</f>
        <v>2858.9056457000002</v>
      </c>
      <c r="CG35" s="20">
        <f t="shared" si="163"/>
        <v>3003.95532521</v>
      </c>
      <c r="CH35" s="20">
        <f t="shared" si="163"/>
        <v>-3089.8763433801237</v>
      </c>
      <c r="CI35" s="28">
        <f t="shared" si="163"/>
        <v>-3237.8963746371878</v>
      </c>
      <c r="CJ35" s="29">
        <f t="shared" si="163"/>
        <v>2219.7444096365007</v>
      </c>
      <c r="CK35" s="28">
        <f t="shared" si="163"/>
        <v>2301.0398269630355</v>
      </c>
      <c r="CL35" s="21">
        <f>IFERROR(CK35/-AVERAGE(BU35,CB35,CI35)*30,0)</f>
        <v>21.43895905647474</v>
      </c>
      <c r="CM35" s="19">
        <f t="shared" ref="CM35:CR35" si="164">SUM(CM33:CM34)</f>
        <v>19768.525577</v>
      </c>
      <c r="CN35" s="20">
        <f t="shared" si="164"/>
        <v>0</v>
      </c>
      <c r="CO35" s="20">
        <f t="shared" si="164"/>
        <v>-19721.322611169071</v>
      </c>
      <c r="CP35" s="28">
        <f t="shared" si="164"/>
        <v>0</v>
      </c>
      <c r="CQ35" s="29">
        <f t="shared" si="164"/>
        <v>2458.2146899857621</v>
      </c>
      <c r="CR35" s="28">
        <f t="shared" si="164"/>
        <v>2111.0398269630355</v>
      </c>
      <c r="CS35" s="21">
        <f>IFERROR((CR35)/-(CP35/6)*30,0)</f>
        <v>0</v>
      </c>
    </row>
    <row r="36" spans="1:111" s="97" customFormat="1" ht="15" thickTop="1">
      <c r="C36" s="98"/>
      <c r="D36" s="46"/>
      <c r="E36" s="46"/>
      <c r="F36" s="46"/>
      <c r="G36" s="71"/>
      <c r="H36" s="71"/>
      <c r="I36" s="71"/>
      <c r="J36" s="71"/>
      <c r="K36" s="71"/>
      <c r="L36" s="71" t="b">
        <f>(F33+H33+J33)=L33</f>
        <v>1</v>
      </c>
      <c r="M36" s="71"/>
      <c r="N36" s="71"/>
      <c r="O36" s="71"/>
      <c r="P36" s="71"/>
      <c r="Q36" s="71"/>
      <c r="R36" s="71"/>
      <c r="S36" s="71" t="b">
        <f>(L33+O33+Q33)=S33</f>
        <v>1</v>
      </c>
      <c r="T36" s="71">
        <v>25</v>
      </c>
      <c r="U36" s="71"/>
      <c r="V36" s="71"/>
      <c r="W36" s="71"/>
      <c r="X36" s="131"/>
      <c r="Y36" s="71"/>
      <c r="Z36" s="71" t="b">
        <f>(S33+V33+X33)=Z33</f>
        <v>1</v>
      </c>
      <c r="AA36" s="71">
        <v>23</v>
      </c>
      <c r="AB36" s="71"/>
      <c r="AC36" s="71">
        <f>AC33-AB33</f>
        <v>-220.4411102738004</v>
      </c>
      <c r="AD36" s="71"/>
      <c r="AE36" s="71">
        <f>AE33-AD33</f>
        <v>92.786244964553589</v>
      </c>
      <c r="AF36" s="71"/>
      <c r="AG36" s="71" t="b">
        <f>ROUND((Z33+AC33+AE33),0)=ROUND(AG33,0)</f>
        <v>1</v>
      </c>
      <c r="AH36" s="71">
        <v>24</v>
      </c>
      <c r="AI36" s="71"/>
      <c r="AJ36" s="71"/>
      <c r="AK36" s="71"/>
      <c r="AL36" s="71"/>
      <c r="AM36" s="71"/>
      <c r="AN36" s="71" t="b">
        <f>(AG33+AJ33+AL33)=AN33</f>
        <v>1</v>
      </c>
      <c r="AO36" s="71">
        <v>22</v>
      </c>
      <c r="AP36" s="71"/>
      <c r="AQ36" s="71">
        <f>AQ33-AP33</f>
        <v>121.43312301999958</v>
      </c>
      <c r="AR36" s="71"/>
      <c r="AT36" s="71"/>
      <c r="AU36" s="71" t="b">
        <f>(AN33+AQ33+AS33)=AU33</f>
        <v>1</v>
      </c>
      <c r="AV36" s="71">
        <v>23</v>
      </c>
      <c r="AW36" s="46"/>
      <c r="AX36" s="71">
        <f>AX33-AW33</f>
        <v>91.162396499999886</v>
      </c>
      <c r="AY36" s="46"/>
      <c r="AZ36" s="100"/>
      <c r="BA36" s="46"/>
      <c r="BB36" s="71" t="b">
        <f>(AU33+AX33+AZ33)=BB33</f>
        <v>1</v>
      </c>
      <c r="BC36" s="144">
        <v>22</v>
      </c>
      <c r="BD36" s="46"/>
      <c r="BE36" s="71">
        <f>BE33-BD33</f>
        <v>23.035938549999628</v>
      </c>
      <c r="BF36" s="46"/>
      <c r="BG36" s="46"/>
      <c r="BH36" s="46"/>
      <c r="BI36" s="71" t="b">
        <f>(BB33+BE33+BG33)=BI33</f>
        <v>1</v>
      </c>
      <c r="BJ36" s="71">
        <v>22</v>
      </c>
      <c r="BK36" s="46"/>
      <c r="BL36" s="71">
        <f>BL33-BK33</f>
        <v>57.658777410000766</v>
      </c>
      <c r="BM36" s="46"/>
      <c r="BN36" s="71">
        <f>BM33-BN33</f>
        <v>89.727285909447801</v>
      </c>
      <c r="BO36" s="72"/>
      <c r="BP36" s="71" t="b">
        <f>(BI33+BL33+BN33)=BP33</f>
        <v>1</v>
      </c>
      <c r="BQ36" s="71">
        <v>23</v>
      </c>
      <c r="BR36" s="46"/>
      <c r="BS36" s="71">
        <f>BS33-BR33</f>
        <v>47.440120000000206</v>
      </c>
      <c r="BT36" s="46"/>
      <c r="BU36" s="71">
        <f>BT33-BU33</f>
        <v>110.32003707236936</v>
      </c>
      <c r="BV36" s="46"/>
      <c r="BW36" s="71" t="b">
        <f>(BP33+BS33+BU33)=BW33</f>
        <v>1</v>
      </c>
      <c r="BX36" s="71">
        <v>24</v>
      </c>
      <c r="BY36" s="46"/>
      <c r="BZ36" s="71">
        <f>BZ33-BY33</f>
        <v>217.90180464000014</v>
      </c>
      <c r="CA36" s="46"/>
      <c r="CB36" s="71">
        <f>CA33-CB33</f>
        <v>90.543925705105266</v>
      </c>
      <c r="CC36" s="46"/>
      <c r="CD36" s="71" t="b">
        <f>(BW33+BZ33+CB33)=CD33</f>
        <v>1</v>
      </c>
      <c r="CE36" s="71">
        <v>24</v>
      </c>
      <c r="CF36" s="46"/>
      <c r="CG36" s="71">
        <f>CG33-CF33</f>
        <v>145.04967950999981</v>
      </c>
      <c r="CH36" s="46"/>
      <c r="CI36" s="71">
        <f>CH33-CI33</f>
        <v>148.02003125706415</v>
      </c>
      <c r="CJ36" s="46"/>
      <c r="CK36" s="71" t="b">
        <f>(CD33+CG33+CI33)=CK33</f>
        <v>1</v>
      </c>
      <c r="CL36" s="71">
        <v>21</v>
      </c>
      <c r="CM36" s="71"/>
      <c r="CN36" s="71">
        <f t="shared" ref="CN36" si="165">CN33-CM33</f>
        <v>-19768.525577</v>
      </c>
      <c r="CO36" s="71"/>
      <c r="CP36" s="71">
        <f t="shared" ref="CP36" si="166">CO33-CP33</f>
        <v>-19721.322611169071</v>
      </c>
      <c r="CQ36" s="71"/>
      <c r="CR36" s="71" t="b">
        <f>(CK33+CN33+CP33)=CR33</f>
        <v>1</v>
      </c>
      <c r="CS36" s="71"/>
    </row>
    <row r="37" spans="1:111" s="129" customFormat="1">
      <c r="C37" s="130"/>
      <c r="D37" s="131"/>
      <c r="E37" s="131"/>
      <c r="F37" s="131"/>
      <c r="G37" s="131"/>
      <c r="H37" s="131"/>
      <c r="I37" s="131"/>
      <c r="J37" s="131"/>
      <c r="K37" s="131"/>
      <c r="L37" s="131" t="s">
        <v>14</v>
      </c>
      <c r="M37" s="131">
        <v>24</v>
      </c>
      <c r="N37" s="131"/>
      <c r="O37" s="131"/>
      <c r="P37" s="131"/>
      <c r="Q37" s="131"/>
      <c r="R37" s="131"/>
      <c r="S37" s="131" t="s">
        <v>14</v>
      </c>
      <c r="T37" s="131">
        <v>22</v>
      </c>
      <c r="U37" s="131"/>
      <c r="V37" s="131"/>
      <c r="W37" s="131"/>
      <c r="Y37" s="131"/>
      <c r="Z37" s="131" t="s">
        <v>14</v>
      </c>
      <c r="AA37" s="131">
        <v>22</v>
      </c>
      <c r="AB37" s="131"/>
      <c r="AC37" s="131"/>
      <c r="AD37" s="131"/>
      <c r="AE37" s="131"/>
      <c r="AF37" s="131"/>
      <c r="AG37" s="131" t="s">
        <v>14</v>
      </c>
      <c r="AH37" s="131">
        <v>24</v>
      </c>
      <c r="AI37" s="131"/>
      <c r="AJ37" s="131"/>
      <c r="AK37" s="131"/>
      <c r="AL37" s="131"/>
      <c r="AM37" s="131"/>
      <c r="AN37" s="131" t="s">
        <v>14</v>
      </c>
      <c r="AO37" s="131">
        <v>22</v>
      </c>
      <c r="AP37" s="131"/>
      <c r="AQ37" s="131"/>
      <c r="AR37" s="131"/>
      <c r="AS37" s="131"/>
      <c r="AT37" s="131"/>
      <c r="AU37" s="131" t="s">
        <v>14</v>
      </c>
      <c r="AV37" s="131">
        <v>23</v>
      </c>
      <c r="AW37" s="131"/>
      <c r="AX37" s="131"/>
      <c r="AY37" s="131"/>
      <c r="AZ37" s="131"/>
      <c r="BA37" s="131"/>
      <c r="BB37" s="131" t="s">
        <v>14</v>
      </c>
      <c r="BC37" s="145">
        <v>22</v>
      </c>
      <c r="BD37" s="131"/>
      <c r="BE37" s="131"/>
      <c r="BF37" s="131"/>
      <c r="BG37" s="131"/>
      <c r="BH37" s="131"/>
      <c r="BI37" s="131" t="s">
        <v>14</v>
      </c>
      <c r="BJ37" s="131">
        <v>22</v>
      </c>
      <c r="BK37" s="131"/>
      <c r="BL37" s="131"/>
      <c r="BM37" s="131"/>
      <c r="BN37" s="131"/>
      <c r="BO37" s="131"/>
      <c r="BP37" s="131" t="s">
        <v>14</v>
      </c>
      <c r="BQ37" s="131">
        <v>23</v>
      </c>
      <c r="BR37" s="131"/>
      <c r="BS37" s="131"/>
      <c r="BT37" s="131"/>
      <c r="BV37" s="131"/>
      <c r="BW37" s="131" t="s">
        <v>14</v>
      </c>
      <c r="BX37" s="131">
        <v>24</v>
      </c>
      <c r="BY37" s="131"/>
      <c r="BZ37" s="131"/>
      <c r="CA37" s="131"/>
      <c r="CB37" s="131"/>
      <c r="CC37" s="131"/>
      <c r="CD37" s="131" t="s">
        <v>14</v>
      </c>
      <c r="CE37" s="131">
        <v>24</v>
      </c>
      <c r="CG37" s="131"/>
      <c r="CH37" s="131"/>
      <c r="CI37" s="131"/>
      <c r="CJ37" s="131"/>
      <c r="CK37" s="131" t="s">
        <v>14</v>
      </c>
      <c r="CL37" s="131">
        <v>21</v>
      </c>
      <c r="CM37" s="131"/>
      <c r="CN37" s="131"/>
      <c r="CO37" s="131"/>
      <c r="CP37" s="131">
        <f>CP35/6</f>
        <v>0</v>
      </c>
      <c r="CQ37" s="131"/>
      <c r="CR37" s="131"/>
      <c r="CS37" s="131"/>
    </row>
    <row r="38" spans="1:111" s="129" customFormat="1">
      <c r="C38" s="130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C38" s="131"/>
      <c r="AD38" s="60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V38" s="131"/>
      <c r="BW38" s="131"/>
      <c r="BX38" s="131"/>
      <c r="BY38" s="131"/>
      <c r="BZ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  <c r="CL38" s="131"/>
    </row>
    <row r="39" spans="1:111" ht="18.600000000000001" customHeight="1" thickBot="1">
      <c r="C39" s="88"/>
      <c r="H39" s="54"/>
      <c r="I39" s="54"/>
      <c r="J39" s="54"/>
      <c r="K39" s="60"/>
      <c r="L39" s="54">
        <f>L54-K54</f>
        <v>10.3262580702891</v>
      </c>
      <c r="M39" s="54"/>
      <c r="P39" s="60"/>
      <c r="Q39" s="61"/>
      <c r="R39" s="54"/>
      <c r="S39" s="54">
        <f>S54-R54</f>
        <v>5.5624822869572199</v>
      </c>
      <c r="T39" s="54"/>
      <c r="W39" s="60"/>
      <c r="X39" s="61"/>
      <c r="Y39" s="54"/>
      <c r="Z39" s="132">
        <f>Z54-Y54</f>
        <v>-4.4588241505923634</v>
      </c>
      <c r="AA39" s="54"/>
      <c r="AB39" s="73"/>
      <c r="AC39" s="95"/>
      <c r="AE39" s="61"/>
      <c r="AG39" s="54">
        <f>AG54-AF54</f>
        <v>-30.131690286675735</v>
      </c>
      <c r="AN39" s="54">
        <f>AN54-AM54</f>
        <v>4.8816003708246853</v>
      </c>
      <c r="AO39" s="61"/>
      <c r="AU39" s="54">
        <f>AU54-AT54</f>
        <v>28.336914453727786</v>
      </c>
      <c r="AV39" s="61"/>
      <c r="AX39" s="62"/>
      <c r="BB39" s="54">
        <f>BB54-BA54</f>
        <v>32.629726810682769</v>
      </c>
      <c r="BE39" s="62"/>
      <c r="BI39" s="54">
        <f>BI54-BH54</f>
        <v>38.135177105146909</v>
      </c>
      <c r="BL39" s="62"/>
      <c r="BM39" s="62"/>
      <c r="BN39" s="65"/>
      <c r="BO39" s="63"/>
      <c r="BP39" s="54">
        <f>BP54-BO54</f>
        <v>20.88046913052483</v>
      </c>
      <c r="BS39" s="62"/>
      <c r="BV39" s="62"/>
      <c r="BW39" s="54">
        <f>BW54-BV54</f>
        <v>26.931416317881599</v>
      </c>
      <c r="BZ39" s="62"/>
      <c r="CC39" s="62"/>
      <c r="CD39" s="54">
        <f>CD54-CC54</f>
        <v>9.9161386336979831</v>
      </c>
      <c r="CG39" s="62"/>
      <c r="CJ39" s="62"/>
      <c r="CK39" s="54">
        <f>CK54-CJ54</f>
        <v>0.12506434843623992</v>
      </c>
      <c r="CL39" s="54"/>
    </row>
    <row r="40" spans="1:111" ht="15" thickTop="1">
      <c r="C40" s="160" t="s">
        <v>36</v>
      </c>
      <c r="D40" s="163" t="s">
        <v>2</v>
      </c>
      <c r="E40" s="164"/>
      <c r="F40" s="1"/>
      <c r="G40" s="153">
        <f>G$7</f>
        <v>45748</v>
      </c>
      <c r="H40" s="154"/>
      <c r="I40" s="154"/>
      <c r="J40" s="154"/>
      <c r="K40" s="154"/>
      <c r="L40" s="154"/>
      <c r="M40" s="155"/>
      <c r="N40" s="153">
        <f>N$7</f>
        <v>45778</v>
      </c>
      <c r="O40" s="154"/>
      <c r="P40" s="154"/>
      <c r="Q40" s="154"/>
      <c r="R40" s="154"/>
      <c r="S40" s="154"/>
      <c r="T40" s="154"/>
      <c r="U40" s="153">
        <f>U$7</f>
        <v>45809</v>
      </c>
      <c r="V40" s="154"/>
      <c r="W40" s="154"/>
      <c r="X40" s="154"/>
      <c r="Y40" s="154"/>
      <c r="Z40" s="154"/>
      <c r="AA40" s="155"/>
      <c r="AB40" s="153">
        <f>AB$7</f>
        <v>45839</v>
      </c>
      <c r="AC40" s="154"/>
      <c r="AD40" s="154"/>
      <c r="AE40" s="154"/>
      <c r="AF40" s="154"/>
      <c r="AG40" s="154"/>
      <c r="AH40" s="155"/>
      <c r="AI40" s="153">
        <f>AI$7</f>
        <v>45870</v>
      </c>
      <c r="AJ40" s="154"/>
      <c r="AK40" s="154"/>
      <c r="AL40" s="154"/>
      <c r="AM40" s="154"/>
      <c r="AN40" s="154"/>
      <c r="AO40" s="155"/>
      <c r="AP40" s="153">
        <f>AP$7</f>
        <v>45901</v>
      </c>
      <c r="AQ40" s="154"/>
      <c r="AR40" s="154"/>
      <c r="AS40" s="154"/>
      <c r="AT40" s="154"/>
      <c r="AU40" s="154"/>
      <c r="AV40" s="155"/>
      <c r="AW40" s="153">
        <f>AW$7</f>
        <v>45931</v>
      </c>
      <c r="AX40" s="154"/>
      <c r="AY40" s="154"/>
      <c r="AZ40" s="154"/>
      <c r="BA40" s="154"/>
      <c r="BB40" s="154"/>
      <c r="BC40" s="155"/>
      <c r="BD40" s="153">
        <f>BD$7</f>
        <v>45962</v>
      </c>
      <c r="BE40" s="154"/>
      <c r="BF40" s="154"/>
      <c r="BG40" s="154"/>
      <c r="BH40" s="154"/>
      <c r="BI40" s="154"/>
      <c r="BJ40" s="155"/>
      <c r="BK40" s="153">
        <f>BK$7</f>
        <v>45992</v>
      </c>
      <c r="BL40" s="154"/>
      <c r="BM40" s="154"/>
      <c r="BN40" s="154"/>
      <c r="BO40" s="154"/>
      <c r="BP40" s="154"/>
      <c r="BQ40" s="155"/>
      <c r="BR40" s="153">
        <f>BR$7</f>
        <v>46023</v>
      </c>
      <c r="BS40" s="154"/>
      <c r="BT40" s="154"/>
      <c r="BU40" s="154"/>
      <c r="BV40" s="154"/>
      <c r="BW40" s="154"/>
      <c r="BX40" s="155"/>
      <c r="BY40" s="153">
        <f>BY$7</f>
        <v>46054</v>
      </c>
      <c r="BZ40" s="154"/>
      <c r="CA40" s="154"/>
      <c r="CB40" s="154"/>
      <c r="CC40" s="154"/>
      <c r="CD40" s="154"/>
      <c r="CE40" s="155"/>
      <c r="CF40" s="153">
        <f>CF$7</f>
        <v>46082</v>
      </c>
      <c r="CG40" s="154"/>
      <c r="CH40" s="154"/>
      <c r="CI40" s="154"/>
      <c r="CJ40" s="154"/>
      <c r="CK40" s="154"/>
      <c r="CL40" s="155"/>
      <c r="CM40" s="153" t="str">
        <f>CM$7</f>
        <v>FY26 1H</v>
      </c>
      <c r="CN40" s="154"/>
      <c r="CO40" s="154"/>
      <c r="CP40" s="154"/>
      <c r="CQ40" s="154"/>
      <c r="CR40" s="154"/>
      <c r="CS40" s="155"/>
    </row>
    <row r="41" spans="1:111" ht="14.85" customHeight="1">
      <c r="C41" s="161"/>
      <c r="D41" s="170" t="s">
        <v>4</v>
      </c>
      <c r="E41" s="165" t="s">
        <v>5</v>
      </c>
      <c r="F41" s="2" t="s">
        <v>6</v>
      </c>
      <c r="G41" s="156" t="str">
        <f>G$8</f>
        <v>Pur</v>
      </c>
      <c r="H41" s="157"/>
      <c r="I41" s="158" t="str">
        <f>I$8</f>
        <v>Consumption</v>
      </c>
      <c r="J41" s="157"/>
      <c r="K41" s="158" t="str">
        <f>K$8</f>
        <v>C/B</v>
      </c>
      <c r="L41" s="159"/>
      <c r="M41" s="66" t="str">
        <f>M$8</f>
        <v>Inv Days</v>
      </c>
      <c r="N41" s="156" t="str">
        <f>N$8</f>
        <v>Pur</v>
      </c>
      <c r="O41" s="157"/>
      <c r="P41" s="158" t="str">
        <f>P$8</f>
        <v>Consumption</v>
      </c>
      <c r="Q41" s="157"/>
      <c r="R41" s="158" t="str">
        <f>R$8</f>
        <v>C/B</v>
      </c>
      <c r="S41" s="159"/>
      <c r="T41" s="66" t="str">
        <f t="shared" ref="T41" si="167">T$8</f>
        <v>Inv Days</v>
      </c>
      <c r="U41" s="156" t="str">
        <f t="shared" ref="U41" si="168">U$8</f>
        <v>Pur</v>
      </c>
      <c r="V41" s="157"/>
      <c r="W41" s="158" t="str">
        <f t="shared" ref="W41" si="169">W$8</f>
        <v>Consumption</v>
      </c>
      <c r="X41" s="157"/>
      <c r="Y41" s="158" t="str">
        <f t="shared" ref="Y41" si="170">Y$8</f>
        <v>C/B</v>
      </c>
      <c r="Z41" s="159"/>
      <c r="AA41" s="66" t="str">
        <f t="shared" ref="AA41:AB41" si="171">AA$8</f>
        <v>Inv Days</v>
      </c>
      <c r="AB41" s="156" t="str">
        <f t="shared" si="171"/>
        <v>Pur</v>
      </c>
      <c r="AC41" s="157"/>
      <c r="AD41" s="158" t="str">
        <f t="shared" ref="AD41" si="172">AD$8</f>
        <v>Consumption</v>
      </c>
      <c r="AE41" s="157"/>
      <c r="AF41" s="158" t="str">
        <f t="shared" ref="AF41" si="173">AF$8</f>
        <v>C/B</v>
      </c>
      <c r="AG41" s="159"/>
      <c r="AH41" s="66" t="str">
        <f t="shared" ref="AH41:AI41" si="174">AH$8</f>
        <v>Inv Days</v>
      </c>
      <c r="AI41" s="156" t="str">
        <f t="shared" si="174"/>
        <v>Pur</v>
      </c>
      <c r="AJ41" s="157"/>
      <c r="AK41" s="158" t="str">
        <f t="shared" ref="AK41" si="175">AK$8</f>
        <v>Consumption</v>
      </c>
      <c r="AL41" s="157"/>
      <c r="AM41" s="158" t="str">
        <f t="shared" ref="AM41" si="176">AM$8</f>
        <v>C/B</v>
      </c>
      <c r="AN41" s="157"/>
      <c r="AO41" s="83" t="str">
        <f t="shared" ref="AO41:AP41" si="177">AO$8</f>
        <v>Inv Days</v>
      </c>
      <c r="AP41" s="156" t="str">
        <f t="shared" si="177"/>
        <v>Pur</v>
      </c>
      <c r="AQ41" s="157"/>
      <c r="AR41" s="158" t="str">
        <f t="shared" ref="AR41" si="178">AR$8</f>
        <v>Consumption</v>
      </c>
      <c r="AS41" s="157"/>
      <c r="AT41" s="158" t="str">
        <f t="shared" ref="AT41" si="179">AT$8</f>
        <v>C/B</v>
      </c>
      <c r="AU41" s="157"/>
      <c r="AV41" s="66" t="str">
        <f t="shared" ref="AV41:AW41" si="180">AV$8</f>
        <v>Inv Days</v>
      </c>
      <c r="AW41" s="156" t="str">
        <f t="shared" si="180"/>
        <v>Pur</v>
      </c>
      <c r="AX41" s="157"/>
      <c r="AY41" s="158" t="str">
        <f t="shared" ref="AY41" si="181">AY$8</f>
        <v>Consumption</v>
      </c>
      <c r="AZ41" s="157"/>
      <c r="BA41" s="158" t="str">
        <f t="shared" ref="BA41" si="182">BA$8</f>
        <v>C/B</v>
      </c>
      <c r="BB41" s="157"/>
      <c r="BC41" s="66" t="str">
        <f t="shared" ref="BC41:BD41" si="183">BC$8</f>
        <v>Inv Days</v>
      </c>
      <c r="BD41" s="156" t="str">
        <f t="shared" si="183"/>
        <v>Pur</v>
      </c>
      <c r="BE41" s="157"/>
      <c r="BF41" s="158" t="str">
        <f t="shared" ref="BF41" si="184">BF$8</f>
        <v>Consumption</v>
      </c>
      <c r="BG41" s="157"/>
      <c r="BH41" s="158" t="str">
        <f t="shared" ref="BH41" si="185">BH$8</f>
        <v>C/B</v>
      </c>
      <c r="BI41" s="157"/>
      <c r="BJ41" s="66" t="str">
        <f t="shared" ref="BJ41:BK41" si="186">BJ$8</f>
        <v>Inv Days</v>
      </c>
      <c r="BK41" s="156" t="str">
        <f t="shared" si="186"/>
        <v>Pur</v>
      </c>
      <c r="BL41" s="157"/>
      <c r="BM41" s="158" t="str">
        <f t="shared" ref="BM41" si="187">BM$8</f>
        <v>Consumption</v>
      </c>
      <c r="BN41" s="157"/>
      <c r="BO41" s="158" t="str">
        <f t="shared" ref="BO41" si="188">BO$8</f>
        <v>C/B</v>
      </c>
      <c r="BP41" s="157"/>
      <c r="BQ41" s="66" t="str">
        <f t="shared" ref="BQ41:BR41" si="189">BQ$8</f>
        <v>Inv Days</v>
      </c>
      <c r="BR41" s="156" t="str">
        <f t="shared" si="189"/>
        <v>Pur</v>
      </c>
      <c r="BS41" s="157"/>
      <c r="BT41" s="158" t="str">
        <f t="shared" ref="BT41" si="190">BT$8</f>
        <v>Consumption</v>
      </c>
      <c r="BU41" s="157"/>
      <c r="BV41" s="158" t="str">
        <f t="shared" ref="BV41" si="191">BV$8</f>
        <v>C/B</v>
      </c>
      <c r="BW41" s="157"/>
      <c r="BX41" s="66" t="str">
        <f t="shared" ref="BX41:BY41" si="192">BX$8</f>
        <v>Inv Days</v>
      </c>
      <c r="BY41" s="156" t="str">
        <f t="shared" si="192"/>
        <v>Pur</v>
      </c>
      <c r="BZ41" s="157"/>
      <c r="CA41" s="158" t="str">
        <f t="shared" ref="CA41" si="193">CA$8</f>
        <v>Consumption</v>
      </c>
      <c r="CB41" s="157"/>
      <c r="CC41" s="158" t="str">
        <f t="shared" ref="CC41" si="194">CC$8</f>
        <v>C/B</v>
      </c>
      <c r="CD41" s="157"/>
      <c r="CE41" s="66" t="str">
        <f t="shared" ref="CE41:CF41" si="195">CE$8</f>
        <v>Inv Days</v>
      </c>
      <c r="CF41" s="156" t="str">
        <f t="shared" si="195"/>
        <v>Pur</v>
      </c>
      <c r="CG41" s="157"/>
      <c r="CH41" s="158" t="str">
        <f t="shared" ref="CH41" si="196">CH$8</f>
        <v>Consumption</v>
      </c>
      <c r="CI41" s="157"/>
      <c r="CJ41" s="158" t="str">
        <f t="shared" ref="CJ41" si="197">CJ$8</f>
        <v>C/B</v>
      </c>
      <c r="CK41" s="157"/>
      <c r="CL41" s="66" t="str">
        <f t="shared" ref="CL41:CM41" si="198">CL$8</f>
        <v>Inv Days</v>
      </c>
      <c r="CM41" s="156" t="str">
        <f t="shared" si="198"/>
        <v>Pur</v>
      </c>
      <c r="CN41" s="157"/>
      <c r="CO41" s="158" t="str">
        <f t="shared" ref="CO41" si="199">CO$8</f>
        <v>Consumption</v>
      </c>
      <c r="CP41" s="157"/>
      <c r="CQ41" s="158" t="str">
        <f t="shared" ref="CQ41" si="200">CQ$8</f>
        <v>C/B</v>
      </c>
      <c r="CR41" s="157"/>
      <c r="CS41" s="66" t="str">
        <f t="shared" ref="CS41" si="201">CS$8</f>
        <v>Inv Days</v>
      </c>
    </row>
    <row r="42" spans="1:111">
      <c r="C42" s="162"/>
      <c r="D42" s="171"/>
      <c r="E42" s="166"/>
      <c r="F42" s="2" t="str">
        <f>F9</f>
        <v>Fct</v>
      </c>
      <c r="G42" s="3" t="str">
        <f t="shared" ref="G42:S42" si="202">G$9</f>
        <v>L/F</v>
      </c>
      <c r="H42" s="4" t="str">
        <f>H9</f>
        <v>Act</v>
      </c>
      <c r="I42" s="48" t="str">
        <f t="shared" si="202"/>
        <v>L/F</v>
      </c>
      <c r="J42" s="4" t="str">
        <f>J9</f>
        <v>Act</v>
      </c>
      <c r="K42" s="49" t="str">
        <f t="shared" si="202"/>
        <v>L/F</v>
      </c>
      <c r="L42" s="36" t="str">
        <f>L9</f>
        <v>Act</v>
      </c>
      <c r="M42" s="36" t="str">
        <f t="shared" si="202"/>
        <v>Act</v>
      </c>
      <c r="N42" s="3" t="str">
        <f t="shared" si="202"/>
        <v>L/F</v>
      </c>
      <c r="O42" s="4" t="str">
        <f t="shared" si="202"/>
        <v>Act</v>
      </c>
      <c r="P42" s="48" t="str">
        <f t="shared" si="202"/>
        <v>L/F</v>
      </c>
      <c r="Q42" s="4" t="str">
        <f t="shared" si="202"/>
        <v>Act</v>
      </c>
      <c r="R42" s="49" t="str">
        <f t="shared" si="202"/>
        <v>L/F</v>
      </c>
      <c r="S42" s="36" t="str">
        <f t="shared" si="202"/>
        <v>Act</v>
      </c>
      <c r="T42" s="36" t="str">
        <f t="shared" ref="T42:BX42" si="203">T$9</f>
        <v>Act</v>
      </c>
      <c r="U42" s="3" t="str">
        <f t="shared" si="203"/>
        <v>L/F</v>
      </c>
      <c r="V42" s="4" t="str">
        <f t="shared" si="203"/>
        <v>Act</v>
      </c>
      <c r="W42" s="48" t="str">
        <f t="shared" si="203"/>
        <v>L/F</v>
      </c>
      <c r="X42" s="4" t="str">
        <f t="shared" si="203"/>
        <v>Act</v>
      </c>
      <c r="Y42" s="49" t="str">
        <f t="shared" si="203"/>
        <v>L/F</v>
      </c>
      <c r="Z42" s="36" t="str">
        <f t="shared" si="203"/>
        <v>Act</v>
      </c>
      <c r="AA42" s="36" t="str">
        <f t="shared" si="203"/>
        <v>Act</v>
      </c>
      <c r="AB42" s="3" t="str">
        <f t="shared" si="203"/>
        <v>L/F</v>
      </c>
      <c r="AC42" s="4" t="str">
        <f t="shared" si="203"/>
        <v>Act</v>
      </c>
      <c r="AD42" s="48" t="str">
        <f t="shared" si="203"/>
        <v>L/F</v>
      </c>
      <c r="AE42" s="4" t="str">
        <f t="shared" si="203"/>
        <v>Act</v>
      </c>
      <c r="AF42" s="49" t="str">
        <f t="shared" si="203"/>
        <v>L/F</v>
      </c>
      <c r="AG42" s="36" t="str">
        <f t="shared" si="203"/>
        <v>Act</v>
      </c>
      <c r="AH42" s="36" t="str">
        <f t="shared" si="203"/>
        <v>Act</v>
      </c>
      <c r="AI42" s="3" t="str">
        <f t="shared" si="203"/>
        <v>L/F</v>
      </c>
      <c r="AJ42" s="4" t="str">
        <f t="shared" si="203"/>
        <v>T/F</v>
      </c>
      <c r="AK42" s="48" t="str">
        <f t="shared" si="203"/>
        <v>L/F</v>
      </c>
      <c r="AL42" s="4" t="str">
        <f t="shared" si="203"/>
        <v>T/F</v>
      </c>
      <c r="AM42" s="49" t="str">
        <f t="shared" si="203"/>
        <v>L/F</v>
      </c>
      <c r="AN42" s="36" t="str">
        <f t="shared" si="203"/>
        <v>T/F</v>
      </c>
      <c r="AO42" s="36" t="str">
        <f t="shared" si="203"/>
        <v>T/F</v>
      </c>
      <c r="AP42" s="3" t="str">
        <f t="shared" si="203"/>
        <v>L/F</v>
      </c>
      <c r="AQ42" s="4" t="str">
        <f t="shared" si="203"/>
        <v>T/F</v>
      </c>
      <c r="AR42" s="48" t="str">
        <f t="shared" si="203"/>
        <v>L/F</v>
      </c>
      <c r="AS42" s="4" t="str">
        <f t="shared" si="203"/>
        <v>T/F</v>
      </c>
      <c r="AT42" s="49" t="str">
        <f t="shared" si="203"/>
        <v>L/F</v>
      </c>
      <c r="AU42" s="36" t="str">
        <f t="shared" si="203"/>
        <v>T/F</v>
      </c>
      <c r="AV42" s="36" t="str">
        <f t="shared" si="203"/>
        <v>T/F</v>
      </c>
      <c r="AW42" s="3" t="str">
        <f t="shared" si="203"/>
        <v>L/F</v>
      </c>
      <c r="AX42" s="4" t="str">
        <f t="shared" si="203"/>
        <v>T/F</v>
      </c>
      <c r="AY42" s="48" t="str">
        <f t="shared" si="203"/>
        <v>L/F</v>
      </c>
      <c r="AZ42" s="4" t="str">
        <f t="shared" si="203"/>
        <v>T/F</v>
      </c>
      <c r="BA42" s="49" t="str">
        <f t="shared" si="203"/>
        <v>L/F</v>
      </c>
      <c r="BB42" s="36" t="str">
        <f t="shared" si="203"/>
        <v>T/F</v>
      </c>
      <c r="BC42" s="36" t="str">
        <f t="shared" si="203"/>
        <v>T/F</v>
      </c>
      <c r="BD42" s="3" t="str">
        <f t="shared" si="203"/>
        <v>L/F</v>
      </c>
      <c r="BE42" s="4" t="str">
        <f t="shared" si="203"/>
        <v>T/F</v>
      </c>
      <c r="BF42" s="48" t="str">
        <f t="shared" si="203"/>
        <v>L/F</v>
      </c>
      <c r="BG42" s="4" t="str">
        <f t="shared" si="203"/>
        <v>T/F</v>
      </c>
      <c r="BH42" s="49" t="str">
        <f t="shared" si="203"/>
        <v>L/F</v>
      </c>
      <c r="BI42" s="36" t="str">
        <f t="shared" si="203"/>
        <v>T/F</v>
      </c>
      <c r="BJ42" s="36" t="str">
        <f t="shared" si="203"/>
        <v>T/F</v>
      </c>
      <c r="BK42" s="3" t="str">
        <f t="shared" si="203"/>
        <v>L/F</v>
      </c>
      <c r="BL42" s="4" t="str">
        <f t="shared" si="203"/>
        <v>T/F</v>
      </c>
      <c r="BM42" s="48" t="str">
        <f t="shared" si="203"/>
        <v>L/F</v>
      </c>
      <c r="BN42" s="4" t="str">
        <f t="shared" si="203"/>
        <v>T/F</v>
      </c>
      <c r="BO42" s="49" t="str">
        <f t="shared" si="203"/>
        <v>L/F</v>
      </c>
      <c r="BP42" s="36" t="str">
        <f t="shared" si="203"/>
        <v>T/F</v>
      </c>
      <c r="BQ42" s="36" t="str">
        <f t="shared" si="203"/>
        <v>T/F</v>
      </c>
      <c r="BR42" s="3" t="str">
        <f t="shared" si="203"/>
        <v>L/F</v>
      </c>
      <c r="BS42" s="4" t="str">
        <f t="shared" si="203"/>
        <v>T/F</v>
      </c>
      <c r="BT42" s="48" t="str">
        <f t="shared" si="203"/>
        <v>L/F</v>
      </c>
      <c r="BU42" s="4" t="str">
        <f t="shared" si="203"/>
        <v>T/F</v>
      </c>
      <c r="BV42" s="49" t="str">
        <f t="shared" si="203"/>
        <v>L/F</v>
      </c>
      <c r="BW42" s="36" t="str">
        <f t="shared" si="203"/>
        <v>T/F</v>
      </c>
      <c r="BX42" s="36" t="str">
        <f t="shared" si="203"/>
        <v>T/F</v>
      </c>
      <c r="BY42" s="3" t="str">
        <f t="shared" ref="BY42:CS42" si="204">BY$9</f>
        <v>L/F</v>
      </c>
      <c r="BZ42" s="4" t="str">
        <f t="shared" si="204"/>
        <v>T/F</v>
      </c>
      <c r="CA42" s="48" t="str">
        <f t="shared" si="204"/>
        <v>L/F</v>
      </c>
      <c r="CB42" s="4" t="str">
        <f t="shared" si="204"/>
        <v>T/F</v>
      </c>
      <c r="CC42" s="49" t="str">
        <f t="shared" si="204"/>
        <v>L/F</v>
      </c>
      <c r="CD42" s="36" t="str">
        <f t="shared" si="204"/>
        <v>T/F</v>
      </c>
      <c r="CE42" s="36" t="str">
        <f t="shared" si="204"/>
        <v>T/F</v>
      </c>
      <c r="CF42" s="3" t="str">
        <f t="shared" si="204"/>
        <v>L/F</v>
      </c>
      <c r="CG42" s="4" t="str">
        <f t="shared" si="204"/>
        <v>T/F</v>
      </c>
      <c r="CH42" s="48" t="str">
        <f t="shared" si="204"/>
        <v>L/F</v>
      </c>
      <c r="CI42" s="4" t="str">
        <f t="shared" si="204"/>
        <v>T/F</v>
      </c>
      <c r="CJ42" s="49" t="str">
        <f t="shared" si="204"/>
        <v>L/F</v>
      </c>
      <c r="CK42" s="36" t="str">
        <f t="shared" si="204"/>
        <v>T/F</v>
      </c>
      <c r="CL42" s="36" t="str">
        <f t="shared" si="204"/>
        <v>T/F</v>
      </c>
      <c r="CM42" s="3" t="str">
        <f t="shared" si="204"/>
        <v>BP</v>
      </c>
      <c r="CN42" s="4" t="str">
        <f t="shared" si="204"/>
        <v>T/F</v>
      </c>
      <c r="CO42" s="48" t="str">
        <f t="shared" si="204"/>
        <v>BP</v>
      </c>
      <c r="CP42" s="4" t="str">
        <f t="shared" si="204"/>
        <v>T/F</v>
      </c>
      <c r="CQ42" s="49" t="str">
        <f t="shared" si="204"/>
        <v>BP</v>
      </c>
      <c r="CR42" s="36" t="str">
        <f t="shared" si="204"/>
        <v>T/F</v>
      </c>
      <c r="CS42" s="36" t="str">
        <f t="shared" si="204"/>
        <v>T/F</v>
      </c>
    </row>
    <row r="43" spans="1:111">
      <c r="A43" s="68"/>
      <c r="B43" s="68"/>
      <c r="C43" s="93" t="s">
        <v>37</v>
      </c>
      <c r="D43" s="10">
        <v>40</v>
      </c>
      <c r="E43" s="33">
        <v>45</v>
      </c>
      <c r="F43" s="6">
        <v>194.12</v>
      </c>
      <c r="G43" s="11">
        <v>9.5319000000000003</v>
      </c>
      <c r="H43" s="12">
        <v>9.5299999999999994</v>
      </c>
      <c r="I43" s="12">
        <v>-15.994939999999998</v>
      </c>
      <c r="J43" s="13">
        <v>-28.67</v>
      </c>
      <c r="K43" s="13">
        <v>187.65853679999995</v>
      </c>
      <c r="L43" s="13">
        <f t="shared" ref="L43:L49" si="205">F43+H43+J43</f>
        <v>174.98000000000002</v>
      </c>
      <c r="M43" s="15">
        <f t="shared" ref="M43:M50" si="206">IFERROR((L43/-Q43)*30,0)</f>
        <v>307.90436863591657</v>
      </c>
      <c r="N43" s="16">
        <v>9.5319000000000003</v>
      </c>
      <c r="O43" s="13">
        <v>9.5319000000000003</v>
      </c>
      <c r="P43" s="13">
        <v>-24.191659999999999</v>
      </c>
      <c r="Q43" s="13">
        <v>-17.048799999999957</v>
      </c>
      <c r="R43" s="14">
        <v>160.32024000000001</v>
      </c>
      <c r="S43" s="13">
        <f>L43+O43+Q43</f>
        <v>167.46310000000005</v>
      </c>
      <c r="T43" s="15">
        <f t="shared" ref="T43:T50" si="207">IFERROR((S43/-X43)*30,0)</f>
        <v>110.95170053003537</v>
      </c>
      <c r="U43" s="16">
        <v>13.80918</v>
      </c>
      <c r="V43" s="13">
        <v>13.81</v>
      </c>
      <c r="W43" s="13">
        <v>-26.518219999999996</v>
      </c>
      <c r="X43" s="13">
        <v>-45.28</v>
      </c>
      <c r="Y43" s="14">
        <v>154.75406000000007</v>
      </c>
      <c r="Z43" s="13">
        <f>S43+V43+X43</f>
        <v>135.99310000000006</v>
      </c>
      <c r="AA43" s="15">
        <f t="shared" ref="AA43:AA50" si="208">IFERROR((Z43/-AE43)*30,0)</f>
        <v>382.14478402104368</v>
      </c>
      <c r="AB43" s="16">
        <v>24.22</v>
      </c>
      <c r="AC43" s="13">
        <v>24.21846</v>
      </c>
      <c r="AD43" s="13">
        <v>-26.992379999999997</v>
      </c>
      <c r="AE43" s="13">
        <v>-10.676039999999944</v>
      </c>
      <c r="AF43" s="14">
        <v>133.22072000000006</v>
      </c>
      <c r="AG43" s="13">
        <f t="shared" ref="AG43:AG51" si="209">Z43+AC43+AE43</f>
        <v>149.5355200000001</v>
      </c>
      <c r="AH43" s="15">
        <f t="shared" ref="AH43:AH49" si="210">IFERROR((AG43/-AL43)*30,0)</f>
        <v>136.14708769067457</v>
      </c>
      <c r="AI43" s="16">
        <v>22.867739999999998</v>
      </c>
      <c r="AJ43" s="13">
        <v>18.48</v>
      </c>
      <c r="AK43" s="13">
        <v>-32.950139999999998</v>
      </c>
      <c r="AL43" s="13">
        <v>-32.950139999999998</v>
      </c>
      <c r="AM43" s="14">
        <v>123.13832000000005</v>
      </c>
      <c r="AN43" s="13">
        <f t="shared" ref="AN43:AN51" si="211">AG43+AJ43+AL43</f>
        <v>135.06538000000009</v>
      </c>
      <c r="AO43" s="15">
        <f t="shared" ref="AO43:AO50" si="212">IFERROR((AN43/-AS43)*30,0)</f>
        <v>119.70124624009851</v>
      </c>
      <c r="AP43" s="16">
        <v>18.647099999999998</v>
      </c>
      <c r="AQ43" s="13">
        <v>19.997820000000001</v>
      </c>
      <c r="AR43" s="13">
        <v>-32.950139999999998</v>
      </c>
      <c r="AS43" s="13">
        <v>-33.850619999999992</v>
      </c>
      <c r="AT43" s="14">
        <v>108.83528000000004</v>
      </c>
      <c r="AU43" s="13">
        <f t="shared" ref="AU43:AU51" si="213">AN43+AQ43+AS43</f>
        <v>121.21258000000009</v>
      </c>
      <c r="AV43" s="15">
        <f t="shared" ref="AV43:AV49" si="214">IFERROR((AU43/-AZ43)*30,0)</f>
        <v>129.01515877222681</v>
      </c>
      <c r="AW43" s="16">
        <v>27.649619999999999</v>
      </c>
      <c r="AX43" s="13">
        <v>29.000340000000001</v>
      </c>
      <c r="AY43" s="13">
        <v>-27.28518</v>
      </c>
      <c r="AZ43" s="13">
        <v>-28.185659999999999</v>
      </c>
      <c r="BA43" s="14">
        <v>109.19972000000004</v>
      </c>
      <c r="BB43" s="13">
        <f t="shared" ref="BB43:BB51" si="215">AU43+AX43+AZ43</f>
        <v>122.02726000000008</v>
      </c>
      <c r="BC43" s="15">
        <f t="shared" ref="BC43:BC49" si="216">IFERROR((BB43/-BG43)*30,0)</f>
        <v>134.16872456036583</v>
      </c>
      <c r="BD43" s="16">
        <v>30.575340000000001</v>
      </c>
      <c r="BE43" s="13">
        <v>30.575340000000001</v>
      </c>
      <c r="BF43" s="13">
        <v>-27.28518</v>
      </c>
      <c r="BG43" s="13">
        <v>-27.28518</v>
      </c>
      <c r="BH43" s="14">
        <v>112.48988000000006</v>
      </c>
      <c r="BI43" s="13">
        <f t="shared" ref="BI43:BI51" si="217">BB43+BE43+BG43</f>
        <v>125.31742000000008</v>
      </c>
      <c r="BJ43" s="15">
        <f t="shared" ref="BJ43:BJ49" si="218">IFERROR((BI43/-BN43)*30,0)</f>
        <v>137.78624879879854</v>
      </c>
      <c r="BK43" s="16">
        <v>18.647099999999998</v>
      </c>
      <c r="BL43" s="13">
        <v>21.34854</v>
      </c>
      <c r="BM43" s="13">
        <v>-27.28518</v>
      </c>
      <c r="BN43" s="13">
        <v>-27.28518</v>
      </c>
      <c r="BO43" s="14">
        <v>103.85180000000005</v>
      </c>
      <c r="BP43" s="13">
        <f t="shared" ref="BP43:BP51" si="219">BI43+BL43+BN43</f>
        <v>119.3807800000001</v>
      </c>
      <c r="BQ43" s="15">
        <f t="shared" ref="BQ43:BQ49" si="220">IFERROR((BP43/-BU43)*30,0)</f>
        <v>138.09515987608776</v>
      </c>
      <c r="BR43" s="16">
        <v>27.649619999999999</v>
      </c>
      <c r="BS43" s="13">
        <v>30.351059999999997</v>
      </c>
      <c r="BT43" s="13">
        <v>-24.583740000000002</v>
      </c>
      <c r="BU43" s="13">
        <v>-25.934460000000001</v>
      </c>
      <c r="BV43" s="14">
        <v>106.91768000000005</v>
      </c>
      <c r="BW43" s="13">
        <f t="shared" ref="BW43:BW51" si="221">BP43+BS43+BU43</f>
        <v>123.79738000000009</v>
      </c>
      <c r="BX43" s="15">
        <f t="shared" ref="BX43:BX49" si="222">IFERROR((BW43/-CB43)*30,0)</f>
        <v>168.56161343292942</v>
      </c>
      <c r="BY43" s="16">
        <v>26.542560000000002</v>
      </c>
      <c r="BZ43" s="13">
        <v>26.542560000000002</v>
      </c>
      <c r="CA43" s="13">
        <v>-25.071420000000003</v>
      </c>
      <c r="CB43" s="13">
        <v>-22.03302</v>
      </c>
      <c r="CC43" s="14">
        <v>108.38882000000005</v>
      </c>
      <c r="CD43" s="13">
        <f t="shared" ref="CD43:CD51" si="223">BW43+BZ43+CB43</f>
        <v>128.3069200000001</v>
      </c>
      <c r="CE43" s="15">
        <f t="shared" ref="CE43:CE50" si="224">IFERROR((CD43/-CI43)*30,0)</f>
        <v>172.71693450033263</v>
      </c>
      <c r="CF43" s="16">
        <v>22.615500000000001</v>
      </c>
      <c r="CG43" s="13">
        <v>15.355499999999999</v>
      </c>
      <c r="CH43" s="13">
        <v>-22.28622</v>
      </c>
      <c r="CI43" s="13">
        <v>-22.28622</v>
      </c>
      <c r="CJ43" s="14">
        <v>108.71810000000006</v>
      </c>
      <c r="CK43" s="13">
        <f t="shared" ref="CK43:CK51" si="225">CD43+CG43+CI43</f>
        <v>121.37620000000011</v>
      </c>
      <c r="CL43" s="15">
        <f t="shared" ref="CL43:CL50" si="226">IFERROR((CK43/-CP43)*30,0)</f>
        <v>134.90051636795286</v>
      </c>
      <c r="CM43" s="16">
        <v>174.95084</v>
      </c>
      <c r="CN43" s="13"/>
      <c r="CO43" s="13">
        <v>-168.49144000000001</v>
      </c>
      <c r="CP43" s="13">
        <v>-26.992379999999997</v>
      </c>
      <c r="CQ43" s="14">
        <v>162.8346600000001</v>
      </c>
      <c r="CR43" s="13">
        <f t="shared" ref="CR43:CR51" si="227">CK43+CN43+CP43</f>
        <v>94.383820000000114</v>
      </c>
      <c r="CS43" s="15">
        <f t="shared" ref="CS43:CS50" si="228">IFERROR(CR43/-AVERAGE(CB43,CI43,CP43)*30,0)</f>
        <v>119.11864854563687</v>
      </c>
    </row>
    <row r="44" spans="1:111">
      <c r="A44" s="68"/>
      <c r="B44" s="68"/>
      <c r="C44" s="93" t="s">
        <v>38</v>
      </c>
      <c r="D44" s="10">
        <v>70</v>
      </c>
      <c r="E44" s="33">
        <v>75</v>
      </c>
      <c r="F44" s="6">
        <v>118.8</v>
      </c>
      <c r="G44" s="11">
        <v>0</v>
      </c>
      <c r="H44" s="12">
        <v>0</v>
      </c>
      <c r="I44" s="12">
        <v>-19.742875917519999</v>
      </c>
      <c r="J44" s="13">
        <v>-13.1</v>
      </c>
      <c r="K44" s="13">
        <v>99.026498522479983</v>
      </c>
      <c r="L44" s="13">
        <f t="shared" si="205"/>
        <v>105.7</v>
      </c>
      <c r="M44" s="15">
        <f t="shared" si="206"/>
        <v>213.8882469618371</v>
      </c>
      <c r="N44" s="16">
        <v>0</v>
      </c>
      <c r="O44" s="13">
        <v>0</v>
      </c>
      <c r="P44" s="13">
        <v>-14.314371546539999</v>
      </c>
      <c r="Q44" s="13">
        <v>-14.825499040000008</v>
      </c>
      <c r="R44" s="14">
        <v>91.385628453460001</v>
      </c>
      <c r="S44" s="13">
        <f t="shared" ref="S44:S51" si="229">L44+O44+Q44</f>
        <v>90.874500959999992</v>
      </c>
      <c r="T44" s="15">
        <f t="shared" si="207"/>
        <v>193.21297156626505</v>
      </c>
      <c r="U44" s="16">
        <v>26.675982000000005</v>
      </c>
      <c r="V44" s="13">
        <v>26.68</v>
      </c>
      <c r="W44" s="13">
        <v>-10.535665869919999</v>
      </c>
      <c r="X44" s="13">
        <v>-14.11</v>
      </c>
      <c r="Y44" s="14">
        <v>107.01481709008</v>
      </c>
      <c r="Z44" s="13">
        <f t="shared" ref="Z44:Z51" si="230">S44+V44+X44</f>
        <v>103.44450095999998</v>
      </c>
      <c r="AA44" s="15">
        <f t="shared" si="208"/>
        <v>400.85417657230124</v>
      </c>
      <c r="AB44" s="16">
        <v>0</v>
      </c>
      <c r="AC44" s="13">
        <v>0</v>
      </c>
      <c r="AD44" s="13">
        <v>-8.2472670743199998</v>
      </c>
      <c r="AE44" s="13">
        <v>-7.7418054000000112</v>
      </c>
      <c r="AF44" s="14">
        <v>95.197233885679992</v>
      </c>
      <c r="AG44" s="13">
        <f t="shared" si="209"/>
        <v>95.702695559999967</v>
      </c>
      <c r="AH44" s="15">
        <f t="shared" si="210"/>
        <v>312.62121718856349</v>
      </c>
      <c r="AI44" s="16">
        <v>6.8360000000000003</v>
      </c>
      <c r="AJ44" s="13">
        <v>6.8360000000000003</v>
      </c>
      <c r="AK44" s="13">
        <v>-10.246625525940003</v>
      </c>
      <c r="AL44" s="13">
        <v>-9.1838963862400007</v>
      </c>
      <c r="AM44" s="14">
        <v>91.786608359739986</v>
      </c>
      <c r="AN44" s="13">
        <f t="shared" si="211"/>
        <v>93.354799173759972</v>
      </c>
      <c r="AO44" s="15">
        <f t="shared" si="212"/>
        <v>163.47304501344794</v>
      </c>
      <c r="AP44" s="16">
        <v>36.5824</v>
      </c>
      <c r="AQ44" s="13">
        <v>32.330821999999998</v>
      </c>
      <c r="AR44" s="13">
        <v>-10.690209979519999</v>
      </c>
      <c r="AS44" s="13">
        <v>-17.132145394259997</v>
      </c>
      <c r="AT44" s="14">
        <v>117.67879838021997</v>
      </c>
      <c r="AU44" s="13">
        <f t="shared" si="213"/>
        <v>108.55347577949998</v>
      </c>
      <c r="AV44" s="15">
        <f t="shared" si="214"/>
        <v>171.52988583934913</v>
      </c>
      <c r="AW44" s="16">
        <v>14.702399999999999</v>
      </c>
      <c r="AX44" s="13">
        <v>18.84676</v>
      </c>
      <c r="AY44" s="13">
        <v>-17.623636801540002</v>
      </c>
      <c r="AZ44" s="13">
        <v>-18.985637735660003</v>
      </c>
      <c r="BA44" s="14">
        <v>114.75756157867998</v>
      </c>
      <c r="BB44" s="13">
        <f t="shared" si="215"/>
        <v>108.41459804383997</v>
      </c>
      <c r="BC44" s="15">
        <f t="shared" si="216"/>
        <v>172.82328689564832</v>
      </c>
      <c r="BD44" s="16">
        <v>29.150400000000001</v>
      </c>
      <c r="BE44" s="13">
        <v>29.1784</v>
      </c>
      <c r="BF44" s="13">
        <v>-17.84735761216</v>
      </c>
      <c r="BG44" s="13">
        <v>-18.819442678919998</v>
      </c>
      <c r="BH44" s="14">
        <v>126.06060396651999</v>
      </c>
      <c r="BI44" s="13">
        <f t="shared" si="217"/>
        <v>118.77355536491997</v>
      </c>
      <c r="BJ44" s="15">
        <f t="shared" si="218"/>
        <v>183.08770884540786</v>
      </c>
      <c r="BK44" s="16">
        <v>0</v>
      </c>
      <c r="BL44" s="13">
        <v>7.3739999999999997</v>
      </c>
      <c r="BM44" s="13">
        <v>-17.94794492902</v>
      </c>
      <c r="BN44" s="13">
        <v>-19.461746959519999</v>
      </c>
      <c r="BO44" s="14">
        <v>108.11265903749999</v>
      </c>
      <c r="BP44" s="13">
        <f t="shared" si="219"/>
        <v>106.68580840539997</v>
      </c>
      <c r="BQ44" s="15">
        <f t="shared" si="220"/>
        <v>173.50590283297706</v>
      </c>
      <c r="BR44" s="16">
        <v>21.802400000000002</v>
      </c>
      <c r="BS44" s="13">
        <v>21.926400000000001</v>
      </c>
      <c r="BT44" s="13">
        <v>-17.582278389399999</v>
      </c>
      <c r="BU44" s="13">
        <v>-18.446486257259995</v>
      </c>
      <c r="BV44" s="14">
        <v>112.33278064809998</v>
      </c>
      <c r="BW44" s="13">
        <f t="shared" si="221"/>
        <v>110.16572214813998</v>
      </c>
      <c r="BX44" s="15">
        <f t="shared" si="222"/>
        <v>178.18437152610039</v>
      </c>
      <c r="BY44" s="16">
        <v>7.34</v>
      </c>
      <c r="BZ44" s="13">
        <v>7.048</v>
      </c>
      <c r="CA44" s="13">
        <v>-17.437909638679997</v>
      </c>
      <c r="CB44" s="13">
        <v>-18.548044568320002</v>
      </c>
      <c r="CC44" s="14">
        <v>102.23487100941999</v>
      </c>
      <c r="CD44" s="13">
        <f t="shared" si="223"/>
        <v>98.66567757981997</v>
      </c>
      <c r="CE44" s="15">
        <f t="shared" si="224"/>
        <v>162.72523752960745</v>
      </c>
      <c r="CF44" s="16">
        <v>14.702399999999999</v>
      </c>
      <c r="CG44" s="13">
        <v>14.702399999999999</v>
      </c>
      <c r="CH44" s="13">
        <v>-17.375249111700001</v>
      </c>
      <c r="CI44" s="13">
        <v>-18.189989287040003</v>
      </c>
      <c r="CJ44" s="14">
        <v>99.562021897719987</v>
      </c>
      <c r="CK44" s="13">
        <f t="shared" si="225"/>
        <v>95.178088292779961</v>
      </c>
      <c r="CL44" s="15">
        <f t="shared" si="226"/>
        <v>163.48805189844748</v>
      </c>
      <c r="CM44" s="16">
        <v>89.034399999999991</v>
      </c>
      <c r="CN44" s="13"/>
      <c r="CO44" s="13">
        <v>-107.41848742010528</v>
      </c>
      <c r="CP44" s="13">
        <v>-17.46514571326</v>
      </c>
      <c r="CQ44" s="14">
        <v>49.304635157410829</v>
      </c>
      <c r="CR44" s="13">
        <f t="shared" si="227"/>
        <v>77.712942579519961</v>
      </c>
      <c r="CS44" s="15">
        <f t="shared" si="228"/>
        <v>129.03606186611881</v>
      </c>
    </row>
    <row r="45" spans="1:111">
      <c r="A45" s="68"/>
      <c r="B45" s="68"/>
      <c r="C45" s="93" t="s">
        <v>39</v>
      </c>
      <c r="D45" s="10">
        <v>18</v>
      </c>
      <c r="E45" s="33">
        <v>21</v>
      </c>
      <c r="F45" s="6">
        <v>47.68</v>
      </c>
      <c r="G45" s="11">
        <v>44.264000000000003</v>
      </c>
      <c r="H45" s="12">
        <v>45.17</v>
      </c>
      <c r="I45" s="12">
        <v>-31.662317041756555</v>
      </c>
      <c r="J45" s="13">
        <v>-28.4</v>
      </c>
      <c r="K45" s="13">
        <v>60.284082478243448</v>
      </c>
      <c r="L45" s="13">
        <f t="shared" si="205"/>
        <v>64.449999999999989</v>
      </c>
      <c r="M45" s="15">
        <f t="shared" si="206"/>
        <v>64.04514205027013</v>
      </c>
      <c r="N45" s="16">
        <v>30.76</v>
      </c>
      <c r="O45" s="13">
        <v>30.75638</v>
      </c>
      <c r="P45" s="13">
        <v>-38.117846132853543</v>
      </c>
      <c r="Q45" s="13">
        <v>-30.189643399999994</v>
      </c>
      <c r="R45" s="14">
        <v>57.09215386714645</v>
      </c>
      <c r="S45" s="13">
        <f t="shared" si="229"/>
        <v>65.016736600000002</v>
      </c>
      <c r="T45" s="15">
        <f t="shared" si="207"/>
        <v>76.221262133645951</v>
      </c>
      <c r="U45" s="16">
        <v>44.938786999999998</v>
      </c>
      <c r="V45" s="13">
        <v>45.56</v>
      </c>
      <c r="W45" s="13">
        <v>-27.080699482458606</v>
      </c>
      <c r="X45" s="13">
        <v>-25.59</v>
      </c>
      <c r="Y45" s="14">
        <v>82.87482411754138</v>
      </c>
      <c r="Z45" s="13">
        <f t="shared" si="230"/>
        <v>84.9867366</v>
      </c>
      <c r="AA45" s="15">
        <f t="shared" si="208"/>
        <v>92.865023181962272</v>
      </c>
      <c r="AB45" s="16">
        <v>34.9</v>
      </c>
      <c r="AC45" s="13">
        <v>34.904350000000008</v>
      </c>
      <c r="AD45" s="13">
        <v>-25.657147904434474</v>
      </c>
      <c r="AE45" s="13">
        <v>-27.45492340000002</v>
      </c>
      <c r="AF45" s="14">
        <v>94.229588695565525</v>
      </c>
      <c r="AG45" s="13">
        <f t="shared" si="209"/>
        <v>92.436163199999982</v>
      </c>
      <c r="AH45" s="15">
        <f t="shared" si="210"/>
        <v>101.73679993286267</v>
      </c>
      <c r="AI45" s="16">
        <v>0</v>
      </c>
      <c r="AJ45" s="13">
        <v>0</v>
      </c>
      <c r="AK45" s="13">
        <v>-27.217878089068211</v>
      </c>
      <c r="AL45" s="13">
        <v>-27.257441730327585</v>
      </c>
      <c r="AM45" s="14">
        <v>67.011710606497317</v>
      </c>
      <c r="AN45" s="13">
        <f t="shared" si="211"/>
        <v>65.178721469672396</v>
      </c>
      <c r="AO45" s="15">
        <f t="shared" si="212"/>
        <v>62.35413895579557</v>
      </c>
      <c r="AP45" s="16">
        <v>0</v>
      </c>
      <c r="AQ45" s="13">
        <v>14.763</v>
      </c>
      <c r="AR45" s="13">
        <v>-27.520780284579224</v>
      </c>
      <c r="AS45" s="13">
        <v>-31.358971141857598</v>
      </c>
      <c r="AT45" s="14">
        <v>39.490930321918093</v>
      </c>
      <c r="AU45" s="13">
        <f t="shared" si="213"/>
        <v>48.582750327814807</v>
      </c>
      <c r="AV45" s="15">
        <f t="shared" si="214"/>
        <v>38.172572267623089</v>
      </c>
      <c r="AW45" s="16">
        <v>22.132000000000001</v>
      </c>
      <c r="AX45" s="13">
        <v>44.264000000000003</v>
      </c>
      <c r="AY45" s="13">
        <v>-28.205342204463342</v>
      </c>
      <c r="AZ45" s="13">
        <v>-38.181406786428177</v>
      </c>
      <c r="BA45" s="14">
        <v>33.417588117454748</v>
      </c>
      <c r="BB45" s="13">
        <f t="shared" si="215"/>
        <v>54.66534354138664</v>
      </c>
      <c r="BC45" s="15">
        <f t="shared" si="216"/>
        <v>42.856985804307868</v>
      </c>
      <c r="BD45" s="16">
        <v>30.483970000000003</v>
      </c>
      <c r="BE45" s="13">
        <v>36.895000000000003</v>
      </c>
      <c r="BF45" s="13">
        <v>-27.571621412365793</v>
      </c>
      <c r="BG45" s="13">
        <v>-38.265880706821775</v>
      </c>
      <c r="BH45" s="14">
        <v>36.329936705088961</v>
      </c>
      <c r="BI45" s="13">
        <f t="shared" si="217"/>
        <v>53.294462834564868</v>
      </c>
      <c r="BJ45" s="15">
        <f t="shared" si="218"/>
        <v>41.580296824120808</v>
      </c>
      <c r="BK45" s="16">
        <v>29.501000000000001</v>
      </c>
      <c r="BL45" s="13">
        <v>36.895000000000003</v>
      </c>
      <c r="BM45" s="13">
        <v>-27.607347010669354</v>
      </c>
      <c r="BN45" s="13">
        <v>-38.451718894643861</v>
      </c>
      <c r="BO45" s="14">
        <v>38.223589694419601</v>
      </c>
      <c r="BP45" s="13">
        <f t="shared" si="219"/>
        <v>51.737743939921003</v>
      </c>
      <c r="BQ45" s="15">
        <f t="shared" si="220"/>
        <v>40.432682273655999</v>
      </c>
      <c r="BR45" s="16">
        <v>29.526</v>
      </c>
      <c r="BS45" s="13">
        <v>30.979800000000001</v>
      </c>
      <c r="BT45" s="13">
        <v>-27.268682241489124</v>
      </c>
      <c r="BU45" s="13">
        <v>-38.388062105118493</v>
      </c>
      <c r="BV45" s="14">
        <v>40.480907452930474</v>
      </c>
      <c r="BW45" s="13">
        <f t="shared" si="221"/>
        <v>44.329481834802507</v>
      </c>
      <c r="BX45" s="15">
        <f t="shared" si="222"/>
        <v>34.551856411065245</v>
      </c>
      <c r="BY45" s="16">
        <v>22.132000000000001</v>
      </c>
      <c r="BZ45" s="13">
        <v>36.895000000000003</v>
      </c>
      <c r="CA45" s="13">
        <v>-27.043724116795644</v>
      </c>
      <c r="CB45" s="13">
        <v>-38.489522508497672</v>
      </c>
      <c r="CC45" s="14">
        <v>35.569183336134827</v>
      </c>
      <c r="CD45" s="13">
        <f t="shared" si="223"/>
        <v>42.734959326304832</v>
      </c>
      <c r="CE45" s="15">
        <f t="shared" si="224"/>
        <v>33.563983215236291</v>
      </c>
      <c r="CF45" s="16">
        <v>25.079599999999999</v>
      </c>
      <c r="CG45" s="13">
        <v>30.979800000000001</v>
      </c>
      <c r="CH45" s="13">
        <v>-27.346922115231958</v>
      </c>
      <c r="CI45" s="13">
        <v>-38.197158292200612</v>
      </c>
      <c r="CJ45" s="14">
        <v>33.301861220902865</v>
      </c>
      <c r="CK45" s="13">
        <f t="shared" si="225"/>
        <v>35.517601034104217</v>
      </c>
      <c r="CL45" s="15">
        <f t="shared" si="226"/>
        <v>47.028338938219996</v>
      </c>
      <c r="CM45" s="16">
        <v>225.79139999999998</v>
      </c>
      <c r="CN45" s="13"/>
      <c r="CO45" s="13">
        <v>-236.96664860181218</v>
      </c>
      <c r="CP45" s="13">
        <v>-22.657147904434499</v>
      </c>
      <c r="CQ45" s="14">
        <v>13.83835223012926</v>
      </c>
      <c r="CR45" s="13">
        <f t="shared" si="227"/>
        <v>12.860453129669718</v>
      </c>
      <c r="CS45" s="15">
        <f t="shared" si="228"/>
        <v>11.650857398557998</v>
      </c>
    </row>
    <row r="46" spans="1:111">
      <c r="A46" s="68"/>
      <c r="B46" s="68"/>
      <c r="C46" s="93" t="s">
        <v>40</v>
      </c>
      <c r="D46" s="10">
        <v>30</v>
      </c>
      <c r="E46" s="33">
        <v>45</v>
      </c>
      <c r="F46" s="6">
        <v>52.43</v>
      </c>
      <c r="G46" s="11">
        <v>27.377359999999999</v>
      </c>
      <c r="H46" s="12">
        <v>27.38</v>
      </c>
      <c r="I46" s="12">
        <v>-18.008678811986002</v>
      </c>
      <c r="J46" s="13">
        <v>-20.32</v>
      </c>
      <c r="K46" s="13">
        <v>61.795893538013999</v>
      </c>
      <c r="L46" s="13">
        <f t="shared" si="205"/>
        <v>59.49</v>
      </c>
      <c r="M46" s="15">
        <f t="shared" si="206"/>
        <v>71.746870557044303</v>
      </c>
      <c r="N46" s="16">
        <v>18.7</v>
      </c>
      <c r="O46" s="13">
        <v>18.71368</v>
      </c>
      <c r="P46" s="13">
        <v>-31.765126293937662</v>
      </c>
      <c r="Q46" s="13">
        <v>-24.874952539999995</v>
      </c>
      <c r="R46" s="14">
        <v>46.424873706062336</v>
      </c>
      <c r="S46" s="13">
        <f t="shared" si="229"/>
        <v>53.32872746000001</v>
      </c>
      <c r="T46" s="15">
        <f t="shared" si="207"/>
        <v>60.122578872604294</v>
      </c>
      <c r="U46" s="16">
        <v>46.898260000000001</v>
      </c>
      <c r="V46" s="13">
        <v>46.9</v>
      </c>
      <c r="W46" s="13">
        <v>-35.817619968445335</v>
      </c>
      <c r="X46" s="13">
        <v>-26.61</v>
      </c>
      <c r="Y46" s="14">
        <v>64.409367491554661</v>
      </c>
      <c r="Z46" s="13">
        <f t="shared" si="230"/>
        <v>73.618727460000017</v>
      </c>
      <c r="AA46" s="15">
        <f t="shared" si="208"/>
        <v>60.749490108882895</v>
      </c>
      <c r="AB46" s="16">
        <v>0</v>
      </c>
      <c r="AC46" s="13">
        <v>0</v>
      </c>
      <c r="AD46" s="13">
        <v>-33.11099459713742</v>
      </c>
      <c r="AE46" s="13">
        <v>-36.355232280000003</v>
      </c>
      <c r="AF46" s="14">
        <v>40.507732862862596</v>
      </c>
      <c r="AG46" s="13">
        <f t="shared" si="209"/>
        <v>37.263495180000014</v>
      </c>
      <c r="AH46" s="15">
        <f t="shared" si="210"/>
        <v>37.409805593938124</v>
      </c>
      <c r="AI46" s="16">
        <v>47.597550000000005</v>
      </c>
      <c r="AJ46" s="13">
        <v>47.597550000000005</v>
      </c>
      <c r="AK46" s="13">
        <v>-42.098827660831766</v>
      </c>
      <c r="AL46" s="13">
        <v>-29.88266946731061</v>
      </c>
      <c r="AM46" s="14">
        <v>46.006455202030828</v>
      </c>
      <c r="AN46" s="13">
        <f t="shared" si="211"/>
        <v>54.978375712689413</v>
      </c>
      <c r="AO46" s="15">
        <f t="shared" si="212"/>
        <v>39.27573078223233</v>
      </c>
      <c r="AP46" s="16">
        <v>27.787100000000002</v>
      </c>
      <c r="AQ46" s="13">
        <v>27.787100000000002</v>
      </c>
      <c r="AR46" s="13">
        <v>-39.530404948972546</v>
      </c>
      <c r="AS46" s="13">
        <v>-41.994158696260861</v>
      </c>
      <c r="AT46" s="14">
        <v>34.263150253058285</v>
      </c>
      <c r="AU46" s="13">
        <f t="shared" si="213"/>
        <v>40.771317016428547</v>
      </c>
      <c r="AV46" s="15">
        <v>18</v>
      </c>
      <c r="AW46" s="16">
        <v>40.500070000000008</v>
      </c>
      <c r="AX46" s="13">
        <v>40.500070000000008</v>
      </c>
      <c r="AY46" s="13">
        <v>-37.806811955253622</v>
      </c>
      <c r="AZ46" s="13">
        <v>-35.798820569271257</v>
      </c>
      <c r="BA46" s="14">
        <v>36.956408297804671</v>
      </c>
      <c r="BB46" s="13">
        <f t="shared" si="215"/>
        <v>45.472566447157291</v>
      </c>
      <c r="BC46" s="15">
        <v>18</v>
      </c>
      <c r="BD46" s="16">
        <v>43.150779999999997</v>
      </c>
      <c r="BE46" s="13">
        <v>43.150779999999997</v>
      </c>
      <c r="BF46" s="13">
        <v>-39.450514167886752</v>
      </c>
      <c r="BG46" s="13">
        <v>-40.307603410576554</v>
      </c>
      <c r="BH46" s="14">
        <v>40.656674129917917</v>
      </c>
      <c r="BI46" s="13">
        <f t="shared" si="217"/>
        <v>48.315743036580734</v>
      </c>
      <c r="BJ46" s="15">
        <v>18</v>
      </c>
      <c r="BK46" s="16">
        <v>33.390329999999999</v>
      </c>
      <c r="BL46" s="13">
        <v>28.076650000000001</v>
      </c>
      <c r="BM46" s="13">
        <v>-40.923960479276268</v>
      </c>
      <c r="BN46" s="13">
        <v>-38.335330968126208</v>
      </c>
      <c r="BO46" s="14">
        <v>33.123043650641655</v>
      </c>
      <c r="BP46" s="13">
        <f t="shared" si="219"/>
        <v>38.05706206845452</v>
      </c>
      <c r="BQ46" s="15">
        <v>18</v>
      </c>
      <c r="BR46" s="16">
        <v>25.124130000000001</v>
      </c>
      <c r="BS46" s="13">
        <v>15.36368</v>
      </c>
      <c r="BT46" s="13">
        <v>-30.617121933455646</v>
      </c>
      <c r="BU46" s="13">
        <v>-26.529614709206246</v>
      </c>
      <c r="BV46" s="14">
        <v>27.63005171718601</v>
      </c>
      <c r="BW46" s="13">
        <f t="shared" si="221"/>
        <v>26.891127359248276</v>
      </c>
      <c r="BX46" s="15">
        <v>18</v>
      </c>
      <c r="BY46" s="16">
        <v>25.124130000000001</v>
      </c>
      <c r="BZ46" s="13">
        <v>25.124130000000001</v>
      </c>
      <c r="CA46" s="13">
        <v>-30.194122662613012</v>
      </c>
      <c r="CB46" s="13">
        <v>-27.891688038706249</v>
      </c>
      <c r="CC46" s="14">
        <v>22.560059054573003</v>
      </c>
      <c r="CD46" s="13">
        <f t="shared" si="223"/>
        <v>24.123569320542032</v>
      </c>
      <c r="CE46" s="15">
        <f t="shared" si="224"/>
        <v>22.939541761471261</v>
      </c>
      <c r="CF46" s="16">
        <v>33.78781</v>
      </c>
      <c r="CG46" s="13">
        <v>25.124130000000001</v>
      </c>
      <c r="CH46" s="13">
        <v>-32.097195819350844</v>
      </c>
      <c r="CI46" s="13">
        <v>-31.548454068589244</v>
      </c>
      <c r="CJ46" s="14">
        <v>24.250673235222159</v>
      </c>
      <c r="CK46" s="13">
        <f t="shared" si="225"/>
        <v>17.699245251952789</v>
      </c>
      <c r="CL46" s="15">
        <f t="shared" si="226"/>
        <v>14.704035806332387</v>
      </c>
      <c r="CM46" s="16">
        <v>122.27064999999999</v>
      </c>
      <c r="CN46" s="13"/>
      <c r="CO46" s="13">
        <v>-81.499507464796949</v>
      </c>
      <c r="CP46" s="13">
        <v>-36.110994597137399</v>
      </c>
      <c r="CQ46" s="14">
        <v>57.614161213543042</v>
      </c>
      <c r="CR46" s="13">
        <f t="shared" si="227"/>
        <v>-18.41174934518461</v>
      </c>
      <c r="CS46" s="15">
        <f t="shared" si="228"/>
        <v>-17.342100766340117</v>
      </c>
    </row>
    <row r="47" spans="1:111">
      <c r="A47" s="68"/>
      <c r="B47" s="68"/>
      <c r="C47" s="93" t="s">
        <v>41</v>
      </c>
      <c r="D47" s="10">
        <v>45</v>
      </c>
      <c r="E47" s="33">
        <v>60</v>
      </c>
      <c r="F47" s="6">
        <v>132.12</v>
      </c>
      <c r="G47" s="11">
        <v>19.557065090000002</v>
      </c>
      <c r="H47" s="12">
        <v>19.559999999999999</v>
      </c>
      <c r="I47" s="12">
        <v>-25.800822128836778</v>
      </c>
      <c r="J47" s="13">
        <v>-23.19</v>
      </c>
      <c r="K47" s="13">
        <v>125.87449113736318</v>
      </c>
      <c r="L47" s="13">
        <f t="shared" si="205"/>
        <v>128.49</v>
      </c>
      <c r="M47" s="15">
        <f t="shared" si="206"/>
        <v>235.46753459744784</v>
      </c>
      <c r="N47" s="16">
        <v>7.12</v>
      </c>
      <c r="O47" s="13">
        <v>6.3311099999999998</v>
      </c>
      <c r="P47" s="13">
        <v>-29.875096117237042</v>
      </c>
      <c r="Q47" s="13">
        <v>-16.370409647299972</v>
      </c>
      <c r="R47" s="14">
        <v>105.73490388276298</v>
      </c>
      <c r="S47" s="13">
        <f t="shared" si="229"/>
        <v>118.45070035270004</v>
      </c>
      <c r="T47" s="15">
        <f t="shared" si="207"/>
        <v>152.70825142161587</v>
      </c>
      <c r="U47" s="16">
        <v>12.874347119999999</v>
      </c>
      <c r="V47" s="13">
        <v>12.67</v>
      </c>
      <c r="W47" s="13">
        <v>-34.176100628247681</v>
      </c>
      <c r="X47" s="13">
        <v>-23.27</v>
      </c>
      <c r="Y47" s="14">
        <v>97.148946844452368</v>
      </c>
      <c r="Z47" s="13">
        <f t="shared" si="230"/>
        <v>107.85070035270003</v>
      </c>
      <c r="AA47" s="15">
        <f t="shared" si="208"/>
        <v>116.66294864393549</v>
      </c>
      <c r="AB47" s="16">
        <v>27.72</v>
      </c>
      <c r="AC47" s="13">
        <v>28.122500000000002</v>
      </c>
      <c r="AD47" s="13">
        <v>-25.887482018942631</v>
      </c>
      <c r="AE47" s="13">
        <v>-27.733921079399988</v>
      </c>
      <c r="AF47" s="14">
        <v>109.68321833375741</v>
      </c>
      <c r="AG47" s="13">
        <f t="shared" si="209"/>
        <v>108.23927927330003</v>
      </c>
      <c r="AH47" s="15">
        <f t="shared" si="210"/>
        <v>109.03268473891195</v>
      </c>
      <c r="AI47" s="16">
        <v>20.451436520000001</v>
      </c>
      <c r="AJ47" s="13">
        <v>21.508360679999999</v>
      </c>
      <c r="AK47" s="13">
        <v>-28.991412511673868</v>
      </c>
      <c r="AL47" s="13">
        <v>-29.781696983566405</v>
      </c>
      <c r="AM47" s="14">
        <v>101.14324234208354</v>
      </c>
      <c r="AN47" s="13">
        <f t="shared" si="211"/>
        <v>99.965942969733618</v>
      </c>
      <c r="AO47" s="15">
        <f t="shared" si="212"/>
        <v>103.0941926230055</v>
      </c>
      <c r="AP47" s="16">
        <v>17.110753720000002</v>
      </c>
      <c r="AQ47" s="13">
        <v>17.303821640000002</v>
      </c>
      <c r="AR47" s="13">
        <v>-27.541142315346335</v>
      </c>
      <c r="AS47" s="13">
        <v>-29.089691793393854</v>
      </c>
      <c r="AT47" s="14">
        <v>90.71285374673721</v>
      </c>
      <c r="AU47" s="13">
        <f t="shared" si="213"/>
        <v>88.180072816339759</v>
      </c>
      <c r="AV47" s="15">
        <f t="shared" si="214"/>
        <v>89.169815066734486</v>
      </c>
      <c r="AW47" s="16">
        <v>24.176589849999999</v>
      </c>
      <c r="AX47" s="13">
        <v>34.440745530000001</v>
      </c>
      <c r="AY47" s="13">
        <v>-26.792224501557349</v>
      </c>
      <c r="AZ47" s="13">
        <v>-29.667014364786784</v>
      </c>
      <c r="BA47" s="14">
        <v>88.097219095179867</v>
      </c>
      <c r="BB47" s="13">
        <f t="shared" si="215"/>
        <v>92.95380398155298</v>
      </c>
      <c r="BC47" s="15">
        <f t="shared" si="216"/>
        <v>93.019072345611733</v>
      </c>
      <c r="BD47" s="16">
        <v>22.495849420000003</v>
      </c>
      <c r="BE47" s="13">
        <v>23.730823019999999</v>
      </c>
      <c r="BF47" s="13">
        <v>-27.56800128454644</v>
      </c>
      <c r="BG47" s="13">
        <v>-29.978950005924727</v>
      </c>
      <c r="BH47" s="14">
        <v>83.025067230633425</v>
      </c>
      <c r="BI47" s="13">
        <f t="shared" si="217"/>
        <v>86.705676995628252</v>
      </c>
      <c r="BJ47" s="15">
        <f t="shared" si="218"/>
        <v>92.287748220836875</v>
      </c>
      <c r="BK47" s="16">
        <v>42.255435869999999</v>
      </c>
      <c r="BL47" s="13">
        <v>43.334958090000001</v>
      </c>
      <c r="BM47" s="13">
        <v>-26.045853946981644</v>
      </c>
      <c r="BN47" s="13">
        <v>-28.185434795141653</v>
      </c>
      <c r="BO47" s="14">
        <v>99.234649153651787</v>
      </c>
      <c r="BP47" s="13">
        <f t="shared" si="219"/>
        <v>101.85520029048661</v>
      </c>
      <c r="BQ47" s="15">
        <f t="shared" si="220"/>
        <v>107.15169621183752</v>
      </c>
      <c r="BR47" s="16">
        <v>16.940756560000001</v>
      </c>
      <c r="BS47" s="13">
        <v>15.810893360000001</v>
      </c>
      <c r="BT47" s="13">
        <v>-25.6537556534286</v>
      </c>
      <c r="BU47" s="13">
        <v>-28.517103477985131</v>
      </c>
      <c r="BV47" s="14">
        <v>90.52165006022318</v>
      </c>
      <c r="BW47" s="13">
        <f t="shared" si="221"/>
        <v>89.14899017250147</v>
      </c>
      <c r="BX47" s="15">
        <f t="shared" si="222"/>
        <v>96.301336636547887</v>
      </c>
      <c r="BY47" s="16">
        <v>25.432650010000003</v>
      </c>
      <c r="BZ47" s="13">
        <v>26.897770609999998</v>
      </c>
      <c r="CA47" s="13">
        <v>-25.213303763927595</v>
      </c>
      <c r="CB47" s="13">
        <v>-27.771885610152999</v>
      </c>
      <c r="CC47" s="14">
        <v>90.740996306295585</v>
      </c>
      <c r="CD47" s="13">
        <f t="shared" si="223"/>
        <v>88.274875172348459</v>
      </c>
      <c r="CE47" s="15">
        <f t="shared" si="224"/>
        <v>94.86929000592454</v>
      </c>
      <c r="CF47" s="16">
        <v>27.809114730000001</v>
      </c>
      <c r="CG47" s="13">
        <v>28.439281800000003</v>
      </c>
      <c r="CH47" s="13">
        <v>-26.530171466901351</v>
      </c>
      <c r="CI47" s="13">
        <v>-27.914684035319247</v>
      </c>
      <c r="CJ47" s="14">
        <v>92.019939569394239</v>
      </c>
      <c r="CK47" s="13">
        <f t="shared" si="225"/>
        <v>88.799472937029208</v>
      </c>
      <c r="CL47" s="15">
        <f t="shared" si="226"/>
        <v>167.6781874518955</v>
      </c>
      <c r="CM47" s="16">
        <v>141.53731672999999</v>
      </c>
      <c r="CN47" s="13"/>
      <c r="CO47" s="13">
        <v>-160.42788311993453</v>
      </c>
      <c r="CP47" s="13">
        <v>-15.887482018942601</v>
      </c>
      <c r="CQ47" s="14">
        <v>48.903063263476469</v>
      </c>
      <c r="CR47" s="13">
        <f t="shared" si="227"/>
        <v>72.911990918086602</v>
      </c>
      <c r="CS47" s="15">
        <f t="shared" si="228"/>
        <v>91.682376923344208</v>
      </c>
    </row>
    <row r="48" spans="1:111">
      <c r="A48" s="68"/>
      <c r="B48" s="68"/>
      <c r="C48" s="93" t="s">
        <v>42</v>
      </c>
      <c r="D48" s="10">
        <v>45</v>
      </c>
      <c r="E48" s="33">
        <v>60</v>
      </c>
      <c r="F48" s="6">
        <v>93.85</v>
      </c>
      <c r="G48" s="11">
        <v>10.73102836</v>
      </c>
      <c r="H48" s="12">
        <v>11.59</v>
      </c>
      <c r="I48" s="12">
        <v>-13.480638107611183</v>
      </c>
      <c r="J48" s="13">
        <v>-9.7159999999999993</v>
      </c>
      <c r="K48" s="13">
        <v>91.098530742388803</v>
      </c>
      <c r="L48" s="13">
        <f t="shared" si="205"/>
        <v>95.724000000000004</v>
      </c>
      <c r="M48" s="15">
        <f t="shared" si="206"/>
        <v>247.20581206017638</v>
      </c>
      <c r="N48" s="16">
        <v>14.3</v>
      </c>
      <c r="O48" s="13">
        <v>13.53778</v>
      </c>
      <c r="P48" s="13">
        <v>-13.676635488697141</v>
      </c>
      <c r="Q48" s="13">
        <v>-11.616717163999962</v>
      </c>
      <c r="R48" s="14">
        <v>96.347364511302857</v>
      </c>
      <c r="S48" s="13">
        <f t="shared" si="229"/>
        <v>97.645062836000037</v>
      </c>
      <c r="T48" s="15">
        <f t="shared" si="207"/>
        <v>284.40309563883505</v>
      </c>
      <c r="U48" s="16">
        <v>6.8916574999999991</v>
      </c>
      <c r="V48" s="13">
        <v>6.51</v>
      </c>
      <c r="W48" s="13">
        <v>-11.755608277104875</v>
      </c>
      <c r="X48" s="13">
        <v>-10.3</v>
      </c>
      <c r="Y48" s="14">
        <v>92.781112058895161</v>
      </c>
      <c r="Z48" s="13">
        <f t="shared" si="230"/>
        <v>93.855062836000045</v>
      </c>
      <c r="AA48" s="15">
        <f t="shared" si="208"/>
        <v>355.83372327450826</v>
      </c>
      <c r="AB48" s="16">
        <v>11.35</v>
      </c>
      <c r="AC48" s="13">
        <v>8.147450000000001</v>
      </c>
      <c r="AD48" s="13">
        <v>-11.27278740037772</v>
      </c>
      <c r="AE48" s="13">
        <v>-7.9128303499999184</v>
      </c>
      <c r="AF48" s="14">
        <v>93.932275435622316</v>
      </c>
      <c r="AG48" s="13">
        <f t="shared" si="209"/>
        <v>94.089682486000129</v>
      </c>
      <c r="AH48" s="15">
        <f t="shared" si="210"/>
        <v>242.78209144370896</v>
      </c>
      <c r="AI48" s="16">
        <v>5.4632934000000004</v>
      </c>
      <c r="AJ48" s="13">
        <v>9.4359764600000027</v>
      </c>
      <c r="AK48" s="13">
        <v>-12.243320437119866</v>
      </c>
      <c r="AL48" s="13">
        <v>-11.626436109001343</v>
      </c>
      <c r="AM48" s="14">
        <v>87.152248398502451</v>
      </c>
      <c r="AN48" s="13">
        <f t="shared" si="211"/>
        <v>91.899222836998788</v>
      </c>
      <c r="AO48" s="15">
        <f t="shared" si="212"/>
        <v>206.57320667538778</v>
      </c>
      <c r="AP48" s="16">
        <v>21.349602900000001</v>
      </c>
      <c r="AQ48" s="13">
        <v>20.514275199999997</v>
      </c>
      <c r="AR48" s="13">
        <v>-12.184804241067186</v>
      </c>
      <c r="AS48" s="13">
        <v>-13.346245282633957</v>
      </c>
      <c r="AT48" s="14">
        <v>96.317047057435275</v>
      </c>
      <c r="AU48" s="13">
        <f t="shared" si="213"/>
        <v>99.06725275436483</v>
      </c>
      <c r="AV48" s="15">
        <f t="shared" si="214"/>
        <v>196.33222129031952</v>
      </c>
      <c r="AW48" s="16">
        <v>6.7859723000000001</v>
      </c>
      <c r="AX48" s="13">
        <v>4.9049792999999999</v>
      </c>
      <c r="AY48" s="13">
        <v>-13.590999738012467</v>
      </c>
      <c r="AZ48" s="13">
        <v>-15.137696518169456</v>
      </c>
      <c r="BA48" s="14">
        <v>89.512019619422801</v>
      </c>
      <c r="BB48" s="13">
        <f t="shared" si="215"/>
        <v>88.834535536195375</v>
      </c>
      <c r="BC48" s="15">
        <f t="shared" si="216"/>
        <v>182.92722850383473</v>
      </c>
      <c r="BD48" s="16">
        <v>7.0819387999999996</v>
      </c>
      <c r="BE48" s="13">
        <v>12.811140360000001</v>
      </c>
      <c r="BF48" s="13">
        <v>-12.601088451615535</v>
      </c>
      <c r="BG48" s="13">
        <v>-14.568832031640351</v>
      </c>
      <c r="BH48" s="14">
        <v>83.992869967807266</v>
      </c>
      <c r="BI48" s="13">
        <f t="shared" si="217"/>
        <v>87.076843864555016</v>
      </c>
      <c r="BJ48" s="15">
        <f t="shared" si="218"/>
        <v>181.85742128086616</v>
      </c>
      <c r="BK48" s="16">
        <v>17.787359559999999</v>
      </c>
      <c r="BL48" s="13">
        <v>13.7517271</v>
      </c>
      <c r="BM48" s="13">
        <v>-12.221274056036277</v>
      </c>
      <c r="BN48" s="13">
        <v>-14.364579116637348</v>
      </c>
      <c r="BO48" s="14">
        <v>89.558955471770986</v>
      </c>
      <c r="BP48" s="13">
        <f t="shared" si="219"/>
        <v>86.463991847917669</v>
      </c>
      <c r="BQ48" s="15">
        <f t="shared" si="220"/>
        <v>179.25439119910175</v>
      </c>
      <c r="BR48" s="16">
        <v>6.7934594000000006</v>
      </c>
      <c r="BS48" s="13">
        <v>13.877479959999999</v>
      </c>
      <c r="BT48" s="13">
        <v>-11.755138244405972</v>
      </c>
      <c r="BU48" s="13">
        <v>-14.470606483254333</v>
      </c>
      <c r="BV48" s="14">
        <v>84.597276627365019</v>
      </c>
      <c r="BW48" s="13">
        <f t="shared" si="221"/>
        <v>85.870865324663342</v>
      </c>
      <c r="BX48" s="15">
        <f t="shared" si="222"/>
        <v>186.60361029140341</v>
      </c>
      <c r="BY48" s="16">
        <v>9.4984965600000013</v>
      </c>
      <c r="BZ48" s="13">
        <v>5.7273624000000005</v>
      </c>
      <c r="CA48" s="13">
        <v>-11.375267133661371</v>
      </c>
      <c r="CB48" s="13">
        <v>-13.805338255336956</v>
      </c>
      <c r="CC48" s="14">
        <v>82.720506053703659</v>
      </c>
      <c r="CD48" s="13">
        <f t="shared" si="223"/>
        <v>77.792889469326383</v>
      </c>
      <c r="CE48" s="15">
        <f t="shared" si="224"/>
        <v>176.72205231360752</v>
      </c>
      <c r="CF48" s="16">
        <v>10.103830500000001</v>
      </c>
      <c r="CG48" s="13">
        <v>10.563008060000001</v>
      </c>
      <c r="CH48" s="13">
        <v>-11.741743087098813</v>
      </c>
      <c r="CI48" s="13">
        <v>-13.205973185159138</v>
      </c>
      <c r="CJ48" s="14">
        <v>81.082593466604848</v>
      </c>
      <c r="CK48" s="13">
        <f t="shared" si="225"/>
        <v>75.149924344167246</v>
      </c>
      <c r="CL48" s="15">
        <f t="shared" si="226"/>
        <v>199.99469964717647</v>
      </c>
      <c r="CM48" s="16">
        <v>70.810348579999996</v>
      </c>
      <c r="CN48" s="13"/>
      <c r="CO48" s="13">
        <v>-82.538067522351454</v>
      </c>
      <c r="CP48" s="13">
        <v>-11.27278740037772</v>
      </c>
      <c r="CQ48" s="14">
        <v>54.707349390431105</v>
      </c>
      <c r="CR48" s="13">
        <f t="shared" si="227"/>
        <v>63.877136943789523</v>
      </c>
      <c r="CS48" s="15">
        <f t="shared" si="228"/>
        <v>150.16527746509811</v>
      </c>
    </row>
    <row r="49" spans="1:97">
      <c r="A49" s="68"/>
      <c r="B49" s="68"/>
      <c r="C49" s="93" t="s">
        <v>43</v>
      </c>
      <c r="D49" s="10">
        <v>27</v>
      </c>
      <c r="E49" s="33">
        <v>30</v>
      </c>
      <c r="F49" s="6">
        <v>133.57</v>
      </c>
      <c r="G49" s="11">
        <v>24.251365699999997</v>
      </c>
      <c r="H49" s="12">
        <v>26.45</v>
      </c>
      <c r="I49" s="12">
        <v>-33.300325570988512</v>
      </c>
      <c r="J49" s="13">
        <v>-23.4</v>
      </c>
      <c r="K49" s="13">
        <v>124.52570871122148</v>
      </c>
      <c r="L49" s="13">
        <f t="shared" si="205"/>
        <v>136.61999999999998</v>
      </c>
      <c r="M49" s="15">
        <f t="shared" si="206"/>
        <v>138.40263985329307</v>
      </c>
      <c r="N49" s="16">
        <v>45.01</v>
      </c>
      <c r="O49" s="13">
        <v>45.66536</v>
      </c>
      <c r="P49" s="13">
        <v>-28.510850711480785</v>
      </c>
      <c r="Q49" s="13">
        <v>-29.613596997459865</v>
      </c>
      <c r="R49" s="14">
        <v>153.11914928851917</v>
      </c>
      <c r="S49" s="13">
        <f>L49+O49+Q49</f>
        <v>152.6717630025401</v>
      </c>
      <c r="T49" s="15">
        <f t="shared" si="207"/>
        <v>136.63940602852631</v>
      </c>
      <c r="U49" s="16">
        <v>28.601081199999999</v>
      </c>
      <c r="V49" s="13">
        <v>28.91</v>
      </c>
      <c r="W49" s="13">
        <v>-39.534437829897968</v>
      </c>
      <c r="X49" s="13">
        <v>-33.520000000000003</v>
      </c>
      <c r="Y49" s="14">
        <v>141.73840637264215</v>
      </c>
      <c r="Z49" s="13">
        <f>S49+V49+X49</f>
        <v>148.06176300254009</v>
      </c>
      <c r="AA49" s="15">
        <f t="shared" si="208"/>
        <v>130.98715193639151</v>
      </c>
      <c r="AB49" s="16">
        <v>22.49</v>
      </c>
      <c r="AC49" s="13">
        <v>22.784980000000001</v>
      </c>
      <c r="AD49" s="13">
        <v>-36.551835576916183</v>
      </c>
      <c r="AE49" s="13">
        <v>-33.91059981389018</v>
      </c>
      <c r="AF49" s="14">
        <v>133.99992742562392</v>
      </c>
      <c r="AG49" s="13">
        <f t="shared" si="209"/>
        <v>136.93614318864991</v>
      </c>
      <c r="AH49" s="15">
        <f t="shared" si="210"/>
        <v>106.08604896460882</v>
      </c>
      <c r="AI49" s="16">
        <v>41.883889699999997</v>
      </c>
      <c r="AJ49" s="13">
        <v>44.489563285999999</v>
      </c>
      <c r="AK49" s="13">
        <v>-40.393199221567677</v>
      </c>
      <c r="AL49" s="13">
        <v>-38.724076688255096</v>
      </c>
      <c r="AM49" s="14">
        <v>135.49061790405625</v>
      </c>
      <c r="AN49" s="13">
        <f t="shared" si="211"/>
        <v>142.70162978639479</v>
      </c>
      <c r="AO49" s="15">
        <f t="shared" si="212"/>
        <v>124.16192929323967</v>
      </c>
      <c r="AP49" s="16">
        <v>23.435886</v>
      </c>
      <c r="AQ49" s="13">
        <v>22.674167000000001</v>
      </c>
      <c r="AR49" s="13">
        <v>-33.5159573685875</v>
      </c>
      <c r="AS49" s="13">
        <v>-34.479561633430073</v>
      </c>
      <c r="AT49" s="14">
        <v>125.41054653546877</v>
      </c>
      <c r="AU49" s="13">
        <f t="shared" si="213"/>
        <v>130.89623515296472</v>
      </c>
      <c r="AV49" s="15">
        <f t="shared" si="214"/>
        <v>93.898991008953118</v>
      </c>
      <c r="AW49" s="16">
        <v>34.500944699999991</v>
      </c>
      <c r="AX49" s="13">
        <v>34.39904151999999</v>
      </c>
      <c r="AY49" s="13">
        <v>-39.565241131203592</v>
      </c>
      <c r="AZ49" s="13">
        <v>-41.820332810759588</v>
      </c>
      <c r="BA49" s="14">
        <v>120.34625010426517</v>
      </c>
      <c r="BB49" s="13">
        <f t="shared" si="215"/>
        <v>123.47494386220512</v>
      </c>
      <c r="BC49" s="15">
        <f t="shared" si="216"/>
        <v>102.0529829195477</v>
      </c>
      <c r="BD49" s="16">
        <v>27.576450699999995</v>
      </c>
      <c r="BE49" s="13">
        <v>28.003539199999999</v>
      </c>
      <c r="BF49" s="13">
        <v>-38.194597546046452</v>
      </c>
      <c r="BG49" s="13">
        <v>-36.297305672940055</v>
      </c>
      <c r="BH49" s="14">
        <v>109.72810325821871</v>
      </c>
      <c r="BI49" s="13">
        <f t="shared" si="217"/>
        <v>115.18117738926507</v>
      </c>
      <c r="BJ49" s="15">
        <f t="shared" si="218"/>
        <v>85.752957085015154</v>
      </c>
      <c r="BK49" s="16">
        <v>31.278456939999998</v>
      </c>
      <c r="BL49" s="13">
        <v>29.730566939999992</v>
      </c>
      <c r="BM49" s="13">
        <v>-37.789568665282452</v>
      </c>
      <c r="BN49" s="13">
        <v>-40.295232247819129</v>
      </c>
      <c r="BO49" s="14">
        <v>103.21699153293628</v>
      </c>
      <c r="BP49" s="13">
        <f t="shared" si="219"/>
        <v>104.61651208144595</v>
      </c>
      <c r="BQ49" s="15">
        <f t="shared" si="220"/>
        <v>79.227097882432489</v>
      </c>
      <c r="BR49" s="16">
        <v>33.381625799999995</v>
      </c>
      <c r="BS49" s="13">
        <v>39.835258799999998</v>
      </c>
      <c r="BT49" s="13">
        <v>-36.007638480707762</v>
      </c>
      <c r="BU49" s="13">
        <v>-39.613912996039403</v>
      </c>
      <c r="BV49" s="14">
        <v>100.59097885222852</v>
      </c>
      <c r="BW49" s="13">
        <f t="shared" si="221"/>
        <v>104.83785788540655</v>
      </c>
      <c r="BX49" s="15">
        <f t="shared" si="222"/>
        <v>82.944103759142862</v>
      </c>
      <c r="BY49" s="16">
        <v>30.357228939999995</v>
      </c>
      <c r="BZ49" s="13">
        <v>34.594167139999996</v>
      </c>
      <c r="CA49" s="13">
        <v>-34.989560510703811</v>
      </c>
      <c r="CB49" s="13">
        <v>-37.918737969551096</v>
      </c>
      <c r="CC49" s="14">
        <v>95.958647281524705</v>
      </c>
      <c r="CD49" s="13">
        <f t="shared" si="223"/>
        <v>101.51328705585544</v>
      </c>
      <c r="CE49" s="15">
        <f t="shared" si="224"/>
        <v>88.010479402505538</v>
      </c>
      <c r="CF49" s="16">
        <v>29.092234669999996</v>
      </c>
      <c r="CG49" s="13">
        <v>25.740305499999998</v>
      </c>
      <c r="CH49" s="13">
        <v>-35.679219098281287</v>
      </c>
      <c r="CI49" s="13">
        <v>-34.602681775517802</v>
      </c>
      <c r="CJ49" s="14">
        <v>89.371662853243407</v>
      </c>
      <c r="CK49" s="13">
        <f t="shared" si="225"/>
        <v>92.650910780337654</v>
      </c>
      <c r="CL49" s="15">
        <f t="shared" si="226"/>
        <v>76.043440214135302</v>
      </c>
      <c r="CM49" s="16">
        <v>228.06032565000001</v>
      </c>
      <c r="CN49" s="13"/>
      <c r="CO49" s="13">
        <v>-224.89982196268875</v>
      </c>
      <c r="CP49" s="13">
        <v>-36.551835576916183</v>
      </c>
      <c r="CQ49" s="14">
        <v>96.879102008423502</v>
      </c>
      <c r="CR49" s="13">
        <f t="shared" si="227"/>
        <v>56.099075203421471</v>
      </c>
      <c r="CS49" s="15">
        <f>IFERROR(CR49/-AVERAGE(CB49,CI49,CP49)*30,0)</f>
        <v>46.289227853367827</v>
      </c>
    </row>
    <row r="50" spans="1:97">
      <c r="A50" s="68"/>
      <c r="B50" s="68"/>
      <c r="C50" s="93" t="s">
        <v>44</v>
      </c>
      <c r="D50" s="10"/>
      <c r="E50" s="33"/>
      <c r="F50" s="6">
        <v>105.25</v>
      </c>
      <c r="G50" s="11"/>
      <c r="H50" s="135"/>
      <c r="I50" s="12">
        <v>-22.252126149999995</v>
      </c>
      <c r="J50" s="13">
        <v>-11.59</v>
      </c>
      <c r="K50" s="13">
        <v>83</v>
      </c>
      <c r="L50" s="13">
        <f>F50+H50+J50</f>
        <v>93.66</v>
      </c>
      <c r="M50" s="15">
        <f t="shared" si="206"/>
        <v>103.09903245407109</v>
      </c>
      <c r="N50" s="16"/>
      <c r="O50" s="135"/>
      <c r="P50" s="13">
        <v>-8.5021969133333215</v>
      </c>
      <c r="Q50" s="13">
        <v>-27.253408039999982</v>
      </c>
      <c r="R50" s="14">
        <v>85.157803086666675</v>
      </c>
      <c r="S50" s="13">
        <f>L50+O50+Q50</f>
        <v>66.406591960000014</v>
      </c>
      <c r="T50" s="15">
        <f t="shared" si="207"/>
        <v>187.06082242253524</v>
      </c>
      <c r="U50" s="16"/>
      <c r="V50" s="135"/>
      <c r="W50" s="13">
        <v>-5.1445065333333417</v>
      </c>
      <c r="X50" s="13">
        <v>-10.65</v>
      </c>
      <c r="Y50" s="14">
        <v>61.262085426666673</v>
      </c>
      <c r="Z50" s="13">
        <f>S50+V50+X50</f>
        <v>55.756591960000016</v>
      </c>
      <c r="AA50" s="15">
        <f t="shared" si="208"/>
        <v>66.904605906752465</v>
      </c>
      <c r="AB50" s="16"/>
      <c r="AC50" s="134"/>
      <c r="AD50" s="13">
        <v>4.4115318666666781</v>
      </c>
      <c r="AE50" s="13">
        <v>-25.001234759999992</v>
      </c>
      <c r="AF50" s="14">
        <v>60.168123826666694</v>
      </c>
      <c r="AG50" s="13">
        <f t="shared" si="209"/>
        <v>30.755357200000024</v>
      </c>
      <c r="AH50" s="15"/>
      <c r="AI50" s="16"/>
      <c r="AJ50" s="135"/>
      <c r="AK50" s="13">
        <v>7.9124312333333435</v>
      </c>
      <c r="AL50" s="13">
        <v>18.794324523333334</v>
      </c>
      <c r="AM50" s="14">
        <v>68.080555060000037</v>
      </c>
      <c r="AN50" s="13">
        <f t="shared" si="211"/>
        <v>49.549681723333357</v>
      </c>
      <c r="AO50" s="15">
        <f t="shared" si="212"/>
        <v>-129.2081425469197</v>
      </c>
      <c r="AP50" s="16"/>
      <c r="AQ50" s="135"/>
      <c r="AR50" s="13">
        <v>1.1895133333333092</v>
      </c>
      <c r="AS50" s="13">
        <v>11.504618999999998</v>
      </c>
      <c r="AT50" s="14">
        <v>69.270068393333347</v>
      </c>
      <c r="AU50" s="13">
        <f t="shared" si="213"/>
        <v>61.054300723333355</v>
      </c>
      <c r="AV50" s="15"/>
      <c r="AW50" s="16"/>
      <c r="AX50" s="135"/>
      <c r="AY50" s="13">
        <v>1.0206378600000079</v>
      </c>
      <c r="AZ50" s="13">
        <v>5.3122431700000021</v>
      </c>
      <c r="BA50" s="14">
        <v>70.290706253333354</v>
      </c>
      <c r="BB50" s="13">
        <f t="shared" si="215"/>
        <v>66.366543893333358</v>
      </c>
      <c r="BC50" s="15"/>
      <c r="BD50" s="16"/>
      <c r="BE50" s="135"/>
      <c r="BF50" s="13">
        <v>-4.9403173333333257</v>
      </c>
      <c r="BG50" s="13">
        <v>-5.260326666666657</v>
      </c>
      <c r="BH50" s="14">
        <v>65.350388920000029</v>
      </c>
      <c r="BI50" s="13">
        <f t="shared" si="217"/>
        <v>61.106217226666701</v>
      </c>
      <c r="BJ50" s="15"/>
      <c r="BK50" s="16"/>
      <c r="BL50" s="135"/>
      <c r="BM50" s="13">
        <v>-2.4562729266666707</v>
      </c>
      <c r="BN50" s="13">
        <v>-6.8046467666666715</v>
      </c>
      <c r="BO50" s="14">
        <v>62.894115993333358</v>
      </c>
      <c r="BP50" s="13">
        <f t="shared" si="219"/>
        <v>54.301570460000029</v>
      </c>
      <c r="BQ50" s="15"/>
      <c r="BR50" s="16"/>
      <c r="BS50" s="135"/>
      <c r="BT50" s="13">
        <v>-6.7587112466666568</v>
      </c>
      <c r="BU50" s="13">
        <v>-1.202453333333338</v>
      </c>
      <c r="BV50" s="14">
        <v>56.135404746666701</v>
      </c>
      <c r="BW50" s="13">
        <f t="shared" si="221"/>
        <v>53.099117126666691</v>
      </c>
      <c r="BX50" s="15"/>
      <c r="BY50" s="16"/>
      <c r="BZ50" s="135"/>
      <c r="CA50" s="13">
        <v>-4.6270286666666749</v>
      </c>
      <c r="CB50" s="13">
        <v>-7.9113018666666761</v>
      </c>
      <c r="CC50" s="14">
        <v>51.508376080000026</v>
      </c>
      <c r="CD50" s="13">
        <f t="shared" si="223"/>
        <v>45.187815260000015</v>
      </c>
      <c r="CE50" s="15">
        <f t="shared" si="224"/>
        <v>-92.634690959271438</v>
      </c>
      <c r="CF50" s="16"/>
      <c r="CG50" s="135"/>
      <c r="CH50" s="13">
        <v>7.2507683250000028</v>
      </c>
      <c r="CI50" s="13">
        <v>14.634198524999995</v>
      </c>
      <c r="CJ50" s="14">
        <v>58.759144405000029</v>
      </c>
      <c r="CK50" s="13">
        <f t="shared" si="225"/>
        <v>59.82201378500001</v>
      </c>
      <c r="CL50" s="15">
        <f t="shared" si="226"/>
        <v>1794.6604135500004</v>
      </c>
      <c r="CM50" s="16"/>
      <c r="CN50" s="135"/>
      <c r="CO50" s="13">
        <v>-391.71873089999997</v>
      </c>
      <c r="CP50" s="13">
        <v>-1</v>
      </c>
      <c r="CQ50" s="14">
        <v>136.90900314666007</v>
      </c>
      <c r="CR50" s="13">
        <f t="shared" si="227"/>
        <v>58.82201378500001</v>
      </c>
      <c r="CS50" s="15">
        <f t="shared" si="228"/>
        <v>-925.05274106972411</v>
      </c>
    </row>
    <row r="51" spans="1:97">
      <c r="A51" s="68"/>
      <c r="B51" s="68"/>
      <c r="C51" s="93" t="s">
        <v>45</v>
      </c>
      <c r="D51" s="10"/>
      <c r="E51" s="33"/>
      <c r="F51" s="6">
        <v>0</v>
      </c>
      <c r="G51" s="11">
        <v>39.822934417911725</v>
      </c>
      <c r="H51" s="12">
        <v>41.146000000000001</v>
      </c>
      <c r="I51" s="12">
        <v>-23.822934417911725</v>
      </c>
      <c r="J51" s="13">
        <v>-34.67</v>
      </c>
      <c r="K51" s="13">
        <v>16</v>
      </c>
      <c r="L51" s="13">
        <f>F51+H51+J51</f>
        <v>6.4759999999999991</v>
      </c>
      <c r="M51" s="15"/>
      <c r="N51" s="16">
        <v>34.799999999999997</v>
      </c>
      <c r="O51" s="13">
        <v>39.160439999999994</v>
      </c>
      <c r="P51" s="13">
        <v>-31.260940271637523</v>
      </c>
      <c r="Q51" s="13">
        <v>-38.333964359999989</v>
      </c>
      <c r="R51" s="13">
        <v>10.015059728362473</v>
      </c>
      <c r="S51" s="13">
        <f t="shared" si="229"/>
        <v>7.3024756400000044</v>
      </c>
      <c r="T51" s="15"/>
      <c r="U51" s="16">
        <v>24.793508721043757</v>
      </c>
      <c r="V51" s="13">
        <v>23.9</v>
      </c>
      <c r="W51" s="13">
        <v>-24.091120801043758</v>
      </c>
      <c r="X51" s="13">
        <v>-24.24</v>
      </c>
      <c r="Y51" s="13">
        <v>8.004863560000004</v>
      </c>
      <c r="Z51" s="13">
        <f t="shared" si="230"/>
        <v>6.9624756400000045</v>
      </c>
      <c r="AA51" s="15"/>
      <c r="AB51" s="16">
        <v>20.02</v>
      </c>
      <c r="AC51" s="13">
        <v>22.282529999999998</v>
      </c>
      <c r="AD51" s="13">
        <v>-17.973010871152646</v>
      </c>
      <c r="AE51" s="13">
        <v>-26.386746779999996</v>
      </c>
      <c r="AF51" s="13">
        <v>9.0094647688473586</v>
      </c>
      <c r="AG51" s="13">
        <f t="shared" si="209"/>
        <v>2.8582588600000065</v>
      </c>
      <c r="AH51" s="15"/>
      <c r="AI51" s="16">
        <v>26.238554154656555</v>
      </c>
      <c r="AJ51" s="13">
        <v>23.789449074167933</v>
      </c>
      <c r="AK51" s="13">
        <v>-27.238554154656555</v>
      </c>
      <c r="AL51" s="13">
        <v>-18.640638594167935</v>
      </c>
      <c r="AM51" s="13">
        <v>8.0094647688473586</v>
      </c>
      <c r="AN51" s="13">
        <f t="shared" si="211"/>
        <v>8.0070693400000046</v>
      </c>
      <c r="AO51" s="15"/>
      <c r="AP51" s="16">
        <v>23.692212823585475</v>
      </c>
      <c r="AQ51" s="13">
        <v>46.296832828690974</v>
      </c>
      <c r="AR51" s="13">
        <v>-17.692212823585475</v>
      </c>
      <c r="AS51" s="13">
        <v>-45.296832828690974</v>
      </c>
      <c r="AT51" s="13">
        <v>14.009464768847359</v>
      </c>
      <c r="AU51" s="13">
        <f t="shared" si="213"/>
        <v>9.0070693400000081</v>
      </c>
      <c r="AV51" s="15"/>
      <c r="AW51" s="16">
        <v>55.461814186112932</v>
      </c>
      <c r="AX51" s="13">
        <v>56.715537959526685</v>
      </c>
      <c r="AY51" s="13">
        <v>-54.461814186112932</v>
      </c>
      <c r="AZ51" s="13">
        <v>-57.715537959526685</v>
      </c>
      <c r="BA51" s="13">
        <v>15.009464768847366</v>
      </c>
      <c r="BB51" s="13">
        <f t="shared" si="215"/>
        <v>8.007069340000001</v>
      </c>
      <c r="BC51" s="15"/>
      <c r="BD51" s="16">
        <v>55.377968242811519</v>
      </c>
      <c r="BE51" s="13">
        <v>55.225273086867219</v>
      </c>
      <c r="BF51" s="13">
        <v>-56.377968242811519</v>
      </c>
      <c r="BG51" s="13">
        <v>-54.225273086867219</v>
      </c>
      <c r="BH51" s="13">
        <v>14.009464768847366</v>
      </c>
      <c r="BI51" s="13">
        <f t="shared" si="217"/>
        <v>9.007069340000001</v>
      </c>
      <c r="BJ51" s="15"/>
      <c r="BK51" s="16">
        <v>55.377968242811519</v>
      </c>
      <c r="BL51" s="13">
        <v>57.184532976677886</v>
      </c>
      <c r="BM51" s="13">
        <v>-54.377968242811519</v>
      </c>
      <c r="BN51" s="13">
        <v>-58.184532976677886</v>
      </c>
      <c r="BO51" s="13">
        <v>15.009464768847366</v>
      </c>
      <c r="BP51" s="13">
        <f t="shared" si="219"/>
        <v>8.007069340000001</v>
      </c>
      <c r="BQ51" s="15"/>
      <c r="BR51" s="16">
        <v>55.377968242811519</v>
      </c>
      <c r="BS51" s="13">
        <v>54.204003231358968</v>
      </c>
      <c r="BT51" s="13">
        <v>-57.377968242811519</v>
      </c>
      <c r="BU51" s="13">
        <v>-54.204003231358968</v>
      </c>
      <c r="BV51" s="13">
        <v>13.009464768847366</v>
      </c>
      <c r="BW51" s="13">
        <f t="shared" si="221"/>
        <v>8.007069340000001</v>
      </c>
      <c r="BX51" s="15"/>
      <c r="BY51" s="16">
        <v>54.352960598975109</v>
      </c>
      <c r="BZ51" s="13">
        <v>53.320802085439979</v>
      </c>
      <c r="CA51" s="13">
        <v>-52.352960598975102</v>
      </c>
      <c r="CB51" s="13">
        <v>-53.320802085439979</v>
      </c>
      <c r="CC51" s="13">
        <v>15.00946476884738</v>
      </c>
      <c r="CD51" s="13">
        <f t="shared" si="223"/>
        <v>8.007069340000001</v>
      </c>
      <c r="CE51" s="15"/>
      <c r="CF51" s="16">
        <v>54.636575480916981</v>
      </c>
      <c r="CG51" s="13">
        <v>49.829637412366935</v>
      </c>
      <c r="CH51" s="13">
        <v>-69.636575480916974</v>
      </c>
      <c r="CI51" s="13">
        <v>-57.829637412366935</v>
      </c>
      <c r="CJ51" s="13">
        <v>9.4647688473799008E-3</v>
      </c>
      <c r="CK51" s="13">
        <f t="shared" si="225"/>
        <v>7.0693400000010342E-3</v>
      </c>
      <c r="CL51" s="15"/>
      <c r="CM51" s="16">
        <v>370</v>
      </c>
      <c r="CN51" s="13"/>
      <c r="CO51" s="13">
        <v>-370</v>
      </c>
      <c r="CP51" s="13">
        <v>-42.352960598975102</v>
      </c>
      <c r="CQ51" s="13">
        <v>0</v>
      </c>
      <c r="CR51" s="13">
        <f t="shared" si="227"/>
        <v>-42.345891258975101</v>
      </c>
      <c r="CS51" s="15"/>
    </row>
    <row r="52" spans="1:97">
      <c r="A52" s="68"/>
      <c r="B52" s="68"/>
      <c r="C52" s="90" t="s">
        <v>27</v>
      </c>
      <c r="D52" s="76"/>
      <c r="E52" s="77"/>
      <c r="F52" s="78">
        <f>SUM(F43:F51)</f>
        <v>877.82000000000016</v>
      </c>
      <c r="G52" s="79">
        <f>SUM(G43:G51)</f>
        <v>175.53565356791171</v>
      </c>
      <c r="H52" s="79">
        <f>SUM(H43:H51)</f>
        <v>180.82600000000002</v>
      </c>
      <c r="I52" s="80">
        <f t="shared" ref="I52:K52" si="231">SUM(I43:I51)</f>
        <v>-204.06565814661076</v>
      </c>
      <c r="J52" s="80">
        <f t="shared" si="231"/>
        <v>-193.05599999999998</v>
      </c>
      <c r="K52" s="81">
        <f t="shared" si="231"/>
        <v>849.26374192971093</v>
      </c>
      <c r="L52" s="81">
        <f>SUM(L43:L51)</f>
        <v>865.59</v>
      </c>
      <c r="M52" s="82"/>
      <c r="N52" s="79">
        <f>SUM(N43:N51)</f>
        <v>160.22190000000001</v>
      </c>
      <c r="O52" s="79">
        <f>SUM(O43:O51)</f>
        <v>163.69664999999998</v>
      </c>
      <c r="P52" s="80">
        <f t="shared" ref="P52" si="232">SUM(P43:P51)</f>
        <v>-220.21472347571699</v>
      </c>
      <c r="Q52" s="80">
        <f t="shared" ref="Q52" si="233">SUM(Q43:Q51)</f>
        <v>-210.12699118875972</v>
      </c>
      <c r="R52" s="81">
        <f t="shared" ref="R52" si="234">SUM(R43:R51)</f>
        <v>805.59717652428299</v>
      </c>
      <c r="S52" s="81">
        <f t="shared" ref="S52" si="235">SUM(S43:S51)</f>
        <v>819.15965881124021</v>
      </c>
      <c r="T52" s="82"/>
      <c r="U52" s="79">
        <f t="shared" ref="U52:CD52" si="236">SUM(U43:U51)</f>
        <v>205.48280354104378</v>
      </c>
      <c r="V52" s="79">
        <f t="shared" si="236"/>
        <v>204.94</v>
      </c>
      <c r="W52" s="80">
        <f t="shared" si="236"/>
        <v>-214.65397939045152</v>
      </c>
      <c r="X52" s="80">
        <f t="shared" si="236"/>
        <v>-213.57000000000005</v>
      </c>
      <c r="Y52" s="81">
        <f t="shared" si="236"/>
        <v>809.98848296183246</v>
      </c>
      <c r="Z52" s="81">
        <f t="shared" si="236"/>
        <v>810.5296588112401</v>
      </c>
      <c r="AA52" s="82"/>
      <c r="AB52" s="79">
        <f t="shared" ref="AB52:AC52" si="237">SUM(AB43:AB51)</f>
        <v>140.69999999999999</v>
      </c>
      <c r="AC52" s="79">
        <f t="shared" si="237"/>
        <v>140.46027000000004</v>
      </c>
      <c r="AD52" s="80">
        <f t="shared" si="236"/>
        <v>-181.28137357661439</v>
      </c>
      <c r="AE52" s="80">
        <f t="shared" si="236"/>
        <v>-203.17333386329005</v>
      </c>
      <c r="AF52" s="81">
        <f t="shared" si="236"/>
        <v>769.94828523462593</v>
      </c>
      <c r="AG52" s="81">
        <f t="shared" si="236"/>
        <v>747.81659494795019</v>
      </c>
      <c r="AH52" s="82"/>
      <c r="AI52" s="79">
        <f t="shared" ref="AI52:AJ52" si="238">SUM(AI43:AI51)</f>
        <v>171.33846377465656</v>
      </c>
      <c r="AJ52" s="79">
        <f t="shared" si="238"/>
        <v>172.13689950016794</v>
      </c>
      <c r="AK52" s="80">
        <f t="shared" si="236"/>
        <v>-213.46752636752461</v>
      </c>
      <c r="AL52" s="80">
        <f t="shared" si="236"/>
        <v>-179.25267143553563</v>
      </c>
      <c r="AM52" s="81">
        <f t="shared" si="236"/>
        <v>727.81922264175785</v>
      </c>
      <c r="AN52" s="81">
        <f t="shared" si="236"/>
        <v>740.70082301258253</v>
      </c>
      <c r="AO52" s="82"/>
      <c r="AP52" s="79">
        <f t="shared" ref="AP52:AQ52" si="239">SUM(AP43:AP51)</f>
        <v>168.60505544358548</v>
      </c>
      <c r="AQ52" s="79">
        <f t="shared" si="239"/>
        <v>201.66783866869099</v>
      </c>
      <c r="AR52" s="80">
        <f t="shared" si="236"/>
        <v>-200.43613862832493</v>
      </c>
      <c r="AS52" s="80">
        <f t="shared" si="236"/>
        <v>-235.04360777052733</v>
      </c>
      <c r="AT52" s="81">
        <f t="shared" si="236"/>
        <v>695.98813945701829</v>
      </c>
      <c r="AU52" s="81">
        <f t="shared" si="236"/>
        <v>707.32505391074608</v>
      </c>
      <c r="AV52" s="82"/>
      <c r="AW52" s="79">
        <f t="shared" ref="AW52:AX52" si="240">SUM(AW43:AW51)</f>
        <v>225.90941103611294</v>
      </c>
      <c r="AX52" s="79">
        <f t="shared" si="240"/>
        <v>263.07147430952671</v>
      </c>
      <c r="AY52" s="80">
        <f t="shared" si="236"/>
        <v>-244.31061265814327</v>
      </c>
      <c r="AZ52" s="80">
        <f t="shared" si="236"/>
        <v>-260.17986357460194</v>
      </c>
      <c r="BA52" s="81">
        <f t="shared" si="236"/>
        <v>677.58693783498802</v>
      </c>
      <c r="BB52" s="81">
        <f t="shared" si="236"/>
        <v>710.21666464567079</v>
      </c>
      <c r="BC52" s="82"/>
      <c r="BD52" s="79">
        <f t="shared" ref="BD52:BE52" si="241">SUM(BD43:BD51)</f>
        <v>245.89269716281149</v>
      </c>
      <c r="BE52" s="79">
        <f t="shared" si="241"/>
        <v>259.5702956668672</v>
      </c>
      <c r="BF52" s="80">
        <f t="shared" si="236"/>
        <v>-251.83664605076581</v>
      </c>
      <c r="BG52" s="80">
        <f t="shared" si="236"/>
        <v>-265.00879426035738</v>
      </c>
      <c r="BH52" s="81">
        <f t="shared" si="236"/>
        <v>671.6429889470337</v>
      </c>
      <c r="BI52" s="81">
        <f t="shared" si="236"/>
        <v>704.77816605218061</v>
      </c>
      <c r="BJ52" s="82"/>
      <c r="BK52" s="79">
        <f t="shared" ref="BK52:BL52" si="242">SUM(BK43:BK51)</f>
        <v>228.23765061281154</v>
      </c>
      <c r="BL52" s="79">
        <f t="shared" si="242"/>
        <v>237.69597510667791</v>
      </c>
      <c r="BM52" s="80">
        <f t="shared" si="236"/>
        <v>-246.65537025674416</v>
      </c>
      <c r="BN52" s="80">
        <f t="shared" si="236"/>
        <v>-271.36840272523273</v>
      </c>
      <c r="BO52" s="81">
        <f t="shared" si="236"/>
        <v>653.22526930310107</v>
      </c>
      <c r="BP52" s="81">
        <f t="shared" si="236"/>
        <v>671.1057384336259</v>
      </c>
      <c r="BQ52" s="82"/>
      <c r="BR52" s="79">
        <f t="shared" ref="BR52:BS52" si="243">SUM(BR43:BR51)</f>
        <v>216.59596000281152</v>
      </c>
      <c r="BS52" s="79">
        <f t="shared" si="243"/>
        <v>222.34857535135896</v>
      </c>
      <c r="BT52" s="80">
        <f t="shared" si="236"/>
        <v>-237.6050344323653</v>
      </c>
      <c r="BU52" s="80">
        <f t="shared" si="236"/>
        <v>-247.30670259355588</v>
      </c>
      <c r="BV52" s="81">
        <f t="shared" si="236"/>
        <v>632.21619487354735</v>
      </c>
      <c r="BW52" s="81">
        <f t="shared" si="236"/>
        <v>646.14761119142895</v>
      </c>
      <c r="BX52" s="82"/>
      <c r="BY52" s="79">
        <f t="shared" ref="BY52:BZ52" si="244">SUM(BY43:BY51)</f>
        <v>200.78002610897511</v>
      </c>
      <c r="BZ52" s="79">
        <f t="shared" si="244"/>
        <v>216.14979223543997</v>
      </c>
      <c r="CA52" s="80">
        <f t="shared" si="236"/>
        <v>-228.30529709202321</v>
      </c>
      <c r="CB52" s="80">
        <f t="shared" si="236"/>
        <v>-247.69034090267166</v>
      </c>
      <c r="CC52" s="81">
        <f t="shared" si="236"/>
        <v>604.69092389049922</v>
      </c>
      <c r="CD52" s="81">
        <f t="shared" si="236"/>
        <v>614.6070625241972</v>
      </c>
      <c r="CE52" s="82"/>
      <c r="CF52" s="79">
        <f t="shared" ref="CF52:CK52" si="245">SUM(CF43:CF51)</f>
        <v>217.82706538091696</v>
      </c>
      <c r="CG52" s="79">
        <f t="shared" si="245"/>
        <v>200.73406277236694</v>
      </c>
      <c r="CH52" s="80">
        <f t="shared" si="245"/>
        <v>-235.44252785448126</v>
      </c>
      <c r="CI52" s="80">
        <f t="shared" si="245"/>
        <v>-229.140599531193</v>
      </c>
      <c r="CJ52" s="81">
        <f t="shared" si="245"/>
        <v>587.07546141693501</v>
      </c>
      <c r="CK52" s="81">
        <f t="shared" si="245"/>
        <v>586.20052576537125</v>
      </c>
      <c r="CL52" s="82"/>
      <c r="CM52" s="79">
        <f t="shared" ref="CM52" si="246">SUM(CM43:CM51)</f>
        <v>1422.45528096</v>
      </c>
      <c r="CN52" s="79">
        <f t="shared" ref="CN52" si="247">SUM(CN43:CN51)</f>
        <v>0</v>
      </c>
      <c r="CO52" s="80">
        <f t="shared" ref="CO52" si="248">SUM(CO43:CO51)</f>
        <v>-1823.9605869916891</v>
      </c>
      <c r="CP52" s="80">
        <f t="shared" ref="CP52" si="249">SUM(CP43:CP51)</f>
        <v>-210.29073381004349</v>
      </c>
      <c r="CQ52" s="81">
        <f t="shared" ref="CQ52" si="250">SUM(CQ43:CQ51)</f>
        <v>620.99032641007443</v>
      </c>
      <c r="CR52" s="81">
        <f t="shared" ref="CR52" si="251">SUM(CR43:CR51)</f>
        <v>375.90979195532776</v>
      </c>
      <c r="CS52" s="82"/>
    </row>
    <row r="53" spans="1:97">
      <c r="A53" s="68"/>
      <c r="B53" s="68"/>
      <c r="C53" s="89" t="s">
        <v>28</v>
      </c>
      <c r="D53" s="40"/>
      <c r="E53" s="34">
        <v>6</v>
      </c>
      <c r="F53" s="47"/>
      <c r="G53" s="51"/>
      <c r="H53" s="51"/>
      <c r="I53" s="51"/>
      <c r="J53" s="51"/>
      <c r="K53" s="51">
        <v>6</v>
      </c>
      <c r="L53" s="51">
        <v>0</v>
      </c>
      <c r="M53" s="18"/>
      <c r="N53" s="75"/>
      <c r="O53" s="74"/>
      <c r="P53" s="51"/>
      <c r="Q53" s="51"/>
      <c r="R53" s="51">
        <v>8</v>
      </c>
      <c r="S53" s="51">
        <v>0</v>
      </c>
      <c r="T53" s="18"/>
      <c r="U53" s="75"/>
      <c r="V53" s="74"/>
      <c r="W53" s="51"/>
      <c r="X53" s="51"/>
      <c r="Y53" s="51">
        <v>5</v>
      </c>
      <c r="Z53" s="51">
        <v>0</v>
      </c>
      <c r="AA53" s="18"/>
      <c r="AB53" s="75"/>
      <c r="AC53" s="74"/>
      <c r="AD53" s="51"/>
      <c r="AE53" s="51"/>
      <c r="AF53" s="51">
        <v>8</v>
      </c>
      <c r="AG53" s="51">
        <v>0</v>
      </c>
      <c r="AH53" s="18"/>
      <c r="AI53" s="75"/>
      <c r="AJ53" s="74"/>
      <c r="AK53" s="51"/>
      <c r="AL53" s="51"/>
      <c r="AM53" s="51">
        <v>8</v>
      </c>
      <c r="AN53" s="51">
        <v>0</v>
      </c>
      <c r="AO53" s="18"/>
      <c r="AP53" s="75"/>
      <c r="AQ53" s="74"/>
      <c r="AR53" s="51"/>
      <c r="AS53" s="51"/>
      <c r="AT53" s="51">
        <v>5</v>
      </c>
      <c r="AU53" s="51">
        <v>22</v>
      </c>
      <c r="AV53" s="18"/>
      <c r="AW53" s="75"/>
      <c r="AX53" s="74"/>
      <c r="AY53" s="51"/>
      <c r="AZ53" s="51"/>
      <c r="BA53" s="51">
        <v>8</v>
      </c>
      <c r="BB53" s="51">
        <v>8</v>
      </c>
      <c r="BC53" s="18"/>
      <c r="BD53" s="75"/>
      <c r="BE53" s="74"/>
      <c r="BF53" s="51"/>
      <c r="BG53" s="51"/>
      <c r="BH53" s="51">
        <v>5</v>
      </c>
      <c r="BI53" s="51">
        <v>10</v>
      </c>
      <c r="BJ53" s="18"/>
      <c r="BK53" s="75"/>
      <c r="BL53" s="74"/>
      <c r="BM53" s="51"/>
      <c r="BN53" s="51"/>
      <c r="BO53" s="51">
        <v>5</v>
      </c>
      <c r="BP53" s="51">
        <v>8</v>
      </c>
      <c r="BQ53" s="18"/>
      <c r="BR53" s="75"/>
      <c r="BS53" s="74"/>
      <c r="BT53" s="51"/>
      <c r="BU53" s="51"/>
      <c r="BV53" s="51">
        <v>5</v>
      </c>
      <c r="BW53" s="51">
        <v>18</v>
      </c>
      <c r="BX53" s="18"/>
      <c r="BY53" s="75"/>
      <c r="BZ53" s="74"/>
      <c r="CA53" s="51"/>
      <c r="CB53" s="51"/>
      <c r="CC53" s="51">
        <v>15</v>
      </c>
      <c r="CD53" s="51">
        <v>15</v>
      </c>
      <c r="CE53" s="18"/>
      <c r="CF53" s="75"/>
      <c r="CG53" s="74"/>
      <c r="CH53" s="51"/>
      <c r="CI53" s="51"/>
      <c r="CJ53" s="51">
        <v>7</v>
      </c>
      <c r="CK53" s="51">
        <v>8</v>
      </c>
      <c r="CL53" s="18"/>
      <c r="CM53" s="75"/>
      <c r="CN53" s="74"/>
      <c r="CO53" s="51"/>
      <c r="CP53" s="51"/>
      <c r="CQ53" s="51">
        <v>12</v>
      </c>
      <c r="CR53" s="51"/>
      <c r="CS53" s="18"/>
    </row>
    <row r="54" spans="1:97" ht="15" thickBot="1">
      <c r="A54" s="69"/>
      <c r="B54" s="68"/>
      <c r="C54" s="91" t="s">
        <v>29</v>
      </c>
      <c r="D54" s="9"/>
      <c r="E54" s="35"/>
      <c r="F54" s="117">
        <f t="shared" ref="F54:L54" si="252">SUM(F52:F53)</f>
        <v>877.82000000000016</v>
      </c>
      <c r="G54" s="19">
        <f>SUM(G52:G53)</f>
        <v>175.53565356791171</v>
      </c>
      <c r="H54" s="20">
        <f t="shared" si="252"/>
        <v>180.82600000000002</v>
      </c>
      <c r="I54" s="20">
        <f t="shared" si="252"/>
        <v>-204.06565814661076</v>
      </c>
      <c r="J54" s="28">
        <f t="shared" si="252"/>
        <v>-193.05599999999998</v>
      </c>
      <c r="K54" s="29">
        <f t="shared" si="252"/>
        <v>855.26374192971093</v>
      </c>
      <c r="L54" s="28">
        <f t="shared" si="252"/>
        <v>865.59</v>
      </c>
      <c r="M54" s="21">
        <f t="shared" ref="M54" si="253">IFERROR((L54/-Q54)*30,0)</f>
        <v>123.58098240065166</v>
      </c>
      <c r="N54" s="19">
        <f t="shared" ref="N54" si="254">SUM(N52:N53)</f>
        <v>160.22190000000001</v>
      </c>
      <c r="O54" s="20">
        <f t="shared" ref="O54" si="255">SUM(O52:O53)</f>
        <v>163.69664999999998</v>
      </c>
      <c r="P54" s="20">
        <f t="shared" ref="P54" si="256">SUM(P52:P53)</f>
        <v>-220.21472347571699</v>
      </c>
      <c r="Q54" s="28">
        <f t="shared" ref="Q54" si="257">SUM(Q52:Q53)</f>
        <v>-210.12699118875972</v>
      </c>
      <c r="R54" s="29">
        <f t="shared" ref="R54" si="258">SUM(R52:R53)</f>
        <v>813.59717652428299</v>
      </c>
      <c r="S54" s="28">
        <f t="shared" ref="S54" si="259">SUM(S52:S53)</f>
        <v>819.15965881124021</v>
      </c>
      <c r="T54" s="21">
        <f t="shared" ref="T54" si="260">IFERROR((S54/-X54)*30,0)</f>
        <v>115.06667492783257</v>
      </c>
      <c r="U54" s="19">
        <f t="shared" ref="U54:CF54" si="261">SUM(U52:U53)</f>
        <v>205.48280354104378</v>
      </c>
      <c r="V54" s="20">
        <f t="shared" ref="V54:CG54" si="262">SUM(V52:V53)</f>
        <v>204.94</v>
      </c>
      <c r="W54" s="20">
        <f t="shared" si="262"/>
        <v>-214.65397939045152</v>
      </c>
      <c r="X54" s="28">
        <f t="shared" si="262"/>
        <v>-213.57000000000005</v>
      </c>
      <c r="Y54" s="29">
        <f t="shared" si="262"/>
        <v>814.98848296183246</v>
      </c>
      <c r="Z54" s="28">
        <f t="shared" si="262"/>
        <v>810.5296588112401</v>
      </c>
      <c r="AA54" s="21">
        <f t="shared" ref="AA54" si="263">IFERROR((Z54/-AE54)*30,0)</f>
        <v>119.68051762490997</v>
      </c>
      <c r="AB54" s="19">
        <f t="shared" si="261"/>
        <v>140.69999999999999</v>
      </c>
      <c r="AC54" s="20">
        <f t="shared" si="262"/>
        <v>140.46027000000004</v>
      </c>
      <c r="AD54" s="20">
        <f t="shared" si="262"/>
        <v>-181.28137357661439</v>
      </c>
      <c r="AE54" s="28">
        <f t="shared" si="262"/>
        <v>-203.17333386329005</v>
      </c>
      <c r="AF54" s="29">
        <f t="shared" si="262"/>
        <v>777.94828523462593</v>
      </c>
      <c r="AG54" s="28">
        <f t="shared" si="262"/>
        <v>747.81659494795019</v>
      </c>
      <c r="AH54" s="21">
        <f t="shared" ref="AH54" si="264">IFERROR((AG54/-AL54)*30,0)</f>
        <v>125.15572386605457</v>
      </c>
      <c r="AI54" s="19">
        <f t="shared" si="261"/>
        <v>171.33846377465656</v>
      </c>
      <c r="AJ54" s="20">
        <f t="shared" si="262"/>
        <v>172.13689950016794</v>
      </c>
      <c r="AK54" s="20">
        <f t="shared" si="262"/>
        <v>-213.46752636752461</v>
      </c>
      <c r="AL54" s="28">
        <f t="shared" si="262"/>
        <v>-179.25267143553563</v>
      </c>
      <c r="AM54" s="29">
        <f t="shared" si="262"/>
        <v>735.81922264175785</v>
      </c>
      <c r="AN54" s="28">
        <f t="shared" si="262"/>
        <v>740.70082301258253</v>
      </c>
      <c r="AO54" s="21">
        <f t="shared" ref="AO54" si="265">IFERROR((AN54/-AS54)*30,0)</f>
        <v>94.540008559057782</v>
      </c>
      <c r="AP54" s="19">
        <f t="shared" si="261"/>
        <v>168.60505544358548</v>
      </c>
      <c r="AQ54" s="20">
        <f t="shared" si="262"/>
        <v>201.66783866869099</v>
      </c>
      <c r="AR54" s="20">
        <f t="shared" si="262"/>
        <v>-200.43613862832493</v>
      </c>
      <c r="AS54" s="28">
        <f t="shared" si="262"/>
        <v>-235.04360777052733</v>
      </c>
      <c r="AT54" s="29">
        <f t="shared" si="262"/>
        <v>700.98813945701829</v>
      </c>
      <c r="AU54" s="28">
        <f t="shared" si="262"/>
        <v>729.32505391074608</v>
      </c>
      <c r="AV54" s="21">
        <f>IFERROR((AU54/-AZ54)*30,0)</f>
        <v>84.094715542998784</v>
      </c>
      <c r="AW54" s="19">
        <f t="shared" si="261"/>
        <v>225.90941103611294</v>
      </c>
      <c r="AX54" s="20">
        <f t="shared" si="262"/>
        <v>263.07147430952671</v>
      </c>
      <c r="AY54" s="20">
        <f t="shared" si="262"/>
        <v>-244.31061265814327</v>
      </c>
      <c r="AZ54" s="28">
        <f t="shared" si="262"/>
        <v>-260.17986357460194</v>
      </c>
      <c r="BA54" s="29">
        <f t="shared" si="262"/>
        <v>685.58693783498802</v>
      </c>
      <c r="BB54" s="28">
        <f t="shared" si="262"/>
        <v>718.21666464567079</v>
      </c>
      <c r="BC54" s="21">
        <f t="shared" ref="BC54" si="266">IFERROR((BB54/-BG54)*30,0)</f>
        <v>81.304848767402817</v>
      </c>
      <c r="BD54" s="19">
        <f t="shared" si="261"/>
        <v>245.89269716281149</v>
      </c>
      <c r="BE54" s="20">
        <f t="shared" si="262"/>
        <v>259.5702956668672</v>
      </c>
      <c r="BF54" s="20">
        <f t="shared" si="262"/>
        <v>-251.83664605076581</v>
      </c>
      <c r="BG54" s="28">
        <f t="shared" si="262"/>
        <v>-265.00879426035738</v>
      </c>
      <c r="BH54" s="29">
        <f t="shared" si="262"/>
        <v>676.6429889470337</v>
      </c>
      <c r="BI54" s="28">
        <f t="shared" si="262"/>
        <v>714.77816605218061</v>
      </c>
      <c r="BJ54" s="21">
        <f t="shared" ref="BJ54" si="267">IFERROR((BI54/-BN54)*30,0)</f>
        <v>79.019313841329335</v>
      </c>
      <c r="BK54" s="19">
        <f t="shared" si="261"/>
        <v>228.23765061281154</v>
      </c>
      <c r="BL54" s="20">
        <f t="shared" si="262"/>
        <v>237.69597510667791</v>
      </c>
      <c r="BM54" s="20">
        <f t="shared" si="262"/>
        <v>-246.65537025674416</v>
      </c>
      <c r="BN54" s="28">
        <f t="shared" si="262"/>
        <v>-271.36840272523273</v>
      </c>
      <c r="BO54" s="29">
        <f t="shared" si="262"/>
        <v>658.22526930310107</v>
      </c>
      <c r="BP54" s="28">
        <f t="shared" si="262"/>
        <v>679.1057384336259</v>
      </c>
      <c r="BQ54" s="21">
        <f t="shared" ref="BQ54" si="268">IFERROR((BP54/-BU54)*30,0)</f>
        <v>82.380185976971759</v>
      </c>
      <c r="BR54" s="19">
        <f t="shared" si="261"/>
        <v>216.59596000281152</v>
      </c>
      <c r="BS54" s="20">
        <f t="shared" si="262"/>
        <v>222.34857535135896</v>
      </c>
      <c r="BT54" s="20">
        <f t="shared" si="262"/>
        <v>-237.6050344323653</v>
      </c>
      <c r="BU54" s="28">
        <f t="shared" si="262"/>
        <v>-247.30670259355588</v>
      </c>
      <c r="BV54" s="29">
        <f t="shared" si="262"/>
        <v>637.21619487354735</v>
      </c>
      <c r="BW54" s="28">
        <f t="shared" si="262"/>
        <v>664.14761119142895</v>
      </c>
      <c r="BX54" s="21">
        <f t="shared" ref="BX54" si="269">IFERROR((BW54/-CB54)*30,0)</f>
        <v>80.440877359735424</v>
      </c>
      <c r="BY54" s="19">
        <f t="shared" si="261"/>
        <v>200.78002610897511</v>
      </c>
      <c r="BZ54" s="20">
        <f t="shared" si="262"/>
        <v>216.14979223543997</v>
      </c>
      <c r="CA54" s="20">
        <f t="shared" si="262"/>
        <v>-228.30529709202321</v>
      </c>
      <c r="CB54" s="28">
        <f t="shared" si="262"/>
        <v>-247.69034090267166</v>
      </c>
      <c r="CC54" s="29">
        <f t="shared" si="262"/>
        <v>619.69092389049922</v>
      </c>
      <c r="CD54" s="28">
        <f t="shared" si="262"/>
        <v>629.6070625241972</v>
      </c>
      <c r="CE54" s="21">
        <f t="shared" ref="CE54" si="270">IFERROR((CD54/-CI54)*30,0)</f>
        <v>82.430664467012775</v>
      </c>
      <c r="CF54" s="19">
        <f t="shared" si="261"/>
        <v>217.82706538091696</v>
      </c>
      <c r="CG54" s="20">
        <f t="shared" si="262"/>
        <v>200.73406277236694</v>
      </c>
      <c r="CH54" s="20">
        <f t="shared" ref="CH54:CK54" si="271">SUM(CH52:CH53)</f>
        <v>-235.44252785448126</v>
      </c>
      <c r="CI54" s="28">
        <f t="shared" si="271"/>
        <v>-229.140599531193</v>
      </c>
      <c r="CJ54" s="29">
        <f t="shared" si="271"/>
        <v>594.07546141693501</v>
      </c>
      <c r="CK54" s="28">
        <f t="shared" si="271"/>
        <v>594.20052576537125</v>
      </c>
      <c r="CL54" s="21">
        <f t="shared" ref="CL54" si="272">IFERROR((CK54/-CP54)*30,0)</f>
        <v>84.768432017853215</v>
      </c>
      <c r="CM54" s="19">
        <f t="shared" ref="CM54" si="273">SUM(CM52:CM53)</f>
        <v>1422.45528096</v>
      </c>
      <c r="CN54" s="20">
        <f t="shared" ref="CN54:CR54" si="274">SUM(CN52:CN53)</f>
        <v>0</v>
      </c>
      <c r="CO54" s="20">
        <f t="shared" si="274"/>
        <v>-1823.9605869916891</v>
      </c>
      <c r="CP54" s="28">
        <f t="shared" si="274"/>
        <v>-210.29073381004349</v>
      </c>
      <c r="CQ54" s="29">
        <f t="shared" si="274"/>
        <v>632.99032641007443</v>
      </c>
      <c r="CR54" s="28">
        <f t="shared" si="274"/>
        <v>375.90979195532776</v>
      </c>
      <c r="CS54" s="21">
        <f>IFERROR(CR54/-AVERAGE(CB54,CI54,CP54)*30,0)</f>
        <v>49.237103913520514</v>
      </c>
    </row>
    <row r="55" spans="1:97" s="97" customFormat="1" ht="15" thickTop="1">
      <c r="C55" s="98"/>
      <c r="D55" s="46"/>
      <c r="E55" s="46"/>
      <c r="F55" s="46"/>
      <c r="G55" s="71"/>
      <c r="H55" s="71"/>
      <c r="I55" s="71"/>
      <c r="J55" s="71"/>
      <c r="K55" s="71"/>
      <c r="L55" s="71" t="b">
        <f>(F52+H52+J52)=L52</f>
        <v>1</v>
      </c>
      <c r="M55" s="71"/>
      <c r="N55" s="71"/>
      <c r="O55" s="71"/>
      <c r="P55" s="71"/>
      <c r="Q55" s="71"/>
      <c r="R55" s="71"/>
      <c r="S55" s="71" t="b">
        <f>(L52+O52+Q52)=S52</f>
        <v>1</v>
      </c>
      <c r="T55" s="71"/>
      <c r="U55" s="71"/>
      <c r="V55" s="71"/>
      <c r="W55" s="71"/>
      <c r="X55" s="140"/>
      <c r="Y55" s="71"/>
      <c r="Z55" s="71" t="b">
        <f>(S52+V52+X52)=Z52</f>
        <v>1</v>
      </c>
      <c r="AA55" s="71"/>
      <c r="AB55" s="71"/>
      <c r="AC55" s="71"/>
      <c r="AD55" s="71"/>
      <c r="AE55" s="140"/>
      <c r="AF55" s="71"/>
      <c r="AG55" s="71" t="b">
        <f>(Z52+AC52+AE52)=AG52</f>
        <v>1</v>
      </c>
      <c r="AH55" s="71"/>
      <c r="AI55" s="71"/>
      <c r="AJ55" s="71"/>
      <c r="AK55" s="71"/>
      <c r="AL55" s="71"/>
      <c r="AM55" s="71"/>
      <c r="AN55" s="71" t="b">
        <f>(AG52+AJ52+AL52)=AN52</f>
        <v>1</v>
      </c>
      <c r="AO55" s="71"/>
      <c r="AP55" s="71"/>
      <c r="AQ55" s="71"/>
      <c r="AR55" s="71"/>
      <c r="AS55" s="71"/>
      <c r="AT55" s="71"/>
      <c r="AU55" s="71" t="b">
        <f>(AN52+AQ52+AS52)=AU52</f>
        <v>1</v>
      </c>
      <c r="AV55" s="71"/>
      <c r="AW55" s="46"/>
      <c r="AX55" s="46"/>
      <c r="AY55" s="46"/>
      <c r="AZ55" s="100"/>
      <c r="BA55" s="46"/>
      <c r="BB55" s="71" t="b">
        <f>(AU52+AX52+AZ52)=BB52</f>
        <v>1</v>
      </c>
      <c r="BC55" s="102"/>
      <c r="BD55" s="46"/>
      <c r="BE55" s="46"/>
      <c r="BF55" s="46"/>
      <c r="BG55" s="46"/>
      <c r="BH55" s="46"/>
      <c r="BI55" s="71" t="b">
        <f>(BB52+BE52+BG52)=BI52</f>
        <v>1</v>
      </c>
      <c r="BJ55" s="71"/>
      <c r="BK55" s="46"/>
      <c r="BL55" s="46"/>
      <c r="BM55" s="46"/>
      <c r="BN55" s="71"/>
      <c r="BO55" s="72"/>
      <c r="BP55" s="71" t="b">
        <f>(BI52+BL52+BN52)=BP52</f>
        <v>1</v>
      </c>
      <c r="BQ55" s="102"/>
      <c r="BR55" s="46"/>
      <c r="BS55" s="46"/>
      <c r="BT55" s="46"/>
      <c r="BU55" s="100"/>
      <c r="BV55" s="46"/>
      <c r="BW55" s="71" t="b">
        <f>ROUND((BP52+BS52+BU52),0)=ROUND(BW52,0)</f>
        <v>1</v>
      </c>
      <c r="BX55" s="102"/>
      <c r="BY55" s="46"/>
      <c r="BZ55" s="46"/>
      <c r="CA55" s="46"/>
      <c r="CB55" s="46"/>
      <c r="CC55" s="46"/>
      <c r="CD55" s="71" t="b">
        <f>(BW52+BZ52+CB52)=CD52</f>
        <v>1</v>
      </c>
      <c r="CE55" s="101"/>
      <c r="CF55" s="46"/>
      <c r="CG55" s="46"/>
      <c r="CH55" s="46"/>
      <c r="CI55" s="46"/>
      <c r="CJ55" s="46"/>
      <c r="CK55" s="71" t="b">
        <f>(CD52+CG52+CI52)=CK52</f>
        <v>1</v>
      </c>
      <c r="CL55" s="101"/>
      <c r="CM55" s="46"/>
      <c r="CN55" s="46"/>
      <c r="CO55" s="46"/>
      <c r="CP55" s="46"/>
      <c r="CQ55" s="46"/>
      <c r="CR55" s="71" t="b">
        <f>(CK52+CN52+CP52)=CR52</f>
        <v>1</v>
      </c>
      <c r="CS55" s="101"/>
    </row>
    <row r="56" spans="1:97" s="97" customFormat="1">
      <c r="C56" s="98"/>
      <c r="D56" s="46"/>
      <c r="E56" s="46"/>
      <c r="F56" s="46"/>
      <c r="G56" s="46"/>
      <c r="H56" s="46"/>
      <c r="I56" s="46"/>
      <c r="J56" s="46"/>
      <c r="K56" s="138"/>
      <c r="L56" s="137"/>
      <c r="M56" s="46"/>
      <c r="N56" s="46"/>
      <c r="O56" s="46"/>
      <c r="P56" s="46"/>
      <c r="Q56" s="46"/>
      <c r="R56" s="137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</row>
    <row r="57" spans="1:97" s="84" customFormat="1">
      <c r="B57" s="97"/>
      <c r="C57" s="94"/>
      <c r="D57" s="85"/>
      <c r="E57" s="85"/>
      <c r="F57" s="86"/>
      <c r="G57" s="120"/>
      <c r="H57" s="120"/>
      <c r="I57" s="120"/>
      <c r="J57" s="120"/>
      <c r="K57" s="139"/>
      <c r="L57" s="121"/>
      <c r="M57" s="120"/>
      <c r="N57" s="120"/>
      <c r="O57" s="120"/>
      <c r="P57" s="120"/>
      <c r="Q57" s="120"/>
      <c r="R57" s="120"/>
      <c r="S57" s="121"/>
      <c r="T57" s="122"/>
      <c r="U57" s="120"/>
      <c r="V57" s="120"/>
      <c r="W57" s="120"/>
      <c r="X57" s="120"/>
      <c r="Y57" s="120"/>
      <c r="Z57" s="121"/>
      <c r="AA57" s="120"/>
      <c r="AB57" s="120"/>
      <c r="AC57" s="120"/>
      <c r="AD57" s="120"/>
      <c r="AE57" s="120"/>
      <c r="AF57" s="120"/>
      <c r="AG57" s="121"/>
      <c r="AH57" s="120"/>
      <c r="AI57" s="120"/>
      <c r="AJ57" s="120"/>
      <c r="AK57" s="120"/>
      <c r="AL57" s="120"/>
      <c r="AM57" s="120"/>
      <c r="AN57" s="121"/>
      <c r="AO57" s="120"/>
      <c r="AP57" s="120"/>
      <c r="AQ57" s="120"/>
      <c r="AR57" s="120"/>
      <c r="AS57" s="120"/>
      <c r="AT57" s="120"/>
      <c r="AU57" s="121"/>
      <c r="AV57" s="120"/>
      <c r="AW57" s="120"/>
      <c r="AX57" s="120"/>
      <c r="AY57" s="120"/>
      <c r="AZ57" s="120"/>
      <c r="BA57" s="120"/>
      <c r="BB57" s="121"/>
      <c r="BC57" s="120"/>
      <c r="BD57" s="120"/>
      <c r="BE57" s="120"/>
      <c r="BF57" s="120"/>
      <c r="BG57" s="120"/>
      <c r="BH57" s="120"/>
      <c r="BI57" s="121"/>
      <c r="BJ57" s="120"/>
      <c r="BK57" s="120"/>
      <c r="BL57" s="120"/>
      <c r="BM57" s="120"/>
      <c r="BN57" s="120"/>
      <c r="BO57" s="120"/>
      <c r="BP57" s="121"/>
      <c r="BQ57" s="120"/>
      <c r="BR57" s="120"/>
      <c r="BS57" s="120"/>
      <c r="BT57" s="120"/>
      <c r="BU57" s="120"/>
      <c r="BV57" s="120"/>
      <c r="BW57" s="121"/>
      <c r="BX57" s="120"/>
      <c r="BY57" s="120"/>
      <c r="BZ57" s="120"/>
      <c r="CA57" s="120"/>
      <c r="CB57" s="120"/>
      <c r="CC57" s="120"/>
      <c r="CD57" s="121"/>
      <c r="CE57" s="120"/>
      <c r="CF57" s="120"/>
      <c r="CG57" s="120"/>
      <c r="CH57" s="120"/>
      <c r="CI57" s="120"/>
      <c r="CJ57" s="120"/>
      <c r="CK57" s="121"/>
      <c r="CL57" s="120"/>
    </row>
    <row r="58" spans="1:97" ht="18.600000000000001" customHeight="1" thickBot="1">
      <c r="C58" s="88"/>
      <c r="H58" s="54"/>
      <c r="I58" s="54"/>
      <c r="J58" s="54"/>
      <c r="K58" s="60"/>
      <c r="L58" s="54">
        <f>L72-K72</f>
        <v>14.417794051666874</v>
      </c>
      <c r="M58" s="54"/>
      <c r="P58" s="60"/>
      <c r="Q58" s="61"/>
      <c r="R58" s="54"/>
      <c r="S58" s="54">
        <f>S72-R72</f>
        <v>6.2984129540174081</v>
      </c>
      <c r="T58" s="54"/>
      <c r="W58" s="60"/>
      <c r="X58" s="61"/>
      <c r="Y58" s="54"/>
      <c r="Z58" s="132">
        <f>Z72-Y72</f>
        <v>-47.478085539281835</v>
      </c>
      <c r="AA58" s="54"/>
      <c r="AC58" s="95"/>
      <c r="AD58" s="60"/>
      <c r="AE58" s="61"/>
      <c r="AG58" s="54">
        <f>AG72-AF72</f>
        <v>-17.578983528087122</v>
      </c>
      <c r="AN58" s="54">
        <f>AN72-AM72</f>
        <v>1.0123945064572695</v>
      </c>
      <c r="AO58" s="61"/>
      <c r="AU58" s="54">
        <f>AU72-AT72</f>
        <v>30.806427849616909</v>
      </c>
      <c r="AV58" s="61"/>
      <c r="AX58" s="62"/>
      <c r="BB58" s="54">
        <f>BB72-BA72</f>
        <v>-0.65164713454930734</v>
      </c>
      <c r="BE58" s="62"/>
      <c r="BI58" s="54">
        <f>BI72-BH72</f>
        <v>2.2042705663063771</v>
      </c>
      <c r="BL58" s="62"/>
      <c r="BM58" s="62"/>
      <c r="BN58" s="65"/>
      <c r="BO58" s="63"/>
      <c r="BP58" s="54">
        <f>BP72-BO72</f>
        <v>7.1672824356021465</v>
      </c>
      <c r="BS58" s="62"/>
      <c r="BV58" s="62"/>
      <c r="BW58" s="54">
        <f>BW72-BV72</f>
        <v>14.017374598918423</v>
      </c>
      <c r="BZ58" s="62"/>
      <c r="CC58" s="62"/>
      <c r="CD58" s="54">
        <f>CD72-CC72</f>
        <v>1.2564969758386724E-2</v>
      </c>
      <c r="CG58" s="62"/>
      <c r="CJ58" s="62"/>
      <c r="CK58" s="54">
        <f>CK72-CJ72</f>
        <v>3.1583201146971192</v>
      </c>
      <c r="CL58" s="54"/>
    </row>
    <row r="59" spans="1:97" ht="15" customHeight="1" thickTop="1">
      <c r="C59" s="160" t="s">
        <v>46</v>
      </c>
      <c r="D59" s="163" t="s">
        <v>2</v>
      </c>
      <c r="E59" s="164"/>
      <c r="F59" s="1"/>
      <c r="G59" s="153">
        <f>G$7</f>
        <v>45748</v>
      </c>
      <c r="H59" s="154"/>
      <c r="I59" s="154"/>
      <c r="J59" s="154"/>
      <c r="K59" s="154"/>
      <c r="L59" s="154"/>
      <c r="M59" s="155"/>
      <c r="N59" s="153">
        <f>N$7</f>
        <v>45778</v>
      </c>
      <c r="O59" s="154"/>
      <c r="P59" s="154"/>
      <c r="Q59" s="154"/>
      <c r="R59" s="154"/>
      <c r="S59" s="154"/>
      <c r="T59" s="154"/>
      <c r="U59" s="153">
        <f>U$7</f>
        <v>45809</v>
      </c>
      <c r="V59" s="154"/>
      <c r="W59" s="154"/>
      <c r="X59" s="154"/>
      <c r="Y59" s="154"/>
      <c r="Z59" s="154"/>
      <c r="AA59" s="155"/>
      <c r="AB59" s="153">
        <f>AB$7</f>
        <v>45839</v>
      </c>
      <c r="AC59" s="154"/>
      <c r="AD59" s="154"/>
      <c r="AE59" s="154"/>
      <c r="AF59" s="154"/>
      <c r="AG59" s="154"/>
      <c r="AH59" s="155"/>
      <c r="AI59" s="153">
        <f>AI$7</f>
        <v>45870</v>
      </c>
      <c r="AJ59" s="154"/>
      <c r="AK59" s="154"/>
      <c r="AL59" s="154"/>
      <c r="AM59" s="154"/>
      <c r="AN59" s="154"/>
      <c r="AO59" s="155"/>
      <c r="AP59" s="153">
        <f>AP$7</f>
        <v>45901</v>
      </c>
      <c r="AQ59" s="154"/>
      <c r="AR59" s="154"/>
      <c r="AS59" s="154"/>
      <c r="AT59" s="154"/>
      <c r="AU59" s="154"/>
      <c r="AV59" s="155"/>
      <c r="AW59" s="153">
        <f>AW$7</f>
        <v>45931</v>
      </c>
      <c r="AX59" s="154"/>
      <c r="AY59" s="154"/>
      <c r="AZ59" s="154"/>
      <c r="BA59" s="154"/>
      <c r="BB59" s="154"/>
      <c r="BC59" s="155"/>
      <c r="BD59" s="153">
        <f>BD$7</f>
        <v>45962</v>
      </c>
      <c r="BE59" s="154"/>
      <c r="BF59" s="154"/>
      <c r="BG59" s="154"/>
      <c r="BH59" s="154"/>
      <c r="BI59" s="154"/>
      <c r="BJ59" s="155"/>
      <c r="BK59" s="153">
        <f>BK$7</f>
        <v>45992</v>
      </c>
      <c r="BL59" s="154"/>
      <c r="BM59" s="154"/>
      <c r="BN59" s="154"/>
      <c r="BO59" s="154"/>
      <c r="BP59" s="154"/>
      <c r="BQ59" s="155"/>
      <c r="BR59" s="153">
        <f>BR$7</f>
        <v>46023</v>
      </c>
      <c r="BS59" s="154"/>
      <c r="BT59" s="154"/>
      <c r="BU59" s="154"/>
      <c r="BV59" s="154"/>
      <c r="BW59" s="154"/>
      <c r="BX59" s="155"/>
      <c r="BY59" s="153">
        <f>BY$7</f>
        <v>46054</v>
      </c>
      <c r="BZ59" s="154"/>
      <c r="CA59" s="154"/>
      <c r="CB59" s="154"/>
      <c r="CC59" s="154"/>
      <c r="CD59" s="154"/>
      <c r="CE59" s="155"/>
      <c r="CF59" s="153">
        <f>CF$7</f>
        <v>46082</v>
      </c>
      <c r="CG59" s="154"/>
      <c r="CH59" s="154"/>
      <c r="CI59" s="154"/>
      <c r="CJ59" s="154"/>
      <c r="CK59" s="154"/>
      <c r="CL59" s="155"/>
      <c r="CM59" s="153" t="str">
        <f>CM$7</f>
        <v>FY26 1H</v>
      </c>
      <c r="CN59" s="154"/>
      <c r="CO59" s="154"/>
      <c r="CP59" s="154"/>
      <c r="CQ59" s="154"/>
      <c r="CR59" s="154"/>
      <c r="CS59" s="155"/>
    </row>
    <row r="60" spans="1:97" ht="14.85" customHeight="1">
      <c r="C60" s="161"/>
      <c r="D60" s="170" t="s">
        <v>4</v>
      </c>
      <c r="E60" s="165" t="s">
        <v>47</v>
      </c>
      <c r="F60" s="2" t="s">
        <v>6</v>
      </c>
      <c r="G60" s="156" t="str">
        <f>G$8</f>
        <v>Pur</v>
      </c>
      <c r="H60" s="157"/>
      <c r="I60" s="158" t="str">
        <f>I$8</f>
        <v>Consumption</v>
      </c>
      <c r="J60" s="157"/>
      <c r="K60" s="158" t="str">
        <f>K$8</f>
        <v>C/B</v>
      </c>
      <c r="L60" s="159"/>
      <c r="M60" s="66" t="str">
        <f>M$8</f>
        <v>Inv Days</v>
      </c>
      <c r="N60" s="156" t="str">
        <f>N$8</f>
        <v>Pur</v>
      </c>
      <c r="O60" s="157"/>
      <c r="P60" s="158" t="str">
        <f>P$8</f>
        <v>Consumption</v>
      </c>
      <c r="Q60" s="157"/>
      <c r="R60" s="158" t="str">
        <f>R$8</f>
        <v>C/B</v>
      </c>
      <c r="S60" s="159"/>
      <c r="T60" s="66" t="str">
        <f t="shared" ref="T60" si="275">T$8</f>
        <v>Inv Days</v>
      </c>
      <c r="U60" s="156" t="str">
        <f t="shared" ref="U60" si="276">U$8</f>
        <v>Pur</v>
      </c>
      <c r="V60" s="157"/>
      <c r="W60" s="158" t="str">
        <f t="shared" ref="W60" si="277">W$8</f>
        <v>Consumption</v>
      </c>
      <c r="X60" s="157"/>
      <c r="Y60" s="158" t="str">
        <f t="shared" ref="Y60" si="278">Y$8</f>
        <v>C/B</v>
      </c>
      <c r="Z60" s="159"/>
      <c r="AA60" s="66" t="str">
        <f t="shared" ref="AA60:AB60" si="279">AA$8</f>
        <v>Inv Days</v>
      </c>
      <c r="AB60" s="156" t="str">
        <f t="shared" si="279"/>
        <v>Pur</v>
      </c>
      <c r="AC60" s="157"/>
      <c r="AD60" s="158" t="str">
        <f t="shared" ref="AD60" si="280">AD$8</f>
        <v>Consumption</v>
      </c>
      <c r="AE60" s="157"/>
      <c r="AF60" s="158" t="str">
        <f t="shared" ref="AF60" si="281">AF$8</f>
        <v>C/B</v>
      </c>
      <c r="AG60" s="159"/>
      <c r="AH60" s="66" t="str">
        <f t="shared" ref="AH60:AI60" si="282">AH$8</f>
        <v>Inv Days</v>
      </c>
      <c r="AI60" s="156" t="str">
        <f t="shared" si="282"/>
        <v>Pur</v>
      </c>
      <c r="AJ60" s="157"/>
      <c r="AK60" s="158" t="str">
        <f t="shared" ref="AK60" si="283">AK$8</f>
        <v>Consumption</v>
      </c>
      <c r="AL60" s="157"/>
      <c r="AM60" s="158" t="str">
        <f t="shared" ref="AM60" si="284">AM$8</f>
        <v>C/B</v>
      </c>
      <c r="AN60" s="159"/>
      <c r="AO60" s="66" t="str">
        <f t="shared" ref="AO60:AP60" si="285">AO$8</f>
        <v>Inv Days</v>
      </c>
      <c r="AP60" s="156" t="str">
        <f t="shared" si="285"/>
        <v>Pur</v>
      </c>
      <c r="AQ60" s="157"/>
      <c r="AR60" s="158" t="str">
        <f t="shared" ref="AR60" si="286">AR$8</f>
        <v>Consumption</v>
      </c>
      <c r="AS60" s="157"/>
      <c r="AT60" s="158" t="str">
        <f t="shared" ref="AT60" si="287">AT$8</f>
        <v>C/B</v>
      </c>
      <c r="AU60" s="159"/>
      <c r="AV60" s="66" t="str">
        <f t="shared" ref="AV60:AW60" si="288">AV$8</f>
        <v>Inv Days</v>
      </c>
      <c r="AW60" s="156" t="str">
        <f t="shared" si="288"/>
        <v>Pur</v>
      </c>
      <c r="AX60" s="157"/>
      <c r="AY60" s="158" t="str">
        <f t="shared" ref="AY60" si="289">AY$8</f>
        <v>Consumption</v>
      </c>
      <c r="AZ60" s="157"/>
      <c r="BA60" s="158" t="str">
        <f t="shared" ref="BA60" si="290">BA$8</f>
        <v>C/B</v>
      </c>
      <c r="BB60" s="159"/>
      <c r="BC60" s="66" t="str">
        <f t="shared" ref="BC60:BD60" si="291">BC$8</f>
        <v>Inv Days</v>
      </c>
      <c r="BD60" s="156" t="str">
        <f t="shared" si="291"/>
        <v>Pur</v>
      </c>
      <c r="BE60" s="157"/>
      <c r="BF60" s="158" t="str">
        <f t="shared" ref="BF60" si="292">BF$8</f>
        <v>Consumption</v>
      </c>
      <c r="BG60" s="157"/>
      <c r="BH60" s="158" t="str">
        <f t="shared" ref="BH60" si="293">BH$8</f>
        <v>C/B</v>
      </c>
      <c r="BI60" s="159"/>
      <c r="BJ60" s="66" t="str">
        <f t="shared" ref="BJ60:BK60" si="294">BJ$8</f>
        <v>Inv Days</v>
      </c>
      <c r="BK60" s="156" t="str">
        <f t="shared" si="294"/>
        <v>Pur</v>
      </c>
      <c r="BL60" s="157"/>
      <c r="BM60" s="158" t="str">
        <f t="shared" ref="BM60" si="295">BM$8</f>
        <v>Consumption</v>
      </c>
      <c r="BN60" s="157"/>
      <c r="BO60" s="158" t="str">
        <f t="shared" ref="BO60" si="296">BO$8</f>
        <v>C/B</v>
      </c>
      <c r="BP60" s="159"/>
      <c r="BQ60" s="66" t="str">
        <f t="shared" ref="BQ60:BR60" si="297">BQ$8</f>
        <v>Inv Days</v>
      </c>
      <c r="BR60" s="156" t="str">
        <f t="shared" si="297"/>
        <v>Pur</v>
      </c>
      <c r="BS60" s="157"/>
      <c r="BT60" s="158" t="str">
        <f t="shared" ref="BT60" si="298">BT$8</f>
        <v>Consumption</v>
      </c>
      <c r="BU60" s="157"/>
      <c r="BV60" s="158" t="str">
        <f t="shared" ref="BV60" si="299">BV$8</f>
        <v>C/B</v>
      </c>
      <c r="BW60" s="159"/>
      <c r="BX60" s="66" t="str">
        <f t="shared" ref="BX60:BY60" si="300">BX$8</f>
        <v>Inv Days</v>
      </c>
      <c r="BY60" s="156" t="str">
        <f t="shared" si="300"/>
        <v>Pur</v>
      </c>
      <c r="BZ60" s="157"/>
      <c r="CA60" s="158" t="str">
        <f t="shared" ref="CA60" si="301">CA$8</f>
        <v>Consumption</v>
      </c>
      <c r="CB60" s="157"/>
      <c r="CC60" s="158" t="str">
        <f t="shared" ref="CC60" si="302">CC$8</f>
        <v>C/B</v>
      </c>
      <c r="CD60" s="159"/>
      <c r="CE60" s="66" t="str">
        <f t="shared" ref="CE60:CF60" si="303">CE$8</f>
        <v>Inv Days</v>
      </c>
      <c r="CF60" s="156" t="str">
        <f t="shared" si="303"/>
        <v>Pur</v>
      </c>
      <c r="CG60" s="157"/>
      <c r="CH60" s="158" t="str">
        <f t="shared" ref="CH60" si="304">CH$8</f>
        <v>Consumption</v>
      </c>
      <c r="CI60" s="157"/>
      <c r="CJ60" s="158" t="str">
        <f t="shared" ref="CJ60" si="305">CJ$8</f>
        <v>C/B</v>
      </c>
      <c r="CK60" s="159"/>
      <c r="CL60" s="66" t="str">
        <f t="shared" ref="CL60:CM60" si="306">CL$8</f>
        <v>Inv Days</v>
      </c>
      <c r="CM60" s="156" t="str">
        <f t="shared" si="306"/>
        <v>Pur</v>
      </c>
      <c r="CN60" s="157"/>
      <c r="CO60" s="158" t="str">
        <f t="shared" ref="CO60" si="307">CO$8</f>
        <v>Consumption</v>
      </c>
      <c r="CP60" s="157"/>
      <c r="CQ60" s="158" t="str">
        <f t="shared" ref="CQ60" si="308">CQ$8</f>
        <v>C/B</v>
      </c>
      <c r="CR60" s="159"/>
      <c r="CS60" s="66" t="str">
        <f t="shared" ref="CS60" si="309">CS$8</f>
        <v>Inv Days</v>
      </c>
    </row>
    <row r="61" spans="1:97" ht="20.85" customHeight="1">
      <c r="C61" s="162"/>
      <c r="D61" s="171"/>
      <c r="E61" s="166"/>
      <c r="F61" s="2" t="str">
        <f>F42</f>
        <v>Fct</v>
      </c>
      <c r="G61" s="3" t="str">
        <f t="shared" ref="G61:BJ61" si="310">G$9</f>
        <v>L/F</v>
      </c>
      <c r="H61" s="4" t="str">
        <f>H9</f>
        <v>Act</v>
      </c>
      <c r="I61" s="48" t="str">
        <f t="shared" si="310"/>
        <v>L/F</v>
      </c>
      <c r="J61" s="4" t="str">
        <f>J9</f>
        <v>Act</v>
      </c>
      <c r="K61" s="44" t="str">
        <f t="shared" si="310"/>
        <v>L/F</v>
      </c>
      <c r="L61" s="4" t="str">
        <f>L9</f>
        <v>Act</v>
      </c>
      <c r="M61" s="36" t="str">
        <f t="shared" si="310"/>
        <v>Act</v>
      </c>
      <c r="N61" s="3" t="str">
        <f t="shared" si="310"/>
        <v>L/F</v>
      </c>
      <c r="O61" s="4" t="str">
        <f t="shared" si="310"/>
        <v>Act</v>
      </c>
      <c r="P61" s="48" t="str">
        <f t="shared" si="310"/>
        <v>L/F</v>
      </c>
      <c r="Q61" s="4" t="str">
        <f t="shared" si="310"/>
        <v>Act</v>
      </c>
      <c r="R61" s="49" t="str">
        <f t="shared" si="310"/>
        <v>L/F</v>
      </c>
      <c r="S61" s="36" t="str">
        <f t="shared" si="310"/>
        <v>Act</v>
      </c>
      <c r="T61" s="36" t="str">
        <f t="shared" si="310"/>
        <v>Act</v>
      </c>
      <c r="U61" s="3" t="str">
        <f t="shared" si="310"/>
        <v>L/F</v>
      </c>
      <c r="V61" s="4" t="str">
        <f t="shared" si="310"/>
        <v>Act</v>
      </c>
      <c r="W61" s="48" t="str">
        <f t="shared" si="310"/>
        <v>L/F</v>
      </c>
      <c r="X61" s="4" t="str">
        <f t="shared" si="310"/>
        <v>Act</v>
      </c>
      <c r="Y61" s="49" t="str">
        <f t="shared" si="310"/>
        <v>L/F</v>
      </c>
      <c r="Z61" s="36" t="str">
        <f t="shared" si="310"/>
        <v>Act</v>
      </c>
      <c r="AA61" s="36" t="str">
        <f t="shared" si="310"/>
        <v>Act</v>
      </c>
      <c r="AB61" s="3" t="str">
        <f t="shared" si="310"/>
        <v>L/F</v>
      </c>
      <c r="AC61" s="4" t="str">
        <f t="shared" si="310"/>
        <v>Act</v>
      </c>
      <c r="AD61" s="48" t="str">
        <f t="shared" si="310"/>
        <v>L/F</v>
      </c>
      <c r="AE61" s="4" t="str">
        <f t="shared" si="310"/>
        <v>Act</v>
      </c>
      <c r="AF61" s="49" t="str">
        <f t="shared" si="310"/>
        <v>L/F</v>
      </c>
      <c r="AG61" s="36" t="str">
        <f t="shared" si="310"/>
        <v>Act</v>
      </c>
      <c r="AH61" s="36" t="str">
        <f t="shared" si="310"/>
        <v>Act</v>
      </c>
      <c r="AI61" s="3" t="str">
        <f t="shared" si="310"/>
        <v>L/F</v>
      </c>
      <c r="AJ61" s="4" t="str">
        <f t="shared" si="310"/>
        <v>T/F</v>
      </c>
      <c r="AK61" s="48" t="str">
        <f t="shared" si="310"/>
        <v>L/F</v>
      </c>
      <c r="AL61" s="4" t="str">
        <f t="shared" si="310"/>
        <v>T/F</v>
      </c>
      <c r="AM61" s="49" t="str">
        <f t="shared" si="310"/>
        <v>L/F</v>
      </c>
      <c r="AN61" s="36" t="str">
        <f t="shared" si="310"/>
        <v>T/F</v>
      </c>
      <c r="AO61" s="36" t="str">
        <f t="shared" si="310"/>
        <v>T/F</v>
      </c>
      <c r="AP61" s="3" t="str">
        <f t="shared" si="310"/>
        <v>L/F</v>
      </c>
      <c r="AQ61" s="4" t="str">
        <f t="shared" si="310"/>
        <v>T/F</v>
      </c>
      <c r="AR61" s="48" t="str">
        <f t="shared" si="310"/>
        <v>L/F</v>
      </c>
      <c r="AS61" s="4" t="str">
        <f t="shared" si="310"/>
        <v>T/F</v>
      </c>
      <c r="AT61" s="49" t="str">
        <f t="shared" si="310"/>
        <v>L/F</v>
      </c>
      <c r="AU61" s="36" t="str">
        <f t="shared" si="310"/>
        <v>T/F</v>
      </c>
      <c r="AV61" s="36" t="str">
        <f t="shared" si="310"/>
        <v>T/F</v>
      </c>
      <c r="AW61" s="3" t="str">
        <f t="shared" si="310"/>
        <v>L/F</v>
      </c>
      <c r="AX61" s="4" t="str">
        <f t="shared" si="310"/>
        <v>T/F</v>
      </c>
      <c r="AY61" s="48" t="str">
        <f t="shared" si="310"/>
        <v>L/F</v>
      </c>
      <c r="AZ61" s="4" t="str">
        <f t="shared" si="310"/>
        <v>T/F</v>
      </c>
      <c r="BA61" s="49" t="str">
        <f t="shared" si="310"/>
        <v>L/F</v>
      </c>
      <c r="BB61" s="36" t="str">
        <f t="shared" si="310"/>
        <v>T/F</v>
      </c>
      <c r="BC61" s="36" t="str">
        <f t="shared" si="310"/>
        <v>T/F</v>
      </c>
      <c r="BD61" s="3" t="str">
        <f t="shared" si="310"/>
        <v>L/F</v>
      </c>
      <c r="BE61" s="4" t="str">
        <f t="shared" si="310"/>
        <v>T/F</v>
      </c>
      <c r="BF61" s="48" t="str">
        <f t="shared" si="310"/>
        <v>L/F</v>
      </c>
      <c r="BG61" s="4" t="str">
        <f t="shared" si="310"/>
        <v>T/F</v>
      </c>
      <c r="BH61" s="49" t="str">
        <f t="shared" si="310"/>
        <v>L/F</v>
      </c>
      <c r="BI61" s="36" t="str">
        <f t="shared" si="310"/>
        <v>T/F</v>
      </c>
      <c r="BJ61" s="36" t="str">
        <f t="shared" si="310"/>
        <v>T/F</v>
      </c>
      <c r="BK61" s="3" t="str">
        <f t="shared" ref="BK61:CS61" si="311">BK$9</f>
        <v>L/F</v>
      </c>
      <c r="BL61" s="4" t="str">
        <f t="shared" si="311"/>
        <v>T/F</v>
      </c>
      <c r="BM61" s="48" t="str">
        <f t="shared" si="311"/>
        <v>L/F</v>
      </c>
      <c r="BN61" s="4" t="str">
        <f t="shared" si="311"/>
        <v>T/F</v>
      </c>
      <c r="BO61" s="49" t="str">
        <f t="shared" si="311"/>
        <v>L/F</v>
      </c>
      <c r="BP61" s="36" t="str">
        <f t="shared" si="311"/>
        <v>T/F</v>
      </c>
      <c r="BQ61" s="36" t="str">
        <f t="shared" si="311"/>
        <v>T/F</v>
      </c>
      <c r="BR61" s="3" t="str">
        <f t="shared" si="311"/>
        <v>L/F</v>
      </c>
      <c r="BS61" s="4" t="str">
        <f t="shared" si="311"/>
        <v>T/F</v>
      </c>
      <c r="BT61" s="48" t="str">
        <f t="shared" si="311"/>
        <v>L/F</v>
      </c>
      <c r="BU61" s="4" t="str">
        <f t="shared" si="311"/>
        <v>T/F</v>
      </c>
      <c r="BV61" s="49" t="str">
        <f t="shared" si="311"/>
        <v>L/F</v>
      </c>
      <c r="BW61" s="36" t="str">
        <f t="shared" si="311"/>
        <v>T/F</v>
      </c>
      <c r="BX61" s="36" t="str">
        <f t="shared" si="311"/>
        <v>T/F</v>
      </c>
      <c r="BY61" s="3" t="str">
        <f t="shared" si="311"/>
        <v>L/F</v>
      </c>
      <c r="BZ61" s="4" t="str">
        <f t="shared" si="311"/>
        <v>T/F</v>
      </c>
      <c r="CA61" s="48" t="str">
        <f t="shared" si="311"/>
        <v>L/F</v>
      </c>
      <c r="CB61" s="4" t="str">
        <f t="shared" si="311"/>
        <v>T/F</v>
      </c>
      <c r="CC61" s="49" t="str">
        <f t="shared" si="311"/>
        <v>L/F</v>
      </c>
      <c r="CD61" s="36" t="str">
        <f t="shared" si="311"/>
        <v>T/F</v>
      </c>
      <c r="CE61" s="36" t="str">
        <f t="shared" si="311"/>
        <v>T/F</v>
      </c>
      <c r="CF61" s="3" t="str">
        <f t="shared" si="311"/>
        <v>L/F</v>
      </c>
      <c r="CG61" s="4" t="str">
        <f t="shared" si="311"/>
        <v>T/F</v>
      </c>
      <c r="CH61" s="48" t="str">
        <f t="shared" si="311"/>
        <v>L/F</v>
      </c>
      <c r="CI61" s="4" t="str">
        <f t="shared" si="311"/>
        <v>T/F</v>
      </c>
      <c r="CJ61" s="49" t="str">
        <f t="shared" si="311"/>
        <v>L/F</v>
      </c>
      <c r="CK61" s="36" t="str">
        <f t="shared" si="311"/>
        <v>T/F</v>
      </c>
      <c r="CL61" s="36" t="str">
        <f t="shared" si="311"/>
        <v>T/F</v>
      </c>
      <c r="CM61" s="3" t="str">
        <f t="shared" si="311"/>
        <v>BP</v>
      </c>
      <c r="CN61" s="4" t="str">
        <f t="shared" si="311"/>
        <v>T/F</v>
      </c>
      <c r="CO61" s="48" t="str">
        <f t="shared" si="311"/>
        <v>BP</v>
      </c>
      <c r="CP61" s="4" t="str">
        <f t="shared" si="311"/>
        <v>T/F</v>
      </c>
      <c r="CQ61" s="49" t="str">
        <f t="shared" si="311"/>
        <v>BP</v>
      </c>
      <c r="CR61" s="36" t="str">
        <f t="shared" si="311"/>
        <v>T/F</v>
      </c>
      <c r="CS61" s="36" t="str">
        <f t="shared" si="311"/>
        <v>T/F</v>
      </c>
    </row>
    <row r="62" spans="1:97">
      <c r="A62" s="68"/>
      <c r="B62" s="68"/>
      <c r="C62" s="93" t="s">
        <v>48</v>
      </c>
      <c r="D62" s="10">
        <v>27</v>
      </c>
      <c r="E62" s="33">
        <v>34</v>
      </c>
      <c r="F62" s="6">
        <v>62.803749429999982</v>
      </c>
      <c r="G62" s="11">
        <v>134.47932</v>
      </c>
      <c r="H62" s="12">
        <v>138.63999999999999</v>
      </c>
      <c r="I62" s="12">
        <v>-79.991580319148937</v>
      </c>
      <c r="J62" s="13">
        <v>-76.115559899999994</v>
      </c>
      <c r="K62" s="13">
        <v>117.29148911085105</v>
      </c>
      <c r="L62" s="13">
        <f>F62+H62+J62</f>
        <v>125.32818952999997</v>
      </c>
      <c r="M62" s="15">
        <f>IFERROR((L62/-Q62)*30,0)</f>
        <v>41.001057542460622</v>
      </c>
      <c r="N62" s="11">
        <v>55.012150000000005</v>
      </c>
      <c r="O62" s="12">
        <v>56.579999999999984</v>
      </c>
      <c r="P62" s="12">
        <v>-94.461649999999977</v>
      </c>
      <c r="Q62" s="13">
        <v>-91.701187999999988</v>
      </c>
      <c r="R62" s="13">
        <v>85.878689530000017</v>
      </c>
      <c r="S62" s="13">
        <f>L62+O62+Q62</f>
        <v>90.207001529999971</v>
      </c>
      <c r="T62" s="15">
        <f t="shared" ref="T62:T67" si="312">IFERROR((S62/-X62)*30,0)</f>
        <v>28.818001939325264</v>
      </c>
      <c r="U62" s="11">
        <v>83.569360000000017</v>
      </c>
      <c r="V62" s="12">
        <v>94.030000000000015</v>
      </c>
      <c r="W62" s="12">
        <v>-86.387119999999996</v>
      </c>
      <c r="X62" s="13">
        <v>-93.906928440000016</v>
      </c>
      <c r="Y62" s="13">
        <v>87.389241529999978</v>
      </c>
      <c r="Z62" s="13">
        <f>S62+V62+X62</f>
        <v>90.330073089999971</v>
      </c>
      <c r="AA62" s="15">
        <f t="shared" ref="AA62:AA67" si="313">IFERROR((Z62/-AE62)*30,0)</f>
        <v>27.659155788622115</v>
      </c>
      <c r="AB62" s="11">
        <v>126.90956000000007</v>
      </c>
      <c r="AC62" s="12">
        <v>126.11000000000001</v>
      </c>
      <c r="AD62" s="12">
        <v>-102.22380999999996</v>
      </c>
      <c r="AE62" s="13">
        <v>-97.974869999999996</v>
      </c>
      <c r="AF62" s="13">
        <v>115.01582309000008</v>
      </c>
      <c r="AG62" s="13">
        <f>Z62+AC62+AE62</f>
        <v>118.46520309</v>
      </c>
      <c r="AH62" s="15">
        <f t="shared" ref="AH62:AH67" si="314">IFERROR((AG62/-AL62)*30,0)</f>
        <v>37.080252848923344</v>
      </c>
      <c r="AI62" s="11">
        <v>64.637870000000007</v>
      </c>
      <c r="AJ62" s="12">
        <v>81.782419999999988</v>
      </c>
      <c r="AK62" s="12">
        <v>-91.155823758510692</v>
      </c>
      <c r="AL62" s="13">
        <v>-95.844979999999978</v>
      </c>
      <c r="AM62" s="13">
        <v>88.497869331489412</v>
      </c>
      <c r="AN62" s="13">
        <f>AG62+AJ62+AL62</f>
        <v>104.40264309000001</v>
      </c>
      <c r="AO62" s="15">
        <f t="shared" ref="AO62:AO67" si="315">IFERROR((AN62/-AS62)*30,0)</f>
        <v>31.360230109815518</v>
      </c>
      <c r="AP62" s="11">
        <v>101.43065999999999</v>
      </c>
      <c r="AQ62" s="12">
        <v>85.561249999999987</v>
      </c>
      <c r="AR62" s="12">
        <v>-100.1891789625362</v>
      </c>
      <c r="AS62" s="13">
        <v>-99.874244600000011</v>
      </c>
      <c r="AT62" s="13">
        <v>89.739350368953211</v>
      </c>
      <c r="AU62" s="13">
        <f>AN62+AQ62+AS62</f>
        <v>90.089648489999988</v>
      </c>
      <c r="AV62" s="15">
        <f>IFERROR((AU62/-AZ62)*30,0)</f>
        <v>28.326980843205863</v>
      </c>
      <c r="AW62" s="11">
        <v>92.933279999999996</v>
      </c>
      <c r="AX62" s="12">
        <v>102.62103</v>
      </c>
      <c r="AY62" s="12">
        <v>-90.191429280828814</v>
      </c>
      <c r="AZ62" s="13">
        <v>-95.410431124297915</v>
      </c>
      <c r="BA62" s="13">
        <v>92.481201088124394</v>
      </c>
      <c r="BB62" s="13">
        <f>AU62+AX62+AZ62</f>
        <v>97.300247365702077</v>
      </c>
      <c r="BC62" s="15">
        <f t="shared" ref="BC62:BC67" si="316">IFERROR((BB62/-BG62)*30,0)</f>
        <v>33.383491319020145</v>
      </c>
      <c r="BD62" s="11">
        <v>84.250250000000008</v>
      </c>
      <c r="BE62" s="12">
        <v>75.68709000000004</v>
      </c>
      <c r="BF62" s="12">
        <v>-91.395919448138528</v>
      </c>
      <c r="BG62" s="13">
        <v>-87.438650232127358</v>
      </c>
      <c r="BH62" s="13">
        <v>85.335531639985874</v>
      </c>
      <c r="BI62" s="13">
        <f>BB62+BE62+BG62</f>
        <v>85.548687133574745</v>
      </c>
      <c r="BJ62" s="15">
        <f t="shared" ref="BJ62:BJ67" si="317">IFERROR((BI62/-BN62)*30,0)</f>
        <v>30.521908326414273</v>
      </c>
      <c r="BK62" s="11">
        <v>82.830080000000038</v>
      </c>
      <c r="BL62" s="12">
        <v>83.709959999999981</v>
      </c>
      <c r="BM62" s="12">
        <v>-85.233642036653706</v>
      </c>
      <c r="BN62" s="13">
        <v>-84.085850286961772</v>
      </c>
      <c r="BO62" s="13">
        <v>82.931969603332206</v>
      </c>
      <c r="BP62" s="13">
        <f>BI62+BL62+BN62</f>
        <v>85.172796846612954</v>
      </c>
      <c r="BQ62" s="15">
        <f t="shared" ref="BQ62:BQ67" si="318">IFERROR((BP62/-BU62)*30,0)</f>
        <v>30.921791754570751</v>
      </c>
      <c r="BR62" s="11">
        <v>80.823390000000003</v>
      </c>
      <c r="BS62" s="12">
        <v>78.316870000000009</v>
      </c>
      <c r="BT62" s="12">
        <v>-83.942310108156619</v>
      </c>
      <c r="BU62" s="13">
        <v>-82.633759572508936</v>
      </c>
      <c r="BV62" s="13">
        <v>79.813049495175591</v>
      </c>
      <c r="BW62" s="13">
        <f>BP62+BS62+BU62</f>
        <v>80.855907274104041</v>
      </c>
      <c r="BX62" s="15">
        <f t="shared" ref="BX62:BX67" si="319">IFERROR((BW62/-CB62)*30,0)</f>
        <v>28.869875336673399</v>
      </c>
      <c r="BY62" s="11">
        <v>68.004430000000013</v>
      </c>
      <c r="BZ62" s="12">
        <v>66.217550000000017</v>
      </c>
      <c r="CA62" s="12">
        <v>-81.122803508831964</v>
      </c>
      <c r="CB62" s="13">
        <v>-84.021049274909188</v>
      </c>
      <c r="CC62" s="13">
        <v>66.69467598634364</v>
      </c>
      <c r="CD62" s="13">
        <f>BW62+BZ62+CB62</f>
        <v>63.052407999194855</v>
      </c>
      <c r="CE62" s="15">
        <f t="shared" ref="CE62:CE67" si="320">IFERROR((CD62/-CI62)*30,0)</f>
        <v>27.678730827144204</v>
      </c>
      <c r="CF62" s="11">
        <v>76.385169999999988</v>
      </c>
      <c r="CG62" s="12">
        <v>75.851350000000025</v>
      </c>
      <c r="CH62" s="12">
        <v>-71.586831483135597</v>
      </c>
      <c r="CI62" s="13">
        <v>-68.340280910597357</v>
      </c>
      <c r="CJ62" s="13">
        <v>71.49301450320803</v>
      </c>
      <c r="CK62" s="13">
        <f>CD62+CG62+CI62</f>
        <v>70.563477088597523</v>
      </c>
      <c r="CL62" s="15">
        <f>IFERROR(CK62/-AVERAGE(BU62,CB62,CI62)*30,0)</f>
        <v>27.024875049573925</v>
      </c>
      <c r="CM62" s="11">
        <v>408.14855000000006</v>
      </c>
      <c r="CN62" s="12"/>
      <c r="CO62" s="12">
        <v>-405.39433675000004</v>
      </c>
      <c r="CP62" s="13"/>
      <c r="CQ62" s="13">
        <v>66.211265935699998</v>
      </c>
      <c r="CR62" s="13">
        <f>CK62+CN62+CP62</f>
        <v>70.563477088597523</v>
      </c>
      <c r="CS62" s="15">
        <f t="shared" ref="CS62:CS66" si="321">IFERROR((CR62)/-(CP62/6)*30,0)</f>
        <v>0</v>
      </c>
    </row>
    <row r="63" spans="1:97">
      <c r="A63" s="68"/>
      <c r="B63" s="68"/>
      <c r="C63" s="93" t="s">
        <v>22</v>
      </c>
      <c r="D63" s="10">
        <v>17</v>
      </c>
      <c r="E63" s="33">
        <v>24</v>
      </c>
      <c r="F63" s="6">
        <v>46.316082871300004</v>
      </c>
      <c r="G63" s="11">
        <v>94.433395320000002</v>
      </c>
      <c r="H63" s="12">
        <v>94.44</v>
      </c>
      <c r="I63" s="12">
        <v>-87.149871813018976</v>
      </c>
      <c r="J63" s="13">
        <v>-71.592364632300018</v>
      </c>
      <c r="K63" s="13">
        <v>53.599606378281024</v>
      </c>
      <c r="L63" s="13">
        <f t="shared" ref="L63:L69" si="322">F63+H63+J63</f>
        <v>69.163718238999991</v>
      </c>
      <c r="M63" s="15">
        <f t="shared" ref="M63:M67" si="323">IFERROR((L63/-Q63)*30,0)</f>
        <v>23.519984398344654</v>
      </c>
      <c r="N63" s="11">
        <v>86.56</v>
      </c>
      <c r="O63" s="12">
        <v>86.570000000000007</v>
      </c>
      <c r="P63" s="12">
        <v>-94.721181092237671</v>
      </c>
      <c r="Q63" s="13">
        <v>-88.219086884939983</v>
      </c>
      <c r="R63" s="13">
        <v>61.002537146762322</v>
      </c>
      <c r="S63" s="13">
        <f t="shared" ref="S63:S67" si="324">L63+O63+Q63</f>
        <v>67.51463135406</v>
      </c>
      <c r="T63" s="15">
        <f t="shared" si="312"/>
        <v>21.231511618704818</v>
      </c>
      <c r="U63" s="11">
        <v>86.563945709999999</v>
      </c>
      <c r="V63" s="12">
        <v>86.570000000000007</v>
      </c>
      <c r="W63" s="12">
        <v>-88.477677988284498</v>
      </c>
      <c r="X63" s="13">
        <v>-95.397773695840016</v>
      </c>
      <c r="Y63" s="13">
        <v>65.600899075775502</v>
      </c>
      <c r="Z63" s="13">
        <f t="shared" ref="Z63:Z68" si="325">S63+V63+X63</f>
        <v>58.686857658219992</v>
      </c>
      <c r="AA63" s="15">
        <f t="shared" si="313"/>
        <v>18.433009537098251</v>
      </c>
      <c r="AB63" s="11">
        <v>94.433395320000002</v>
      </c>
      <c r="AC63" s="12">
        <v>94.44</v>
      </c>
      <c r="AD63" s="12">
        <v>-98.99814546275006</v>
      </c>
      <c r="AE63" s="13">
        <v>-95.513742680119989</v>
      </c>
      <c r="AF63" s="13">
        <v>54.122107515469921</v>
      </c>
      <c r="AG63" s="13">
        <f t="shared" ref="AG63:AG68" si="326">Z63+AC63+AE63</f>
        <v>57.6131149781</v>
      </c>
      <c r="AH63" s="15">
        <f t="shared" si="314"/>
        <v>17.17657275571823</v>
      </c>
      <c r="AI63" s="11">
        <v>86.563945709999999</v>
      </c>
      <c r="AJ63" s="12">
        <v>86.563945709999999</v>
      </c>
      <c r="AK63" s="12">
        <v>-97.569837433068102</v>
      </c>
      <c r="AL63" s="13">
        <v>-100.6250474948562</v>
      </c>
      <c r="AM63" s="13">
        <v>43.116215792401817</v>
      </c>
      <c r="AN63" s="13">
        <f t="shared" ref="AN63:AN68" si="327">AG63+AJ63+AL63</f>
        <v>43.552013193243795</v>
      </c>
      <c r="AO63" s="15">
        <f t="shared" si="315"/>
        <v>13.630626189530464</v>
      </c>
      <c r="AP63" s="11">
        <v>94.433395320000002</v>
      </c>
      <c r="AQ63" s="12">
        <v>94.433395320000002</v>
      </c>
      <c r="AR63" s="12">
        <v>-95.609786876963526</v>
      </c>
      <c r="AS63" s="13">
        <v>-95.854759541485237</v>
      </c>
      <c r="AT63" s="13">
        <v>41.93982423543828</v>
      </c>
      <c r="AU63" s="13">
        <f t="shared" ref="AU63:AU68" si="328">AN63+AQ63+AS63</f>
        <v>42.130648971758546</v>
      </c>
      <c r="AV63" s="15">
        <f t="shared" ref="AV63:AV67" si="329">IFERROR((AU63/-AZ63)*30,0)</f>
        <v>14.082122820020487</v>
      </c>
      <c r="AW63" s="11">
        <v>94.433395320000002</v>
      </c>
      <c r="AX63" s="12">
        <v>94.433395320000002</v>
      </c>
      <c r="AY63" s="12">
        <v>-90.137571357461994</v>
      </c>
      <c r="AZ63" s="13">
        <v>-89.753475758345758</v>
      </c>
      <c r="BA63" s="13">
        <v>46.235648197976289</v>
      </c>
      <c r="BB63" s="13">
        <f t="shared" ref="BB63:BB68" si="330">AU63+AX63+AZ63</f>
        <v>46.810568533412777</v>
      </c>
      <c r="BC63" s="15">
        <f t="shared" si="316"/>
        <v>15.997305291902622</v>
      </c>
      <c r="BD63" s="11">
        <v>86.563945709999999</v>
      </c>
      <c r="BE63" s="12">
        <v>86.563945709999999</v>
      </c>
      <c r="BF63" s="12">
        <v>-90.698446010810244</v>
      </c>
      <c r="BG63" s="13">
        <v>-87.784600617280745</v>
      </c>
      <c r="BH63" s="13">
        <v>42.101147897166044</v>
      </c>
      <c r="BI63" s="13">
        <f t="shared" ref="BI63:BI68" si="331">BB63+BE63+BG63</f>
        <v>45.589913626132017</v>
      </c>
      <c r="BJ63" s="15">
        <f t="shared" si="317"/>
        <v>16.363137549600488</v>
      </c>
      <c r="BK63" s="11">
        <v>110.17229454</v>
      </c>
      <c r="BL63" s="12">
        <v>94.433395320000002</v>
      </c>
      <c r="BM63" s="12">
        <v>-83.920706548254742</v>
      </c>
      <c r="BN63" s="13">
        <v>-83.584056214045177</v>
      </c>
      <c r="BO63" s="13">
        <v>68.352735888911297</v>
      </c>
      <c r="BP63" s="13">
        <f t="shared" ref="BP63:BP68" si="332">BI63+BL63+BN63</f>
        <v>56.439252732086857</v>
      </c>
      <c r="BQ63" s="15">
        <f t="shared" si="318"/>
        <v>20.581961366320279</v>
      </c>
      <c r="BR63" s="11">
        <v>62.955596879999995</v>
      </c>
      <c r="BS63" s="12">
        <v>70.825046489999991</v>
      </c>
      <c r="BT63" s="12">
        <v>-83.306028868849069</v>
      </c>
      <c r="BU63" s="13">
        <v>-82.265122931057093</v>
      </c>
      <c r="BV63" s="13">
        <v>48.00230390006223</v>
      </c>
      <c r="BW63" s="13">
        <f t="shared" ref="BW63:BW68" si="333">BP63+BS63+BU63</f>
        <v>44.999176291029755</v>
      </c>
      <c r="BX63" s="15">
        <f t="shared" si="319"/>
        <v>16.204262400272082</v>
      </c>
      <c r="BY63" s="11">
        <v>70.825046489999991</v>
      </c>
      <c r="BZ63" s="12">
        <v>70.825046489999991</v>
      </c>
      <c r="CA63" s="12">
        <v>-81.082180192179052</v>
      </c>
      <c r="CB63" s="13">
        <v>-83.309888187704587</v>
      </c>
      <c r="CC63" s="13">
        <v>37.745170197883169</v>
      </c>
      <c r="CD63" s="13">
        <f t="shared" ref="CD63:CD68" si="334">BW63+BZ63+CB63</f>
        <v>32.51433459332516</v>
      </c>
      <c r="CE63" s="15">
        <f t="shared" si="320"/>
        <v>14.542921986812738</v>
      </c>
      <c r="CF63" s="11">
        <v>70.825046489999991</v>
      </c>
      <c r="CG63" s="12">
        <v>70.825046489999991</v>
      </c>
      <c r="CH63" s="12">
        <v>-70.614254859677771</v>
      </c>
      <c r="CI63" s="13">
        <v>-67.072493319035701</v>
      </c>
      <c r="CJ63" s="13">
        <v>37.955961828205389</v>
      </c>
      <c r="CK63" s="13">
        <f t="shared" ref="CK63:CK66" si="335">CD63+CG63+CI63</f>
        <v>36.26688776428945</v>
      </c>
      <c r="CL63" s="15">
        <f t="shared" ref="CL63:CL67" si="336">IFERROR(CK63/-AVERAGE(BU63,CB63,CI63)*30,0)</f>
        <v>14.029894310165476</v>
      </c>
      <c r="CM63" s="11">
        <v>417.08082932999997</v>
      </c>
      <c r="CN63" s="12"/>
      <c r="CO63" s="12">
        <v>-416.32685473971594</v>
      </c>
      <c r="CP63" s="13"/>
      <c r="CQ63" s="13">
        <v>35.197159479526022</v>
      </c>
      <c r="CR63" s="13">
        <f t="shared" ref="CR63:CR67" si="337">CK63+CN63+CP63</f>
        <v>36.26688776428945</v>
      </c>
      <c r="CS63" s="15">
        <f t="shared" si="321"/>
        <v>0</v>
      </c>
    </row>
    <row r="64" spans="1:97">
      <c r="A64" s="68"/>
      <c r="B64" s="68"/>
      <c r="C64" s="93" t="s">
        <v>20</v>
      </c>
      <c r="D64" s="10">
        <v>42</v>
      </c>
      <c r="E64" s="33">
        <v>45</v>
      </c>
      <c r="F64" s="6">
        <v>16.739999999999998</v>
      </c>
      <c r="G64" s="11">
        <v>42.184800000000003</v>
      </c>
      <c r="H64" s="12">
        <v>42.18</v>
      </c>
      <c r="I64" s="12">
        <v>-25.662503700000002</v>
      </c>
      <c r="J64" s="13">
        <v>-22.594200000000008</v>
      </c>
      <c r="K64" s="13">
        <v>33.262296300000003</v>
      </c>
      <c r="L64" s="13">
        <f t="shared" si="322"/>
        <v>36.325799999999994</v>
      </c>
      <c r="M64" s="15">
        <f t="shared" si="323"/>
        <v>37.627978923961919</v>
      </c>
      <c r="N64" s="11">
        <v>36.1584</v>
      </c>
      <c r="O64" s="12">
        <v>36.159999999999997</v>
      </c>
      <c r="P64" s="12">
        <v>-29.276785540800017</v>
      </c>
      <c r="Q64" s="13">
        <v>-28.961799999999986</v>
      </c>
      <c r="R64" s="13">
        <v>43.207414459199967</v>
      </c>
      <c r="S64" s="13">
        <f t="shared" si="324"/>
        <v>43.524000000000001</v>
      </c>
      <c r="T64" s="15">
        <f t="shared" si="312"/>
        <v>45.243619489559165</v>
      </c>
      <c r="U64" s="11">
        <v>0</v>
      </c>
      <c r="V64" s="12">
        <v>0</v>
      </c>
      <c r="W64" s="12">
        <v>-31.562554867200017</v>
      </c>
      <c r="X64" s="13">
        <v>-28.859760000000001</v>
      </c>
      <c r="Y64" s="13">
        <v>11.961445132799984</v>
      </c>
      <c r="Z64" s="13">
        <f t="shared" si="325"/>
        <v>14.664239999999999</v>
      </c>
      <c r="AA64" s="15">
        <f t="shared" si="313"/>
        <v>14.499697433524364</v>
      </c>
      <c r="AB64" s="11">
        <v>35.823599999999999</v>
      </c>
      <c r="AC64" s="12">
        <v>35.82</v>
      </c>
      <c r="AD64" s="12">
        <v>-33.593820616800002</v>
      </c>
      <c r="AE64" s="13">
        <v>-30.340440000000001</v>
      </c>
      <c r="AF64" s="13">
        <v>16.894019383199996</v>
      </c>
      <c r="AG64" s="13">
        <f t="shared" si="326"/>
        <v>20.143799999999999</v>
      </c>
      <c r="AH64" s="15">
        <f t="shared" si="314"/>
        <v>18.385852904131529</v>
      </c>
      <c r="AI64" s="11">
        <v>30.132000000000001</v>
      </c>
      <c r="AJ64" s="12">
        <v>30.132000000000001</v>
      </c>
      <c r="AK64" s="12">
        <v>-32.801751848160009</v>
      </c>
      <c r="AL64" s="13">
        <v>-32.868423518400014</v>
      </c>
      <c r="AM64" s="13">
        <v>14.224267535039985</v>
      </c>
      <c r="AN64" s="13">
        <f t="shared" si="327"/>
        <v>17.407376481599989</v>
      </c>
      <c r="AO64" s="15">
        <f t="shared" si="315"/>
        <v>15.666789505968046</v>
      </c>
      <c r="AP64" s="11">
        <v>36.1584</v>
      </c>
      <c r="AQ64" s="12">
        <v>30.132000000000001</v>
      </c>
      <c r="AR64" s="12">
        <v>-33.736362386400003</v>
      </c>
      <c r="AS64" s="13">
        <v>-33.333012755999995</v>
      </c>
      <c r="AT64" s="13">
        <v>16.646305148639982</v>
      </c>
      <c r="AU64" s="13">
        <f t="shared" si="328"/>
        <v>14.206363725599992</v>
      </c>
      <c r="AV64" s="15">
        <f t="shared" si="329"/>
        <v>13.443413438288761</v>
      </c>
      <c r="AW64" s="11">
        <v>42.184800000000003</v>
      </c>
      <c r="AX64" s="12">
        <v>30.132000000000001</v>
      </c>
      <c r="AY64" s="12">
        <v>-29.856762928800009</v>
      </c>
      <c r="AZ64" s="13">
        <v>-31.702581619200014</v>
      </c>
      <c r="BA64" s="13">
        <v>28.974342219839976</v>
      </c>
      <c r="BB64" s="13">
        <f t="shared" si="330"/>
        <v>12.635782106399976</v>
      </c>
      <c r="BC64" s="15">
        <f t="shared" si="316"/>
        <v>12.709701134400406</v>
      </c>
      <c r="BD64" s="11">
        <v>42.184800000000003</v>
      </c>
      <c r="BE64" s="12">
        <v>30.132000000000001</v>
      </c>
      <c r="BF64" s="12">
        <v>-29.777038344000012</v>
      </c>
      <c r="BG64" s="13">
        <v>-29.825521401600014</v>
      </c>
      <c r="BH64" s="13">
        <v>41.382103875839967</v>
      </c>
      <c r="BI64" s="13">
        <f t="shared" si="331"/>
        <v>12.942260704799963</v>
      </c>
      <c r="BJ64" s="15">
        <f t="shared" si="317"/>
        <v>14.228821927462331</v>
      </c>
      <c r="BK64" s="11">
        <v>0</v>
      </c>
      <c r="BL64" s="12">
        <v>30.132000000000001</v>
      </c>
      <c r="BM64" s="12">
        <v>-27.778101552000006</v>
      </c>
      <c r="BN64" s="13">
        <v>-27.287418672000019</v>
      </c>
      <c r="BO64" s="13">
        <v>13.604002323839961</v>
      </c>
      <c r="BP64" s="13">
        <f t="shared" si="332"/>
        <v>15.786842032799949</v>
      </c>
      <c r="BQ64" s="15">
        <f t="shared" si="318"/>
        <v>17.321950933990006</v>
      </c>
      <c r="BR64" s="11">
        <v>36.1584</v>
      </c>
      <c r="BS64" s="12">
        <v>30.132000000000001</v>
      </c>
      <c r="BT64" s="12">
        <v>-27.772101936000016</v>
      </c>
      <c r="BU64" s="13">
        <v>-27.341334864000011</v>
      </c>
      <c r="BV64" s="13">
        <v>21.990300387839948</v>
      </c>
      <c r="BW64" s="13">
        <f t="shared" si="333"/>
        <v>18.57750716879994</v>
      </c>
      <c r="BX64" s="15">
        <f t="shared" si="319"/>
        <v>20.085169068101351</v>
      </c>
      <c r="BY64" s="11">
        <v>36.1584</v>
      </c>
      <c r="BZ64" s="12">
        <v>24.105599999999999</v>
      </c>
      <c r="CA64" s="12">
        <v>-27.888973920000012</v>
      </c>
      <c r="CB64" s="13">
        <v>-27.748096776000008</v>
      </c>
      <c r="CC64" s="13">
        <v>30.25972646783994</v>
      </c>
      <c r="CD64" s="13">
        <f t="shared" si="334"/>
        <v>14.935010392799928</v>
      </c>
      <c r="CE64" s="15">
        <f t="shared" si="320"/>
        <v>20.104598212273608</v>
      </c>
      <c r="CF64" s="11">
        <v>0</v>
      </c>
      <c r="CG64" s="12">
        <v>24.105599999999999</v>
      </c>
      <c r="CH64" s="12">
        <v>-22.348596384000015</v>
      </c>
      <c r="CI64" s="13">
        <v>-22.285962000000016</v>
      </c>
      <c r="CJ64" s="13">
        <v>7.9111300838399252</v>
      </c>
      <c r="CK64" s="13">
        <f t="shared" si="335"/>
        <v>16.754648392799911</v>
      </c>
      <c r="CL64" s="15">
        <f t="shared" si="336"/>
        <v>19.488344865394751</v>
      </c>
      <c r="CM64" s="11">
        <v>150.66</v>
      </c>
      <c r="CN64" s="12"/>
      <c r="CO64" s="12">
        <v>-143.24446558439996</v>
      </c>
      <c r="CP64" s="13"/>
      <c r="CQ64" s="13">
        <v>19.024002601924252</v>
      </c>
      <c r="CR64" s="13">
        <f t="shared" si="337"/>
        <v>16.754648392799911</v>
      </c>
      <c r="CS64" s="15">
        <f t="shared" si="321"/>
        <v>0</v>
      </c>
    </row>
    <row r="65" spans="1:97">
      <c r="A65" s="68"/>
      <c r="B65" s="68"/>
      <c r="C65" s="93" t="s">
        <v>32</v>
      </c>
      <c r="D65" s="10">
        <v>47</v>
      </c>
      <c r="E65" s="33">
        <v>57</v>
      </c>
      <c r="F65" s="6">
        <v>50.440780731104248</v>
      </c>
      <c r="G65" s="11">
        <v>41.750801369999998</v>
      </c>
      <c r="H65" s="12">
        <v>41.75</v>
      </c>
      <c r="I65" s="12">
        <v>-33.004945477579589</v>
      </c>
      <c r="J65" s="13">
        <v>-30.817501310104241</v>
      </c>
      <c r="K65" s="13">
        <v>59.186636623524656</v>
      </c>
      <c r="L65" s="13">
        <f t="shared" si="322"/>
        <v>61.373279420999999</v>
      </c>
      <c r="M65" s="15">
        <f>IFERROR((L65/-Q65)*30,0)</f>
        <v>54.144231384903478</v>
      </c>
      <c r="N65" s="11">
        <v>42.35</v>
      </c>
      <c r="O65" s="12">
        <v>42.35</v>
      </c>
      <c r="P65" s="12">
        <v>-36.19918718052358</v>
      </c>
      <c r="Q65" s="13">
        <v>-34.005439463000002</v>
      </c>
      <c r="R65" s="13">
        <v>67.524092240476421</v>
      </c>
      <c r="S65" s="13">
        <f t="shared" si="324"/>
        <v>69.717839957999999</v>
      </c>
      <c r="T65" s="15">
        <f t="shared" si="312"/>
        <v>57.994302693272004</v>
      </c>
      <c r="U65" s="11">
        <v>41.767417800000004</v>
      </c>
      <c r="V65" s="12">
        <v>0</v>
      </c>
      <c r="W65" s="12">
        <v>-38.011341956599622</v>
      </c>
      <c r="X65" s="13">
        <v>-36.064494297000003</v>
      </c>
      <c r="Y65" s="13">
        <v>73.473915801400381</v>
      </c>
      <c r="Z65" s="13">
        <f t="shared" si="325"/>
        <v>33.653345660999996</v>
      </c>
      <c r="AA65" s="15">
        <f t="shared" si="313"/>
        <v>26.058896237058018</v>
      </c>
      <c r="AB65" s="11">
        <v>73.121393664000024</v>
      </c>
      <c r="AC65" s="12">
        <v>73.110000000000014</v>
      </c>
      <c r="AD65" s="12">
        <v>-43.753855329569156</v>
      </c>
      <c r="AE65" s="13">
        <v>-38.743021218000024</v>
      </c>
      <c r="AF65" s="13">
        <v>63.020883995430857</v>
      </c>
      <c r="AG65" s="13">
        <f t="shared" si="326"/>
        <v>68.020324442999993</v>
      </c>
      <c r="AH65" s="15">
        <f t="shared" si="314"/>
        <v>46.739408239928331</v>
      </c>
      <c r="AI65" s="11">
        <v>36.983981700000001</v>
      </c>
      <c r="AJ65" s="12">
        <v>35.470196955000006</v>
      </c>
      <c r="AK65" s="12">
        <v>-43.467324173287125</v>
      </c>
      <c r="AL65" s="13">
        <v>-43.659297584918008</v>
      </c>
      <c r="AM65" s="13">
        <v>56.537541522143727</v>
      </c>
      <c r="AN65" s="13">
        <f t="shared" si="327"/>
        <v>59.831223813081991</v>
      </c>
      <c r="AO65" s="15">
        <f t="shared" si="315"/>
        <v>41.930855232590829</v>
      </c>
      <c r="AP65" s="11">
        <v>33.4945314</v>
      </c>
      <c r="AQ65" s="12">
        <v>33.4945314</v>
      </c>
      <c r="AR65" s="12">
        <v>-42.607291815758671</v>
      </c>
      <c r="AS65" s="13">
        <v>-42.80706187450577</v>
      </c>
      <c r="AT65" s="13">
        <v>47.424781106385055</v>
      </c>
      <c r="AU65" s="13">
        <f t="shared" si="328"/>
        <v>50.51869333857622</v>
      </c>
      <c r="AV65" s="15">
        <f t="shared" si="329"/>
        <v>38.941889642626464</v>
      </c>
      <c r="AW65" s="11">
        <v>33.4945314</v>
      </c>
      <c r="AX65" s="12">
        <v>33.091545600000003</v>
      </c>
      <c r="AY65" s="12">
        <v>-37.485856330937885</v>
      </c>
      <c r="AZ65" s="13">
        <v>-38.918522292208635</v>
      </c>
      <c r="BA65" s="13">
        <v>43.433456175447169</v>
      </c>
      <c r="BB65" s="13">
        <f t="shared" si="330"/>
        <v>44.691716646367595</v>
      </c>
      <c r="BC65" s="15">
        <f t="shared" si="316"/>
        <v>36.306527660003262</v>
      </c>
      <c r="BD65" s="11">
        <v>33.897517200000003</v>
      </c>
      <c r="BE65" s="12">
        <v>33.4945314</v>
      </c>
      <c r="BF65" s="12">
        <v>-37.284922576500286</v>
      </c>
      <c r="BG65" s="13">
        <v>-36.9286623041083</v>
      </c>
      <c r="BH65" s="13">
        <v>40.046050798946887</v>
      </c>
      <c r="BI65" s="13">
        <f t="shared" si="331"/>
        <v>41.257585742259295</v>
      </c>
      <c r="BJ65" s="15">
        <f t="shared" si="317"/>
        <v>35.870447296036886</v>
      </c>
      <c r="BK65" s="11">
        <v>33.4945314</v>
      </c>
      <c r="BL65" s="12">
        <v>33.4945314</v>
      </c>
      <c r="BM65" s="12">
        <v>-35.341887597663565</v>
      </c>
      <c r="BN65" s="13">
        <v>-34.505495904550038</v>
      </c>
      <c r="BO65" s="13">
        <v>38.198694601283314</v>
      </c>
      <c r="BP65" s="13">
        <f t="shared" si="332"/>
        <v>40.246621237709256</v>
      </c>
      <c r="BQ65" s="15">
        <f t="shared" si="318"/>
        <v>34.877180815383788</v>
      </c>
      <c r="BR65" s="11">
        <v>33.897517200000003</v>
      </c>
      <c r="BS65" s="12">
        <v>33.897517200000003</v>
      </c>
      <c r="BT65" s="12">
        <v>-34.931339971757971</v>
      </c>
      <c r="BU65" s="13">
        <v>-34.618584670659871</v>
      </c>
      <c r="BV65" s="13">
        <v>37.164871829525346</v>
      </c>
      <c r="BW65" s="13">
        <f t="shared" si="333"/>
        <v>39.525553767049388</v>
      </c>
      <c r="BX65" s="15">
        <f t="shared" si="319"/>
        <v>34.050056777632427</v>
      </c>
      <c r="BY65" s="11">
        <v>33.4945314</v>
      </c>
      <c r="BZ65" s="12">
        <v>58.917669300000007</v>
      </c>
      <c r="CA65" s="12">
        <v>-35.198141956813771</v>
      </c>
      <c r="CB65" s="13">
        <v>-34.824218378114857</v>
      </c>
      <c r="CC65" s="13">
        <v>35.461261272711567</v>
      </c>
      <c r="CD65" s="13">
        <f t="shared" si="334"/>
        <v>63.619004688934531</v>
      </c>
      <c r="CE65" s="15">
        <f t="shared" si="320"/>
        <v>67.31596603389805</v>
      </c>
      <c r="CF65" s="11">
        <v>33.4945314</v>
      </c>
      <c r="CG65" s="12">
        <v>0</v>
      </c>
      <c r="CH65" s="12">
        <v>-28.636316273029482</v>
      </c>
      <c r="CI65" s="13">
        <v>-28.352414042560788</v>
      </c>
      <c r="CJ65" s="13">
        <v>40.319476399682088</v>
      </c>
      <c r="CK65" s="13">
        <f t="shared" si="335"/>
        <v>35.266590646373743</v>
      </c>
      <c r="CL65" s="15">
        <f t="shared" si="336"/>
        <v>32.455505009097706</v>
      </c>
      <c r="CM65" s="11">
        <v>184.01842980000001</v>
      </c>
      <c r="CN65" s="12"/>
      <c r="CO65" s="12">
        <v>-182.86256292019849</v>
      </c>
      <c r="CP65" s="13"/>
      <c r="CQ65" s="13">
        <v>38.036473730427389</v>
      </c>
      <c r="CR65" s="13">
        <f t="shared" si="337"/>
        <v>35.266590646373743</v>
      </c>
      <c r="CS65" s="15">
        <f t="shared" si="321"/>
        <v>0</v>
      </c>
    </row>
    <row r="66" spans="1:97">
      <c r="A66" s="68"/>
      <c r="B66" s="68"/>
      <c r="C66" s="93" t="s">
        <v>33</v>
      </c>
      <c r="D66" s="10">
        <v>19</v>
      </c>
      <c r="E66" s="33">
        <v>22</v>
      </c>
      <c r="F66" s="6">
        <v>13.1867323341</v>
      </c>
      <c r="G66" s="11">
        <v>32.743183200000004</v>
      </c>
      <c r="H66" s="12">
        <v>32.74</v>
      </c>
      <c r="I66" s="12">
        <v>-23.611852208018878</v>
      </c>
      <c r="J66" s="13">
        <v>-21.778634724100002</v>
      </c>
      <c r="K66" s="13">
        <v>22.318063326081127</v>
      </c>
      <c r="L66" s="13">
        <f t="shared" si="322"/>
        <v>24.148097610000001</v>
      </c>
      <c r="M66" s="15">
        <f t="shared" si="323"/>
        <v>27.114269956820539</v>
      </c>
      <c r="N66" s="11">
        <v>25.726786800000003</v>
      </c>
      <c r="O66" s="12">
        <v>25.73</v>
      </c>
      <c r="P66" s="12">
        <v>-26.929283711218197</v>
      </c>
      <c r="Q66" s="13">
        <v>-26.718142492999995</v>
      </c>
      <c r="R66" s="13">
        <v>22.94560069878181</v>
      </c>
      <c r="S66" s="13">
        <f t="shared" si="324"/>
        <v>23.159955117000003</v>
      </c>
      <c r="T66" s="15">
        <f t="shared" si="312"/>
        <v>23.759612901579573</v>
      </c>
      <c r="U66" s="11">
        <v>23.387988</v>
      </c>
      <c r="V66" s="12">
        <v>23.39</v>
      </c>
      <c r="W66" s="12">
        <v>-30.343975302679929</v>
      </c>
      <c r="X66" s="13">
        <v>-29.242843997000005</v>
      </c>
      <c r="Y66" s="13">
        <v>16.203967814320073</v>
      </c>
      <c r="Z66" s="13">
        <f t="shared" si="325"/>
        <v>17.307111119999998</v>
      </c>
      <c r="AA66" s="15">
        <f t="shared" si="313"/>
        <v>17.294920279475892</v>
      </c>
      <c r="AB66" s="11">
        <v>32.743183200000004</v>
      </c>
      <c r="AC66" s="12">
        <v>32.74</v>
      </c>
      <c r="AD66" s="12">
        <v>-31.124099300350871</v>
      </c>
      <c r="AE66" s="13">
        <v>-30.021146394999995</v>
      </c>
      <c r="AF66" s="13">
        <v>18.926195019649136</v>
      </c>
      <c r="AG66" s="13">
        <f t="shared" si="326"/>
        <v>20.025964725000001</v>
      </c>
      <c r="AH66" s="15">
        <f t="shared" si="314"/>
        <v>19.509364415172982</v>
      </c>
      <c r="AI66" s="11">
        <v>29.234985000000002</v>
      </c>
      <c r="AJ66" s="12">
        <v>29.234985000000002</v>
      </c>
      <c r="AK66" s="12">
        <v>-30.730235361880133</v>
      </c>
      <c r="AL66" s="13">
        <v>-30.794388221215314</v>
      </c>
      <c r="AM66" s="13">
        <v>17.430944657769004</v>
      </c>
      <c r="AN66" s="13">
        <f t="shared" si="327"/>
        <v>18.466561503784689</v>
      </c>
      <c r="AO66" s="15">
        <f t="shared" si="315"/>
        <v>17.892691499755916</v>
      </c>
      <c r="AP66" s="11">
        <v>29.234985000000002</v>
      </c>
      <c r="AQ66" s="12">
        <v>29.234985000000002</v>
      </c>
      <c r="AR66" s="12">
        <v>-31.409292016733097</v>
      </c>
      <c r="AS66" s="13">
        <v>-30.962186159700906</v>
      </c>
      <c r="AT66" s="13">
        <v>15.256637641035908</v>
      </c>
      <c r="AU66" s="13">
        <f t="shared" si="328"/>
        <v>16.739360344083785</v>
      </c>
      <c r="AV66" s="15">
        <f t="shared" si="329"/>
        <v>16.937324062105699</v>
      </c>
      <c r="AW66" s="11">
        <v>28.065585600000002</v>
      </c>
      <c r="AX66" s="12">
        <v>31.573783800000001</v>
      </c>
      <c r="AY66" s="12">
        <v>-28.306246680945694</v>
      </c>
      <c r="AZ66" s="13">
        <v>-29.649359514001109</v>
      </c>
      <c r="BA66" s="13">
        <v>15.01597656009022</v>
      </c>
      <c r="BB66" s="13">
        <f t="shared" si="330"/>
        <v>18.663784630082677</v>
      </c>
      <c r="BC66" s="15">
        <f t="shared" si="316"/>
        <v>19.839311844524261</v>
      </c>
      <c r="BD66" s="11">
        <v>26.896186199999999</v>
      </c>
      <c r="BE66" s="12">
        <v>26.896186199999999</v>
      </c>
      <c r="BF66" s="12">
        <v>-27.858715630291666</v>
      </c>
      <c r="BG66" s="13">
        <v>-28.222427435506994</v>
      </c>
      <c r="BH66" s="13">
        <v>14.053447129798553</v>
      </c>
      <c r="BI66" s="13">
        <f t="shared" si="331"/>
        <v>17.337543394575682</v>
      </c>
      <c r="BJ66" s="15">
        <f t="shared" si="317"/>
        <v>20.129596594592563</v>
      </c>
      <c r="BK66" s="11">
        <v>29.234985000000002</v>
      </c>
      <c r="BL66" s="12">
        <v>29.234985000000002</v>
      </c>
      <c r="BM66" s="12">
        <v>-26.093601080293517</v>
      </c>
      <c r="BN66" s="13">
        <v>-25.83888352620999</v>
      </c>
      <c r="BO66" s="13">
        <v>17.194831049505034</v>
      </c>
      <c r="BP66" s="13">
        <f t="shared" si="332"/>
        <v>20.733644868365694</v>
      </c>
      <c r="BQ66" s="15">
        <f t="shared" si="318"/>
        <v>23.923328236424108</v>
      </c>
      <c r="BR66" s="11">
        <v>24.557387400000003</v>
      </c>
      <c r="BS66" s="12">
        <v>22.218588600000004</v>
      </c>
      <c r="BT66" s="12">
        <v>-26.395960989157516</v>
      </c>
      <c r="BU66" s="13">
        <v>-26.000117538158413</v>
      </c>
      <c r="BV66" s="13">
        <v>15.356257460347521</v>
      </c>
      <c r="BW66" s="13">
        <f t="shared" si="333"/>
        <v>16.952115930207285</v>
      </c>
      <c r="BX66" s="15">
        <f t="shared" si="319"/>
        <v>19.332770937870155</v>
      </c>
      <c r="BY66" s="11">
        <v>23.387988</v>
      </c>
      <c r="BZ66" s="12">
        <v>23.387988</v>
      </c>
      <c r="CA66" s="12">
        <v>-26.48672801648641</v>
      </c>
      <c r="CB66" s="13">
        <v>-26.305772697591674</v>
      </c>
      <c r="CC66" s="13">
        <v>12.257517443861111</v>
      </c>
      <c r="CD66" s="13">
        <f t="shared" si="334"/>
        <v>14.03433123261561</v>
      </c>
      <c r="CE66" s="15">
        <f t="shared" si="320"/>
        <v>19.969677552238764</v>
      </c>
      <c r="CF66" s="11">
        <v>22.218588600000004</v>
      </c>
      <c r="CG66" s="12">
        <v>23.387988</v>
      </c>
      <c r="CH66" s="12">
        <v>-21.147654383579106</v>
      </c>
      <c r="CI66" s="13">
        <v>-21.083461957615206</v>
      </c>
      <c r="CJ66" s="13">
        <v>13.32845166028201</v>
      </c>
      <c r="CK66" s="13">
        <f t="shared" si="335"/>
        <v>16.3388572750004</v>
      </c>
      <c r="CL66" s="15">
        <f t="shared" si="336"/>
        <v>20.036927848546611</v>
      </c>
      <c r="CM66" s="11">
        <v>136.8197298</v>
      </c>
      <c r="CN66" s="12"/>
      <c r="CO66" s="12">
        <v>-136.96452693862693</v>
      </c>
      <c r="CP66" s="13"/>
      <c r="CQ66" s="13">
        <v>12.13253512467179</v>
      </c>
      <c r="CR66" s="13">
        <f t="shared" si="337"/>
        <v>16.3388572750004</v>
      </c>
      <c r="CS66" s="15">
        <f t="shared" si="321"/>
        <v>0</v>
      </c>
    </row>
    <row r="67" spans="1:97">
      <c r="A67" s="68"/>
      <c r="B67" s="68"/>
      <c r="C67" s="93" t="s">
        <v>49</v>
      </c>
      <c r="D67" s="10">
        <v>77</v>
      </c>
      <c r="E67" s="33">
        <v>82</v>
      </c>
      <c r="F67" s="6">
        <v>8.1402101999999985</v>
      </c>
      <c r="G67" s="11">
        <v>6.0216349999999998</v>
      </c>
      <c r="H67" s="12">
        <v>6.0200000000000005</v>
      </c>
      <c r="I67" s="12">
        <v>-4.8559001933693562</v>
      </c>
      <c r="J67" s="13">
        <v>-4.0000575179999966</v>
      </c>
      <c r="K67" s="13">
        <v>9.3059450066306422</v>
      </c>
      <c r="L67" s="13">
        <f t="shared" si="322"/>
        <v>10.160152682000001</v>
      </c>
      <c r="M67" s="15">
        <f t="shared" si="323"/>
        <v>65.262956464536771</v>
      </c>
      <c r="N67" s="11">
        <v>4.3845917999999999</v>
      </c>
      <c r="O67" s="12">
        <v>4.3500000000000005</v>
      </c>
      <c r="P67" s="12">
        <v>-4.88875080492984</v>
      </c>
      <c r="Q67" s="13">
        <v>-4.6704071800000015</v>
      </c>
      <c r="R67" s="13">
        <v>9.6559936770701622</v>
      </c>
      <c r="S67" s="13">
        <f t="shared" si="324"/>
        <v>9.8397455019999995</v>
      </c>
      <c r="T67" s="15">
        <f t="shared" si="312"/>
        <v>56.164423814115885</v>
      </c>
      <c r="U67" s="11">
        <v>7.6065250000000004</v>
      </c>
      <c r="V67" s="12">
        <v>7.6000000000000005</v>
      </c>
      <c r="W67" s="12">
        <v>-6.1499236774536605</v>
      </c>
      <c r="X67" s="13">
        <v>-5.255860294000005</v>
      </c>
      <c r="Y67" s="13">
        <v>11.29634682454634</v>
      </c>
      <c r="Z67" s="13">
        <f t="shared" si="325"/>
        <v>12.183885207999996</v>
      </c>
      <c r="AA67" s="15">
        <f t="shared" si="313"/>
        <v>58.709831604632882</v>
      </c>
      <c r="AB67" s="11">
        <v>5.8140114899999995</v>
      </c>
      <c r="AC67" s="12">
        <v>5.98</v>
      </c>
      <c r="AD67" s="12">
        <v>-6.8573124015628739</v>
      </c>
      <c r="AE67" s="13">
        <v>-6.2258151019999932</v>
      </c>
      <c r="AF67" s="13">
        <v>11.140584296437121</v>
      </c>
      <c r="AG67" s="13">
        <f t="shared" si="326"/>
        <v>11.938070106000003</v>
      </c>
      <c r="AH67" s="15">
        <f t="shared" si="314"/>
        <v>62.707336596315045</v>
      </c>
      <c r="AI67" s="11">
        <v>6.0588050000000004</v>
      </c>
      <c r="AJ67" s="12">
        <v>6.1518050000000004</v>
      </c>
      <c r="AK67" s="12">
        <v>-5.8028540013729728</v>
      </c>
      <c r="AL67" s="13">
        <v>-5.7113269773452</v>
      </c>
      <c r="AM67" s="13">
        <v>11.396535295064149</v>
      </c>
      <c r="AN67" s="13">
        <f t="shared" si="327"/>
        <v>12.378548128654804</v>
      </c>
      <c r="AO67" s="15">
        <f t="shared" si="315"/>
        <v>63.337519931972942</v>
      </c>
      <c r="AP67" s="11">
        <v>7.9065647999999999</v>
      </c>
      <c r="AQ67" s="12">
        <v>7.4121480000000011</v>
      </c>
      <c r="AR67" s="12">
        <v>-6.653323236445007</v>
      </c>
      <c r="AS67" s="13">
        <v>-5.8631352199848683</v>
      </c>
      <c r="AT67" s="13">
        <v>12.649776858619141</v>
      </c>
      <c r="AU67" s="13">
        <f t="shared" si="328"/>
        <v>13.927560908669935</v>
      </c>
      <c r="AV67" s="15">
        <f t="shared" si="329"/>
        <v>71.647480629271953</v>
      </c>
      <c r="AW67" s="11">
        <v>3.8468689999999999</v>
      </c>
      <c r="AX67" s="12">
        <v>4.9676418</v>
      </c>
      <c r="AY67" s="12">
        <v>-5.8899490383798918</v>
      </c>
      <c r="AZ67" s="13">
        <v>-5.8317029934670543</v>
      </c>
      <c r="BA67" s="13">
        <v>10.606696820239247</v>
      </c>
      <c r="BB67" s="13">
        <f t="shared" si="330"/>
        <v>13.06349971520288</v>
      </c>
      <c r="BC67" s="15">
        <f t="shared" si="316"/>
        <v>64.86181940813654</v>
      </c>
      <c r="BD67" s="11">
        <v>4.6671649999999998</v>
      </c>
      <c r="BE67" s="12">
        <v>4.2623739999999994</v>
      </c>
      <c r="BF67" s="12">
        <v>-5.6857131832153245</v>
      </c>
      <c r="BG67" s="13">
        <v>-6.0421523021126387</v>
      </c>
      <c r="BH67" s="13">
        <v>9.5881486370239237</v>
      </c>
      <c r="BI67" s="13">
        <f t="shared" si="331"/>
        <v>11.283721413090243</v>
      </c>
      <c r="BJ67" s="15">
        <f t="shared" si="317"/>
        <v>63.760317661082169</v>
      </c>
      <c r="BK67" s="11">
        <v>4.7007208</v>
      </c>
      <c r="BL67" s="12">
        <v>4.6796318000000001</v>
      </c>
      <c r="BM67" s="12">
        <v>-5.5493635869562441</v>
      </c>
      <c r="BN67" s="13">
        <v>-5.3091272881052003</v>
      </c>
      <c r="BO67" s="13">
        <v>8.7395058500676797</v>
      </c>
      <c r="BP67" s="13">
        <f t="shared" si="332"/>
        <v>10.654225924985044</v>
      </c>
      <c r="BQ67" s="15">
        <f t="shared" si="318"/>
        <v>58.933634599880222</v>
      </c>
      <c r="BR67" s="11">
        <v>5.2261229999999994</v>
      </c>
      <c r="BS67" s="12">
        <v>4.23651</v>
      </c>
      <c r="BT67" s="12">
        <v>-5.6208938481836119</v>
      </c>
      <c r="BU67" s="13">
        <v>-5.4235035717651279</v>
      </c>
      <c r="BV67" s="13">
        <v>8.344735001884068</v>
      </c>
      <c r="BW67" s="13">
        <f t="shared" si="333"/>
        <v>9.4672323532199165</v>
      </c>
      <c r="BX67" s="15">
        <f t="shared" si="319"/>
        <v>51.887565194208143</v>
      </c>
      <c r="BY67" s="11">
        <v>6.5546517999999994</v>
      </c>
      <c r="BZ67" s="12">
        <v>2.3033890000000001</v>
      </c>
      <c r="CA67" s="12">
        <v>-5.6378130870775429</v>
      </c>
      <c r="CB67" s="13">
        <v>-5.4737000962284581</v>
      </c>
      <c r="CC67" s="13">
        <v>9.2615737148065236</v>
      </c>
      <c r="CD67" s="13">
        <f t="shared" si="334"/>
        <v>6.2969212569914577</v>
      </c>
      <c r="CE67" s="15">
        <f t="shared" si="320"/>
        <v>42.517058539732631</v>
      </c>
      <c r="CF67" s="11">
        <v>1.942599</v>
      </c>
      <c r="CG67" s="12">
        <v>7.9736678000000003</v>
      </c>
      <c r="CH67" s="12">
        <v>-4.3731794236499333</v>
      </c>
      <c r="CI67" s="13">
        <v>-4.4431022323241764</v>
      </c>
      <c r="CJ67" s="13">
        <v>6.8309932911565898</v>
      </c>
      <c r="CK67" s="13">
        <f>CD67+CG67+CI67</f>
        <v>9.8274868246672824</v>
      </c>
      <c r="CL67" s="15">
        <f t="shared" si="336"/>
        <v>57.656856386529704</v>
      </c>
      <c r="CM67" s="11">
        <v>28.549845600000001</v>
      </c>
      <c r="CN67" s="12"/>
      <c r="CO67" s="12">
        <v>-29.522700348236473</v>
      </c>
      <c r="CP67" s="13"/>
      <c r="CQ67" s="13">
        <v>5.4747691870703399</v>
      </c>
      <c r="CR67" s="13">
        <f t="shared" si="337"/>
        <v>9.8274868246672824</v>
      </c>
      <c r="CS67" s="15">
        <f>IFERROR((CR67)/-(CP67/6)*30,0)</f>
        <v>0</v>
      </c>
    </row>
    <row r="68" spans="1:97">
      <c r="A68" s="68"/>
      <c r="B68" s="68"/>
      <c r="C68" s="93" t="s">
        <v>50</v>
      </c>
      <c r="D68" s="10"/>
      <c r="E68" s="33"/>
      <c r="F68" s="6">
        <v>7.2450800000000015</v>
      </c>
      <c r="G68" s="11">
        <v>103.95876999999999</v>
      </c>
      <c r="H68" s="12">
        <v>80.54000000000002</v>
      </c>
      <c r="I68" s="12">
        <v>-111.20384999999999</v>
      </c>
      <c r="J68" s="13">
        <v>-77.998670000000018</v>
      </c>
      <c r="K68" s="13">
        <v>0</v>
      </c>
      <c r="L68" s="13">
        <f t="shared" si="322"/>
        <v>9.7864100000000036</v>
      </c>
      <c r="M68" s="15"/>
      <c r="N68" s="11">
        <v>128.68625999999998</v>
      </c>
      <c r="O68" s="12">
        <v>95.549999999999912</v>
      </c>
      <c r="P68" s="12">
        <v>-118.68625999999998</v>
      </c>
      <c r="Q68" s="13">
        <v>-105.33640999999992</v>
      </c>
      <c r="R68" s="13">
        <v>19.786410000000018</v>
      </c>
      <c r="S68" s="13">
        <f t="shared" ref="S68" si="338">L68+O68+Q68</f>
        <v>0</v>
      </c>
      <c r="T68" s="15"/>
      <c r="U68" s="11">
        <v>103.41089000000001</v>
      </c>
      <c r="V68" s="12">
        <v>78.710000000000036</v>
      </c>
      <c r="W68" s="12">
        <v>-103.41089000000001</v>
      </c>
      <c r="X68" s="13">
        <v>-67.026500000000041</v>
      </c>
      <c r="Y68" s="13">
        <v>0</v>
      </c>
      <c r="Z68" s="13">
        <f t="shared" si="325"/>
        <v>11.683499999999995</v>
      </c>
      <c r="AA68" s="15"/>
      <c r="AB68" s="11">
        <v>52.652870000000014</v>
      </c>
      <c r="AC68" s="12">
        <v>74.049999999999969</v>
      </c>
      <c r="AD68" s="12">
        <v>-54.352870000000017</v>
      </c>
      <c r="AE68" s="13">
        <v>-75.37691999999997</v>
      </c>
      <c r="AF68" s="13">
        <v>9.9834999999999994</v>
      </c>
      <c r="AG68" s="13">
        <f t="shared" si="326"/>
        <v>10.356579999999994</v>
      </c>
      <c r="AH68" s="15"/>
      <c r="AI68" s="11">
        <v>61.963080000000012</v>
      </c>
      <c r="AJ68" s="12">
        <v>80.959880000000013</v>
      </c>
      <c r="AK68" s="12">
        <v>-61.963080000000012</v>
      </c>
      <c r="AL68" s="13">
        <v>-81.959880000000013</v>
      </c>
      <c r="AM68" s="13">
        <v>9.9834999999999994</v>
      </c>
      <c r="AN68" s="13">
        <f t="shared" si="327"/>
        <v>9.3565799999999939</v>
      </c>
      <c r="AO68" s="15"/>
      <c r="AP68" s="11">
        <v>84.090619999999987</v>
      </c>
      <c r="AQ68" s="12">
        <v>54.070780000000006</v>
      </c>
      <c r="AR68" s="12">
        <v>-91.090619999999987</v>
      </c>
      <c r="AS68" s="13">
        <v>-54.070780000000006</v>
      </c>
      <c r="AT68" s="13">
        <v>2.9835000000000065</v>
      </c>
      <c r="AU68" s="13">
        <f t="shared" si="328"/>
        <v>9.3565799999999939</v>
      </c>
      <c r="AV68" s="15"/>
      <c r="AW68" s="11">
        <v>73.98</v>
      </c>
      <c r="AX68" s="12">
        <v>71.192489999999992</v>
      </c>
      <c r="AY68" s="12">
        <v>-73.98</v>
      </c>
      <c r="AZ68" s="13">
        <v>-70.192489999999992</v>
      </c>
      <c r="BA68" s="13">
        <v>2.9835000000000065</v>
      </c>
      <c r="BB68" s="13">
        <f t="shared" si="330"/>
        <v>10.356579999999994</v>
      </c>
      <c r="BC68" s="15"/>
      <c r="BD68" s="11">
        <v>63.99</v>
      </c>
      <c r="BE68" s="12">
        <v>64.211161000000018</v>
      </c>
      <c r="BF68" s="12">
        <v>-63.99</v>
      </c>
      <c r="BG68" s="13">
        <v>-64.211161000000018</v>
      </c>
      <c r="BH68" s="13">
        <v>2.9834999999999994</v>
      </c>
      <c r="BI68" s="13">
        <f t="shared" si="331"/>
        <v>10.356579999999994</v>
      </c>
      <c r="BJ68" s="15"/>
      <c r="BK68" s="11">
        <v>65.3048</v>
      </c>
      <c r="BL68" s="12">
        <v>69.336701000000019</v>
      </c>
      <c r="BM68" s="12">
        <v>-65.3048</v>
      </c>
      <c r="BN68" s="13">
        <v>-70.336701000000019</v>
      </c>
      <c r="BO68" s="13">
        <v>2.9834999999999923</v>
      </c>
      <c r="BP68" s="13">
        <f t="shared" si="332"/>
        <v>9.3565799999999939</v>
      </c>
      <c r="BQ68" s="15"/>
      <c r="BR68" s="11">
        <v>66.714699999999993</v>
      </c>
      <c r="BS68" s="12">
        <v>71.198310999999961</v>
      </c>
      <c r="BT68" s="12">
        <v>-66.714699999999993</v>
      </c>
      <c r="BU68" s="13">
        <v>-70.198310999999961</v>
      </c>
      <c r="BV68" s="13">
        <v>2.9834999999999923</v>
      </c>
      <c r="BW68" s="13">
        <f t="shared" si="333"/>
        <v>10.356579999999994</v>
      </c>
      <c r="BX68" s="15"/>
      <c r="BY68" s="11">
        <v>57.810600000000001</v>
      </c>
      <c r="BZ68" s="12">
        <v>62.010531000000022</v>
      </c>
      <c r="CA68" s="12">
        <v>-57.810600000000001</v>
      </c>
      <c r="CB68" s="13">
        <v>-62.010531000000022</v>
      </c>
      <c r="CC68" s="13">
        <v>2.9834999999999923</v>
      </c>
      <c r="CD68" s="13">
        <f t="shared" si="334"/>
        <v>10.356580000000001</v>
      </c>
      <c r="CE68" s="15"/>
      <c r="CF68" s="11">
        <v>60.012</v>
      </c>
      <c r="CG68" s="12">
        <v>65.167610999999994</v>
      </c>
      <c r="CH68" s="12">
        <v>-60.012</v>
      </c>
      <c r="CI68" s="13">
        <v>-64.167610999999994</v>
      </c>
      <c r="CJ68" s="13">
        <v>2.9834999999999923</v>
      </c>
      <c r="CK68" s="13">
        <f>CD68+CG68+CI68</f>
        <v>11.356580000000008</v>
      </c>
      <c r="CL68" s="15"/>
      <c r="CM68" s="11">
        <v>488.96983160000002</v>
      </c>
      <c r="CN68" s="12"/>
      <c r="CO68" s="12">
        <v>-488.96983160000002</v>
      </c>
      <c r="CP68" s="13"/>
      <c r="CQ68" s="13"/>
      <c r="CR68" s="13"/>
      <c r="CS68" s="15"/>
    </row>
    <row r="69" spans="1:97">
      <c r="A69" s="68"/>
      <c r="B69" s="68"/>
      <c r="C69" s="93" t="s">
        <v>51</v>
      </c>
      <c r="D69" s="10"/>
      <c r="E69" s="33"/>
      <c r="F69" s="6">
        <v>53.633006699999981</v>
      </c>
      <c r="G69" s="11"/>
      <c r="H69" s="12"/>
      <c r="I69" s="12">
        <v>3.2039706049645531</v>
      </c>
      <c r="J69" s="13">
        <v>-4.1324760799999822</v>
      </c>
      <c r="K69" s="13">
        <v>56.836977304964535</v>
      </c>
      <c r="L69" s="13">
        <f t="shared" si="322"/>
        <v>49.500530619999999</v>
      </c>
      <c r="M69" s="15"/>
      <c r="N69" s="11"/>
      <c r="O69" s="12"/>
      <c r="P69" s="12">
        <v>0.5834041147517981</v>
      </c>
      <c r="Q69" s="13">
        <v>8.2340813599999869</v>
      </c>
      <c r="R69" s="13">
        <v>50.0839347347518</v>
      </c>
      <c r="S69" s="13">
        <f>L69+O69+Q69</f>
        <v>57.734611979999983</v>
      </c>
      <c r="T69" s="15"/>
      <c r="U69" s="11"/>
      <c r="V69" s="12"/>
      <c r="W69" s="12">
        <v>-6.1029559623403991</v>
      </c>
      <c r="X69" s="13">
        <v>6.6134119399999953</v>
      </c>
      <c r="Y69" s="13">
        <v>51.63165601765958</v>
      </c>
      <c r="Z69" s="13">
        <f>S69+V69+X69</f>
        <v>64.348023919999974</v>
      </c>
      <c r="AA69" s="15"/>
      <c r="AB69" s="11"/>
      <c r="AC69" s="12"/>
      <c r="AD69" s="12">
        <v>-7.3</v>
      </c>
      <c r="AE69" s="13">
        <v>-10.046127569999971</v>
      </c>
      <c r="AF69" s="13">
        <v>57.048023919999977</v>
      </c>
      <c r="AG69" s="13">
        <f>Z69+AC69+AE69</f>
        <v>54.301896350000007</v>
      </c>
      <c r="AH69" s="15"/>
      <c r="AI69" s="11"/>
      <c r="AJ69" s="12"/>
      <c r="AK69" s="12">
        <v>6</v>
      </c>
      <c r="AL69" s="13">
        <v>6</v>
      </c>
      <c r="AM69" s="13">
        <v>63.048023919999977</v>
      </c>
      <c r="AN69" s="13">
        <f>AG69+AJ69+AL69</f>
        <v>60.301896350000007</v>
      </c>
      <c r="AO69" s="15"/>
      <c r="AP69" s="11"/>
      <c r="AQ69" s="12"/>
      <c r="AR69" s="12">
        <v>-5</v>
      </c>
      <c r="AS69" s="13">
        <v>-2</v>
      </c>
      <c r="AT69" s="13">
        <v>58.048023919999977</v>
      </c>
      <c r="AU69" s="13">
        <f>AN69+AQ69+AS69</f>
        <v>58.301896350000007</v>
      </c>
      <c r="AV69" s="15"/>
      <c r="AW69" s="11"/>
      <c r="AX69" s="12"/>
      <c r="AY69" s="12">
        <v>-1</v>
      </c>
      <c r="AZ69" s="13">
        <v>-2</v>
      </c>
      <c r="BA69" s="13">
        <v>57.048023919999977</v>
      </c>
      <c r="BB69" s="13">
        <f>AU69+AX69+AZ69</f>
        <v>56.301896350000007</v>
      </c>
      <c r="BC69" s="15"/>
      <c r="BD69" s="11"/>
      <c r="BE69" s="12"/>
      <c r="BF69" s="12">
        <v>-4.0687458506356613</v>
      </c>
      <c r="BG69" s="13">
        <v>-1</v>
      </c>
      <c r="BH69" s="13">
        <v>52.979278069364312</v>
      </c>
      <c r="BI69" s="13">
        <f>BB69+BE69+BG69</f>
        <v>55.301896350000007</v>
      </c>
      <c r="BJ69" s="15"/>
      <c r="BK69" s="11"/>
      <c r="BL69" s="12"/>
      <c r="BM69" s="12">
        <v>2.5480354206538007</v>
      </c>
      <c r="BN69" s="13">
        <v>4</v>
      </c>
      <c r="BO69" s="13">
        <v>55.527313490018116</v>
      </c>
      <c r="BP69" s="13">
        <f>BI69+BL69+BN69</f>
        <v>59.301896350000007</v>
      </c>
      <c r="BQ69" s="15"/>
      <c r="BR69" s="11"/>
      <c r="BS69" s="12"/>
      <c r="BT69" s="12">
        <v>-2.0428342793609278</v>
      </c>
      <c r="BU69" s="13">
        <v>-6</v>
      </c>
      <c r="BV69" s="13">
        <v>53.484479210657192</v>
      </c>
      <c r="BW69" s="13">
        <f>BP69+BS69+BU69</f>
        <v>53.301896350000007</v>
      </c>
      <c r="BX69" s="15"/>
      <c r="BY69" s="11"/>
      <c r="BZ69" s="12"/>
      <c r="CA69" s="12">
        <v>-2.1999999999999993</v>
      </c>
      <c r="CB69" s="13">
        <v>-5.1999999999999993</v>
      </c>
      <c r="CC69" s="13">
        <v>51.284479210657196</v>
      </c>
      <c r="CD69" s="13">
        <f>BW69+BZ69+CB69</f>
        <v>48.101896350000004</v>
      </c>
      <c r="CE69" s="15"/>
      <c r="CF69" s="11"/>
      <c r="CG69" s="12"/>
      <c r="CH69" s="12">
        <v>-8.5</v>
      </c>
      <c r="CI69" s="13">
        <v>-8</v>
      </c>
      <c r="CJ69" s="13">
        <v>42.784479210657196</v>
      </c>
      <c r="CK69" s="13">
        <f>CD69+CG69+CI69</f>
        <v>40.101896350000004</v>
      </c>
      <c r="CL69" s="15"/>
      <c r="CM69" s="11"/>
      <c r="CN69" s="12"/>
      <c r="CO69" s="12">
        <v>1.1688370039111078</v>
      </c>
      <c r="CP69" s="13"/>
      <c r="CQ69" s="13">
        <v>43.491780250000005</v>
      </c>
      <c r="CR69" s="13">
        <f>CK69+CN69+CP69</f>
        <v>40.101896350000004</v>
      </c>
      <c r="CS69" s="15"/>
    </row>
    <row r="70" spans="1:97">
      <c r="A70" s="68"/>
      <c r="B70" s="68"/>
      <c r="C70" s="90" t="s">
        <v>27</v>
      </c>
      <c r="D70" s="76"/>
      <c r="E70" s="77"/>
      <c r="F70" s="78">
        <f>SUM(F62:F69)</f>
        <v>258.50564226650425</v>
      </c>
      <c r="G70" s="79">
        <f>SUM(G62:G69)</f>
        <v>455.57190489000004</v>
      </c>
      <c r="H70" s="79">
        <f>SUM(H62:H69)</f>
        <v>436.31</v>
      </c>
      <c r="I70" s="80">
        <f t="shared" ref="I70" si="339">SUM(I62:I69)</f>
        <v>-362.2765331061712</v>
      </c>
      <c r="J70" s="80">
        <f>SUM(J62:J69)</f>
        <v>-309.02946416450425</v>
      </c>
      <c r="K70" s="80">
        <f t="shared" ref="K70" si="340">SUM(K62:K69)</f>
        <v>351.80101405033298</v>
      </c>
      <c r="L70" s="81">
        <f>SUM(L62:L69)</f>
        <v>385.78617810199989</v>
      </c>
      <c r="M70" s="82"/>
      <c r="N70" s="79">
        <f t="shared" ref="N70:BW70" si="341">SUM(N62:N69)</f>
        <v>378.87818860000004</v>
      </c>
      <c r="O70" s="79">
        <f t="shared" si="341"/>
        <v>347.28999999999985</v>
      </c>
      <c r="P70" s="80">
        <f t="shared" si="341"/>
        <v>-404.57969421495744</v>
      </c>
      <c r="Q70" s="80">
        <f t="shared" si="341"/>
        <v>-371.37839266093988</v>
      </c>
      <c r="R70" s="80">
        <f t="shared" si="341"/>
        <v>360.08467248704244</v>
      </c>
      <c r="S70" s="81">
        <f t="shared" si="341"/>
        <v>361.69778544105986</v>
      </c>
      <c r="T70" s="82"/>
      <c r="U70" s="79">
        <f t="shared" ref="U70:V70" si="342">SUM(U62:U69)</f>
        <v>346.30612651000001</v>
      </c>
      <c r="V70" s="79">
        <f t="shared" si="342"/>
        <v>290.30000000000007</v>
      </c>
      <c r="W70" s="80">
        <f t="shared" si="341"/>
        <v>-390.44643975455813</v>
      </c>
      <c r="X70" s="80">
        <f t="shared" si="341"/>
        <v>-349.14074878384014</v>
      </c>
      <c r="Y70" s="80">
        <f t="shared" si="341"/>
        <v>317.55747219650181</v>
      </c>
      <c r="Z70" s="81">
        <f t="shared" si="341"/>
        <v>302.85703665721996</v>
      </c>
      <c r="AA70" s="82"/>
      <c r="AB70" s="79">
        <f t="shared" ref="AB70:AC70" si="343">SUM(AB62:AB69)</f>
        <v>421.49801367400005</v>
      </c>
      <c r="AC70" s="79">
        <f t="shared" si="343"/>
        <v>442.25</v>
      </c>
      <c r="AD70" s="80">
        <f t="shared" si="341"/>
        <v>-378.20391311103293</v>
      </c>
      <c r="AE70" s="80">
        <f t="shared" si="341"/>
        <v>-384.24208296512001</v>
      </c>
      <c r="AF70" s="80">
        <f t="shared" si="341"/>
        <v>346.15113722018708</v>
      </c>
      <c r="AG70" s="81">
        <f t="shared" si="341"/>
        <v>360.86495369209996</v>
      </c>
      <c r="AH70" s="82"/>
      <c r="AI70" s="79">
        <f t="shared" ref="AI70:AJ70" si="344">SUM(AI62:AI69)</f>
        <v>315.57466741000002</v>
      </c>
      <c r="AJ70" s="79">
        <f t="shared" si="344"/>
        <v>350.29523266500001</v>
      </c>
      <c r="AK70" s="80">
        <f t="shared" si="341"/>
        <v>-357.49090657627903</v>
      </c>
      <c r="AL70" s="80">
        <f t="shared" si="341"/>
        <v>-385.4633437967347</v>
      </c>
      <c r="AM70" s="80">
        <f t="shared" si="341"/>
        <v>304.23489805390807</v>
      </c>
      <c r="AN70" s="81">
        <f t="shared" si="341"/>
        <v>325.69684256036533</v>
      </c>
      <c r="AO70" s="82"/>
      <c r="AP70" s="79">
        <f t="shared" ref="AP70:AQ70" si="345">SUM(AP62:AP69)</f>
        <v>386.74915651999999</v>
      </c>
      <c r="AQ70" s="79">
        <f t="shared" si="345"/>
        <v>334.33908972</v>
      </c>
      <c r="AR70" s="80">
        <f t="shared" si="341"/>
        <v>-406.29585529483654</v>
      </c>
      <c r="AS70" s="80">
        <f t="shared" si="341"/>
        <v>-364.76518015167676</v>
      </c>
      <c r="AT70" s="80">
        <f t="shared" si="341"/>
        <v>284.68819927907157</v>
      </c>
      <c r="AU70" s="81">
        <f t="shared" si="341"/>
        <v>295.27075212868846</v>
      </c>
      <c r="AV70" s="82"/>
      <c r="AW70" s="79">
        <f t="shared" ref="AW70:AX70" si="346">SUM(AW62:AW69)</f>
        <v>368.9384613200001</v>
      </c>
      <c r="AX70" s="79">
        <f t="shared" si="346"/>
        <v>368.01188652000008</v>
      </c>
      <c r="AY70" s="80">
        <f t="shared" si="341"/>
        <v>-356.84781561735429</v>
      </c>
      <c r="AZ70" s="80">
        <f t="shared" si="341"/>
        <v>-363.45856330152048</v>
      </c>
      <c r="BA70" s="80">
        <f t="shared" si="341"/>
        <v>296.77884498171727</v>
      </c>
      <c r="BB70" s="81">
        <f t="shared" si="341"/>
        <v>299.82407534716799</v>
      </c>
      <c r="BC70" s="82"/>
      <c r="BD70" s="79">
        <f t="shared" ref="BD70:BE70" si="347">SUM(BD62:BD69)</f>
        <v>342.44986411000002</v>
      </c>
      <c r="BE70" s="79">
        <f t="shared" si="347"/>
        <v>321.24728831000004</v>
      </c>
      <c r="BF70" s="80">
        <f t="shared" si="341"/>
        <v>-350.75950104359174</v>
      </c>
      <c r="BG70" s="80">
        <f t="shared" si="341"/>
        <v>-341.45317529273603</v>
      </c>
      <c r="BH70" s="80">
        <f t="shared" si="341"/>
        <v>288.46920804812555</v>
      </c>
      <c r="BI70" s="81">
        <f t="shared" si="341"/>
        <v>279.61818836443194</v>
      </c>
      <c r="BJ70" s="82"/>
      <c r="BK70" s="79">
        <f t="shared" ref="BK70:BL70" si="348">SUM(BK62:BK69)</f>
        <v>325.73741174000003</v>
      </c>
      <c r="BL70" s="79">
        <f t="shared" si="348"/>
        <v>345.02120451999997</v>
      </c>
      <c r="BM70" s="80">
        <f t="shared" si="341"/>
        <v>-326.67406698116804</v>
      </c>
      <c r="BN70" s="80">
        <f t="shared" si="341"/>
        <v>-326.94753289187219</v>
      </c>
      <c r="BO70" s="80">
        <f t="shared" si="341"/>
        <v>287.5325528069576</v>
      </c>
      <c r="BP70" s="81">
        <f t="shared" si="341"/>
        <v>297.69185999255973</v>
      </c>
      <c r="BQ70" s="82"/>
      <c r="BR70" s="79">
        <f t="shared" ref="BR70:BS70" si="349">SUM(BR62:BR69)</f>
        <v>310.33311448000001</v>
      </c>
      <c r="BS70" s="79">
        <f t="shared" si="349"/>
        <v>310.82484328999999</v>
      </c>
      <c r="BT70" s="80">
        <f t="shared" si="341"/>
        <v>-330.72617000146573</v>
      </c>
      <c r="BU70" s="80">
        <f t="shared" si="341"/>
        <v>-334.48073414814939</v>
      </c>
      <c r="BV70" s="80">
        <f t="shared" si="341"/>
        <v>267.13949728549187</v>
      </c>
      <c r="BW70" s="81">
        <f t="shared" si="341"/>
        <v>274.03596913441032</v>
      </c>
      <c r="BX70" s="82"/>
      <c r="BY70" s="79">
        <f t="shared" ref="BY70:CK70" si="350">SUM(BY62:BY69)</f>
        <v>296.23564769000001</v>
      </c>
      <c r="BZ70" s="79">
        <f t="shared" si="350"/>
        <v>307.76777379000004</v>
      </c>
      <c r="CA70" s="80">
        <f t="shared" si="350"/>
        <v>-317.42724068138875</v>
      </c>
      <c r="CB70" s="80">
        <f t="shared" si="350"/>
        <v>-328.89325641054882</v>
      </c>
      <c r="CC70" s="80">
        <f t="shared" si="350"/>
        <v>245.94790429410315</v>
      </c>
      <c r="CD70" s="81">
        <f t="shared" si="350"/>
        <v>252.91048651386154</v>
      </c>
      <c r="CE70" s="82"/>
      <c r="CF70" s="79">
        <f t="shared" ref="CF70:CG70" si="351">SUM(CF62:CF69)</f>
        <v>264.87793549000003</v>
      </c>
      <c r="CG70" s="79">
        <f t="shared" si="351"/>
        <v>267.31126329</v>
      </c>
      <c r="CH70" s="80">
        <f t="shared" si="350"/>
        <v>-287.21883280707186</v>
      </c>
      <c r="CI70" s="80">
        <f t="shared" si="350"/>
        <v>-283.74532546213322</v>
      </c>
      <c r="CJ70" s="80">
        <f t="shared" si="350"/>
        <v>223.60700697703123</v>
      </c>
      <c r="CK70" s="81">
        <f t="shared" si="350"/>
        <v>236.47642434172832</v>
      </c>
      <c r="CL70" s="82"/>
      <c r="CM70" s="79">
        <f t="shared" ref="CM70" si="352">SUM(CM62:CM69)</f>
        <v>1814.2472161300002</v>
      </c>
      <c r="CN70" s="79">
        <f t="shared" ref="CN70" si="353">SUM(CN62:CN69)</f>
        <v>0</v>
      </c>
      <c r="CO70" s="80">
        <f t="shared" ref="CO70" si="354">SUM(CO62:CO69)</f>
        <v>-1802.1164418772669</v>
      </c>
      <c r="CP70" s="80">
        <f t="shared" ref="CP70" si="355">SUM(CP62:CP69)</f>
        <v>0</v>
      </c>
      <c r="CQ70" s="80">
        <f t="shared" ref="CQ70" si="356">SUM(CQ62:CQ69)</f>
        <v>219.56798630931979</v>
      </c>
      <c r="CR70" s="81">
        <f>SUM(CR62:CR69)</f>
        <v>225.11984434172831</v>
      </c>
      <c r="CS70" s="82"/>
    </row>
    <row r="71" spans="1:97">
      <c r="A71" s="68"/>
      <c r="B71" s="68"/>
      <c r="C71" s="89" t="s">
        <v>28</v>
      </c>
      <c r="D71" s="40"/>
      <c r="E71" s="34"/>
      <c r="F71" s="47">
        <v>36.030619999999999</v>
      </c>
      <c r="G71" s="51"/>
      <c r="H71" s="51"/>
      <c r="I71" s="51"/>
      <c r="J71" s="51"/>
      <c r="K71" s="51">
        <v>51.400000000000006</v>
      </c>
      <c r="L71" s="51">
        <v>31.832630000000002</v>
      </c>
      <c r="M71" s="18"/>
      <c r="N71" s="51"/>
      <c r="O71" s="51"/>
      <c r="P71" s="51"/>
      <c r="Q71" s="51"/>
      <c r="R71" s="51">
        <v>33.096960000000003</v>
      </c>
      <c r="S71" s="51">
        <v>37.782259999999994</v>
      </c>
      <c r="T71" s="18"/>
      <c r="U71" s="51"/>
      <c r="V71" s="51"/>
      <c r="W71" s="51"/>
      <c r="X71" s="51"/>
      <c r="Y71" s="51">
        <v>76.867549999999994</v>
      </c>
      <c r="Z71" s="51">
        <v>44.0899</v>
      </c>
      <c r="AA71" s="18"/>
      <c r="AB71" s="51"/>
      <c r="AC71" s="51"/>
      <c r="AD71" s="51"/>
      <c r="AE71" s="51"/>
      <c r="AF71" s="51">
        <v>63.062640000000002</v>
      </c>
      <c r="AG71" s="51">
        <v>30.769839999999999</v>
      </c>
      <c r="AH71" s="18"/>
      <c r="AI71" s="51"/>
      <c r="AJ71" s="51"/>
      <c r="AK71" s="51"/>
      <c r="AL71" s="51"/>
      <c r="AM71" s="51">
        <v>81.94174000000001</v>
      </c>
      <c r="AN71" s="51">
        <v>61.492189999999994</v>
      </c>
      <c r="AO71" s="18"/>
      <c r="AP71" s="51"/>
      <c r="AQ71" s="51"/>
      <c r="AR71" s="51"/>
      <c r="AS71" s="51"/>
      <c r="AT71" s="51">
        <v>64.022655</v>
      </c>
      <c r="AU71" s="51">
        <v>84.246530000000007</v>
      </c>
      <c r="AV71" s="18"/>
      <c r="AW71" s="51"/>
      <c r="AX71" s="51"/>
      <c r="AY71" s="51"/>
      <c r="AZ71" s="51"/>
      <c r="BA71" s="51">
        <v>56.495000000000005</v>
      </c>
      <c r="BB71" s="51">
        <v>52.798122499999998</v>
      </c>
      <c r="BC71" s="18"/>
      <c r="BD71" s="51"/>
      <c r="BE71" s="51"/>
      <c r="BF71" s="51"/>
      <c r="BG71" s="51"/>
      <c r="BH71" s="51">
        <v>54.997500000000002</v>
      </c>
      <c r="BI71" s="51">
        <v>66.052790250000001</v>
      </c>
      <c r="BJ71" s="18"/>
      <c r="BK71" s="51"/>
      <c r="BL71" s="51"/>
      <c r="BM71" s="51"/>
      <c r="BN71" s="51"/>
      <c r="BO71" s="51">
        <v>62.3262</v>
      </c>
      <c r="BP71" s="51">
        <v>59.334175250000001</v>
      </c>
      <c r="BQ71" s="18"/>
      <c r="BR71" s="51"/>
      <c r="BS71" s="51"/>
      <c r="BT71" s="51"/>
      <c r="BU71" s="51"/>
      <c r="BV71" s="51">
        <v>48.678674999999998</v>
      </c>
      <c r="BW71" s="51">
        <v>55.79957774999999</v>
      </c>
      <c r="BX71" s="18"/>
      <c r="BY71" s="51"/>
      <c r="BZ71" s="51"/>
      <c r="CA71" s="51"/>
      <c r="CB71" s="51"/>
      <c r="CC71" s="51">
        <v>57.452649999999998</v>
      </c>
      <c r="CD71" s="51">
        <v>50.502632750000004</v>
      </c>
      <c r="CE71" s="18"/>
      <c r="CF71" s="51"/>
      <c r="CG71" s="51"/>
      <c r="CH71" s="51"/>
      <c r="CI71" s="51"/>
      <c r="CJ71" s="51">
        <v>70.003</v>
      </c>
      <c r="CK71" s="51">
        <v>60.291902749999998</v>
      </c>
      <c r="CL71" s="18"/>
      <c r="CM71" s="51"/>
      <c r="CN71" s="51"/>
      <c r="CO71" s="51"/>
      <c r="CP71" s="51"/>
      <c r="CQ71" s="51">
        <v>53.947436724759996</v>
      </c>
      <c r="CR71" s="51"/>
      <c r="CS71" s="18"/>
    </row>
    <row r="72" spans="1:97" ht="15" thickBot="1">
      <c r="A72" s="69"/>
      <c r="B72" s="68"/>
      <c r="C72" s="91" t="s">
        <v>29</v>
      </c>
      <c r="D72" s="9"/>
      <c r="E72" s="35"/>
      <c r="F72" s="117">
        <f>SUM(F70:F71)</f>
        <v>294.53626226650425</v>
      </c>
      <c r="G72" s="19">
        <f>SUM(G70:G71)</f>
        <v>455.57190489000004</v>
      </c>
      <c r="H72" s="20">
        <f t="shared" ref="H72:L72" si="357">SUM(H70:H71)</f>
        <v>436.31</v>
      </c>
      <c r="I72" s="20">
        <f t="shared" si="357"/>
        <v>-362.2765331061712</v>
      </c>
      <c r="J72" s="28">
        <f t="shared" si="357"/>
        <v>-309.02946416450425</v>
      </c>
      <c r="K72" s="29">
        <f t="shared" si="357"/>
        <v>403.20101405033301</v>
      </c>
      <c r="L72" s="28">
        <f t="shared" si="357"/>
        <v>417.61880810199989</v>
      </c>
      <c r="M72" s="21">
        <f>IFERROR((L72/-Q72)*30,0)</f>
        <v>33.735307413262177</v>
      </c>
      <c r="N72" s="19">
        <f t="shared" ref="N72:S72" si="358">SUM(N70:N71)</f>
        <v>378.87818860000004</v>
      </c>
      <c r="O72" s="20">
        <f t="shared" si="358"/>
        <v>347.28999999999985</v>
      </c>
      <c r="P72" s="20">
        <f t="shared" si="358"/>
        <v>-404.57969421495744</v>
      </c>
      <c r="Q72" s="28">
        <f t="shared" si="358"/>
        <v>-371.37839266093988</v>
      </c>
      <c r="R72" s="29">
        <f t="shared" si="358"/>
        <v>393.18163248704246</v>
      </c>
      <c r="S72" s="28">
        <f t="shared" si="358"/>
        <v>399.48004544105987</v>
      </c>
      <c r="T72" s="21">
        <f t="shared" ref="T72" si="359">IFERROR((S72/-X72)*30,0)</f>
        <v>34.325415767070986</v>
      </c>
      <c r="U72" s="19">
        <f t="shared" ref="U72:Z72" si="360">SUM(U70:U71)</f>
        <v>346.30612651000001</v>
      </c>
      <c r="V72" s="20">
        <f t="shared" si="360"/>
        <v>290.30000000000007</v>
      </c>
      <c r="W72" s="20">
        <f t="shared" si="360"/>
        <v>-390.44643975455813</v>
      </c>
      <c r="X72" s="28">
        <f t="shared" si="360"/>
        <v>-349.14074878384014</v>
      </c>
      <c r="Y72" s="29">
        <f t="shared" si="360"/>
        <v>394.4250221965018</v>
      </c>
      <c r="Z72" s="28">
        <f t="shared" si="360"/>
        <v>346.94693665721996</v>
      </c>
      <c r="AA72" s="21">
        <f t="shared" ref="AA72" si="361">IFERROR((Z72/-AE72)*30,0)</f>
        <v>27.088152394440964</v>
      </c>
      <c r="AB72" s="19">
        <f t="shared" ref="AB72:AG72" si="362">SUM(AB70:AB71)</f>
        <v>421.49801367400005</v>
      </c>
      <c r="AC72" s="20">
        <f t="shared" si="362"/>
        <v>442.25</v>
      </c>
      <c r="AD72" s="20">
        <f t="shared" si="362"/>
        <v>-378.20391311103293</v>
      </c>
      <c r="AE72" s="28">
        <f t="shared" si="362"/>
        <v>-384.24208296512001</v>
      </c>
      <c r="AF72" s="29">
        <f t="shared" si="362"/>
        <v>409.21377722018707</v>
      </c>
      <c r="AG72" s="28">
        <f t="shared" si="362"/>
        <v>391.63479369209995</v>
      </c>
      <c r="AH72" s="21">
        <f t="shared" ref="AH72" si="363">IFERROR((AG72/-AL72)*30,0)</f>
        <v>30.480314146184</v>
      </c>
      <c r="AI72" s="19">
        <f t="shared" ref="AI72:AN72" si="364">SUM(AI70:AI71)</f>
        <v>315.57466741000002</v>
      </c>
      <c r="AJ72" s="20">
        <f t="shared" si="364"/>
        <v>350.29523266500001</v>
      </c>
      <c r="AK72" s="20">
        <f t="shared" si="364"/>
        <v>-357.49090657627903</v>
      </c>
      <c r="AL72" s="28">
        <f t="shared" si="364"/>
        <v>-385.4633437967347</v>
      </c>
      <c r="AM72" s="29">
        <f t="shared" si="364"/>
        <v>386.17663805390805</v>
      </c>
      <c r="AN72" s="28">
        <f t="shared" si="364"/>
        <v>387.18903256036532</v>
      </c>
      <c r="AO72" s="21">
        <f t="shared" ref="AO72" si="365">IFERROR((AN72/-AS72)*30,0)</f>
        <v>31.844242841328569</v>
      </c>
      <c r="AP72" s="19">
        <f t="shared" ref="AP72:AU72" si="366">SUM(AP70:AP71)</f>
        <v>386.74915651999999</v>
      </c>
      <c r="AQ72" s="20">
        <f t="shared" si="366"/>
        <v>334.33908972</v>
      </c>
      <c r="AR72" s="20">
        <f t="shared" si="366"/>
        <v>-406.29585529483654</v>
      </c>
      <c r="AS72" s="28">
        <f t="shared" si="366"/>
        <v>-364.76518015167676</v>
      </c>
      <c r="AT72" s="29">
        <f t="shared" si="366"/>
        <v>348.71085427907155</v>
      </c>
      <c r="AU72" s="28">
        <f t="shared" si="366"/>
        <v>379.51728212868846</v>
      </c>
      <c r="AV72" s="21">
        <f t="shared" ref="AV72" si="367">IFERROR((AU72/-AZ72)*30,0)</f>
        <v>31.325492403972817</v>
      </c>
      <c r="AW72" s="19">
        <f t="shared" ref="AW72:BB72" si="368">SUM(AW70:AW71)</f>
        <v>368.9384613200001</v>
      </c>
      <c r="AX72" s="20">
        <f t="shared" si="368"/>
        <v>368.01188652000008</v>
      </c>
      <c r="AY72" s="20">
        <f t="shared" si="368"/>
        <v>-356.84781561735429</v>
      </c>
      <c r="AZ72" s="28">
        <f t="shared" si="368"/>
        <v>-363.45856330152048</v>
      </c>
      <c r="BA72" s="29">
        <f t="shared" si="368"/>
        <v>353.27384498171728</v>
      </c>
      <c r="BB72" s="28">
        <f t="shared" si="368"/>
        <v>352.62219784716797</v>
      </c>
      <c r="BC72" s="21">
        <f t="shared" ref="BC72" si="369">IFERROR((BB72/-BG72)*30,0)</f>
        <v>30.981307836266843</v>
      </c>
      <c r="BD72" s="19">
        <f t="shared" ref="BD72:BI72" si="370">SUM(BD70:BD71)</f>
        <v>342.44986411000002</v>
      </c>
      <c r="BE72" s="20">
        <f t="shared" si="370"/>
        <v>321.24728831000004</v>
      </c>
      <c r="BF72" s="20">
        <f t="shared" si="370"/>
        <v>-350.75950104359174</v>
      </c>
      <c r="BG72" s="28">
        <f t="shared" si="370"/>
        <v>-341.45317529273603</v>
      </c>
      <c r="BH72" s="29">
        <f t="shared" si="370"/>
        <v>343.46670804812555</v>
      </c>
      <c r="BI72" s="28">
        <f t="shared" si="370"/>
        <v>345.67097861443193</v>
      </c>
      <c r="BJ72" s="21">
        <f t="shared" ref="BJ72" si="371">IFERROR((BI72/-BN72)*30,0)</f>
        <v>31.718022970561943</v>
      </c>
      <c r="BK72" s="19">
        <f t="shared" ref="BK72:BP72" si="372">SUM(BK70:BK71)</f>
        <v>325.73741174000003</v>
      </c>
      <c r="BL72" s="20">
        <f t="shared" si="372"/>
        <v>345.02120451999997</v>
      </c>
      <c r="BM72" s="20">
        <f t="shared" si="372"/>
        <v>-326.67406698116804</v>
      </c>
      <c r="BN72" s="28">
        <f t="shared" si="372"/>
        <v>-326.94753289187219</v>
      </c>
      <c r="BO72" s="29">
        <f t="shared" si="372"/>
        <v>349.85875280695757</v>
      </c>
      <c r="BP72" s="28">
        <f t="shared" si="372"/>
        <v>357.02603524255971</v>
      </c>
      <c r="BQ72" s="21">
        <f t="shared" ref="BQ72" si="373">IFERROR((BP72/-BU72)*30,0)</f>
        <v>32.022116563917656</v>
      </c>
      <c r="BR72" s="19">
        <f t="shared" ref="BR72:BW72" si="374">SUM(BR70:BR71)</f>
        <v>310.33311448000001</v>
      </c>
      <c r="BS72" s="20">
        <f t="shared" si="374"/>
        <v>310.82484328999999</v>
      </c>
      <c r="BT72" s="20">
        <f t="shared" si="374"/>
        <v>-330.72617000146573</v>
      </c>
      <c r="BU72" s="28">
        <f t="shared" si="374"/>
        <v>-334.48073414814939</v>
      </c>
      <c r="BV72" s="29">
        <f t="shared" si="374"/>
        <v>315.81817228549187</v>
      </c>
      <c r="BW72" s="28">
        <f t="shared" si="374"/>
        <v>329.83554688441029</v>
      </c>
      <c r="BX72" s="21">
        <f t="shared" ref="BX72" si="375">IFERROR((BW72/-CB72)*30,0)</f>
        <v>30.08595103020464</v>
      </c>
      <c r="BY72" s="19">
        <f t="shared" ref="BY72:CD72" si="376">SUM(BY70:BY71)</f>
        <v>296.23564769000001</v>
      </c>
      <c r="BZ72" s="20">
        <f t="shared" si="376"/>
        <v>307.76777379000004</v>
      </c>
      <c r="CA72" s="20">
        <f t="shared" si="376"/>
        <v>-317.42724068138875</v>
      </c>
      <c r="CB72" s="28">
        <f t="shared" si="376"/>
        <v>-328.89325641054882</v>
      </c>
      <c r="CC72" s="29">
        <f t="shared" si="376"/>
        <v>303.40055429410313</v>
      </c>
      <c r="CD72" s="28">
        <f t="shared" si="376"/>
        <v>303.41311926386152</v>
      </c>
      <c r="CE72" s="21">
        <f t="shared" ref="CE72" si="377">IFERROR((CD72/-CI72)*30,0)</f>
        <v>32.07944857978142</v>
      </c>
      <c r="CF72" s="19">
        <f t="shared" ref="CF72:CK72" si="378">SUM(CF70:CF71)</f>
        <v>264.87793549000003</v>
      </c>
      <c r="CG72" s="20">
        <f t="shared" si="378"/>
        <v>267.31126329</v>
      </c>
      <c r="CH72" s="20">
        <f t="shared" si="378"/>
        <v>-287.21883280707186</v>
      </c>
      <c r="CI72" s="28">
        <f t="shared" si="378"/>
        <v>-283.74532546213322</v>
      </c>
      <c r="CJ72" s="29">
        <f t="shared" si="378"/>
        <v>293.61000697703122</v>
      </c>
      <c r="CK72" s="28">
        <f t="shared" si="378"/>
        <v>296.76832709172834</v>
      </c>
      <c r="CL72" s="21">
        <f>IFERROR(CK72/-AVERAGE(BU72,CB72,CI72)*30,0)</f>
        <v>28.200406206970541</v>
      </c>
      <c r="CM72" s="19">
        <f t="shared" ref="CM72" si="379">SUM(CM70:CM71)</f>
        <v>1814.2472161300002</v>
      </c>
      <c r="CN72" s="20">
        <f t="shared" ref="CN72" si="380">SUM(CN70:CN71)</f>
        <v>0</v>
      </c>
      <c r="CO72" s="20">
        <f t="shared" ref="CO72" si="381">SUM(CO70:CO71)</f>
        <v>-1802.1164418772669</v>
      </c>
      <c r="CP72" s="28">
        <f t="shared" ref="CP72" si="382">SUM(CP70:CP71)</f>
        <v>0</v>
      </c>
      <c r="CQ72" s="29">
        <f t="shared" ref="CQ72" si="383">SUM(CQ70:CQ71)</f>
        <v>273.51542303407979</v>
      </c>
      <c r="CR72" s="28">
        <f>SUM(CR70:CR71)</f>
        <v>225.11984434172831</v>
      </c>
      <c r="CS72" s="21">
        <f>IFERROR((CR72)/-(CP72/6)*30,0)</f>
        <v>0</v>
      </c>
    </row>
    <row r="73" spans="1:97" s="97" customFormat="1" ht="15" thickTop="1">
      <c r="C73" s="98"/>
      <c r="D73" s="46"/>
      <c r="E73" s="46"/>
      <c r="F73" s="46"/>
      <c r="G73" s="71"/>
      <c r="H73" s="71"/>
      <c r="I73" s="71"/>
      <c r="J73" s="71"/>
      <c r="K73" s="71"/>
      <c r="L73" s="71" t="b">
        <f>(F70+H70+J70)=L70</f>
        <v>1</v>
      </c>
      <c r="M73" s="71"/>
      <c r="N73" s="71"/>
      <c r="O73" s="71"/>
      <c r="P73" s="71"/>
      <c r="Q73" s="71"/>
      <c r="R73" s="71"/>
      <c r="S73" s="71" t="b">
        <f>(L70+O70+Q70)=S70</f>
        <v>1</v>
      </c>
      <c r="T73" s="71"/>
      <c r="U73" s="71"/>
      <c r="V73" s="71"/>
      <c r="W73" s="71"/>
      <c r="X73" s="71"/>
      <c r="Y73" s="71"/>
      <c r="Z73" s="71" t="b">
        <f>(S70+V70+X70)=Z70</f>
        <v>1</v>
      </c>
      <c r="AA73" s="71"/>
      <c r="AB73" s="71"/>
      <c r="AC73" s="71"/>
      <c r="AD73" s="71"/>
      <c r="AE73" s="71"/>
      <c r="AF73" s="71"/>
      <c r="AG73" s="71" t="b">
        <f>(Z70+AC70+AE70)=AG70</f>
        <v>1</v>
      </c>
      <c r="AH73" s="71"/>
      <c r="AI73" s="71"/>
      <c r="AJ73" s="71"/>
      <c r="AK73" s="71"/>
      <c r="AL73" s="71"/>
      <c r="AM73" s="71"/>
      <c r="AN73" s="71" t="b">
        <f>(AG70+AJ70+AL70)=AN70</f>
        <v>1</v>
      </c>
      <c r="AO73" s="71"/>
      <c r="AP73" s="71"/>
      <c r="AQ73" s="71"/>
      <c r="AR73" s="71"/>
      <c r="AS73" s="71"/>
      <c r="AT73" s="71"/>
      <c r="AU73" s="71" t="b">
        <f>ROUND((AN70+AQ70+AS70),0)=ROUND(AU70,0)</f>
        <v>1</v>
      </c>
      <c r="AV73" s="71"/>
      <c r="AW73" s="46"/>
      <c r="AX73" s="46"/>
      <c r="AY73" s="46"/>
      <c r="AZ73" s="100"/>
      <c r="BA73" s="46"/>
      <c r="BB73" s="71" t="b">
        <f>(AU70+AX70+AZ70)=BB70</f>
        <v>1</v>
      </c>
      <c r="BC73" s="102"/>
      <c r="BD73" s="46"/>
      <c r="BE73" s="46"/>
      <c r="BF73" s="46"/>
      <c r="BG73" s="46"/>
      <c r="BH73" s="46"/>
      <c r="BI73" s="71" t="b">
        <f>(BB70+BE70+BG70)=BI70</f>
        <v>1</v>
      </c>
      <c r="BJ73" s="71"/>
      <c r="BK73" s="46"/>
      <c r="BL73" s="46"/>
      <c r="BM73" s="46"/>
      <c r="BN73" s="71"/>
      <c r="BO73" s="72"/>
      <c r="BP73" s="71" t="b">
        <f>(BI70+BL70+BN70)=BP70</f>
        <v>1</v>
      </c>
      <c r="BQ73" s="102"/>
      <c r="BR73" s="46"/>
      <c r="BS73" s="46"/>
      <c r="BT73" s="46"/>
      <c r="BU73" s="100"/>
      <c r="BV73" s="46"/>
      <c r="BW73" s="71" t="b">
        <f>(BP70+BS70+BU70)=BW70</f>
        <v>1</v>
      </c>
      <c r="BX73" s="102"/>
      <c r="BY73" s="46"/>
      <c r="BZ73" s="46"/>
      <c r="CA73" s="46"/>
      <c r="CB73" s="46"/>
      <c r="CC73" s="46"/>
      <c r="CD73" s="71" t="b">
        <f>(BW70+BZ70+CB70)=CD70</f>
        <v>1</v>
      </c>
      <c r="CE73" s="101"/>
      <c r="CF73" s="46"/>
      <c r="CG73" s="46"/>
      <c r="CH73" s="46"/>
      <c r="CI73" s="46"/>
      <c r="CJ73" s="46"/>
      <c r="CK73" s="71" t="b">
        <f>(CD70+CG70+CI70)=CK70</f>
        <v>1</v>
      </c>
      <c r="CL73" s="101"/>
      <c r="CM73" s="46"/>
      <c r="CN73" s="46"/>
      <c r="CO73" s="46"/>
      <c r="CP73" s="46"/>
      <c r="CQ73" s="46"/>
      <c r="CR73" s="71" t="b">
        <f>(CK70+CN70+CP70)=CR70</f>
        <v>0</v>
      </c>
      <c r="CS73" s="101"/>
    </row>
    <row r="74" spans="1:97" s="97" customFormat="1">
      <c r="C74" s="98"/>
      <c r="D74" s="46"/>
      <c r="E74" s="46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</row>
    <row r="75" spans="1:97" s="84" customFormat="1" ht="18.95" thickBot="1">
      <c r="B75" s="97"/>
      <c r="C75" s="94"/>
      <c r="D75" s="85"/>
      <c r="E75" s="85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</row>
    <row r="76" spans="1:97" ht="15" thickTop="1">
      <c r="C76" s="167" t="s">
        <v>52</v>
      </c>
      <c r="D76" s="30"/>
      <c r="E76" s="30"/>
      <c r="F76" s="7"/>
      <c r="G76" s="150">
        <f>G$7</f>
        <v>45748</v>
      </c>
      <c r="H76" s="151"/>
      <c r="I76" s="151"/>
      <c r="J76" s="151"/>
      <c r="K76" s="151"/>
      <c r="L76" s="151"/>
      <c r="M76" s="152"/>
      <c r="N76" s="150">
        <f>N$7</f>
        <v>45778</v>
      </c>
      <c r="O76" s="151"/>
      <c r="P76" s="151"/>
      <c r="Q76" s="151"/>
      <c r="R76" s="151"/>
      <c r="S76" s="151"/>
      <c r="T76" s="151"/>
      <c r="U76" s="150">
        <f>U$7</f>
        <v>45809</v>
      </c>
      <c r="V76" s="151"/>
      <c r="W76" s="151"/>
      <c r="X76" s="151"/>
      <c r="Y76" s="151"/>
      <c r="Z76" s="151"/>
      <c r="AA76" s="152"/>
      <c r="AB76" s="150">
        <f>AB$7</f>
        <v>45839</v>
      </c>
      <c r="AC76" s="151"/>
      <c r="AD76" s="151"/>
      <c r="AE76" s="151"/>
      <c r="AF76" s="151"/>
      <c r="AG76" s="151"/>
      <c r="AH76" s="152"/>
      <c r="AI76" s="150">
        <f>AI$7</f>
        <v>45870</v>
      </c>
      <c r="AJ76" s="151"/>
      <c r="AK76" s="151"/>
      <c r="AL76" s="151"/>
      <c r="AM76" s="151"/>
      <c r="AN76" s="151"/>
      <c r="AO76" s="152"/>
      <c r="AP76" s="150">
        <f>AP$7</f>
        <v>45901</v>
      </c>
      <c r="AQ76" s="151"/>
      <c r="AR76" s="151"/>
      <c r="AS76" s="151"/>
      <c r="AT76" s="151"/>
      <c r="AU76" s="151"/>
      <c r="AV76" s="152"/>
      <c r="AW76" s="150">
        <f>AW$7</f>
        <v>45931</v>
      </c>
      <c r="AX76" s="151"/>
      <c r="AY76" s="151"/>
      <c r="AZ76" s="151"/>
      <c r="BA76" s="151"/>
      <c r="BB76" s="151"/>
      <c r="BC76" s="152"/>
      <c r="BD76" s="150">
        <f>BD$7</f>
        <v>45962</v>
      </c>
      <c r="BE76" s="151"/>
      <c r="BF76" s="151"/>
      <c r="BG76" s="151"/>
      <c r="BH76" s="151"/>
      <c r="BI76" s="151"/>
      <c r="BJ76" s="152"/>
      <c r="BK76" s="150">
        <f>BK$7</f>
        <v>45992</v>
      </c>
      <c r="BL76" s="151"/>
      <c r="BM76" s="151"/>
      <c r="BN76" s="151"/>
      <c r="BO76" s="151"/>
      <c r="BP76" s="151"/>
      <c r="BQ76" s="152"/>
      <c r="BR76" s="150">
        <f>BR$7</f>
        <v>46023</v>
      </c>
      <c r="BS76" s="151"/>
      <c r="BT76" s="151"/>
      <c r="BU76" s="151"/>
      <c r="BV76" s="151"/>
      <c r="BW76" s="151"/>
      <c r="BX76" s="152"/>
      <c r="BY76" s="150">
        <f>BY$7</f>
        <v>46054</v>
      </c>
      <c r="BZ76" s="151"/>
      <c r="CA76" s="151"/>
      <c r="CB76" s="151"/>
      <c r="CC76" s="151"/>
      <c r="CD76" s="151"/>
      <c r="CE76" s="152"/>
      <c r="CF76" s="150">
        <f>CF$7</f>
        <v>46082</v>
      </c>
      <c r="CG76" s="151"/>
      <c r="CH76" s="151"/>
      <c r="CI76" s="151"/>
      <c r="CJ76" s="151"/>
      <c r="CK76" s="151"/>
      <c r="CL76" s="152"/>
      <c r="CM76" s="150" t="str">
        <f>CM$7</f>
        <v>FY26 1H</v>
      </c>
      <c r="CN76" s="151"/>
      <c r="CO76" s="151"/>
      <c r="CP76" s="151"/>
      <c r="CQ76" s="151"/>
      <c r="CR76" s="151"/>
      <c r="CS76" s="152"/>
    </row>
    <row r="77" spans="1:97">
      <c r="C77" s="168"/>
      <c r="D77" s="31"/>
      <c r="E77" s="31"/>
      <c r="F77" s="8" t="s">
        <v>6</v>
      </c>
      <c r="G77" s="146" t="str">
        <f>G$8</f>
        <v>Pur</v>
      </c>
      <c r="H77" s="147"/>
      <c r="I77" s="148" t="str">
        <f>I$8</f>
        <v>Consumption</v>
      </c>
      <c r="J77" s="147"/>
      <c r="K77" s="148" t="str">
        <f>K$8</f>
        <v>C/B</v>
      </c>
      <c r="L77" s="147"/>
      <c r="M77" s="103" t="str">
        <f>M$8</f>
        <v>Inv Days</v>
      </c>
      <c r="N77" s="146" t="str">
        <f>N$8</f>
        <v>Pur</v>
      </c>
      <c r="O77" s="147"/>
      <c r="P77" s="148" t="str">
        <f>P$8</f>
        <v>Consumption</v>
      </c>
      <c r="Q77" s="147"/>
      <c r="R77" s="148" t="str">
        <f>R$8</f>
        <v>C/B</v>
      </c>
      <c r="S77" s="149"/>
      <c r="T77" s="104" t="str">
        <f t="shared" ref="T77" si="384">T$8</f>
        <v>Inv Days</v>
      </c>
      <c r="U77" s="149" t="str">
        <f t="shared" ref="U77" si="385">U$8</f>
        <v>Pur</v>
      </c>
      <c r="V77" s="147"/>
      <c r="W77" s="148" t="str">
        <f t="shared" ref="W77" si="386">W$8</f>
        <v>Consumption</v>
      </c>
      <c r="X77" s="147"/>
      <c r="Y77" s="148" t="str">
        <f t="shared" ref="Y77" si="387">Y$8</f>
        <v>C/B</v>
      </c>
      <c r="Z77" s="149"/>
      <c r="AA77" s="104" t="str">
        <f t="shared" ref="AA77:AB77" si="388">AA$8</f>
        <v>Inv Days</v>
      </c>
      <c r="AB77" s="146" t="str">
        <f t="shared" si="388"/>
        <v>Pur</v>
      </c>
      <c r="AC77" s="147"/>
      <c r="AD77" s="148" t="str">
        <f t="shared" ref="AD77" si="389">AD$8</f>
        <v>Consumption</v>
      </c>
      <c r="AE77" s="147"/>
      <c r="AF77" s="148" t="str">
        <f t="shared" ref="AF77" si="390">AF$8</f>
        <v>C/B</v>
      </c>
      <c r="AG77" s="149"/>
      <c r="AH77" s="104" t="str">
        <f t="shared" ref="AH77:AI77" si="391">AH$8</f>
        <v>Inv Days</v>
      </c>
      <c r="AI77" s="146" t="str">
        <f t="shared" si="391"/>
        <v>Pur</v>
      </c>
      <c r="AJ77" s="147"/>
      <c r="AK77" s="148" t="str">
        <f t="shared" ref="AK77" si="392">AK$8</f>
        <v>Consumption</v>
      </c>
      <c r="AL77" s="147"/>
      <c r="AM77" s="148" t="str">
        <f t="shared" ref="AM77" si="393">AM$8</f>
        <v>C/B</v>
      </c>
      <c r="AN77" s="149"/>
      <c r="AO77" s="105" t="str">
        <f t="shared" ref="AO77:AP77" si="394">AO$8</f>
        <v>Inv Days</v>
      </c>
      <c r="AP77" s="146" t="str">
        <f t="shared" si="394"/>
        <v>Pur</v>
      </c>
      <c r="AQ77" s="147"/>
      <c r="AR77" s="148" t="str">
        <f t="shared" ref="AR77" si="395">AR$8</f>
        <v>Consumption</v>
      </c>
      <c r="AS77" s="147"/>
      <c r="AT77" s="148" t="str">
        <f t="shared" ref="AT77" si="396">AT$8</f>
        <v>C/B</v>
      </c>
      <c r="AU77" s="149"/>
      <c r="AV77" s="104" t="str">
        <f t="shared" ref="AV77:AW77" si="397">AV$8</f>
        <v>Inv Days</v>
      </c>
      <c r="AW77" s="146" t="str">
        <f t="shared" si="397"/>
        <v>Pur</v>
      </c>
      <c r="AX77" s="147"/>
      <c r="AY77" s="148" t="str">
        <f t="shared" ref="AY77" si="398">AY$8</f>
        <v>Consumption</v>
      </c>
      <c r="AZ77" s="147"/>
      <c r="BA77" s="148" t="str">
        <f t="shared" ref="BA77" si="399">BA$8</f>
        <v>C/B</v>
      </c>
      <c r="BB77" s="149"/>
      <c r="BC77" s="104" t="str">
        <f t="shared" ref="BC77:BD77" si="400">BC$8</f>
        <v>Inv Days</v>
      </c>
      <c r="BD77" s="146" t="str">
        <f t="shared" si="400"/>
        <v>Pur</v>
      </c>
      <c r="BE77" s="147"/>
      <c r="BF77" s="148" t="str">
        <f t="shared" ref="BF77" si="401">BF$8</f>
        <v>Consumption</v>
      </c>
      <c r="BG77" s="147"/>
      <c r="BH77" s="148" t="str">
        <f t="shared" ref="BH77" si="402">BH$8</f>
        <v>C/B</v>
      </c>
      <c r="BI77" s="149"/>
      <c r="BJ77" s="104" t="str">
        <f t="shared" ref="BJ77:BK77" si="403">BJ$8</f>
        <v>Inv Days</v>
      </c>
      <c r="BK77" s="146" t="str">
        <f t="shared" si="403"/>
        <v>Pur</v>
      </c>
      <c r="BL77" s="147"/>
      <c r="BM77" s="148" t="str">
        <f t="shared" ref="BM77" si="404">BM$8</f>
        <v>Consumption</v>
      </c>
      <c r="BN77" s="147"/>
      <c r="BO77" s="148" t="str">
        <f t="shared" ref="BO77" si="405">BO$8</f>
        <v>C/B</v>
      </c>
      <c r="BP77" s="149"/>
      <c r="BQ77" s="104" t="str">
        <f t="shared" ref="BQ77:BR77" si="406">BQ$8</f>
        <v>Inv Days</v>
      </c>
      <c r="BR77" s="146" t="str">
        <f t="shared" si="406"/>
        <v>Pur</v>
      </c>
      <c r="BS77" s="147"/>
      <c r="BT77" s="148" t="str">
        <f t="shared" ref="BT77" si="407">BT$8</f>
        <v>Consumption</v>
      </c>
      <c r="BU77" s="147"/>
      <c r="BV77" s="148" t="str">
        <f t="shared" ref="BV77" si="408">BV$8</f>
        <v>C/B</v>
      </c>
      <c r="BW77" s="149"/>
      <c r="BX77" s="104" t="str">
        <f t="shared" ref="BX77:BY77" si="409">BX$8</f>
        <v>Inv Days</v>
      </c>
      <c r="BY77" s="146" t="str">
        <f t="shared" si="409"/>
        <v>Pur</v>
      </c>
      <c r="BZ77" s="147"/>
      <c r="CA77" s="148" t="str">
        <f t="shared" ref="CA77" si="410">CA$8</f>
        <v>Consumption</v>
      </c>
      <c r="CB77" s="147"/>
      <c r="CC77" s="148" t="str">
        <f t="shared" ref="CC77" si="411">CC$8</f>
        <v>C/B</v>
      </c>
      <c r="CD77" s="149"/>
      <c r="CE77" s="104" t="str">
        <f t="shared" ref="CE77:CF77" si="412">CE$8</f>
        <v>Inv Days</v>
      </c>
      <c r="CF77" s="146" t="str">
        <f t="shared" si="412"/>
        <v>Pur</v>
      </c>
      <c r="CG77" s="147"/>
      <c r="CH77" s="148" t="str">
        <f t="shared" ref="CH77" si="413">CH$8</f>
        <v>Consumption</v>
      </c>
      <c r="CI77" s="147"/>
      <c r="CJ77" s="148" t="str">
        <f t="shared" ref="CJ77" si="414">CJ$8</f>
        <v>C/B</v>
      </c>
      <c r="CK77" s="149"/>
      <c r="CL77" s="104" t="str">
        <f t="shared" ref="CL77:CM77" si="415">CL$8</f>
        <v>Inv Days</v>
      </c>
      <c r="CM77" s="146" t="str">
        <f t="shared" si="415"/>
        <v>Pur</v>
      </c>
      <c r="CN77" s="147"/>
      <c r="CO77" s="148" t="str">
        <f t="shared" ref="CO77" si="416">CO$8</f>
        <v>Consumption</v>
      </c>
      <c r="CP77" s="147"/>
      <c r="CQ77" s="148" t="str">
        <f t="shared" ref="CQ77" si="417">CQ$8</f>
        <v>C/B</v>
      </c>
      <c r="CR77" s="149"/>
      <c r="CS77" s="104" t="str">
        <f t="shared" ref="CS77" si="418">CS$8</f>
        <v>Inv Days</v>
      </c>
    </row>
    <row r="78" spans="1:97">
      <c r="C78" s="169"/>
      <c r="D78" s="32"/>
      <c r="E78" s="32"/>
      <c r="F78" s="8" t="str">
        <f>F61</f>
        <v>Fct</v>
      </c>
      <c r="G78" s="106" t="str">
        <f t="shared" ref="G78:S78" si="419">G$9</f>
        <v>L/F</v>
      </c>
      <c r="H78" s="107" t="str">
        <f t="shared" si="419"/>
        <v>Act</v>
      </c>
      <c r="I78" s="108" t="str">
        <f t="shared" si="419"/>
        <v>L/F</v>
      </c>
      <c r="J78" s="107" t="str">
        <f t="shared" si="419"/>
        <v>Act</v>
      </c>
      <c r="K78" s="109" t="str">
        <f t="shared" si="419"/>
        <v>L/F</v>
      </c>
      <c r="L78" s="110" t="str">
        <f t="shared" si="419"/>
        <v>Act</v>
      </c>
      <c r="M78" s="111" t="str">
        <f t="shared" si="419"/>
        <v>Act</v>
      </c>
      <c r="N78" s="106" t="str">
        <f t="shared" si="419"/>
        <v>L/F</v>
      </c>
      <c r="O78" s="107" t="str">
        <f t="shared" si="419"/>
        <v>Act</v>
      </c>
      <c r="P78" s="108" t="str">
        <f t="shared" si="419"/>
        <v>L/F</v>
      </c>
      <c r="Q78" s="107" t="str">
        <f t="shared" si="419"/>
        <v>Act</v>
      </c>
      <c r="R78" s="109" t="str">
        <f t="shared" si="419"/>
        <v>L/F</v>
      </c>
      <c r="S78" s="112" t="str">
        <f t="shared" si="419"/>
        <v>Act</v>
      </c>
      <c r="T78" s="113" t="str">
        <f t="shared" ref="T78:BX78" si="420">T$9</f>
        <v>Act</v>
      </c>
      <c r="U78" s="108" t="str">
        <f t="shared" si="420"/>
        <v>L/F</v>
      </c>
      <c r="V78" s="107" t="str">
        <f t="shared" si="420"/>
        <v>Act</v>
      </c>
      <c r="W78" s="108" t="str">
        <f t="shared" si="420"/>
        <v>L/F</v>
      </c>
      <c r="X78" s="107" t="str">
        <f t="shared" si="420"/>
        <v>Act</v>
      </c>
      <c r="Y78" s="109" t="str">
        <f t="shared" si="420"/>
        <v>L/F</v>
      </c>
      <c r="Z78" s="112" t="str">
        <f t="shared" si="420"/>
        <v>Act</v>
      </c>
      <c r="AA78" s="112" t="str">
        <f t="shared" si="420"/>
        <v>Act</v>
      </c>
      <c r="AB78" s="106" t="str">
        <f t="shared" si="420"/>
        <v>L/F</v>
      </c>
      <c r="AC78" s="107" t="str">
        <f t="shared" si="420"/>
        <v>Act</v>
      </c>
      <c r="AD78" s="108" t="str">
        <f t="shared" si="420"/>
        <v>L/F</v>
      </c>
      <c r="AE78" s="107" t="str">
        <f t="shared" si="420"/>
        <v>Act</v>
      </c>
      <c r="AF78" s="109" t="str">
        <f t="shared" si="420"/>
        <v>L/F</v>
      </c>
      <c r="AG78" s="112" t="str">
        <f t="shared" si="420"/>
        <v>Act</v>
      </c>
      <c r="AH78" s="112" t="str">
        <f t="shared" si="420"/>
        <v>Act</v>
      </c>
      <c r="AI78" s="106" t="str">
        <f t="shared" si="420"/>
        <v>L/F</v>
      </c>
      <c r="AJ78" s="107" t="str">
        <f t="shared" si="420"/>
        <v>T/F</v>
      </c>
      <c r="AK78" s="108" t="str">
        <f t="shared" si="420"/>
        <v>L/F</v>
      </c>
      <c r="AL78" s="107" t="str">
        <f t="shared" si="420"/>
        <v>T/F</v>
      </c>
      <c r="AM78" s="109" t="str">
        <f t="shared" si="420"/>
        <v>L/F</v>
      </c>
      <c r="AN78" s="110" t="str">
        <f t="shared" si="420"/>
        <v>T/F</v>
      </c>
      <c r="AO78" s="111" t="str">
        <f t="shared" si="420"/>
        <v>T/F</v>
      </c>
      <c r="AP78" s="106" t="str">
        <f t="shared" si="420"/>
        <v>L/F</v>
      </c>
      <c r="AQ78" s="107" t="str">
        <f t="shared" si="420"/>
        <v>T/F</v>
      </c>
      <c r="AR78" s="108" t="str">
        <f t="shared" si="420"/>
        <v>L/F</v>
      </c>
      <c r="AS78" s="107" t="str">
        <f t="shared" si="420"/>
        <v>T/F</v>
      </c>
      <c r="AT78" s="109" t="str">
        <f t="shared" si="420"/>
        <v>L/F</v>
      </c>
      <c r="AU78" s="112" t="str">
        <f t="shared" si="420"/>
        <v>T/F</v>
      </c>
      <c r="AV78" s="113" t="str">
        <f t="shared" si="420"/>
        <v>T/F</v>
      </c>
      <c r="AW78" s="106" t="str">
        <f t="shared" si="420"/>
        <v>L/F</v>
      </c>
      <c r="AX78" s="107" t="str">
        <f t="shared" si="420"/>
        <v>T/F</v>
      </c>
      <c r="AY78" s="108" t="str">
        <f t="shared" si="420"/>
        <v>L/F</v>
      </c>
      <c r="AZ78" s="107" t="str">
        <f t="shared" si="420"/>
        <v>T/F</v>
      </c>
      <c r="BA78" s="109" t="str">
        <f t="shared" si="420"/>
        <v>L/F</v>
      </c>
      <c r="BB78" s="112" t="str">
        <f t="shared" si="420"/>
        <v>T/F</v>
      </c>
      <c r="BC78" s="113" t="str">
        <f t="shared" si="420"/>
        <v>T/F</v>
      </c>
      <c r="BD78" s="106" t="str">
        <f t="shared" si="420"/>
        <v>L/F</v>
      </c>
      <c r="BE78" s="107" t="str">
        <f t="shared" si="420"/>
        <v>T/F</v>
      </c>
      <c r="BF78" s="108" t="str">
        <f t="shared" si="420"/>
        <v>L/F</v>
      </c>
      <c r="BG78" s="107" t="str">
        <f t="shared" si="420"/>
        <v>T/F</v>
      </c>
      <c r="BH78" s="109" t="str">
        <f t="shared" si="420"/>
        <v>L/F</v>
      </c>
      <c r="BI78" s="112" t="str">
        <f t="shared" si="420"/>
        <v>T/F</v>
      </c>
      <c r="BJ78" s="113" t="str">
        <f t="shared" si="420"/>
        <v>T/F</v>
      </c>
      <c r="BK78" s="106" t="str">
        <f t="shared" si="420"/>
        <v>L/F</v>
      </c>
      <c r="BL78" s="107" t="str">
        <f t="shared" si="420"/>
        <v>T/F</v>
      </c>
      <c r="BM78" s="108" t="str">
        <f t="shared" si="420"/>
        <v>L/F</v>
      </c>
      <c r="BN78" s="107" t="str">
        <f t="shared" si="420"/>
        <v>T/F</v>
      </c>
      <c r="BO78" s="109" t="str">
        <f t="shared" si="420"/>
        <v>L/F</v>
      </c>
      <c r="BP78" s="112" t="str">
        <f t="shared" si="420"/>
        <v>T/F</v>
      </c>
      <c r="BQ78" s="113" t="str">
        <f t="shared" si="420"/>
        <v>T/F</v>
      </c>
      <c r="BR78" s="106" t="str">
        <f t="shared" si="420"/>
        <v>L/F</v>
      </c>
      <c r="BS78" s="107" t="str">
        <f t="shared" si="420"/>
        <v>T/F</v>
      </c>
      <c r="BT78" s="108" t="str">
        <f t="shared" si="420"/>
        <v>L/F</v>
      </c>
      <c r="BU78" s="107" t="str">
        <f t="shared" si="420"/>
        <v>T/F</v>
      </c>
      <c r="BV78" s="109" t="str">
        <f t="shared" si="420"/>
        <v>L/F</v>
      </c>
      <c r="BW78" s="112" t="str">
        <f t="shared" si="420"/>
        <v>T/F</v>
      </c>
      <c r="BX78" s="113" t="str">
        <f t="shared" si="420"/>
        <v>T/F</v>
      </c>
      <c r="BY78" s="106" t="str">
        <f t="shared" ref="BY78:CS78" si="421">BY$9</f>
        <v>L/F</v>
      </c>
      <c r="BZ78" s="107" t="str">
        <f t="shared" si="421"/>
        <v>T/F</v>
      </c>
      <c r="CA78" s="108" t="str">
        <f t="shared" si="421"/>
        <v>L/F</v>
      </c>
      <c r="CB78" s="107" t="str">
        <f t="shared" si="421"/>
        <v>T/F</v>
      </c>
      <c r="CC78" s="109" t="str">
        <f t="shared" si="421"/>
        <v>L/F</v>
      </c>
      <c r="CD78" s="112" t="str">
        <f t="shared" si="421"/>
        <v>T/F</v>
      </c>
      <c r="CE78" s="113" t="str">
        <f t="shared" si="421"/>
        <v>T/F</v>
      </c>
      <c r="CF78" s="106" t="str">
        <f t="shared" si="421"/>
        <v>L/F</v>
      </c>
      <c r="CG78" s="107" t="str">
        <f t="shared" si="421"/>
        <v>T/F</v>
      </c>
      <c r="CH78" s="108" t="str">
        <f t="shared" si="421"/>
        <v>L/F</v>
      </c>
      <c r="CI78" s="107" t="str">
        <f t="shared" si="421"/>
        <v>T/F</v>
      </c>
      <c r="CJ78" s="109" t="str">
        <f t="shared" si="421"/>
        <v>L/F</v>
      </c>
      <c r="CK78" s="112" t="str">
        <f t="shared" si="421"/>
        <v>T/F</v>
      </c>
      <c r="CL78" s="113" t="str">
        <f t="shared" si="421"/>
        <v>T/F</v>
      </c>
      <c r="CM78" s="106" t="str">
        <f t="shared" si="421"/>
        <v>BP</v>
      </c>
      <c r="CN78" s="107" t="str">
        <f t="shared" si="421"/>
        <v>T/F</v>
      </c>
      <c r="CO78" s="108" t="str">
        <f t="shared" si="421"/>
        <v>BP</v>
      </c>
      <c r="CP78" s="107" t="str">
        <f t="shared" si="421"/>
        <v>T/F</v>
      </c>
      <c r="CQ78" s="109" t="str">
        <f t="shared" si="421"/>
        <v>BP</v>
      </c>
      <c r="CR78" s="112" t="str">
        <f t="shared" si="421"/>
        <v>T/F</v>
      </c>
      <c r="CS78" s="113" t="str">
        <f t="shared" si="421"/>
        <v>T/F</v>
      </c>
    </row>
    <row r="79" spans="1:97">
      <c r="C79" s="93" t="s">
        <v>53</v>
      </c>
      <c r="D79" s="42"/>
      <c r="E79" s="42"/>
      <c r="F79" s="6">
        <f t="shared" ref="F79:L79" si="422">F18</f>
        <v>6849.7973310999996</v>
      </c>
      <c r="G79" s="24">
        <f>G18</f>
        <v>15718.812574859996</v>
      </c>
      <c r="H79" s="25">
        <f t="shared" si="422"/>
        <v>15445.0347869</v>
      </c>
      <c r="I79" s="25">
        <f t="shared" si="422"/>
        <v>-12511.435592048583</v>
      </c>
      <c r="J79" s="25">
        <f t="shared" si="422"/>
        <v>-12552.847006710002</v>
      </c>
      <c r="K79" s="25">
        <f t="shared" si="422"/>
        <v>10057.174313911411</v>
      </c>
      <c r="L79" s="25">
        <f t="shared" si="422"/>
        <v>11326.078751289997</v>
      </c>
      <c r="M79" s="37">
        <f t="shared" ref="M79:M83" si="423">IFERROR((L79/-Q79)*30,0)</f>
        <v>22.949907315938606</v>
      </c>
      <c r="N79" s="26">
        <f t="shared" ref="N79:S79" si="424">N18</f>
        <v>10650.385123039998</v>
      </c>
      <c r="O79" s="25">
        <f t="shared" si="424"/>
        <v>11298.457456519998</v>
      </c>
      <c r="P79" s="25">
        <f t="shared" si="424"/>
        <v>-14659.60426082276</v>
      </c>
      <c r="Q79" s="25">
        <f t="shared" si="424"/>
        <v>-14805.391492919998</v>
      </c>
      <c r="R79" s="25">
        <f t="shared" si="424"/>
        <v>5863.8839735072406</v>
      </c>
      <c r="S79" s="25">
        <f t="shared" si="424"/>
        <v>6411.5461848900004</v>
      </c>
      <c r="T79" s="37">
        <f t="shared" ref="T79:T83" si="425">IFERROR((S79/-X79)*30,0)</f>
        <v>13.6192228924641</v>
      </c>
      <c r="U79" s="27">
        <f t="shared" ref="U79:Z79" si="426">U18</f>
        <v>13369.66638085</v>
      </c>
      <c r="V79" s="25">
        <f t="shared" si="426"/>
        <v>14399.604917539998</v>
      </c>
      <c r="W79" s="25">
        <f t="shared" si="426"/>
        <v>-13746.04462724109</v>
      </c>
      <c r="X79" s="25">
        <f t="shared" si="426"/>
        <v>-14123.154240550002</v>
      </c>
      <c r="Y79" s="25">
        <f t="shared" si="426"/>
        <v>7022.0609284989087</v>
      </c>
      <c r="Z79" s="25">
        <f t="shared" si="426"/>
        <v>6721.1379118799996</v>
      </c>
      <c r="AA79" s="37">
        <f t="shared" ref="AA79:AA83" si="427">IFERROR((Z79/-AE79)*30,0)</f>
        <v>13.416914087502342</v>
      </c>
      <c r="AB79" s="27">
        <f t="shared" ref="AB79:AG79" si="428">AB18</f>
        <v>15552.055329500001</v>
      </c>
      <c r="AC79" s="25">
        <f t="shared" si="428"/>
        <v>15680.617957180004</v>
      </c>
      <c r="AD79" s="25">
        <f t="shared" si="428"/>
        <v>-14987.657954214768</v>
      </c>
      <c r="AE79" s="25">
        <f t="shared" si="428"/>
        <v>-15028.354213300003</v>
      </c>
      <c r="AF79" s="24">
        <f t="shared" si="428"/>
        <v>7176.1831271652318</v>
      </c>
      <c r="AG79" s="25">
        <f t="shared" si="428"/>
        <v>7163.7654957600007</v>
      </c>
      <c r="AH79" s="37">
        <f t="shared" ref="AH79:AH83" si="429">IFERROR((AG79/-AL79)*30,0)</f>
        <v>13.69320914007459</v>
      </c>
      <c r="AI79" s="26">
        <f t="shared" ref="AI79:AN79" si="430">AI18</f>
        <v>15007.801554000001</v>
      </c>
      <c r="AJ79" s="25">
        <f t="shared" si="430"/>
        <v>14267.482181320001</v>
      </c>
      <c r="AK79" s="25">
        <f t="shared" si="430"/>
        <v>-15537.929697294103</v>
      </c>
      <c r="AL79" s="25">
        <f t="shared" si="430"/>
        <v>-15694.857405181599</v>
      </c>
      <c r="AM79" s="25">
        <f t="shared" si="430"/>
        <v>6545.7709838711326</v>
      </c>
      <c r="AN79" s="25">
        <f t="shared" si="430"/>
        <v>5836.3562718984031</v>
      </c>
      <c r="AO79" s="37">
        <f t="shared" ref="AO79:AO83" si="431">IFERROR((AN79/-AS79)*30,0)</f>
        <v>11.856172677319634</v>
      </c>
      <c r="AP79" s="26">
        <f t="shared" ref="AP79:AU79" si="432">AP18</f>
        <v>14614.748476309998</v>
      </c>
      <c r="AQ79" s="25">
        <f t="shared" si="432"/>
        <v>14758.323229059999</v>
      </c>
      <c r="AR79" s="25">
        <f t="shared" si="432"/>
        <v>-14379.859644440587</v>
      </c>
      <c r="AS79" s="25">
        <f t="shared" si="432"/>
        <v>-14767.892887718588</v>
      </c>
      <c r="AT79" s="25">
        <f t="shared" si="432"/>
        <v>6780.659815740546</v>
      </c>
      <c r="AU79" s="25">
        <f t="shared" si="432"/>
        <v>5726.8206132398127</v>
      </c>
      <c r="AV79" s="37">
        <f t="shared" ref="AV79:AV83" si="433">IFERROR((AU79/-AZ79)*30,0)</f>
        <v>11.729711126046666</v>
      </c>
      <c r="AW79" s="26">
        <f t="shared" ref="AW79:BB79" si="434">AW18</f>
        <v>17218.782793439997</v>
      </c>
      <c r="AX79" s="25">
        <f t="shared" si="434"/>
        <v>17763.064768600005</v>
      </c>
      <c r="AY79" s="25">
        <f t="shared" si="434"/>
        <v>-14989.712667127014</v>
      </c>
      <c r="AZ79" s="25">
        <f t="shared" si="434"/>
        <v>-14646.960743618816</v>
      </c>
      <c r="BA79" s="25">
        <f t="shared" si="434"/>
        <v>9009.729942053531</v>
      </c>
      <c r="BB79" s="25">
        <f t="shared" si="434"/>
        <v>8842.9246382210004</v>
      </c>
      <c r="BC79" s="37">
        <f t="shared" ref="BC79:BC83" si="435">IFERROR((BB79/-BG79)*30,0)</f>
        <v>19.429374859412718</v>
      </c>
      <c r="BD79" s="26">
        <f t="shared" ref="BD79:BI79" si="436">BD18</f>
        <v>11915.713394709999</v>
      </c>
      <c r="BE79" s="25">
        <f t="shared" si="436"/>
        <v>12295.592814799998</v>
      </c>
      <c r="BF79" s="25">
        <f t="shared" si="436"/>
        <v>-13940.56378487371</v>
      </c>
      <c r="BG79" s="25">
        <f t="shared" si="436"/>
        <v>-13653.951352845981</v>
      </c>
      <c r="BH79" s="25">
        <f t="shared" si="436"/>
        <v>6984.8795518898205</v>
      </c>
      <c r="BI79" s="25">
        <f t="shared" si="436"/>
        <v>7484.5661001750177</v>
      </c>
      <c r="BJ79" s="37">
        <f t="shared" ref="BJ79:BJ83" si="437">IFERROR((BI79/-BN79)*30,0)</f>
        <v>19.597982037280186</v>
      </c>
      <c r="BK79" s="26">
        <f t="shared" ref="BK79:BP79" si="438">BK18</f>
        <v>13446.791889029999</v>
      </c>
      <c r="BL79" s="25">
        <f t="shared" si="438"/>
        <v>14163.828319400003</v>
      </c>
      <c r="BM79" s="25">
        <f t="shared" si="438"/>
        <v>-10581.630675548531</v>
      </c>
      <c r="BN79" s="25">
        <f t="shared" si="438"/>
        <v>-11457.14811750138</v>
      </c>
      <c r="BO79" s="25">
        <f t="shared" si="438"/>
        <v>9850.04076537129</v>
      </c>
      <c r="BP79" s="25">
        <f t="shared" si="438"/>
        <v>10191.246302073638</v>
      </c>
      <c r="BQ79" s="37">
        <f t="shared" ref="BQ79:BQ83" si="439">IFERROR((BP79/-BU79)*30,0)</f>
        <v>29.065024576099194</v>
      </c>
      <c r="BR79" s="26">
        <f t="shared" ref="BR79:BW79" si="440">BR18</f>
        <v>6387.7863726499991</v>
      </c>
      <c r="BS79" s="25">
        <f t="shared" si="440"/>
        <v>6439.7640468000009</v>
      </c>
      <c r="BT79" s="25">
        <f t="shared" si="440"/>
        <v>-10171.493977462133</v>
      </c>
      <c r="BU79" s="25">
        <f t="shared" si="440"/>
        <v>-10519.082420237266</v>
      </c>
      <c r="BV79" s="25">
        <f t="shared" si="440"/>
        <v>6066.3331605591566</v>
      </c>
      <c r="BW79" s="25">
        <f t="shared" si="440"/>
        <v>6111.9279286363726</v>
      </c>
      <c r="BX79" s="37">
        <f t="shared" ref="BX79:BX83" si="441">IFERROR((BW79/-CB79)*30,0)</f>
        <v>19.580932690778177</v>
      </c>
      <c r="BY79" s="26">
        <f t="shared" ref="BY79:CD79" si="442">BY18</f>
        <v>9400.6263956999992</v>
      </c>
      <c r="BZ79" s="25">
        <f t="shared" si="442"/>
        <v>9459.6628350699993</v>
      </c>
      <c r="CA79" s="25">
        <f t="shared" si="442"/>
        <v>-9192.8651026256357</v>
      </c>
      <c r="CB79" s="25">
        <f t="shared" si="442"/>
        <v>-9364.1013303439468</v>
      </c>
      <c r="CC79" s="25">
        <f t="shared" si="442"/>
        <v>6274.0944536335192</v>
      </c>
      <c r="CD79" s="25">
        <f t="shared" si="442"/>
        <v>6207.4894333624234</v>
      </c>
      <c r="CE79" s="37">
        <f t="shared" ref="CE79:CE83" si="443">IFERROR((CD79/-CI79)*30,0)</f>
        <v>20.100882922918537</v>
      </c>
      <c r="CF79" s="26">
        <f t="shared" ref="CF79:CK79" si="444">CF18</f>
        <v>11846.199429450002</v>
      </c>
      <c r="CG79" s="25">
        <f t="shared" si="444"/>
        <v>11798.449551740001</v>
      </c>
      <c r="CH79" s="25">
        <f t="shared" si="444"/>
        <v>-9281.7138362207024</v>
      </c>
      <c r="CI79" s="25">
        <f t="shared" si="444"/>
        <v>-9264.5026447342698</v>
      </c>
      <c r="CJ79" s="25">
        <f t="shared" si="444"/>
        <v>8838.5800468628186</v>
      </c>
      <c r="CK79" s="25">
        <f t="shared" si="444"/>
        <v>8741.4363403681564</v>
      </c>
      <c r="CL79" s="37">
        <f>IFERROR(CK79/-AVERAGE(BU79,CB79,CI79)*30,0)</f>
        <v>26.991139535506139</v>
      </c>
      <c r="CM79" s="26">
        <f t="shared" ref="CM79:CR79" si="445">CM18</f>
        <v>69676.634591870403</v>
      </c>
      <c r="CN79" s="25">
        <f t="shared" si="445"/>
        <v>0</v>
      </c>
      <c r="CO79" s="25">
        <f t="shared" si="445"/>
        <v>-71246.65225136053</v>
      </c>
      <c r="CP79" s="25">
        <f t="shared" si="445"/>
        <v>-11734.169543697364</v>
      </c>
      <c r="CQ79" s="25">
        <f t="shared" si="445"/>
        <v>7005.6923217308031</v>
      </c>
      <c r="CR79" s="25">
        <f t="shared" si="445"/>
        <v>0</v>
      </c>
      <c r="CS79" s="37">
        <f>IFERROR((CR79)/-(CP79/6)*30,0)</f>
        <v>0</v>
      </c>
    </row>
    <row r="80" spans="1:97">
      <c r="C80" s="93" t="s">
        <v>54</v>
      </c>
      <c r="D80" s="42"/>
      <c r="E80" s="42"/>
      <c r="F80" s="6">
        <f t="shared" ref="F80:L80" si="446">F35</f>
        <v>2005.3719999999998</v>
      </c>
      <c r="G80" s="24">
        <f>G35</f>
        <v>3626.7499001249994</v>
      </c>
      <c r="H80" s="25">
        <f t="shared" si="446"/>
        <v>3470.4143765784997</v>
      </c>
      <c r="I80" s="25">
        <f t="shared" si="446"/>
        <v>-3298.1653424239221</v>
      </c>
      <c r="J80" s="25">
        <f t="shared" si="446"/>
        <v>-3182.0073765784996</v>
      </c>
      <c r="K80" s="25">
        <f t="shared" si="446"/>
        <v>2514.9565577010771</v>
      </c>
      <c r="L80" s="25">
        <f t="shared" si="446"/>
        <v>2721.779</v>
      </c>
      <c r="M80" s="37">
        <f t="shared" si="423"/>
        <v>24.684644366599755</v>
      </c>
      <c r="N80" s="26">
        <f t="shared" ref="N80:S80" si="447">N35</f>
        <v>3348.4414450410004</v>
      </c>
      <c r="O80" s="25">
        <f t="shared" si="447"/>
        <v>3477.9159028082004</v>
      </c>
      <c r="P80" s="25">
        <f t="shared" si="447"/>
        <v>-3215.6268123892646</v>
      </c>
      <c r="Q80" s="25">
        <f t="shared" si="447"/>
        <v>-3307.8609028081992</v>
      </c>
      <c r="R80" s="25">
        <f t="shared" si="447"/>
        <v>2686.5936326517353</v>
      </c>
      <c r="S80" s="25">
        <f t="shared" si="447"/>
        <v>2648.5339999999997</v>
      </c>
      <c r="T80" s="37">
        <f t="shared" si="425"/>
        <v>23.846030393030453</v>
      </c>
      <c r="U80" s="27">
        <f t="shared" ref="U80:Z80" si="448">U35</f>
        <v>3348.1189892547991</v>
      </c>
      <c r="V80" s="13">
        <f t="shared" si="448"/>
        <v>3385.992895374</v>
      </c>
      <c r="W80" s="25">
        <f t="shared" si="448"/>
        <v>-3322.0170336907208</v>
      </c>
      <c r="X80" s="25">
        <f t="shared" si="448"/>
        <v>-3332.0438953739999</v>
      </c>
      <c r="Y80" s="25">
        <f t="shared" si="448"/>
        <v>2599.9359555640785</v>
      </c>
      <c r="Z80" s="25">
        <f t="shared" si="448"/>
        <v>2622.7829999999999</v>
      </c>
      <c r="AA80" s="37">
        <f t="shared" si="427"/>
        <v>23.966340404118572</v>
      </c>
      <c r="AB80" s="27">
        <f t="shared" ref="AB80:AG80" si="449">AB35</f>
        <v>3373.3063292069</v>
      </c>
      <c r="AC80" s="25">
        <f t="shared" si="449"/>
        <v>3152.8652189330996</v>
      </c>
      <c r="AD80" s="25">
        <f t="shared" si="449"/>
        <v>-3375.8694638976531</v>
      </c>
      <c r="AE80" s="25">
        <f t="shared" si="449"/>
        <v>-3283.0832189330995</v>
      </c>
      <c r="AF80" s="24">
        <f t="shared" si="449"/>
        <v>2725.2198653092469</v>
      </c>
      <c r="AG80" s="25">
        <f t="shared" si="449"/>
        <v>2604.5650000000001</v>
      </c>
      <c r="AH80" s="37">
        <f t="shared" si="429"/>
        <v>23.037033647939779</v>
      </c>
      <c r="AI80" s="26">
        <f t="shared" ref="AI80:AN80" si="450">AI35</f>
        <v>3193.3852437099995</v>
      </c>
      <c r="AJ80" s="25">
        <f t="shared" si="450"/>
        <v>3379.0945913700002</v>
      </c>
      <c r="AK80" s="25">
        <f t="shared" si="450"/>
        <v>-3348.7833881488277</v>
      </c>
      <c r="AL80" s="25">
        <f t="shared" si="450"/>
        <v>-3391.7973639365609</v>
      </c>
      <c r="AM80" s="25">
        <f t="shared" si="450"/>
        <v>2519.8217208704182</v>
      </c>
      <c r="AN80" s="25">
        <f t="shared" si="450"/>
        <v>2631.8622274334393</v>
      </c>
      <c r="AO80" s="37">
        <f t="shared" si="431"/>
        <v>23.464139200269251</v>
      </c>
      <c r="AP80" s="26">
        <f t="shared" ref="AP80:AU80" si="451">AP35</f>
        <v>3275.5984540600002</v>
      </c>
      <c r="AQ80" s="13">
        <f t="shared" si="451"/>
        <v>3397.0315770799998</v>
      </c>
      <c r="AR80" s="25">
        <f t="shared" si="451"/>
        <v>-3364.9590189141545</v>
      </c>
      <c r="AS80" s="25">
        <f t="shared" si="451"/>
        <v>-3364.9590189141545</v>
      </c>
      <c r="AT80" s="25">
        <f t="shared" si="451"/>
        <v>2560.4611560162634</v>
      </c>
      <c r="AU80" s="25">
        <f t="shared" si="451"/>
        <v>2656.9347855992846</v>
      </c>
      <c r="AV80" s="37">
        <f t="shared" si="433"/>
        <v>23.491092726396438</v>
      </c>
      <c r="AW80" s="26">
        <f t="shared" ref="AW80:BB80" si="452">AW35</f>
        <v>3275.2375195</v>
      </c>
      <c r="AX80" s="13">
        <f t="shared" si="452"/>
        <v>3366.3999159999998</v>
      </c>
      <c r="AY80" s="25">
        <f t="shared" si="452"/>
        <v>-3279.6439034905634</v>
      </c>
      <c r="AZ80" s="25">
        <f t="shared" si="452"/>
        <v>-3393.1177445148101</v>
      </c>
      <c r="BA80" s="25">
        <f t="shared" si="452"/>
        <v>2452.0547720257</v>
      </c>
      <c r="BB80" s="25">
        <f t="shared" si="452"/>
        <v>2540.216957084474</v>
      </c>
      <c r="BC80" s="37">
        <f t="shared" si="435"/>
        <v>22.590741150464247</v>
      </c>
      <c r="BD80" s="26">
        <f t="shared" ref="BD80:BI80" si="453">BD35</f>
        <v>3156.704882</v>
      </c>
      <c r="BE80" s="13">
        <f t="shared" si="453"/>
        <v>3179.7408205499996</v>
      </c>
      <c r="BF80" s="25">
        <f t="shared" si="453"/>
        <v>-3278.0096109403516</v>
      </c>
      <c r="BG80" s="25">
        <f t="shared" si="453"/>
        <v>-3373.3514188386048</v>
      </c>
      <c r="BH80" s="25">
        <f t="shared" si="453"/>
        <v>2374.7500430853484</v>
      </c>
      <c r="BI80" s="25">
        <f t="shared" si="453"/>
        <v>2446.6063587958688</v>
      </c>
      <c r="BJ80" s="37">
        <f t="shared" si="437"/>
        <v>22.483887894198109</v>
      </c>
      <c r="BK80" s="26">
        <f t="shared" ref="BK80:BP80" si="454">BK35</f>
        <v>3295.9883959999997</v>
      </c>
      <c r="BL80" s="13">
        <f t="shared" si="454"/>
        <v>3353.6471734100005</v>
      </c>
      <c r="BM80" s="25">
        <f t="shared" si="454"/>
        <v>-3174.7521986558622</v>
      </c>
      <c r="BN80" s="25">
        <f t="shared" si="454"/>
        <v>-3264.47948456531</v>
      </c>
      <c r="BO80" s="25">
        <f t="shared" si="454"/>
        <v>2445.9862404294859</v>
      </c>
      <c r="BP80" s="25">
        <f t="shared" si="454"/>
        <v>2535.7740476405593</v>
      </c>
      <c r="BQ80" s="37">
        <f t="shared" si="439"/>
        <v>23.461216645021921</v>
      </c>
      <c r="BR80" s="26">
        <f t="shared" ref="BR80:BW80" si="455">BR35</f>
        <v>3169.2189424999997</v>
      </c>
      <c r="BS80" s="13">
        <f t="shared" si="455"/>
        <v>3216.6590624999999</v>
      </c>
      <c r="BT80" s="25">
        <f t="shared" si="455"/>
        <v>-3132.1896153568559</v>
      </c>
      <c r="BU80" s="25">
        <f t="shared" si="455"/>
        <v>-3242.5096524292253</v>
      </c>
      <c r="BV80" s="25">
        <f t="shared" si="455"/>
        <v>2513.0155675726296</v>
      </c>
      <c r="BW80" s="25">
        <f t="shared" si="455"/>
        <v>2589.9234577113343</v>
      </c>
      <c r="BX80" s="37">
        <f t="shared" si="441"/>
        <v>24.438783802620712</v>
      </c>
      <c r="BY80" s="26">
        <f t="shared" ref="BY80:CD80" si="456">BY35</f>
        <v>3056.43427041</v>
      </c>
      <c r="BZ80" s="13">
        <f t="shared" si="456"/>
        <v>3274.3360750500001</v>
      </c>
      <c r="CA80" s="25">
        <f t="shared" si="456"/>
        <v>-3088.7347306660049</v>
      </c>
      <c r="CB80" s="25">
        <f t="shared" si="456"/>
        <v>-3179.2786563711102</v>
      </c>
      <c r="CC80" s="25">
        <f t="shared" si="456"/>
        <v>2521.7151073166247</v>
      </c>
      <c r="CD80" s="25">
        <f t="shared" si="456"/>
        <v>2634.9808763902238</v>
      </c>
      <c r="CE80" s="37">
        <f t="shared" si="443"/>
        <v>24.413822168896417</v>
      </c>
      <c r="CF80" s="26">
        <f t="shared" ref="CF80:CK80" si="457">CF35</f>
        <v>2858.9056457000002</v>
      </c>
      <c r="CG80" s="13">
        <f t="shared" si="457"/>
        <v>3003.95532521</v>
      </c>
      <c r="CH80" s="25">
        <f t="shared" si="457"/>
        <v>-3089.8763433801237</v>
      </c>
      <c r="CI80" s="25">
        <f t="shared" si="457"/>
        <v>-3237.8963746371878</v>
      </c>
      <c r="CJ80" s="25">
        <f t="shared" si="457"/>
        <v>2219.7444096365007</v>
      </c>
      <c r="CK80" s="25">
        <f t="shared" si="457"/>
        <v>2301.0398269630355</v>
      </c>
      <c r="CL80" s="37">
        <f t="shared" ref="CL80:CL83" si="458">IFERROR(CK80/-AVERAGE(BU80,CB80,CI80)*30,0)</f>
        <v>21.43895905647474</v>
      </c>
      <c r="CM80" s="26">
        <f t="shared" ref="CM80:CR80" si="459">CM35</f>
        <v>19768.525577</v>
      </c>
      <c r="CN80" s="13">
        <f t="shared" si="459"/>
        <v>0</v>
      </c>
      <c r="CO80" s="25">
        <f t="shared" si="459"/>
        <v>-19721.322611169071</v>
      </c>
      <c r="CP80" s="25">
        <f t="shared" si="459"/>
        <v>0</v>
      </c>
      <c r="CQ80" s="25">
        <f t="shared" si="459"/>
        <v>2458.2146899857621</v>
      </c>
      <c r="CR80" s="25">
        <f t="shared" si="459"/>
        <v>2111.0398269630355</v>
      </c>
      <c r="CS80" s="37">
        <f>IFERROR((CR80)/-(CP80/6)*30,0)</f>
        <v>0</v>
      </c>
    </row>
    <row r="81" spans="3:97">
      <c r="C81" s="93" t="s">
        <v>55</v>
      </c>
      <c r="D81" s="42"/>
      <c r="E81" s="42"/>
      <c r="F81" s="6">
        <f t="shared" ref="F81:L81" si="460">F54</f>
        <v>877.82000000000016</v>
      </c>
      <c r="G81" s="22">
        <f>G54</f>
        <v>175.53565356791171</v>
      </c>
      <c r="H81" s="23">
        <f t="shared" si="460"/>
        <v>180.82600000000002</v>
      </c>
      <c r="I81" s="23">
        <f t="shared" si="460"/>
        <v>-204.06565814661076</v>
      </c>
      <c r="J81" s="25">
        <f>J54</f>
        <v>-193.05599999999998</v>
      </c>
      <c r="K81" s="24">
        <f t="shared" si="460"/>
        <v>855.26374192971093</v>
      </c>
      <c r="L81" s="25">
        <f t="shared" si="460"/>
        <v>865.59</v>
      </c>
      <c r="M81" s="37">
        <f t="shared" si="423"/>
        <v>123.58098240065166</v>
      </c>
      <c r="N81" s="22">
        <f t="shared" ref="N81:S81" si="461">N54</f>
        <v>160.22190000000001</v>
      </c>
      <c r="O81" s="12">
        <f t="shared" si="461"/>
        <v>163.69664999999998</v>
      </c>
      <c r="P81" s="23">
        <f t="shared" si="461"/>
        <v>-220.21472347571699</v>
      </c>
      <c r="Q81" s="13">
        <f t="shared" si="461"/>
        <v>-210.12699118875972</v>
      </c>
      <c r="R81" s="14">
        <f t="shared" si="461"/>
        <v>813.59717652428299</v>
      </c>
      <c r="S81" s="13">
        <f t="shared" si="461"/>
        <v>819.15965881124021</v>
      </c>
      <c r="T81" s="37">
        <f t="shared" si="425"/>
        <v>115.06667492783257</v>
      </c>
      <c r="U81" s="23">
        <f t="shared" ref="U81:Z81" si="462">U54</f>
        <v>205.48280354104378</v>
      </c>
      <c r="V81" s="12">
        <f t="shared" si="462"/>
        <v>204.94</v>
      </c>
      <c r="W81" s="23">
        <f t="shared" si="462"/>
        <v>-214.65397939045152</v>
      </c>
      <c r="X81" s="13">
        <f t="shared" si="462"/>
        <v>-213.57000000000005</v>
      </c>
      <c r="Y81" s="14">
        <f t="shared" si="462"/>
        <v>814.98848296183246</v>
      </c>
      <c r="Z81" s="13">
        <f t="shared" si="462"/>
        <v>810.5296588112401</v>
      </c>
      <c r="AA81" s="37">
        <f t="shared" si="427"/>
        <v>119.68051762490997</v>
      </c>
      <c r="AB81" s="22">
        <f t="shared" ref="AB81:AG81" si="463">AB54</f>
        <v>140.69999999999999</v>
      </c>
      <c r="AC81" s="23">
        <f t="shared" si="463"/>
        <v>140.46027000000004</v>
      </c>
      <c r="AD81" s="23">
        <f t="shared" si="463"/>
        <v>-181.28137357661439</v>
      </c>
      <c r="AE81" s="25">
        <f t="shared" si="463"/>
        <v>-203.17333386329005</v>
      </c>
      <c r="AF81" s="24">
        <f t="shared" si="463"/>
        <v>777.94828523462593</v>
      </c>
      <c r="AG81" s="25">
        <f t="shared" si="463"/>
        <v>747.81659494795019</v>
      </c>
      <c r="AH81" s="37">
        <f t="shared" si="429"/>
        <v>125.15572386605457</v>
      </c>
      <c r="AI81" s="22">
        <f t="shared" ref="AI81:AN81" si="464">AI54</f>
        <v>171.33846377465656</v>
      </c>
      <c r="AJ81" s="12">
        <f t="shared" si="464"/>
        <v>172.13689950016794</v>
      </c>
      <c r="AK81" s="23">
        <f t="shared" si="464"/>
        <v>-213.46752636752461</v>
      </c>
      <c r="AL81" s="13">
        <f t="shared" si="464"/>
        <v>-179.25267143553563</v>
      </c>
      <c r="AM81" s="14">
        <f t="shared" si="464"/>
        <v>735.81922264175785</v>
      </c>
      <c r="AN81" s="13">
        <f t="shared" si="464"/>
        <v>740.70082301258253</v>
      </c>
      <c r="AO81" s="37">
        <f t="shared" si="431"/>
        <v>94.540008559057782</v>
      </c>
      <c r="AP81" s="22">
        <f t="shared" ref="AP81:AU81" si="465">AP54</f>
        <v>168.60505544358548</v>
      </c>
      <c r="AQ81" s="12">
        <f t="shared" si="465"/>
        <v>201.66783866869099</v>
      </c>
      <c r="AR81" s="23">
        <f t="shared" si="465"/>
        <v>-200.43613862832493</v>
      </c>
      <c r="AS81" s="13">
        <f t="shared" si="465"/>
        <v>-235.04360777052733</v>
      </c>
      <c r="AT81" s="14">
        <f t="shared" si="465"/>
        <v>700.98813945701829</v>
      </c>
      <c r="AU81" s="13">
        <f t="shared" si="465"/>
        <v>729.32505391074608</v>
      </c>
      <c r="AV81" s="37">
        <f t="shared" si="433"/>
        <v>84.094715542998784</v>
      </c>
      <c r="AW81" s="22">
        <f t="shared" ref="AW81:BB81" si="466">AW54</f>
        <v>225.90941103611294</v>
      </c>
      <c r="AX81" s="12">
        <f t="shared" si="466"/>
        <v>263.07147430952671</v>
      </c>
      <c r="AY81" s="23">
        <f t="shared" si="466"/>
        <v>-244.31061265814327</v>
      </c>
      <c r="AZ81" s="13">
        <f t="shared" si="466"/>
        <v>-260.17986357460194</v>
      </c>
      <c r="BA81" s="14">
        <f t="shared" si="466"/>
        <v>685.58693783498802</v>
      </c>
      <c r="BB81" s="13">
        <f t="shared" si="466"/>
        <v>718.21666464567079</v>
      </c>
      <c r="BC81" s="37">
        <f t="shared" si="435"/>
        <v>81.304848767402817</v>
      </c>
      <c r="BD81" s="22">
        <f t="shared" ref="BD81:BI81" si="467">BD54</f>
        <v>245.89269716281149</v>
      </c>
      <c r="BE81" s="12">
        <f t="shared" si="467"/>
        <v>259.5702956668672</v>
      </c>
      <c r="BF81" s="23">
        <f t="shared" si="467"/>
        <v>-251.83664605076581</v>
      </c>
      <c r="BG81" s="13">
        <f t="shared" si="467"/>
        <v>-265.00879426035738</v>
      </c>
      <c r="BH81" s="14">
        <f t="shared" si="467"/>
        <v>676.6429889470337</v>
      </c>
      <c r="BI81" s="13">
        <f t="shared" si="467"/>
        <v>714.77816605218061</v>
      </c>
      <c r="BJ81" s="37">
        <f t="shared" si="437"/>
        <v>79.019313841329335</v>
      </c>
      <c r="BK81" s="22">
        <f t="shared" ref="BK81:BP81" si="468">BK54</f>
        <v>228.23765061281154</v>
      </c>
      <c r="BL81" s="12">
        <f t="shared" si="468"/>
        <v>237.69597510667791</v>
      </c>
      <c r="BM81" s="23">
        <f t="shared" si="468"/>
        <v>-246.65537025674416</v>
      </c>
      <c r="BN81" s="13">
        <f t="shared" si="468"/>
        <v>-271.36840272523273</v>
      </c>
      <c r="BO81" s="14">
        <f t="shared" si="468"/>
        <v>658.22526930310107</v>
      </c>
      <c r="BP81" s="13">
        <f t="shared" si="468"/>
        <v>679.1057384336259</v>
      </c>
      <c r="BQ81" s="37">
        <f t="shared" si="439"/>
        <v>82.380185976971759</v>
      </c>
      <c r="BR81" s="22">
        <f t="shared" ref="BR81:BW81" si="469">BR54</f>
        <v>216.59596000281152</v>
      </c>
      <c r="BS81" s="12">
        <f t="shared" si="469"/>
        <v>222.34857535135896</v>
      </c>
      <c r="BT81" s="23">
        <f t="shared" si="469"/>
        <v>-237.6050344323653</v>
      </c>
      <c r="BU81" s="13">
        <f t="shared" si="469"/>
        <v>-247.30670259355588</v>
      </c>
      <c r="BV81" s="14">
        <f t="shared" si="469"/>
        <v>637.21619487354735</v>
      </c>
      <c r="BW81" s="13">
        <f t="shared" si="469"/>
        <v>664.14761119142895</v>
      </c>
      <c r="BX81" s="37">
        <f t="shared" si="441"/>
        <v>80.440877359735424</v>
      </c>
      <c r="BY81" s="22">
        <f t="shared" ref="BY81:CD81" si="470">BY54</f>
        <v>200.78002610897511</v>
      </c>
      <c r="BZ81" s="12">
        <f t="shared" si="470"/>
        <v>216.14979223543997</v>
      </c>
      <c r="CA81" s="23">
        <f t="shared" si="470"/>
        <v>-228.30529709202321</v>
      </c>
      <c r="CB81" s="13">
        <f t="shared" si="470"/>
        <v>-247.69034090267166</v>
      </c>
      <c r="CC81" s="14">
        <f t="shared" si="470"/>
        <v>619.69092389049922</v>
      </c>
      <c r="CD81" s="13">
        <f t="shared" si="470"/>
        <v>629.6070625241972</v>
      </c>
      <c r="CE81" s="37">
        <f t="shared" si="443"/>
        <v>82.430664467012775</v>
      </c>
      <c r="CF81" s="22">
        <f t="shared" ref="CF81:CK81" si="471">CF54</f>
        <v>217.82706538091696</v>
      </c>
      <c r="CG81" s="12">
        <f t="shared" si="471"/>
        <v>200.73406277236694</v>
      </c>
      <c r="CH81" s="23">
        <f t="shared" si="471"/>
        <v>-235.44252785448126</v>
      </c>
      <c r="CI81" s="13">
        <f t="shared" si="471"/>
        <v>-229.140599531193</v>
      </c>
      <c r="CJ81" s="14">
        <f t="shared" si="471"/>
        <v>594.07546141693501</v>
      </c>
      <c r="CK81" s="13">
        <f t="shared" si="471"/>
        <v>594.20052576537125</v>
      </c>
      <c r="CL81" s="37">
        <f t="shared" si="458"/>
        <v>73.850666145881306</v>
      </c>
      <c r="CM81" s="22">
        <f t="shared" ref="CM81:CR81" si="472">CM54</f>
        <v>1422.45528096</v>
      </c>
      <c r="CN81" s="12">
        <f t="shared" si="472"/>
        <v>0</v>
      </c>
      <c r="CO81" s="23">
        <f t="shared" si="472"/>
        <v>-1823.9605869916891</v>
      </c>
      <c r="CP81" s="13">
        <f t="shared" si="472"/>
        <v>-210.29073381004349</v>
      </c>
      <c r="CQ81" s="14">
        <f t="shared" si="472"/>
        <v>632.99032641007443</v>
      </c>
      <c r="CR81" s="13">
        <f t="shared" si="472"/>
        <v>375.90979195532776</v>
      </c>
      <c r="CS81" s="37">
        <f>IFERROR((CR81)/-(CP81/6)*30,0)</f>
        <v>321.76292947401072</v>
      </c>
    </row>
    <row r="82" spans="3:97">
      <c r="C82" s="93" t="s">
        <v>56</v>
      </c>
      <c r="D82" s="42"/>
      <c r="E82" s="42"/>
      <c r="F82" s="6">
        <f t="shared" ref="F82:L82" si="473">F72</f>
        <v>294.53626226650425</v>
      </c>
      <c r="G82" s="22">
        <f>G72</f>
        <v>455.57190489000004</v>
      </c>
      <c r="H82" s="23">
        <f t="shared" si="473"/>
        <v>436.31</v>
      </c>
      <c r="I82" s="23">
        <f t="shared" si="473"/>
        <v>-362.2765331061712</v>
      </c>
      <c r="J82" s="25">
        <f t="shared" si="473"/>
        <v>-309.02946416450425</v>
      </c>
      <c r="K82" s="24">
        <f t="shared" si="473"/>
        <v>403.20101405033301</v>
      </c>
      <c r="L82" s="25">
        <f t="shared" si="473"/>
        <v>417.61880810199989</v>
      </c>
      <c r="M82" s="37">
        <f t="shared" si="423"/>
        <v>33.735307413262177</v>
      </c>
      <c r="N82" s="22">
        <f t="shared" ref="N82:S82" si="474">N72</f>
        <v>378.87818860000004</v>
      </c>
      <c r="O82" s="12">
        <f t="shared" si="474"/>
        <v>347.28999999999985</v>
      </c>
      <c r="P82" s="23">
        <f t="shared" si="474"/>
        <v>-404.57969421495744</v>
      </c>
      <c r="Q82" s="13">
        <f t="shared" si="474"/>
        <v>-371.37839266093988</v>
      </c>
      <c r="R82" s="14">
        <f t="shared" si="474"/>
        <v>393.18163248704246</v>
      </c>
      <c r="S82" s="13">
        <f t="shared" si="474"/>
        <v>399.48004544105987</v>
      </c>
      <c r="T82" s="37">
        <f t="shared" si="425"/>
        <v>34.325415767070986</v>
      </c>
      <c r="U82" s="23">
        <f t="shared" ref="U82:Z82" si="475">U72</f>
        <v>346.30612651000001</v>
      </c>
      <c r="V82" s="12">
        <f t="shared" si="475"/>
        <v>290.30000000000007</v>
      </c>
      <c r="W82" s="23">
        <f t="shared" si="475"/>
        <v>-390.44643975455813</v>
      </c>
      <c r="X82" s="13">
        <f t="shared" si="475"/>
        <v>-349.14074878384014</v>
      </c>
      <c r="Y82" s="14">
        <f t="shared" si="475"/>
        <v>394.4250221965018</v>
      </c>
      <c r="Z82" s="13">
        <f t="shared" si="475"/>
        <v>346.94693665721996</v>
      </c>
      <c r="AA82" s="37">
        <f t="shared" si="427"/>
        <v>27.088152394440964</v>
      </c>
      <c r="AB82" s="22">
        <f t="shared" ref="AB82:AG82" si="476">AB72</f>
        <v>421.49801367400005</v>
      </c>
      <c r="AC82" s="23">
        <f t="shared" si="476"/>
        <v>442.25</v>
      </c>
      <c r="AD82" s="23">
        <f t="shared" si="476"/>
        <v>-378.20391311103293</v>
      </c>
      <c r="AE82" s="25">
        <f t="shared" si="476"/>
        <v>-384.24208296512001</v>
      </c>
      <c r="AF82" s="24">
        <f t="shared" si="476"/>
        <v>409.21377722018707</v>
      </c>
      <c r="AG82" s="25">
        <f t="shared" si="476"/>
        <v>391.63479369209995</v>
      </c>
      <c r="AH82" s="37">
        <f t="shared" si="429"/>
        <v>30.480314146184</v>
      </c>
      <c r="AI82" s="22">
        <f t="shared" ref="AI82:AN82" si="477">AI72</f>
        <v>315.57466741000002</v>
      </c>
      <c r="AJ82" s="12">
        <f t="shared" si="477"/>
        <v>350.29523266500001</v>
      </c>
      <c r="AK82" s="23">
        <f t="shared" si="477"/>
        <v>-357.49090657627903</v>
      </c>
      <c r="AL82" s="13">
        <f t="shared" si="477"/>
        <v>-385.4633437967347</v>
      </c>
      <c r="AM82" s="14">
        <f t="shared" si="477"/>
        <v>386.17663805390805</v>
      </c>
      <c r="AN82" s="13">
        <f t="shared" si="477"/>
        <v>387.18903256036532</v>
      </c>
      <c r="AO82" s="37">
        <f t="shared" si="431"/>
        <v>31.844242841328569</v>
      </c>
      <c r="AP82" s="22">
        <f t="shared" ref="AP82:AU82" si="478">AP72</f>
        <v>386.74915651999999</v>
      </c>
      <c r="AQ82" s="12">
        <f t="shared" si="478"/>
        <v>334.33908972</v>
      </c>
      <c r="AR82" s="23">
        <f t="shared" si="478"/>
        <v>-406.29585529483654</v>
      </c>
      <c r="AS82" s="13">
        <f t="shared" si="478"/>
        <v>-364.76518015167676</v>
      </c>
      <c r="AT82" s="14">
        <f t="shared" si="478"/>
        <v>348.71085427907155</v>
      </c>
      <c r="AU82" s="13">
        <f t="shared" si="478"/>
        <v>379.51728212868846</v>
      </c>
      <c r="AV82" s="37">
        <f t="shared" si="433"/>
        <v>31.325492403972817</v>
      </c>
      <c r="AW82" s="22">
        <f t="shared" ref="AW82:BB82" si="479">AW72</f>
        <v>368.9384613200001</v>
      </c>
      <c r="AX82" s="12">
        <f t="shared" si="479"/>
        <v>368.01188652000008</v>
      </c>
      <c r="AY82" s="23">
        <f t="shared" si="479"/>
        <v>-356.84781561735429</v>
      </c>
      <c r="AZ82" s="13">
        <f t="shared" si="479"/>
        <v>-363.45856330152048</v>
      </c>
      <c r="BA82" s="14">
        <f t="shared" si="479"/>
        <v>353.27384498171728</v>
      </c>
      <c r="BB82" s="13">
        <f t="shared" si="479"/>
        <v>352.62219784716797</v>
      </c>
      <c r="BC82" s="37">
        <f t="shared" si="435"/>
        <v>30.981307836266843</v>
      </c>
      <c r="BD82" s="22">
        <f t="shared" ref="BD82:BI82" si="480">BD72</f>
        <v>342.44986411000002</v>
      </c>
      <c r="BE82" s="12">
        <f t="shared" si="480"/>
        <v>321.24728831000004</v>
      </c>
      <c r="BF82" s="23">
        <f t="shared" si="480"/>
        <v>-350.75950104359174</v>
      </c>
      <c r="BG82" s="13">
        <f t="shared" si="480"/>
        <v>-341.45317529273603</v>
      </c>
      <c r="BH82" s="14">
        <f t="shared" si="480"/>
        <v>343.46670804812555</v>
      </c>
      <c r="BI82" s="13">
        <f t="shared" si="480"/>
        <v>345.67097861443193</v>
      </c>
      <c r="BJ82" s="37">
        <f t="shared" si="437"/>
        <v>31.718022970561943</v>
      </c>
      <c r="BK82" s="22">
        <f t="shared" ref="BK82:BP82" si="481">BK72</f>
        <v>325.73741174000003</v>
      </c>
      <c r="BL82" s="12">
        <f t="shared" si="481"/>
        <v>345.02120451999997</v>
      </c>
      <c r="BM82" s="23">
        <f t="shared" si="481"/>
        <v>-326.67406698116804</v>
      </c>
      <c r="BN82" s="13">
        <f t="shared" si="481"/>
        <v>-326.94753289187219</v>
      </c>
      <c r="BO82" s="14">
        <f t="shared" si="481"/>
        <v>349.85875280695757</v>
      </c>
      <c r="BP82" s="13">
        <f t="shared" si="481"/>
        <v>357.02603524255971</v>
      </c>
      <c r="BQ82" s="37">
        <f t="shared" si="439"/>
        <v>32.022116563917656</v>
      </c>
      <c r="BR82" s="22">
        <f t="shared" ref="BR82:BW82" si="482">BR72</f>
        <v>310.33311448000001</v>
      </c>
      <c r="BS82" s="12">
        <f t="shared" si="482"/>
        <v>310.82484328999999</v>
      </c>
      <c r="BT82" s="23">
        <f t="shared" si="482"/>
        <v>-330.72617000146573</v>
      </c>
      <c r="BU82" s="13">
        <f t="shared" si="482"/>
        <v>-334.48073414814939</v>
      </c>
      <c r="BV82" s="14">
        <f t="shared" si="482"/>
        <v>315.81817228549187</v>
      </c>
      <c r="BW82" s="13">
        <f t="shared" si="482"/>
        <v>329.83554688441029</v>
      </c>
      <c r="BX82" s="37">
        <f t="shared" si="441"/>
        <v>30.08595103020464</v>
      </c>
      <c r="BY82" s="22">
        <f t="shared" ref="BY82:CD82" si="483">BY72</f>
        <v>296.23564769000001</v>
      </c>
      <c r="BZ82" s="12">
        <f t="shared" si="483"/>
        <v>307.76777379000004</v>
      </c>
      <c r="CA82" s="23">
        <f t="shared" si="483"/>
        <v>-317.42724068138875</v>
      </c>
      <c r="CB82" s="13">
        <f t="shared" si="483"/>
        <v>-328.89325641054882</v>
      </c>
      <c r="CC82" s="14">
        <f t="shared" si="483"/>
        <v>303.40055429410313</v>
      </c>
      <c r="CD82" s="13">
        <f t="shared" si="483"/>
        <v>303.41311926386152</v>
      </c>
      <c r="CE82" s="37">
        <f t="shared" si="443"/>
        <v>32.07944857978142</v>
      </c>
      <c r="CF82" s="22">
        <f t="shared" ref="CF82:CK82" si="484">CF72</f>
        <v>264.87793549000003</v>
      </c>
      <c r="CG82" s="12">
        <f t="shared" si="484"/>
        <v>267.31126329</v>
      </c>
      <c r="CH82" s="23">
        <f t="shared" si="484"/>
        <v>-287.21883280707186</v>
      </c>
      <c r="CI82" s="13">
        <f t="shared" si="484"/>
        <v>-283.74532546213322</v>
      </c>
      <c r="CJ82" s="14">
        <f t="shared" si="484"/>
        <v>293.61000697703122</v>
      </c>
      <c r="CK82" s="13">
        <f t="shared" si="484"/>
        <v>296.76832709172834</v>
      </c>
      <c r="CL82" s="37">
        <f t="shared" si="458"/>
        <v>28.200406206970541</v>
      </c>
      <c r="CM82" s="22">
        <f t="shared" ref="CM82:CR82" si="485">CM72</f>
        <v>1814.2472161300002</v>
      </c>
      <c r="CN82" s="12">
        <f t="shared" si="485"/>
        <v>0</v>
      </c>
      <c r="CO82" s="23">
        <f t="shared" si="485"/>
        <v>-1802.1164418772669</v>
      </c>
      <c r="CP82" s="13">
        <f t="shared" si="485"/>
        <v>0</v>
      </c>
      <c r="CQ82" s="14">
        <f t="shared" si="485"/>
        <v>273.51542303407979</v>
      </c>
      <c r="CR82" s="13">
        <f t="shared" si="485"/>
        <v>225.11984434172831</v>
      </c>
      <c r="CS82" s="37">
        <f>IFERROR((CR82)/-(CP82/6)*30,0)</f>
        <v>0</v>
      </c>
    </row>
    <row r="83" spans="3:97" ht="15" thickBot="1">
      <c r="C83" s="91" t="s">
        <v>57</v>
      </c>
      <c r="D83" s="43"/>
      <c r="E83" s="43"/>
      <c r="F83" s="5">
        <f t="shared" ref="F83:BP83" si="486">SUM(F79:F82)</f>
        <v>10027.525593366503</v>
      </c>
      <c r="G83" s="19">
        <f t="shared" si="486"/>
        <v>19976.670033442908</v>
      </c>
      <c r="H83" s="20">
        <f t="shared" si="486"/>
        <v>19532.585163478503</v>
      </c>
      <c r="I83" s="20">
        <f t="shared" si="486"/>
        <v>-16375.943125725287</v>
      </c>
      <c r="J83" s="28">
        <f t="shared" si="486"/>
        <v>-16236.939847453008</v>
      </c>
      <c r="K83" s="29">
        <f>SUM(K79:K82)</f>
        <v>13830.595627592533</v>
      </c>
      <c r="L83" s="28">
        <f t="shared" si="486"/>
        <v>15331.066559391997</v>
      </c>
      <c r="M83" s="38">
        <f t="shared" si="423"/>
        <v>24.602190742700522</v>
      </c>
      <c r="N83" s="19">
        <f t="shared" si="486"/>
        <v>14537.926656680998</v>
      </c>
      <c r="O83" s="20">
        <f t="shared" si="486"/>
        <v>15287.360009328197</v>
      </c>
      <c r="P83" s="20">
        <f t="shared" si="486"/>
        <v>-18500.025490902699</v>
      </c>
      <c r="Q83" s="28">
        <f t="shared" si="486"/>
        <v>-18694.757779577896</v>
      </c>
      <c r="R83" s="29">
        <f t="shared" si="486"/>
        <v>9757.2564151703027</v>
      </c>
      <c r="S83" s="28">
        <f t="shared" si="486"/>
        <v>10278.719889142301</v>
      </c>
      <c r="T83" s="38">
        <f t="shared" si="425"/>
        <v>17.114172274229986</v>
      </c>
      <c r="U83" s="19">
        <f t="shared" si="486"/>
        <v>17269.574300155844</v>
      </c>
      <c r="V83" s="20">
        <f t="shared" si="486"/>
        <v>18280.837812913996</v>
      </c>
      <c r="W83" s="20">
        <f t="shared" si="486"/>
        <v>-17673.162080076821</v>
      </c>
      <c r="X83" s="28">
        <f t="shared" si="486"/>
        <v>-18017.908884707842</v>
      </c>
      <c r="Y83" s="29">
        <f t="shared" si="486"/>
        <v>10831.410389221322</v>
      </c>
      <c r="Z83" s="28">
        <f t="shared" si="486"/>
        <v>10501.397507348458</v>
      </c>
      <c r="AA83" s="38">
        <f t="shared" si="427"/>
        <v>16.669896725297704</v>
      </c>
      <c r="AB83" s="19">
        <f t="shared" si="486"/>
        <v>19487.559672380903</v>
      </c>
      <c r="AC83" s="20">
        <f t="shared" si="486"/>
        <v>19416.193446113102</v>
      </c>
      <c r="AD83" s="20">
        <f t="shared" si="486"/>
        <v>-18923.012704800069</v>
      </c>
      <c r="AE83" s="28">
        <f t="shared" si="486"/>
        <v>-18898.852849061514</v>
      </c>
      <c r="AF83" s="29">
        <f t="shared" si="486"/>
        <v>11088.565054929293</v>
      </c>
      <c r="AG83" s="28">
        <f t="shared" si="486"/>
        <v>10907.78188440005</v>
      </c>
      <c r="AH83" s="38">
        <f t="shared" si="429"/>
        <v>16.651940473923432</v>
      </c>
      <c r="AI83" s="19">
        <f t="shared" si="486"/>
        <v>18688.099928894659</v>
      </c>
      <c r="AJ83" s="20">
        <f t="shared" si="486"/>
        <v>18169.008904855171</v>
      </c>
      <c r="AK83" s="20">
        <f t="shared" si="486"/>
        <v>-19457.671518386735</v>
      </c>
      <c r="AL83" s="28">
        <f t="shared" si="486"/>
        <v>-19651.370784350434</v>
      </c>
      <c r="AM83" s="29">
        <f t="shared" si="486"/>
        <v>10187.588565437216</v>
      </c>
      <c r="AN83" s="28">
        <f t="shared" si="486"/>
        <v>9596.1083549047908</v>
      </c>
      <c r="AO83" s="38">
        <f t="shared" si="431"/>
        <v>15.3679851112033</v>
      </c>
      <c r="AP83" s="19">
        <f t="shared" si="486"/>
        <v>18445.701142333583</v>
      </c>
      <c r="AQ83" s="20">
        <f t="shared" si="486"/>
        <v>18691.361734528691</v>
      </c>
      <c r="AR83" s="20">
        <f t="shared" si="486"/>
        <v>-18351.550657277901</v>
      </c>
      <c r="AS83" s="28">
        <f t="shared" si="486"/>
        <v>-18732.660694554947</v>
      </c>
      <c r="AT83" s="29">
        <f t="shared" si="486"/>
        <v>10390.819965492899</v>
      </c>
      <c r="AU83" s="28">
        <f t="shared" si="486"/>
        <v>9492.5977348785327</v>
      </c>
      <c r="AV83" s="38">
        <f t="shared" si="433"/>
        <v>15.258371810029526</v>
      </c>
      <c r="AW83" s="19">
        <f t="shared" si="486"/>
        <v>21088.868185296109</v>
      </c>
      <c r="AX83" s="20">
        <f t="shared" si="486"/>
        <v>21760.548045429528</v>
      </c>
      <c r="AY83" s="20">
        <f t="shared" si="486"/>
        <v>-18870.514998893079</v>
      </c>
      <c r="AZ83" s="28">
        <f t="shared" si="486"/>
        <v>-18663.716915009747</v>
      </c>
      <c r="BA83" s="29">
        <f t="shared" si="486"/>
        <v>12500.645496895935</v>
      </c>
      <c r="BB83" s="28">
        <f t="shared" si="486"/>
        <v>12453.980457798314</v>
      </c>
      <c r="BC83" s="38">
        <f t="shared" si="435"/>
        <v>21.187728157686976</v>
      </c>
      <c r="BD83" s="19">
        <f t="shared" si="486"/>
        <v>15660.760837982811</v>
      </c>
      <c r="BE83" s="20">
        <f t="shared" si="486"/>
        <v>16056.151219326865</v>
      </c>
      <c r="BF83" s="20">
        <f t="shared" si="486"/>
        <v>-17821.169542908417</v>
      </c>
      <c r="BG83" s="28">
        <f t="shared" si="486"/>
        <v>-17633.764741237679</v>
      </c>
      <c r="BH83" s="29">
        <f t="shared" si="486"/>
        <v>10379.739291970329</v>
      </c>
      <c r="BI83" s="28">
        <f t="shared" si="486"/>
        <v>10991.621603637499</v>
      </c>
      <c r="BJ83" s="38">
        <f t="shared" si="437"/>
        <v>21.524142520369843</v>
      </c>
      <c r="BK83" s="19">
        <f t="shared" si="486"/>
        <v>17296.755347382812</v>
      </c>
      <c r="BL83" s="20">
        <f t="shared" si="486"/>
        <v>18100.192672436682</v>
      </c>
      <c r="BM83" s="20">
        <f t="shared" si="486"/>
        <v>-14329.712311442305</v>
      </c>
      <c r="BN83" s="28">
        <f t="shared" si="486"/>
        <v>-15319.943537683796</v>
      </c>
      <c r="BO83" s="29">
        <f t="shared" si="486"/>
        <v>13304.111027910834</v>
      </c>
      <c r="BP83" s="28">
        <f t="shared" si="486"/>
        <v>13763.152123390382</v>
      </c>
      <c r="BQ83" s="38">
        <f t="shared" si="439"/>
        <v>28.786421179951567</v>
      </c>
      <c r="BR83" s="19">
        <f t="shared" ref="BR83:CK83" si="487">SUM(BR79:BR82)</f>
        <v>10083.93438963281</v>
      </c>
      <c r="BS83" s="20">
        <f t="shared" si="487"/>
        <v>10189.596527941361</v>
      </c>
      <c r="BT83" s="20">
        <f t="shared" si="487"/>
        <v>-13872.014797252819</v>
      </c>
      <c r="BU83" s="28">
        <f t="shared" si="487"/>
        <v>-14343.379509408198</v>
      </c>
      <c r="BV83" s="29">
        <f t="shared" si="487"/>
        <v>9532.3830952908247</v>
      </c>
      <c r="BW83" s="28">
        <f t="shared" si="487"/>
        <v>9695.8345444235474</v>
      </c>
      <c r="BX83" s="38">
        <f t="shared" si="441"/>
        <v>22.170414915389408</v>
      </c>
      <c r="BY83" s="19">
        <f t="shared" si="487"/>
        <v>12954.076339908976</v>
      </c>
      <c r="BZ83" s="20">
        <f t="shared" si="487"/>
        <v>13257.916476145438</v>
      </c>
      <c r="CA83" s="20">
        <f t="shared" si="487"/>
        <v>-12827.332371065053</v>
      </c>
      <c r="CB83" s="28">
        <f t="shared" si="487"/>
        <v>-13119.963584028277</v>
      </c>
      <c r="CC83" s="29">
        <f t="shared" si="487"/>
        <v>9718.9010391347456</v>
      </c>
      <c r="CD83" s="28">
        <f t="shared" si="487"/>
        <v>9775.490491540706</v>
      </c>
      <c r="CE83" s="38">
        <f t="shared" si="443"/>
        <v>22.532331485619586</v>
      </c>
      <c r="CF83" s="19">
        <f t="shared" si="487"/>
        <v>15187.81007602092</v>
      </c>
      <c r="CG83" s="20">
        <f t="shared" si="487"/>
        <v>15270.450203012366</v>
      </c>
      <c r="CH83" s="20">
        <f t="shared" si="487"/>
        <v>-12894.251540262378</v>
      </c>
      <c r="CI83" s="28">
        <f t="shared" si="487"/>
        <v>-13015.284944364783</v>
      </c>
      <c r="CJ83" s="29">
        <f t="shared" si="487"/>
        <v>11946.009924893284</v>
      </c>
      <c r="CK83" s="28">
        <f t="shared" si="487"/>
        <v>11933.44502018829</v>
      </c>
      <c r="CL83" s="38">
        <f t="shared" si="458"/>
        <v>26.532768126774801</v>
      </c>
      <c r="CM83" s="19">
        <f t="shared" ref="CM83:CR83" si="488">SUM(CM79:CM82)</f>
        <v>92681.862665960405</v>
      </c>
      <c r="CN83" s="20">
        <f t="shared" si="488"/>
        <v>0</v>
      </c>
      <c r="CO83" s="20">
        <f t="shared" si="488"/>
        <v>-94594.051891398558</v>
      </c>
      <c r="CP83" s="28">
        <f t="shared" si="488"/>
        <v>-11944.460277507407</v>
      </c>
      <c r="CQ83" s="29">
        <f t="shared" si="488"/>
        <v>10370.412761160718</v>
      </c>
      <c r="CR83" s="28">
        <f t="shared" si="488"/>
        <v>2712.0694632600917</v>
      </c>
      <c r="CS83" s="38">
        <f>IFERROR((CR83)/-(CP83/6)*30,0)</f>
        <v>40.870201921646746</v>
      </c>
    </row>
    <row r="84" spans="3:97" s="69" customFormat="1" ht="15" thickTop="1">
      <c r="C84" s="126"/>
      <c r="D84" s="127"/>
      <c r="E84" s="127"/>
      <c r="F84" s="128">
        <f>F16+F33+F52+F70</f>
        <v>9991.4949733665035</v>
      </c>
      <c r="G84" s="127"/>
      <c r="H84" s="127"/>
      <c r="I84" s="127"/>
      <c r="J84" s="127"/>
      <c r="K84" s="127"/>
      <c r="L84" s="128">
        <f>L16+L33+L52+L70</f>
        <v>13287.140289391999</v>
      </c>
      <c r="M84" s="127"/>
      <c r="N84" s="127"/>
      <c r="O84" s="128"/>
      <c r="P84" s="127"/>
      <c r="Q84" s="128"/>
      <c r="R84" s="127"/>
      <c r="S84" s="128">
        <f>S16+S33+S52+S70</f>
        <v>9879.7425191423008</v>
      </c>
      <c r="T84" s="128"/>
      <c r="U84" s="127"/>
      <c r="V84" s="128"/>
      <c r="W84" s="127"/>
      <c r="X84" s="128"/>
      <c r="Y84" s="127"/>
      <c r="Z84" s="128">
        <f>Z83-Y83</f>
        <v>-330.01288187286445</v>
      </c>
      <c r="AA84" s="128"/>
      <c r="AH84" s="128"/>
      <c r="AO84" s="128"/>
      <c r="AU84" s="128">
        <f>AU83-AT83</f>
        <v>-898.22223061436671</v>
      </c>
      <c r="AV84" s="128"/>
      <c r="BC84" s="128"/>
      <c r="BJ84" s="128"/>
      <c r="BP84" s="128">
        <f>BP83-BO83</f>
        <v>459.04109547954795</v>
      </c>
      <c r="BQ84" s="128"/>
      <c r="BX84" s="128"/>
      <c r="CE84" s="128"/>
      <c r="CK84" s="128">
        <f>CK83-CJ83</f>
        <v>-12.564904704993751</v>
      </c>
      <c r="CL84" s="128"/>
    </row>
    <row r="85" spans="3:97">
      <c r="F85" s="57"/>
      <c r="L85" s="57"/>
      <c r="Z85" s="45"/>
      <c r="BH85" s="54"/>
      <c r="BI85" s="54"/>
      <c r="BO85" s="54"/>
      <c r="BP85" s="54"/>
      <c r="BV85" s="54"/>
      <c r="BW85" s="54"/>
      <c r="CC85" s="54"/>
      <c r="CD85" s="54"/>
      <c r="CJ85" s="54"/>
      <c r="CK85" s="54"/>
    </row>
    <row r="86" spans="3:97" s="69" customFormat="1">
      <c r="C86" s="126"/>
      <c r="D86" s="127"/>
      <c r="E86" s="127"/>
      <c r="F86" s="69">
        <f>F71+F53+F34+F17</f>
        <v>36.030619999999999</v>
      </c>
      <c r="G86" s="127"/>
      <c r="H86" s="127"/>
      <c r="I86" s="127"/>
      <c r="J86" s="127"/>
      <c r="K86" s="127"/>
      <c r="L86" s="69">
        <f>L71+L53+L34+L17</f>
        <v>2043.9262699999999</v>
      </c>
      <c r="M86" s="127"/>
      <c r="N86" s="127"/>
      <c r="O86" s="128"/>
      <c r="P86" s="127"/>
      <c r="Q86" s="128"/>
      <c r="R86" s="127"/>
      <c r="S86" s="69">
        <f>S71+S53+S34+S17</f>
        <v>398.97737000000001</v>
      </c>
      <c r="T86" s="128"/>
      <c r="U86" s="127"/>
      <c r="V86" s="128"/>
      <c r="W86" s="127"/>
      <c r="X86" s="128"/>
      <c r="Y86" s="127"/>
      <c r="Z86" s="69">
        <f>Z71+Z53+Z34+Z17</f>
        <v>358.72605999999996</v>
      </c>
      <c r="AA86" s="128"/>
      <c r="AG86" s="69">
        <f>AG71+AG53+AG34+AG17</f>
        <v>247.76983999999999</v>
      </c>
      <c r="AH86" s="128"/>
      <c r="AN86" s="69">
        <f>AN71+AN53+AN34+AN17</f>
        <v>418.45819</v>
      </c>
      <c r="AO86" s="128"/>
      <c r="AU86" s="69">
        <f>AU71+AU53+AU34+AU17</f>
        <v>356.24653000000001</v>
      </c>
      <c r="AV86" s="128"/>
      <c r="BB86" s="69">
        <f>BB71+BB53+BB34+BB17</f>
        <v>220.79812250000001</v>
      </c>
      <c r="BC86" s="128"/>
      <c r="BI86" s="69">
        <f>BI71+BI53+BI34+BI17</f>
        <v>336.05279024999999</v>
      </c>
      <c r="BP86" s="69">
        <f>BP71+BP53+BP34+BP17</f>
        <v>327.33417524999999</v>
      </c>
      <c r="BQ86" s="128"/>
      <c r="BW86" s="69">
        <f>BW71+BW53+BW34+BW17</f>
        <v>413.79957775000003</v>
      </c>
      <c r="BX86" s="128"/>
      <c r="CD86" s="69">
        <f>CD71+CD53+CD34+CD17</f>
        <v>355.50263274999998</v>
      </c>
      <c r="CE86" s="128"/>
      <c r="CK86" s="69">
        <f>CK71+CK53+CK34+CK17</f>
        <v>258.29190274999996</v>
      </c>
      <c r="CL86" s="128"/>
    </row>
    <row r="87" spans="3:97">
      <c r="L87" s="73"/>
      <c r="AU87" s="95"/>
    </row>
  </sheetData>
  <mergeCells count="277">
    <mergeCell ref="N41:O41"/>
    <mergeCell ref="P41:Q41"/>
    <mergeCell ref="R41:S41"/>
    <mergeCell ref="AB41:AC41"/>
    <mergeCell ref="Y41:Z41"/>
    <mergeCell ref="AF41:AG41"/>
    <mergeCell ref="AB8:AC8"/>
    <mergeCell ref="AD8:AE8"/>
    <mergeCell ref="N24:O24"/>
    <mergeCell ref="P24:Q24"/>
    <mergeCell ref="R24:S24"/>
    <mergeCell ref="N8:O8"/>
    <mergeCell ref="AB23:AH23"/>
    <mergeCell ref="AD41:AE41"/>
    <mergeCell ref="W41:X41"/>
    <mergeCell ref="U41:V41"/>
    <mergeCell ref="N40:T40"/>
    <mergeCell ref="AB40:AH40"/>
    <mergeCell ref="AD24:AE24"/>
    <mergeCell ref="U40:AA40"/>
    <mergeCell ref="W24:X24"/>
    <mergeCell ref="Y24:Z24"/>
    <mergeCell ref="P8:Q8"/>
    <mergeCell ref="R8:S8"/>
    <mergeCell ref="AB24:AC24"/>
    <mergeCell ref="AF24:AG24"/>
    <mergeCell ref="AF8:AG8"/>
    <mergeCell ref="U24:V24"/>
    <mergeCell ref="U8:V8"/>
    <mergeCell ref="W8:X8"/>
    <mergeCell ref="Y8:Z8"/>
    <mergeCell ref="AI24:AJ24"/>
    <mergeCell ref="D7:E7"/>
    <mergeCell ref="G7:M7"/>
    <mergeCell ref="G23:M23"/>
    <mergeCell ref="AI8:AJ8"/>
    <mergeCell ref="N7:T7"/>
    <mergeCell ref="N23:T23"/>
    <mergeCell ref="AI7:AO7"/>
    <mergeCell ref="AI23:AO23"/>
    <mergeCell ref="AB7:AH7"/>
    <mergeCell ref="U7:AA7"/>
    <mergeCell ref="AM8:AN8"/>
    <mergeCell ref="U23:AA23"/>
    <mergeCell ref="E41:E42"/>
    <mergeCell ref="D23:E23"/>
    <mergeCell ref="D40:E40"/>
    <mergeCell ref="C23:C25"/>
    <mergeCell ref="G24:H24"/>
    <mergeCell ref="I24:J24"/>
    <mergeCell ref="K24:L24"/>
    <mergeCell ref="E8:E9"/>
    <mergeCell ref="E24:E25"/>
    <mergeCell ref="G40:M40"/>
    <mergeCell ref="D8:D9"/>
    <mergeCell ref="D24:D25"/>
    <mergeCell ref="C40:C42"/>
    <mergeCell ref="G41:H41"/>
    <mergeCell ref="I41:J41"/>
    <mergeCell ref="K41:L41"/>
    <mergeCell ref="C7:C9"/>
    <mergeCell ref="D41:D42"/>
    <mergeCell ref="G8:H8"/>
    <mergeCell ref="I8:J8"/>
    <mergeCell ref="K8:L8"/>
    <mergeCell ref="K77:L77"/>
    <mergeCell ref="C59:C61"/>
    <mergeCell ref="G60:H60"/>
    <mergeCell ref="I60:J60"/>
    <mergeCell ref="K60:L60"/>
    <mergeCell ref="N60:O60"/>
    <mergeCell ref="G76:M76"/>
    <mergeCell ref="G59:M59"/>
    <mergeCell ref="D59:E59"/>
    <mergeCell ref="E60:E61"/>
    <mergeCell ref="N77:O77"/>
    <mergeCell ref="N59:T59"/>
    <mergeCell ref="P77:Q77"/>
    <mergeCell ref="P60:Q60"/>
    <mergeCell ref="R77:S77"/>
    <mergeCell ref="N76:T76"/>
    <mergeCell ref="C76:C78"/>
    <mergeCell ref="G77:H77"/>
    <mergeCell ref="I77:J77"/>
    <mergeCell ref="D60:D61"/>
    <mergeCell ref="R60:S60"/>
    <mergeCell ref="AM77:AN77"/>
    <mergeCell ref="U77:V77"/>
    <mergeCell ref="W77:X77"/>
    <mergeCell ref="AI76:AO76"/>
    <mergeCell ref="AP76:AV76"/>
    <mergeCell ref="AW76:BC76"/>
    <mergeCell ref="BD76:BJ76"/>
    <mergeCell ref="Y77:Z77"/>
    <mergeCell ref="AB77:AC77"/>
    <mergeCell ref="U76:AA76"/>
    <mergeCell ref="BH77:BI77"/>
    <mergeCell ref="AB76:AH76"/>
    <mergeCell ref="AD77:AE77"/>
    <mergeCell ref="AF77:AG77"/>
    <mergeCell ref="AI77:AJ77"/>
    <mergeCell ref="AK77:AL77"/>
    <mergeCell ref="CF76:CL76"/>
    <mergeCell ref="BR76:BX76"/>
    <mergeCell ref="BY76:CE76"/>
    <mergeCell ref="BO77:BP77"/>
    <mergeCell ref="AP77:AQ77"/>
    <mergeCell ref="AR77:AS77"/>
    <mergeCell ref="AT77:AU77"/>
    <mergeCell ref="AW77:AX77"/>
    <mergeCell ref="AY77:AZ77"/>
    <mergeCell ref="BA77:BB77"/>
    <mergeCell ref="BD77:BE77"/>
    <mergeCell ref="BF77:BG77"/>
    <mergeCell ref="BR77:BS77"/>
    <mergeCell ref="BT77:BU77"/>
    <mergeCell ref="BV77:BW77"/>
    <mergeCell ref="BY77:BZ77"/>
    <mergeCell ref="CA77:CB77"/>
    <mergeCell ref="BM77:BN77"/>
    <mergeCell ref="BK76:BQ76"/>
    <mergeCell ref="BK77:BL77"/>
    <mergeCell ref="CC77:CD77"/>
    <mergeCell ref="CF77:CG77"/>
    <mergeCell ref="CH77:CI77"/>
    <mergeCell ref="CJ77:CK77"/>
    <mergeCell ref="CF59:CL59"/>
    <mergeCell ref="BR41:BS41"/>
    <mergeCell ref="BT41:BU41"/>
    <mergeCell ref="BV41:BW41"/>
    <mergeCell ref="BY41:BZ41"/>
    <mergeCell ref="CA41:CB41"/>
    <mergeCell ref="CC41:CD41"/>
    <mergeCell ref="CF60:CG60"/>
    <mergeCell ref="CH60:CI60"/>
    <mergeCell ref="BR60:BS60"/>
    <mergeCell ref="BT60:BU60"/>
    <mergeCell ref="BV60:BW60"/>
    <mergeCell ref="BY60:BZ60"/>
    <mergeCell ref="CA60:CB60"/>
    <mergeCell ref="CF41:CG41"/>
    <mergeCell ref="CH41:CI41"/>
    <mergeCell ref="CJ41:CK41"/>
    <mergeCell ref="CC60:CD60"/>
    <mergeCell ref="CJ60:CK60"/>
    <mergeCell ref="BR59:BX59"/>
    <mergeCell ref="BK60:BL60"/>
    <mergeCell ref="BM60:BN60"/>
    <mergeCell ref="BO60:BP60"/>
    <mergeCell ref="BY59:CE59"/>
    <mergeCell ref="BK59:BQ59"/>
    <mergeCell ref="BA41:BB41"/>
    <mergeCell ref="BH60:BI60"/>
    <mergeCell ref="BD60:BE60"/>
    <mergeCell ref="AY60:AZ60"/>
    <mergeCell ref="BA60:BB60"/>
    <mergeCell ref="BF60:BG60"/>
    <mergeCell ref="BD59:BJ59"/>
    <mergeCell ref="U60:V60"/>
    <mergeCell ref="AK60:AL60"/>
    <mergeCell ref="AM60:AN60"/>
    <mergeCell ref="W60:X60"/>
    <mergeCell ref="Y60:Z60"/>
    <mergeCell ref="AI60:AJ60"/>
    <mergeCell ref="AP60:AQ60"/>
    <mergeCell ref="AI59:AO59"/>
    <mergeCell ref="AY41:AZ41"/>
    <mergeCell ref="AW59:BC59"/>
    <mergeCell ref="AR41:AS41"/>
    <mergeCell ref="AT41:AU41"/>
    <mergeCell ref="AW41:AX41"/>
    <mergeCell ref="AB59:AH59"/>
    <mergeCell ref="AB60:AC60"/>
    <mergeCell ref="AD60:AE60"/>
    <mergeCell ref="AF60:AG60"/>
    <mergeCell ref="AP59:AV59"/>
    <mergeCell ref="AR60:AS60"/>
    <mergeCell ref="AT60:AU60"/>
    <mergeCell ref="AP41:AQ41"/>
    <mergeCell ref="U59:AA59"/>
    <mergeCell ref="AI41:AJ41"/>
    <mergeCell ref="AW60:AX60"/>
    <mergeCell ref="AW7:BC7"/>
    <mergeCell ref="BD7:BJ7"/>
    <mergeCell ref="AP8:AQ8"/>
    <mergeCell ref="AR8:AS8"/>
    <mergeCell ref="AT8:AU8"/>
    <mergeCell ref="BH41:BI41"/>
    <mergeCell ref="AW40:BC40"/>
    <mergeCell ref="AW8:AX8"/>
    <mergeCell ref="AY8:AZ8"/>
    <mergeCell ref="BA8:BB8"/>
    <mergeCell ref="BH8:BI8"/>
    <mergeCell ref="BF8:BG8"/>
    <mergeCell ref="BD40:BJ40"/>
    <mergeCell ref="AY24:AZ24"/>
    <mergeCell ref="BA24:BB24"/>
    <mergeCell ref="BD24:BE24"/>
    <mergeCell ref="BF24:BG24"/>
    <mergeCell ref="BH24:BI24"/>
    <mergeCell ref="AP7:AV7"/>
    <mergeCell ref="BY40:CE40"/>
    <mergeCell ref="AW24:AX24"/>
    <mergeCell ref="BY24:BZ24"/>
    <mergeCell ref="BR40:BX40"/>
    <mergeCell ref="BK24:BL24"/>
    <mergeCell ref="AI40:AO40"/>
    <mergeCell ref="AK24:AL24"/>
    <mergeCell ref="AT24:AU24"/>
    <mergeCell ref="AR24:AS24"/>
    <mergeCell ref="AP40:AV40"/>
    <mergeCell ref="BK40:BQ40"/>
    <mergeCell ref="BO24:BP24"/>
    <mergeCell ref="BM24:BN24"/>
    <mergeCell ref="BK23:BQ23"/>
    <mergeCell ref="BK8:BL8"/>
    <mergeCell ref="BM8:BN8"/>
    <mergeCell ref="BO8:BP8"/>
    <mergeCell ref="CC8:CD8"/>
    <mergeCell ref="CF8:CG8"/>
    <mergeCell ref="CA24:CB24"/>
    <mergeCell ref="CC24:CD24"/>
    <mergeCell ref="AK41:AL41"/>
    <mergeCell ref="CF24:CG24"/>
    <mergeCell ref="AM41:AN41"/>
    <mergeCell ref="BK41:BL41"/>
    <mergeCell ref="BD8:BE8"/>
    <mergeCell ref="AP23:AV23"/>
    <mergeCell ref="BD41:BE41"/>
    <mergeCell ref="BF41:BG41"/>
    <mergeCell ref="AW23:BC23"/>
    <mergeCell ref="BD23:BJ23"/>
    <mergeCell ref="BM41:BN41"/>
    <mergeCell ref="BO41:BP41"/>
    <mergeCell ref="AK8:AL8"/>
    <mergeCell ref="CF40:CL40"/>
    <mergeCell ref="AM24:AN24"/>
    <mergeCell ref="AP24:AQ24"/>
    <mergeCell ref="BK7:BQ7"/>
    <mergeCell ref="BR7:BX7"/>
    <mergeCell ref="BY7:CE7"/>
    <mergeCell ref="CA8:CB8"/>
    <mergeCell ref="CH8:CI8"/>
    <mergeCell ref="BR8:BS8"/>
    <mergeCell ref="BT8:BU8"/>
    <mergeCell ref="BV8:BW8"/>
    <mergeCell ref="BY8:BZ8"/>
    <mergeCell ref="CM24:CN24"/>
    <mergeCell ref="CO24:CP24"/>
    <mergeCell ref="CQ24:CR24"/>
    <mergeCell ref="CM7:CS7"/>
    <mergeCell ref="CM8:CN8"/>
    <mergeCell ref="CO8:CP8"/>
    <mergeCell ref="CQ8:CR8"/>
    <mergeCell ref="CF7:CL7"/>
    <mergeCell ref="BR23:BX23"/>
    <mergeCell ref="BY23:CE23"/>
    <mergeCell ref="CF23:CL23"/>
    <mergeCell ref="CJ8:CK8"/>
    <mergeCell ref="CM23:CS23"/>
    <mergeCell ref="CH24:CI24"/>
    <mergeCell ref="CJ24:CK24"/>
    <mergeCell ref="BR24:BS24"/>
    <mergeCell ref="BT24:BU24"/>
    <mergeCell ref="BV24:BW24"/>
    <mergeCell ref="CM77:CN77"/>
    <mergeCell ref="CO77:CP77"/>
    <mergeCell ref="CQ77:CR77"/>
    <mergeCell ref="CM76:CS76"/>
    <mergeCell ref="CM59:CS59"/>
    <mergeCell ref="CM60:CN60"/>
    <mergeCell ref="CO60:CP60"/>
    <mergeCell ref="CQ60:CR60"/>
    <mergeCell ref="CM40:CS40"/>
    <mergeCell ref="CM41:CN41"/>
    <mergeCell ref="CO41:CP41"/>
    <mergeCell ref="CQ41:CR41"/>
  </mergeCells>
  <phoneticPr fontId="8" type="noConversion"/>
  <conditionalFormatting sqref="A19:XFD19 CM20 A36:W36 Y36:AR36 AT36:XFD36 A55:XFD55 A73:XFD73">
    <cfRule type="containsText" dxfId="0" priority="3" operator="containsText" text="FALSE">
      <formula>NOT(ISERROR(SEARCH("FALSE",A19)))</formula>
    </cfRule>
  </conditionalFormatting>
  <pageMargins left="0.7" right="0.7" top="0.75" bottom="0.75" header="0.3" footer="0.3"/>
  <pageSetup paperSize="9" orientation="portrait" r:id="rId1"/>
  <ignoredErrors>
    <ignoredError sqref="J31 Q31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 ANDREW TAN_Chee</dc:creator>
  <cp:keywords/>
  <dc:description/>
  <cp:lastModifiedBy>Debdeep Paul</cp:lastModifiedBy>
  <cp:revision/>
  <dcterms:created xsi:type="dcterms:W3CDTF">2021-02-08T09:11:53Z</dcterms:created>
  <dcterms:modified xsi:type="dcterms:W3CDTF">2025-08-22T02:12:23Z</dcterms:modified>
  <cp:category/>
  <cp:contentStatus/>
</cp:coreProperties>
</file>