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debdeeppaul/Documents/Procurement/PIDSG25/pricesaa/"/>
    </mc:Choice>
  </mc:AlternateContent>
  <xr:revisionPtr revIDLastSave="0" documentId="13_ncr:1_{B3113B9E-93CB-1243-BF10-97E6349A79A1}" xr6:coauthVersionLast="47" xr6:coauthVersionMax="47" xr10:uidLastSave="{00000000-0000-0000-0000-000000000000}"/>
  <bookViews>
    <workbookView xWindow="0" yWindow="500" windowWidth="28800" windowHeight="15760" tabRatio="500" activeTab="6" xr2:uid="{00000000-000D-0000-FFFF-FFFF00000000}"/>
  </bookViews>
  <sheets>
    <sheet name="from_alvin" sheetId="1" r:id="rId1"/>
    <sheet name="24" sheetId="2" r:id="rId2"/>
    <sheet name="25" sheetId="3" r:id="rId3"/>
    <sheet name="rough" sheetId="4" r:id="rId4"/>
    <sheet name="Eval04" sheetId="5" r:id="rId5"/>
    <sheet name="Eval07" sheetId="7" r:id="rId6"/>
    <sheet name="Eval07Clean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7" i="8" l="1"/>
  <c r="C23" i="8"/>
  <c r="C18" i="8"/>
  <c r="C20" i="8"/>
  <c r="C21" i="8"/>
  <c r="C22" i="8"/>
  <c r="C24" i="8"/>
  <c r="C25" i="8"/>
  <c r="C26" i="8"/>
  <c r="C28" i="8"/>
  <c r="C29" i="8"/>
  <c r="B19" i="8"/>
  <c r="B20" i="8"/>
  <c r="B21" i="8"/>
  <c r="B22" i="8"/>
  <c r="B23" i="8"/>
  <c r="B24" i="8"/>
  <c r="B25" i="8"/>
  <c r="B26" i="8"/>
  <c r="B27" i="8"/>
  <c r="B28" i="8"/>
  <c r="B29" i="8"/>
  <c r="B18" i="8"/>
  <c r="O90" i="7"/>
  <c r="O88" i="7"/>
  <c r="O87" i="7"/>
  <c r="P81" i="7"/>
  <c r="N81" i="7" l="1"/>
  <c r="M81" i="7"/>
  <c r="O81" i="7" s="1"/>
  <c r="N87" i="7" s="1"/>
  <c r="O76" i="7"/>
  <c r="N2" i="8"/>
  <c r="N3" i="8"/>
  <c r="N4" i="8"/>
  <c r="N5" i="8"/>
  <c r="N6" i="8"/>
  <c r="N7" i="8"/>
  <c r="N8" i="8"/>
  <c r="N9" i="8"/>
  <c r="N10" i="8"/>
  <c r="N11" i="8"/>
  <c r="N12" i="8"/>
  <c r="N13" i="8"/>
  <c r="M3" i="8"/>
  <c r="M4" i="8"/>
  <c r="M5" i="8"/>
  <c r="M6" i="8"/>
  <c r="M7" i="8"/>
  <c r="M8" i="8"/>
  <c r="M9" i="8"/>
  <c r="M10" i="8"/>
  <c r="M11" i="8"/>
  <c r="M12" i="8"/>
  <c r="M13" i="8"/>
  <c r="M2" i="8"/>
  <c r="H42" i="7"/>
  <c r="H64" i="7"/>
  <c r="J64" i="7" s="1"/>
  <c r="I3" i="8"/>
  <c r="I4" i="8"/>
  <c r="I5" i="8"/>
  <c r="I6" i="8"/>
  <c r="I7" i="8"/>
  <c r="I8" i="8"/>
  <c r="I9" i="8"/>
  <c r="I10" i="8"/>
  <c r="I11" i="8"/>
  <c r="I12" i="8"/>
  <c r="I13" i="8"/>
  <c r="I2" i="8"/>
  <c r="F2" i="8"/>
  <c r="F3" i="8"/>
  <c r="F4" i="8"/>
  <c r="F5" i="8"/>
  <c r="F6" i="8"/>
  <c r="F7" i="8"/>
  <c r="F8" i="8"/>
  <c r="F9" i="8"/>
  <c r="F10" i="8"/>
  <c r="F11" i="8"/>
  <c r="F12" i="8"/>
  <c r="F13" i="8"/>
  <c r="G45" i="7"/>
  <c r="G46" i="7"/>
  <c r="G47" i="7"/>
  <c r="G48" i="7"/>
  <c r="G49" i="7"/>
  <c r="G50" i="7"/>
  <c r="G51" i="7"/>
  <c r="G52" i="7"/>
  <c r="G53" i="7"/>
  <c r="M82" i="7" l="1"/>
  <c r="M88" i="7" s="1"/>
  <c r="M78" i="7"/>
  <c r="O75" i="7"/>
  <c r="O53" i="7"/>
  <c r="O52" i="7"/>
  <c r="O51" i="7"/>
  <c r="O50" i="7"/>
  <c r="O49" i="7"/>
  <c r="O48" i="7"/>
  <c r="O47" i="7"/>
  <c r="O46" i="7"/>
  <c r="O45" i="7"/>
  <c r="O44" i="7"/>
  <c r="O43" i="7"/>
  <c r="S42" i="7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O42" i="7"/>
  <c r="T42" i="7" s="1"/>
  <c r="G37" i="7"/>
  <c r="F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L25" i="7" s="1"/>
  <c r="H25" i="7"/>
  <c r="G21" i="7"/>
  <c r="F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J4" i="7"/>
  <c r="K4" i="7" s="1"/>
  <c r="I4" i="7"/>
  <c r="K4" i="5"/>
  <c r="J4" i="5"/>
  <c r="I4" i="5"/>
  <c r="I64" i="5"/>
  <c r="K64" i="5" s="1"/>
  <c r="G76" i="5" s="1"/>
  <c r="I17" i="3"/>
  <c r="J17" i="3"/>
  <c r="K17" i="3"/>
  <c r="L17" i="3"/>
  <c r="M17" i="3"/>
  <c r="N17" i="3"/>
  <c r="D17" i="3"/>
  <c r="E17" i="3"/>
  <c r="F17" i="3"/>
  <c r="G17" i="3"/>
  <c r="H17" i="3"/>
  <c r="C17" i="3"/>
  <c r="E16" i="3"/>
  <c r="F16" i="3"/>
  <c r="G16" i="3"/>
  <c r="H16" i="3"/>
  <c r="I16" i="3"/>
  <c r="J16" i="3"/>
  <c r="M16" i="3"/>
  <c r="N16" i="3"/>
  <c r="C16" i="3"/>
  <c r="C17" i="2"/>
  <c r="E17" i="2"/>
  <c r="F17" i="2"/>
  <c r="G17" i="2"/>
  <c r="H17" i="2"/>
  <c r="I17" i="2"/>
  <c r="J17" i="2"/>
  <c r="K17" i="2"/>
  <c r="L17" i="2"/>
  <c r="M17" i="2"/>
  <c r="N17" i="2"/>
  <c r="D17" i="2"/>
  <c r="D15" i="2"/>
  <c r="E15" i="2"/>
  <c r="F15" i="2"/>
  <c r="G15" i="2"/>
  <c r="H15" i="2"/>
  <c r="I15" i="2"/>
  <c r="J15" i="2"/>
  <c r="K15" i="2"/>
  <c r="L15" i="2"/>
  <c r="M15" i="2"/>
  <c r="N15" i="2"/>
  <c r="C15" i="2"/>
  <c r="D13" i="2"/>
  <c r="E13" i="2"/>
  <c r="F13" i="2"/>
  <c r="G13" i="2"/>
  <c r="H13" i="2"/>
  <c r="I13" i="2"/>
  <c r="J13" i="2"/>
  <c r="K13" i="2"/>
  <c r="L13" i="2"/>
  <c r="M13" i="2"/>
  <c r="N13" i="2"/>
  <c r="C13" i="2"/>
  <c r="D12" i="2"/>
  <c r="E12" i="2"/>
  <c r="F12" i="2"/>
  <c r="G12" i="2"/>
  <c r="H12" i="2"/>
  <c r="I12" i="2"/>
  <c r="J12" i="2"/>
  <c r="K12" i="2"/>
  <c r="L12" i="2"/>
  <c r="M12" i="2"/>
  <c r="N12" i="2"/>
  <c r="C12" i="2"/>
  <c r="O61" i="5"/>
  <c r="O60" i="5"/>
  <c r="N63" i="5"/>
  <c r="M63" i="5"/>
  <c r="O63" i="5" s="1"/>
  <c r="S42" i="5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O43" i="5"/>
  <c r="O44" i="5"/>
  <c r="O45" i="5"/>
  <c r="O46" i="5"/>
  <c r="O47" i="5"/>
  <c r="O48" i="5"/>
  <c r="O49" i="5"/>
  <c r="O50" i="5"/>
  <c r="O51" i="5"/>
  <c r="O52" i="5"/>
  <c r="O53" i="5"/>
  <c r="O42" i="5"/>
  <c r="T42" i="5" s="1"/>
  <c r="I65" i="5"/>
  <c r="K65" i="5" s="1"/>
  <c r="G77" i="5" s="1"/>
  <c r="I66" i="5"/>
  <c r="K66" i="5" s="1"/>
  <c r="G78" i="5" s="1"/>
  <c r="I67" i="5"/>
  <c r="K67" i="5" s="1"/>
  <c r="G79" i="5" s="1"/>
  <c r="I68" i="5"/>
  <c r="K68" i="5" s="1"/>
  <c r="G80" i="5" s="1"/>
  <c r="I69" i="5"/>
  <c r="K69" i="5" s="1"/>
  <c r="G81" i="5" s="1"/>
  <c r="I70" i="5"/>
  <c r="K70" i="5" s="1"/>
  <c r="G82" i="5" s="1"/>
  <c r="I71" i="5"/>
  <c r="K71" i="5" s="1"/>
  <c r="G83" i="5" s="1"/>
  <c r="I72" i="5"/>
  <c r="K72" i="5" s="1"/>
  <c r="G84" i="5" s="1"/>
  <c r="I73" i="5"/>
  <c r="K73" i="5" s="1"/>
  <c r="G85" i="5" s="1"/>
  <c r="F42" i="5"/>
  <c r="G43" i="5"/>
  <c r="G44" i="5"/>
  <c r="G45" i="5"/>
  <c r="G46" i="5"/>
  <c r="G47" i="5"/>
  <c r="G48" i="5"/>
  <c r="G49" i="5"/>
  <c r="G50" i="5"/>
  <c r="G51" i="5"/>
  <c r="G52" i="5"/>
  <c r="G53" i="5"/>
  <c r="G42" i="5"/>
  <c r="F43" i="5"/>
  <c r="F44" i="5"/>
  <c r="F45" i="5"/>
  <c r="F46" i="5"/>
  <c r="F47" i="5"/>
  <c r="F48" i="5"/>
  <c r="F49" i="5"/>
  <c r="F50" i="5"/>
  <c r="F51" i="5"/>
  <c r="F52" i="5"/>
  <c r="F53" i="5"/>
  <c r="K6" i="4"/>
  <c r="K7" i="4"/>
  <c r="K8" i="4"/>
  <c r="K9" i="4"/>
  <c r="K10" i="4"/>
  <c r="K11" i="4"/>
  <c r="K12" i="4"/>
  <c r="K13" i="4"/>
  <c r="K14" i="4"/>
  <c r="K15" i="4"/>
  <c r="K16" i="4"/>
  <c r="K5" i="4"/>
  <c r="J6" i="4"/>
  <c r="J7" i="4"/>
  <c r="J8" i="4"/>
  <c r="J9" i="4"/>
  <c r="J10" i="4"/>
  <c r="J11" i="4"/>
  <c r="J12" i="4"/>
  <c r="J13" i="4"/>
  <c r="J14" i="4"/>
  <c r="J15" i="4"/>
  <c r="J16" i="4"/>
  <c r="J5" i="4"/>
  <c r="G21" i="5"/>
  <c r="G37" i="5"/>
  <c r="F37" i="5"/>
  <c r="F21" i="5"/>
  <c r="I36" i="5"/>
  <c r="H36" i="5"/>
  <c r="I35" i="5"/>
  <c r="H35" i="5"/>
  <c r="I34" i="5"/>
  <c r="H34" i="5"/>
  <c r="J34" i="5" s="1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10" i="5"/>
  <c r="I11" i="5"/>
  <c r="I12" i="5"/>
  <c r="I13" i="5"/>
  <c r="I14" i="5"/>
  <c r="I15" i="5"/>
  <c r="I16" i="5"/>
  <c r="I17" i="5"/>
  <c r="I18" i="5"/>
  <c r="I19" i="5"/>
  <c r="I20" i="5"/>
  <c r="I9" i="5"/>
  <c r="H10" i="5"/>
  <c r="H11" i="5"/>
  <c r="H12" i="5"/>
  <c r="J12" i="5" s="1"/>
  <c r="H13" i="5"/>
  <c r="H14" i="5"/>
  <c r="H15" i="5"/>
  <c r="H16" i="5"/>
  <c r="H17" i="5"/>
  <c r="H18" i="5"/>
  <c r="H19" i="5"/>
  <c r="H20" i="5"/>
  <c r="J20" i="5" s="1"/>
  <c r="H9" i="5"/>
  <c r="J9" i="5" s="1"/>
  <c r="I6" i="4"/>
  <c r="I7" i="4"/>
  <c r="I8" i="4"/>
  <c r="I9" i="4"/>
  <c r="I10" i="4"/>
  <c r="I11" i="4"/>
  <c r="I12" i="4"/>
  <c r="I13" i="4"/>
  <c r="I14" i="4"/>
  <c r="I15" i="4"/>
  <c r="I16" i="4"/>
  <c r="I5" i="4"/>
  <c r="F13" i="3"/>
  <c r="G13" i="3"/>
  <c r="H13" i="3"/>
  <c r="I13" i="3"/>
  <c r="J13" i="3"/>
  <c r="K13" i="3"/>
  <c r="L13" i="3"/>
  <c r="M13" i="3"/>
  <c r="N13" i="3"/>
  <c r="E13" i="3"/>
  <c r="D13" i="3"/>
  <c r="C13" i="3"/>
  <c r="D12" i="3"/>
  <c r="E12" i="3"/>
  <c r="F12" i="3"/>
  <c r="G12" i="3"/>
  <c r="H12" i="3"/>
  <c r="I12" i="3"/>
  <c r="J12" i="3"/>
  <c r="K12" i="3"/>
  <c r="L12" i="3"/>
  <c r="M12" i="3"/>
  <c r="N12" i="3"/>
  <c r="C12" i="3"/>
  <c r="H16" i="4"/>
  <c r="E16" i="4"/>
  <c r="G16" i="4" s="1"/>
  <c r="H15" i="4"/>
  <c r="E15" i="4"/>
  <c r="G15" i="4" s="1"/>
  <c r="H14" i="4"/>
  <c r="G14" i="4"/>
  <c r="E14" i="4"/>
  <c r="H13" i="4"/>
  <c r="E13" i="4"/>
  <c r="G13" i="4" s="1"/>
  <c r="H12" i="4"/>
  <c r="G12" i="4"/>
  <c r="E12" i="4"/>
  <c r="H11" i="4"/>
  <c r="G11" i="4"/>
  <c r="E11" i="4"/>
  <c r="H10" i="4"/>
  <c r="G10" i="4"/>
  <c r="E10" i="4"/>
  <c r="H9" i="4"/>
  <c r="E9" i="4"/>
  <c r="G9" i="4" s="1"/>
  <c r="H8" i="4"/>
  <c r="E8" i="4"/>
  <c r="G8" i="4" s="1"/>
  <c r="H7" i="4"/>
  <c r="E7" i="4"/>
  <c r="G7" i="4" s="1"/>
  <c r="H6" i="4"/>
  <c r="E6" i="4"/>
  <c r="G6" i="4" s="1"/>
  <c r="H5" i="4"/>
  <c r="E5" i="4"/>
  <c r="G5" i="4" s="1"/>
  <c r="P22" i="1"/>
  <c r="P21" i="1"/>
  <c r="P20" i="1"/>
  <c r="O19" i="1"/>
  <c r="N19" i="1"/>
  <c r="M19" i="1"/>
  <c r="L19" i="1"/>
  <c r="K19" i="1"/>
  <c r="J19" i="1"/>
  <c r="I19" i="1"/>
  <c r="H19" i="1"/>
  <c r="G19" i="1"/>
  <c r="F19" i="1"/>
  <c r="E19" i="1"/>
  <c r="D19" i="1"/>
  <c r="P19" i="1" s="1"/>
  <c r="P18" i="1"/>
  <c r="P17" i="1"/>
  <c r="O16" i="1"/>
  <c r="N16" i="1"/>
  <c r="M16" i="1"/>
  <c r="L16" i="1"/>
  <c r="K16" i="1"/>
  <c r="J16" i="1"/>
  <c r="I16" i="1"/>
  <c r="H16" i="1"/>
  <c r="G16" i="1"/>
  <c r="F16" i="1"/>
  <c r="E16" i="1"/>
  <c r="D16" i="1"/>
  <c r="P16" i="1" s="1"/>
  <c r="P15" i="1"/>
  <c r="P11" i="1"/>
  <c r="P10" i="1"/>
  <c r="O9" i="1"/>
  <c r="N9" i="1"/>
  <c r="M9" i="1"/>
  <c r="L9" i="1"/>
  <c r="K9" i="1"/>
  <c r="J9" i="1"/>
  <c r="I9" i="1"/>
  <c r="H9" i="1"/>
  <c r="G9" i="1"/>
  <c r="F9" i="1"/>
  <c r="E9" i="1"/>
  <c r="D9" i="1"/>
  <c r="P9" i="1" s="1"/>
  <c r="O8" i="1"/>
  <c r="N8" i="1"/>
  <c r="M8" i="1"/>
  <c r="L8" i="1"/>
  <c r="K8" i="1"/>
  <c r="J8" i="1"/>
  <c r="I8" i="1"/>
  <c r="H8" i="1"/>
  <c r="G8" i="1"/>
  <c r="F8" i="1"/>
  <c r="P8" i="1" s="1"/>
  <c r="E8" i="1"/>
  <c r="D8" i="1"/>
  <c r="P7" i="1"/>
  <c r="P6" i="1"/>
  <c r="O5" i="1"/>
  <c r="N5" i="1"/>
  <c r="M5" i="1"/>
  <c r="L5" i="1"/>
  <c r="K5" i="1"/>
  <c r="J5" i="1"/>
  <c r="I5" i="1"/>
  <c r="H5" i="1"/>
  <c r="G5" i="1"/>
  <c r="F5" i="1"/>
  <c r="E5" i="1"/>
  <c r="P5" i="1" s="1"/>
  <c r="D5" i="1"/>
  <c r="P4" i="1"/>
  <c r="M90" i="7" l="1"/>
  <c r="J20" i="7"/>
  <c r="H65" i="7"/>
  <c r="J11" i="7"/>
  <c r="J15" i="7"/>
  <c r="J26" i="7"/>
  <c r="J17" i="7"/>
  <c r="J28" i="7"/>
  <c r="J18" i="7"/>
  <c r="J12" i="7"/>
  <c r="H43" i="7"/>
  <c r="J9" i="7"/>
  <c r="T43" i="7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J19" i="7"/>
  <c r="J13" i="7"/>
  <c r="J10" i="7"/>
  <c r="J27" i="7"/>
  <c r="M9" i="7"/>
  <c r="L26" i="7"/>
  <c r="H21" i="7"/>
  <c r="J30" i="7"/>
  <c r="J34" i="7"/>
  <c r="I21" i="7"/>
  <c r="I22" i="7" s="1"/>
  <c r="J25" i="7"/>
  <c r="J35" i="7"/>
  <c r="I37" i="7"/>
  <c r="I38" i="7" s="1"/>
  <c r="J16" i="7"/>
  <c r="J32" i="7"/>
  <c r="J36" i="7"/>
  <c r="J29" i="7"/>
  <c r="J33" i="7"/>
  <c r="J14" i="7"/>
  <c r="J31" i="7"/>
  <c r="L9" i="7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H37" i="7"/>
  <c r="J17" i="5"/>
  <c r="J31" i="5"/>
  <c r="J16" i="5"/>
  <c r="J13" i="5"/>
  <c r="J18" i="5"/>
  <c r="J10" i="5"/>
  <c r="T43" i="5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J32" i="5"/>
  <c r="J36" i="5"/>
  <c r="J25" i="5"/>
  <c r="J19" i="5"/>
  <c r="J11" i="5"/>
  <c r="H37" i="5"/>
  <c r="J14" i="5"/>
  <c r="J15" i="5"/>
  <c r="J33" i="5"/>
  <c r="I21" i="5"/>
  <c r="I22" i="5" s="1"/>
  <c r="H21" i="5"/>
  <c r="L9" i="5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J30" i="5"/>
  <c r="I37" i="5"/>
  <c r="I38" i="5" s="1"/>
  <c r="H42" i="5"/>
  <c r="J42" i="5" s="1"/>
  <c r="L25" i="5"/>
  <c r="J26" i="5"/>
  <c r="J27" i="5"/>
  <c r="J35" i="5"/>
  <c r="J28" i="5"/>
  <c r="J29" i="5"/>
  <c r="J42" i="7" l="1"/>
  <c r="H66" i="7"/>
  <c r="J65" i="7"/>
  <c r="J43" i="7"/>
  <c r="H44" i="7"/>
  <c r="J44" i="7" s="1"/>
  <c r="J37" i="7"/>
  <c r="J21" i="7"/>
  <c r="L27" i="7"/>
  <c r="M10" i="7"/>
  <c r="J21" i="5"/>
  <c r="J37" i="5"/>
  <c r="H43" i="5"/>
  <c r="J43" i="5" s="1"/>
  <c r="L26" i="5"/>
  <c r="M9" i="5"/>
  <c r="H45" i="7" l="1"/>
  <c r="J45" i="7" s="1"/>
  <c r="H67" i="7"/>
  <c r="J66" i="7"/>
  <c r="L28" i="7"/>
  <c r="M11" i="7"/>
  <c r="H44" i="5"/>
  <c r="J44" i="5" s="1"/>
  <c r="L27" i="5"/>
  <c r="M10" i="5"/>
  <c r="H46" i="7" l="1"/>
  <c r="J46" i="7" s="1"/>
  <c r="H68" i="7"/>
  <c r="J67" i="7"/>
  <c r="L29" i="7"/>
  <c r="M12" i="7"/>
  <c r="H47" i="7"/>
  <c r="H45" i="5"/>
  <c r="J45" i="5" s="1"/>
  <c r="L28" i="5"/>
  <c r="M11" i="5"/>
  <c r="H46" i="5"/>
  <c r="J46" i="5" s="1"/>
  <c r="H69" i="7" l="1"/>
  <c r="J68" i="7"/>
  <c r="M13" i="7"/>
  <c r="L30" i="7"/>
  <c r="J47" i="7"/>
  <c r="H48" i="7"/>
  <c r="L29" i="5"/>
  <c r="M12" i="5"/>
  <c r="H47" i="5"/>
  <c r="J47" i="5" s="1"/>
  <c r="H70" i="7" l="1"/>
  <c r="J69" i="7"/>
  <c r="L31" i="7"/>
  <c r="M14" i="7"/>
  <c r="J48" i="7"/>
  <c r="H49" i="7"/>
  <c r="L30" i="5"/>
  <c r="M13" i="5"/>
  <c r="H48" i="5"/>
  <c r="J48" i="5" s="1"/>
  <c r="H71" i="7" l="1"/>
  <c r="J70" i="7"/>
  <c r="M15" i="7"/>
  <c r="L32" i="7"/>
  <c r="J49" i="7"/>
  <c r="H50" i="7"/>
  <c r="L31" i="5"/>
  <c r="M14" i="5"/>
  <c r="H49" i="5"/>
  <c r="J49" i="5" s="1"/>
  <c r="H72" i="7" l="1"/>
  <c r="J71" i="7"/>
  <c r="M16" i="7"/>
  <c r="L33" i="7"/>
  <c r="H51" i="7"/>
  <c r="J50" i="7"/>
  <c r="L32" i="5"/>
  <c r="M15" i="5"/>
  <c r="H50" i="5"/>
  <c r="J50" i="5" s="1"/>
  <c r="H73" i="7" l="1"/>
  <c r="J72" i="7"/>
  <c r="L34" i="7"/>
  <c r="M17" i="7"/>
  <c r="H52" i="7"/>
  <c r="J51" i="7"/>
  <c r="L33" i="5"/>
  <c r="M16" i="5"/>
  <c r="H51" i="5"/>
  <c r="J51" i="5" s="1"/>
  <c r="H74" i="7" l="1"/>
  <c r="J73" i="7"/>
  <c r="M18" i="7"/>
  <c r="L35" i="7"/>
  <c r="J52" i="7"/>
  <c r="H53" i="7"/>
  <c r="J53" i="7" s="1"/>
  <c r="L34" i="5"/>
  <c r="M17" i="5"/>
  <c r="H52" i="5"/>
  <c r="J52" i="5" s="1"/>
  <c r="J54" i="7" l="1"/>
  <c r="H75" i="7"/>
  <c r="J75" i="7" s="1"/>
  <c r="J74" i="7"/>
  <c r="L36" i="7"/>
  <c r="M20" i="7" s="1"/>
  <c r="M19" i="7"/>
  <c r="L35" i="5"/>
  <c r="M18" i="5"/>
  <c r="H53" i="5"/>
  <c r="J53" i="5" s="1"/>
  <c r="J56" i="7" l="1"/>
  <c r="J58" i="7" s="1"/>
  <c r="N77" i="7"/>
  <c r="J76" i="7"/>
  <c r="J78" i="7" s="1"/>
  <c r="L36" i="5"/>
  <c r="M20" i="5" s="1"/>
  <c r="M19" i="5"/>
  <c r="J54" i="5"/>
  <c r="J56" i="5" s="1"/>
  <c r="J58" i="5" s="1"/>
  <c r="O77" i="7" l="1"/>
  <c r="N78" i="7"/>
  <c r="O78" i="7" s="1"/>
  <c r="N82" i="7" l="1"/>
  <c r="N88" i="7"/>
  <c r="N90" i="7" s="1"/>
  <c r="M92" i="7" s="1"/>
</calcChain>
</file>

<file path=xl/sharedStrings.xml><?xml version="1.0" encoding="utf-8"?>
<sst xmlns="http://schemas.openxmlformats.org/spreadsheetml/2006/main" count="231" uniqueCount="76">
  <si>
    <t>FY24</t>
  </si>
  <si>
    <t>FY24 Total</t>
  </si>
  <si>
    <t>Hedge</t>
  </si>
  <si>
    <t>Silver Paste (tube)</t>
  </si>
  <si>
    <t>Silver Paste (grams)</t>
  </si>
  <si>
    <t>Raw Silver (grams)</t>
  </si>
  <si>
    <t>Un-Hedge</t>
  </si>
  <si>
    <t>Silver Paste (USD)</t>
  </si>
  <si>
    <t>FY25</t>
  </si>
  <si>
    <t>FY25 Total</t>
  </si>
  <si>
    <t>*Oct-25 to Mar-25 based on BP qty</t>
  </si>
  <si>
    <t xml:space="preserve">*Jul-25 onwards unit price based on May quotation </t>
  </si>
  <si>
    <t>*Jun-25 onwards 400g/tube</t>
  </si>
  <si>
    <t>Material</t>
  </si>
  <si>
    <t>Hedge raw</t>
  </si>
  <si>
    <t>Unhedge</t>
  </si>
  <si>
    <t>Sum</t>
  </si>
  <si>
    <t>gm to toz</t>
  </si>
  <si>
    <t>Total</t>
  </si>
  <si>
    <t>Hedged proc</t>
  </si>
  <si>
    <t>Price USD/gm</t>
  </si>
  <si>
    <t>Hedged cost</t>
  </si>
  <si>
    <t>Unhedged cost</t>
  </si>
  <si>
    <t>Hedged quantity</t>
  </si>
  <si>
    <t>Unhedged quantity</t>
  </si>
  <si>
    <t>Unhedged proc</t>
  </si>
  <si>
    <t>Procurement cost</t>
  </si>
  <si>
    <t xml:space="preserve">Raw silver </t>
  </si>
  <si>
    <t>Gm to oz</t>
  </si>
  <si>
    <t>Total cost</t>
  </si>
  <si>
    <t>Hedged price</t>
  </si>
  <si>
    <t>Unhedged price</t>
  </si>
  <si>
    <t>Cum Unhedged</t>
  </si>
  <si>
    <t>Manual</t>
  </si>
  <si>
    <t>AI</t>
  </si>
  <si>
    <t>from pidsg</t>
  </si>
  <si>
    <t>price saa</t>
  </si>
  <si>
    <t>Total Proc</t>
  </si>
  <si>
    <t>Assu-Demand</t>
  </si>
  <si>
    <t>Demand</t>
  </si>
  <si>
    <t>Procurement total</t>
  </si>
  <si>
    <t>Stock</t>
  </si>
  <si>
    <t>Storage cost</t>
  </si>
  <si>
    <t>h</t>
  </si>
  <si>
    <t>Total cost AI</t>
  </si>
  <si>
    <t>Nominal price</t>
  </si>
  <si>
    <t>% savings</t>
  </si>
  <si>
    <t>Demand-APP</t>
  </si>
  <si>
    <t>Demand-PIDSG</t>
  </si>
  <si>
    <t>Total cost-Man</t>
  </si>
  <si>
    <t>Procurement</t>
  </si>
  <si>
    <t>Total cost- AI</t>
  </si>
  <si>
    <t>Cumulative Man</t>
  </si>
  <si>
    <t>Cumulative AI</t>
  </si>
  <si>
    <t>Time</t>
  </si>
  <si>
    <t xml:space="preserve">Unhedged cost </t>
  </si>
  <si>
    <t>trans mg</t>
  </si>
  <si>
    <t>Storage</t>
  </si>
  <si>
    <t>May</t>
  </si>
  <si>
    <t>AI- Storage</t>
  </si>
  <si>
    <t>Manual storage</t>
  </si>
  <si>
    <t>I0</t>
  </si>
  <si>
    <t>Total cost manual</t>
  </si>
  <si>
    <t>Date</t>
  </si>
  <si>
    <t>Order-Manual-Hedged</t>
  </si>
  <si>
    <t>Order-Manual-Unhedged</t>
  </si>
  <si>
    <t>Order-Manual Total</t>
  </si>
  <si>
    <t>Order-AI-Hedged</t>
  </si>
  <si>
    <t>Order-AI-Unhedged</t>
  </si>
  <si>
    <t>Order-AI-Total</t>
  </si>
  <si>
    <t>AI-Stock</t>
  </si>
  <si>
    <t>Manual-storage-cost</t>
  </si>
  <si>
    <t>AI-storage-cost</t>
  </si>
  <si>
    <t>Manual-stock</t>
  </si>
  <si>
    <t>procurement cost</t>
  </si>
  <si>
    <t>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</si>
</sst>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yy"/>
    <numFmt numFmtId="165" formatCode="_-* #,##0.00_-;\-* #,##0.00_-;_-* \-??_-;_-@_-"/>
    <numFmt numFmtId="166" formatCode="_-* #,##0_-;\-* #,##0_-;_-* \-??_-;_-@_-"/>
    <numFmt numFmtId="167" formatCode="mm/dd/yy"/>
    <numFmt numFmtId="168" formatCode="0.0"/>
  </numFmts>
  <fonts count="4" x14ac:knownFonts="1">
    <font>
      <sz val="11"/>
      <color theme="1"/>
      <name val="Aptos Narrow"/>
      <family val="2"/>
      <charset val="1"/>
    </font>
    <font>
      <sz val="11"/>
      <color theme="1"/>
      <name val="Aptos Narrow"/>
      <family val="2"/>
      <charset val="1"/>
    </font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1" fillId="0" borderId="0" applyBorder="0" applyProtection="0"/>
  </cellStyleXfs>
  <cellXfs count="16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/>
    <xf numFmtId="166" fontId="1" fillId="0" borderId="1" xfId="1" applyNumberFormat="1" applyBorder="1" applyProtection="1"/>
    <xf numFmtId="0" fontId="0" fillId="0" borderId="2" xfId="0" applyBorder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4" fontId="0" fillId="0" borderId="0" xfId="0" applyNumberFormat="1"/>
    <xf numFmtId="168" fontId="0" fillId="0" borderId="0" xfId="0" applyNumberFormat="1" applyAlignment="1">
      <alignment horizontal="center"/>
    </xf>
    <xf numFmtId="167" fontId="2" fillId="0" borderId="0" xfId="0" applyNumberFormat="1" applyFont="1"/>
    <xf numFmtId="0" fontId="0" fillId="0" borderId="0" xfId="0" applyAlignment="1">
      <alignment vertical="top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Raw silver price USD/gm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'25'!$B$12</c:f>
              <c:strCache>
                <c:ptCount val="1"/>
                <c:pt idx="0">
                  <c:v>Hedge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'25'!$C$11:$N$11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45683</c:v>
                </c:pt>
                <c:pt idx="10">
                  <c:v>45714</c:v>
                </c:pt>
                <c:pt idx="11">
                  <c:v>45742</c:v>
                </c:pt>
              </c:numCache>
            </c:numRef>
          </c:cat>
          <c:val>
            <c:numRef>
              <c:f>'25'!$C$12:$N$12</c:f>
              <c:numCache>
                <c:formatCode>General</c:formatCode>
                <c:ptCount val="12"/>
                <c:pt idx="0">
                  <c:v>1.5288157894736842</c:v>
                </c:pt>
                <c:pt idx="1">
                  <c:v>1.5806907894736841</c:v>
                </c:pt>
                <c:pt idx="2">
                  <c:v>1.6237697368421053</c:v>
                </c:pt>
                <c:pt idx="3">
                  <c:v>1.6237697368421053</c:v>
                </c:pt>
                <c:pt idx="4">
                  <c:v>1.6237697368421053</c:v>
                </c:pt>
                <c:pt idx="5">
                  <c:v>1.6237697368421053</c:v>
                </c:pt>
                <c:pt idx="6">
                  <c:v>1.7219534883720931</c:v>
                </c:pt>
                <c:pt idx="7">
                  <c:v>1.720433105627585</c:v>
                </c:pt>
                <c:pt idx="8">
                  <c:v>1.720433105627585</c:v>
                </c:pt>
                <c:pt idx="9">
                  <c:v>1.720433105627585</c:v>
                </c:pt>
                <c:pt idx="10">
                  <c:v>1.720433105627585</c:v>
                </c:pt>
                <c:pt idx="11">
                  <c:v>1.720433105627585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D-4DBC-8FFC-FF176F38CFD5}"/>
            </c:ext>
          </c:extLst>
        </c:ser>
        <c:ser>
          <c:idx val="1"/>
          <c:order val="1"/>
          <c:tx>
            <c:strRef>
              <c:f>'25'!$B$13</c:f>
              <c:strCache>
                <c:ptCount val="1"/>
                <c:pt idx="0">
                  <c:v>Un-Hedge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'25'!$C$11:$N$11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45683</c:v>
                </c:pt>
                <c:pt idx="10">
                  <c:v>45714</c:v>
                </c:pt>
                <c:pt idx="11">
                  <c:v>45742</c:v>
                </c:pt>
              </c:numCache>
            </c:numRef>
          </c:cat>
          <c:val>
            <c:numRef>
              <c:f>'25'!$C$13:$N$13</c:f>
              <c:numCache>
                <c:formatCode>General</c:formatCode>
                <c:ptCount val="12"/>
                <c:pt idx="0">
                  <c:v>1.4112105263157895</c:v>
                </c:pt>
                <c:pt idx="1">
                  <c:v>0</c:v>
                </c:pt>
                <c:pt idx="2">
                  <c:v>1.4613947368421052</c:v>
                </c:pt>
                <c:pt idx="3">
                  <c:v>0.97426315789473683</c:v>
                </c:pt>
                <c:pt idx="4">
                  <c:v>0.97426315789473683</c:v>
                </c:pt>
                <c:pt idx="5">
                  <c:v>0.32475657894736842</c:v>
                </c:pt>
                <c:pt idx="6">
                  <c:v>1.7219534883720931</c:v>
                </c:pt>
                <c:pt idx="7">
                  <c:v>1.720433105627585</c:v>
                </c:pt>
                <c:pt idx="8">
                  <c:v>2.2939030624099632</c:v>
                </c:pt>
                <c:pt idx="9">
                  <c:v>0.28673497839118917</c:v>
                </c:pt>
                <c:pt idx="10">
                  <c:v>1.4336865095961708</c:v>
                </c:pt>
                <c:pt idx="11">
                  <c:v>1.1469515312049816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D-4DBC-8FFC-FF176F38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418688"/>
        <c:axId val="844417248"/>
      </c:lineChart>
      <c:dateAx>
        <c:axId val="844418688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17248"/>
        <c:crosses val="autoZero"/>
        <c:auto val="1"/>
        <c:lblOffset val="100"/>
        <c:baseTimeUnit val="months"/>
      </c:dateAx>
      <c:valAx>
        <c:axId val="8444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Cost (KUSD)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Eval07!$J$41</c:f>
              <c:strCache>
                <c:ptCount val="1"/>
                <c:pt idx="0">
                  <c:v>Storage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Eval07!$J$42:$J$53</c:f>
              <c:numCache>
                <c:formatCode>General</c:formatCode>
                <c:ptCount val="12"/>
                <c:pt idx="0">
                  <c:v>4271.1183717419517</c:v>
                </c:pt>
                <c:pt idx="1">
                  <c:v>1654.4669661241915</c:v>
                </c:pt>
                <c:pt idx="2">
                  <c:v>3912.3378987292795</c:v>
                </c:pt>
                <c:pt idx="3">
                  <c:v>9862.9151844125918</c:v>
                </c:pt>
                <c:pt idx="4">
                  <c:v>16604.069137357037</c:v>
                </c:pt>
                <c:pt idx="5">
                  <c:v>15123.567442894353</c:v>
                </c:pt>
                <c:pt idx="6">
                  <c:v>10574.94477303199</c:v>
                </c:pt>
                <c:pt idx="7">
                  <c:v>7232.2949890670361</c:v>
                </c:pt>
                <c:pt idx="8">
                  <c:v>5091.7481606984029</c:v>
                </c:pt>
                <c:pt idx="9">
                  <c:v>3195.7435090863532</c:v>
                </c:pt>
                <c:pt idx="10">
                  <c:v>1811.4250588270397</c:v>
                </c:pt>
                <c:pt idx="11">
                  <c:v>487.07621585992518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8-C84E-9EDC-F3E90AAE0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677743"/>
        <c:axId val="1339644543"/>
      </c:lineChart>
      <c:catAx>
        <c:axId val="133967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44543"/>
        <c:crosses val="autoZero"/>
        <c:auto val="1"/>
        <c:lblAlgn val="ctr"/>
        <c:lblOffset val="100"/>
        <c:noMultiLvlLbl val="0"/>
      </c:catAx>
      <c:valAx>
        <c:axId val="13396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Cumutaive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Eval07!$S$41</c:f>
              <c:strCache>
                <c:ptCount val="1"/>
                <c:pt idx="0">
                  <c:v>Cumulative 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Eval07!$R$42:$R$53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Eval07!$S$42:$S$53</c:f>
              <c:numCache>
                <c:formatCode>General</c:formatCode>
                <c:ptCount val="12"/>
                <c:pt idx="0">
                  <c:v>446884</c:v>
                </c:pt>
                <c:pt idx="1">
                  <c:v>687149</c:v>
                </c:pt>
                <c:pt idx="2">
                  <c:v>1161939.5789473685</c:v>
                </c:pt>
                <c:pt idx="3">
                  <c:v>1512998.7368421054</c:v>
                </c:pt>
                <c:pt idx="4">
                  <c:v>1864057.8947368423</c:v>
                </c:pt>
                <c:pt idx="5">
                  <c:v>2124510.6710526319</c:v>
                </c:pt>
                <c:pt idx="6">
                  <c:v>2403467.1361689111</c:v>
                </c:pt>
                <c:pt idx="7">
                  <c:v>2737231.1586606628</c:v>
                </c:pt>
                <c:pt idx="8">
                  <c:v>3208585.1538277245</c:v>
                </c:pt>
                <c:pt idx="9">
                  <c:v>3364393.2063859291</c:v>
                </c:pt>
                <c:pt idx="10">
                  <c:v>3644271.4050940475</c:v>
                </c:pt>
                <c:pt idx="11">
                  <c:v>3879440.5531492545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6-F149-ABE3-F3558E3DCE49}"/>
            </c:ext>
          </c:extLst>
        </c:ser>
        <c:ser>
          <c:idx val="1"/>
          <c:order val="1"/>
          <c:tx>
            <c:strRef>
              <c:f>Eval07!$T$41</c:f>
              <c:strCache>
                <c:ptCount val="1"/>
                <c:pt idx="0">
                  <c:v>Cumulative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Eval07!$R$42:$R$53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Eval07!$T$42:$T$53</c:f>
              <c:numCache>
                <c:formatCode>General</c:formatCode>
                <c:ptCount val="12"/>
                <c:pt idx="0">
                  <c:v>542281.50637903402</c:v>
                </c:pt>
                <c:pt idx="1">
                  <c:v>793696.84074117395</c:v>
                </c:pt>
                <c:pt idx="2">
                  <c:v>1372327.4382430147</c:v>
                </c:pt>
                <c:pt idx="3">
                  <c:v>1849345.7613032269</c:v>
                </c:pt>
                <c:pt idx="4">
                  <c:v>2320020.2366062365</c:v>
                </c:pt>
                <c:pt idx="5">
                  <c:v>2624472.9133926621</c:v>
                </c:pt>
                <c:pt idx="6">
                  <c:v>2794021.1728576827</c:v>
                </c:pt>
                <c:pt idx="7">
                  <c:v>2959232.2088144729</c:v>
                </c:pt>
                <c:pt idx="8">
                  <c:v>3118779.8252753783</c:v>
                </c:pt>
                <c:pt idx="9">
                  <c:v>3277245.4265613863</c:v>
                </c:pt>
                <c:pt idx="10">
                  <c:v>3432016.8084543906</c:v>
                </c:pt>
                <c:pt idx="11">
                  <c:v>3583736.9750696169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6-F149-ABE3-F3558E3DC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213215"/>
        <c:axId val="1035064015"/>
      </c:lineChart>
      <c:dateAx>
        <c:axId val="10352132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64015"/>
        <c:crosses val="autoZero"/>
        <c:auto val="1"/>
        <c:lblOffset val="100"/>
        <c:baseTimeUnit val="months"/>
      </c:dateAx>
      <c:valAx>
        <c:axId val="10350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Cumulative</a:t>
            </a:r>
            <a:r>
              <a:rPr lang="en-SG" baseline="0"/>
              <a:t> Unhedged Cost USD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Eval04!$L$8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Eval04!$K$9:$K$20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Eval04!$L$9:$L$20</c:f>
              <c:numCache>
                <c:formatCode>General</c:formatCode>
                <c:ptCount val="12"/>
                <c:pt idx="0">
                  <c:v>214504</c:v>
                </c:pt>
                <c:pt idx="1">
                  <c:v>214504</c:v>
                </c:pt>
                <c:pt idx="2">
                  <c:v>442481.57894736843</c:v>
                </c:pt>
                <c:pt idx="3">
                  <c:v>546727.73684210528</c:v>
                </c:pt>
                <c:pt idx="4">
                  <c:v>650973.89473684214</c:v>
                </c:pt>
                <c:pt idx="5">
                  <c:v>664613.67105263157</c:v>
                </c:pt>
                <c:pt idx="6">
                  <c:v>795482.13616891066</c:v>
                </c:pt>
                <c:pt idx="7">
                  <c:v>981158.15866066213</c:v>
                </c:pt>
                <c:pt idx="8">
                  <c:v>1304424.1538277238</c:v>
                </c:pt>
                <c:pt idx="9">
                  <c:v>1312144.2063859282</c:v>
                </c:pt>
                <c:pt idx="10">
                  <c:v>1443934.4050940466</c:v>
                </c:pt>
                <c:pt idx="11">
                  <c:v>1531015.5531492536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7-401F-BF5C-D06FE4F1A5C3}"/>
            </c:ext>
          </c:extLst>
        </c:ser>
        <c:ser>
          <c:idx val="1"/>
          <c:order val="1"/>
          <c:tx>
            <c:strRef>
              <c:f>Eval04!$M$8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Eval04!$K$9:$K$20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Eval04!$M$9:$M$20</c:f>
              <c:numCache>
                <c:formatCode>General</c:formatCode>
                <c:ptCount val="12"/>
                <c:pt idx="0">
                  <c:v>307260.04547368421</c:v>
                </c:pt>
                <c:pt idx="1">
                  <c:v>307260.04547368421</c:v>
                </c:pt>
                <c:pt idx="2">
                  <c:v>625446.59873684205</c:v>
                </c:pt>
                <c:pt idx="3">
                  <c:v>837570.96757894731</c:v>
                </c:pt>
                <c:pt idx="4">
                  <c:v>1039329.1764210517</c:v>
                </c:pt>
                <c:pt idx="5">
                  <c:v>1072454.3241951317</c:v>
                </c:pt>
                <c:pt idx="6">
                  <c:v>1072454.3241951317</c:v>
                </c:pt>
                <c:pt idx="7">
                  <c:v>1072454.3241951317</c:v>
                </c:pt>
                <c:pt idx="8">
                  <c:v>1072454.3241951317</c:v>
                </c:pt>
                <c:pt idx="9">
                  <c:v>1072454.3241951317</c:v>
                </c:pt>
                <c:pt idx="10">
                  <c:v>1072454.3241951317</c:v>
                </c:pt>
                <c:pt idx="11">
                  <c:v>1072454.3241951317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7-401F-BF5C-D06FE4F1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906560"/>
        <c:axId val="1156920480"/>
      </c:barChart>
      <c:dateAx>
        <c:axId val="1156906560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20480"/>
        <c:crosses val="autoZero"/>
        <c:auto val="1"/>
        <c:lblOffset val="100"/>
        <c:baseTimeUnit val="months"/>
      </c:dateAx>
      <c:valAx>
        <c:axId val="11569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Eval04!$G$63</c:f>
              <c:strCache>
                <c:ptCount val="1"/>
                <c:pt idx="0">
                  <c:v>Demand-APP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Eval04!$F$64:$F$73</c:f>
              <c:numCache>
                <c:formatCode>mm/dd/yy</c:formatCode>
                <c:ptCount val="10"/>
                <c:pt idx="0">
                  <c:v>45833</c:v>
                </c:pt>
                <c:pt idx="1">
                  <c:v>45863</c:v>
                </c:pt>
                <c:pt idx="2">
                  <c:v>45894</c:v>
                </c:pt>
                <c:pt idx="3">
                  <c:v>45925</c:v>
                </c:pt>
                <c:pt idx="4">
                  <c:v>45955</c:v>
                </c:pt>
                <c:pt idx="5">
                  <c:v>45986</c:v>
                </c:pt>
                <c:pt idx="6">
                  <c:v>46016</c:v>
                </c:pt>
                <c:pt idx="7">
                  <c:v>46047</c:v>
                </c:pt>
                <c:pt idx="8">
                  <c:v>46078</c:v>
                </c:pt>
                <c:pt idx="9">
                  <c:v>46106</c:v>
                </c:pt>
              </c:numCache>
            </c:numRef>
          </c:cat>
          <c:val>
            <c:numRef>
              <c:f>Eval04!$G$64:$G$73</c:f>
              <c:numCache>
                <c:formatCode>#,##0.00</c:formatCode>
                <c:ptCount val="10"/>
                <c:pt idx="0">
                  <c:v>185342.5</c:v>
                </c:pt>
                <c:pt idx="1">
                  <c:v>211816.5</c:v>
                </c:pt>
                <c:pt idx="2">
                  <c:v>208414.5</c:v>
                </c:pt>
                <c:pt idx="3">
                  <c:v>204928.5</c:v>
                </c:pt>
                <c:pt idx="4">
                  <c:v>201565</c:v>
                </c:pt>
                <c:pt idx="5">
                  <c:v>198121</c:v>
                </c:pt>
                <c:pt idx="6">
                  <c:v>155050</c:v>
                </c:pt>
                <c:pt idx="7">
                  <c:v>154700</c:v>
                </c:pt>
                <c:pt idx="8">
                  <c:v>133350</c:v>
                </c:pt>
                <c:pt idx="9">
                  <c:v>132650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2-3147-93A6-B3457149C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8815"/>
        <c:axId val="379838479"/>
      </c:lineChart>
      <c:dateAx>
        <c:axId val="3781988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38479"/>
        <c:crosses val="autoZero"/>
        <c:auto val="1"/>
        <c:lblOffset val="100"/>
        <c:baseTimeUnit val="months"/>
      </c:dateAx>
      <c:valAx>
        <c:axId val="3798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Cost (KUSD)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Eval04!$J$41</c:f>
              <c:strCache>
                <c:ptCount val="1"/>
                <c:pt idx="0">
                  <c:v>Storage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Eval04!$J$42:$J$53</c:f>
              <c:numCache>
                <c:formatCode>General</c:formatCode>
                <c:ptCount val="12"/>
                <c:pt idx="0">
                  <c:v>2641.4609053497929</c:v>
                </c:pt>
                <c:pt idx="1">
                  <c:v>11150.334362139914</c:v>
                </c:pt>
                <c:pt idx="2">
                  <c:v>13631.044238683122</c:v>
                </c:pt>
                <c:pt idx="3">
                  <c:v>18080.954218106992</c:v>
                </c:pt>
                <c:pt idx="4">
                  <c:v>22103.26646090531</c:v>
                </c:pt>
                <c:pt idx="5">
                  <c:v>24514.529012345633</c:v>
                </c:pt>
                <c:pt idx="6">
                  <c:v>21460.259465020532</c:v>
                </c:pt>
                <c:pt idx="7">
                  <c:v>17123.035956790081</c:v>
                </c:pt>
                <c:pt idx="8">
                  <c:v>11459.616460905305</c:v>
                </c:pt>
                <c:pt idx="9">
                  <c:v>10377.601286008185</c:v>
                </c:pt>
                <c:pt idx="10">
                  <c:v>6683.3818930040688</c:v>
                </c:pt>
                <c:pt idx="11">
                  <c:v>3632.1666152262928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C-C347-A492-F695AAD79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677743"/>
        <c:axId val="1339644543"/>
      </c:lineChart>
      <c:catAx>
        <c:axId val="133967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44543"/>
        <c:crosses val="autoZero"/>
        <c:auto val="1"/>
        <c:lblAlgn val="ctr"/>
        <c:lblOffset val="100"/>
        <c:noMultiLvlLbl val="0"/>
      </c:catAx>
      <c:valAx>
        <c:axId val="13396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Cumutaive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Eval04!$S$41</c:f>
              <c:strCache>
                <c:ptCount val="1"/>
                <c:pt idx="0">
                  <c:v>Cumulative 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Eval04!$R$42:$R$53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Eval04!$S$42:$S$53</c:f>
              <c:numCache>
                <c:formatCode>General</c:formatCode>
                <c:ptCount val="12"/>
                <c:pt idx="0">
                  <c:v>446884</c:v>
                </c:pt>
                <c:pt idx="1">
                  <c:v>687149</c:v>
                </c:pt>
                <c:pt idx="2">
                  <c:v>1161939.5789473685</c:v>
                </c:pt>
                <c:pt idx="3">
                  <c:v>1512998.7368421054</c:v>
                </c:pt>
                <c:pt idx="4">
                  <c:v>1864057.8947368423</c:v>
                </c:pt>
                <c:pt idx="5">
                  <c:v>2124510.6710526319</c:v>
                </c:pt>
                <c:pt idx="6">
                  <c:v>2403467.1361689111</c:v>
                </c:pt>
                <c:pt idx="7">
                  <c:v>2737231.1586606628</c:v>
                </c:pt>
                <c:pt idx="8">
                  <c:v>3208585.1538277245</c:v>
                </c:pt>
                <c:pt idx="9">
                  <c:v>3364393.2063859291</c:v>
                </c:pt>
                <c:pt idx="10">
                  <c:v>3644271.4050940475</c:v>
                </c:pt>
                <c:pt idx="11">
                  <c:v>3879440.5531492545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E-184D-B080-BA0BA9DA7554}"/>
            </c:ext>
          </c:extLst>
        </c:ser>
        <c:ser>
          <c:idx val="1"/>
          <c:order val="1"/>
          <c:tx>
            <c:strRef>
              <c:f>Eval04!$T$41</c:f>
              <c:strCache>
                <c:ptCount val="1"/>
                <c:pt idx="0">
                  <c:v>Cumulative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Eval04!$R$42:$R$53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Eval04!$T$42:$T$53</c:f>
              <c:numCache>
                <c:formatCode>General</c:formatCode>
                <c:ptCount val="12"/>
                <c:pt idx="0">
                  <c:v>542281.50637903402</c:v>
                </c:pt>
                <c:pt idx="1">
                  <c:v>793696.84074117395</c:v>
                </c:pt>
                <c:pt idx="2">
                  <c:v>1372327.4382430147</c:v>
                </c:pt>
                <c:pt idx="3">
                  <c:v>1849345.7613032269</c:v>
                </c:pt>
                <c:pt idx="4">
                  <c:v>2320020.2366062365</c:v>
                </c:pt>
                <c:pt idx="5">
                  <c:v>2624472.9133926621</c:v>
                </c:pt>
                <c:pt idx="6">
                  <c:v>2794021.1728576827</c:v>
                </c:pt>
                <c:pt idx="7">
                  <c:v>2959232.2088144729</c:v>
                </c:pt>
                <c:pt idx="8">
                  <c:v>3118779.8252753783</c:v>
                </c:pt>
                <c:pt idx="9">
                  <c:v>3277245.4265613863</c:v>
                </c:pt>
                <c:pt idx="10">
                  <c:v>3432016.8084543906</c:v>
                </c:pt>
                <c:pt idx="11">
                  <c:v>3583736.9750696169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E-184D-B080-BA0BA9DA7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213215"/>
        <c:axId val="1035064015"/>
      </c:lineChart>
      <c:dateAx>
        <c:axId val="10352132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64015"/>
        <c:crosses val="autoZero"/>
        <c:auto val="1"/>
        <c:lblOffset val="100"/>
        <c:baseTimeUnit val="months"/>
      </c:dateAx>
      <c:valAx>
        <c:axId val="10350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Eval04!$H$63</c:f>
              <c:strCache>
                <c:ptCount val="1"/>
                <c:pt idx="0">
                  <c:v>Demand-PIDSG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Eval04!$F$64:$F$73</c:f>
              <c:numCache>
                <c:formatCode>mm/dd/yy</c:formatCode>
                <c:ptCount val="10"/>
                <c:pt idx="0">
                  <c:v>45833</c:v>
                </c:pt>
                <c:pt idx="1">
                  <c:v>45863</c:v>
                </c:pt>
                <c:pt idx="2">
                  <c:v>45894</c:v>
                </c:pt>
                <c:pt idx="3">
                  <c:v>45925</c:v>
                </c:pt>
                <c:pt idx="4">
                  <c:v>45955</c:v>
                </c:pt>
                <c:pt idx="5">
                  <c:v>45986</c:v>
                </c:pt>
                <c:pt idx="6">
                  <c:v>46016</c:v>
                </c:pt>
                <c:pt idx="7">
                  <c:v>46047</c:v>
                </c:pt>
                <c:pt idx="8">
                  <c:v>46078</c:v>
                </c:pt>
                <c:pt idx="9">
                  <c:v>46106</c:v>
                </c:pt>
              </c:numCache>
            </c:numRef>
          </c:cat>
          <c:val>
            <c:numRef>
              <c:f>Eval04!$H$64:$H$73</c:f>
              <c:numCache>
                <c:formatCode>General</c:formatCode>
                <c:ptCount val="10"/>
                <c:pt idx="0">
                  <c:v>9902.2633744855975</c:v>
                </c:pt>
                <c:pt idx="1">
                  <c:v>8326.9032921810704</c:v>
                </c:pt>
                <c:pt idx="2">
                  <c:v>8326.9032921810704</c:v>
                </c:pt>
                <c:pt idx="3">
                  <c:v>6237.1399176954737</c:v>
                </c:pt>
                <c:pt idx="4">
                  <c:v>5208.333333333333</c:v>
                </c:pt>
                <c:pt idx="5">
                  <c:v>6237.1399176954737</c:v>
                </c:pt>
                <c:pt idx="6">
                  <c:v>7298.0967078189306</c:v>
                </c:pt>
                <c:pt idx="7">
                  <c:v>3632.9732510288068</c:v>
                </c:pt>
                <c:pt idx="8">
                  <c:v>5722.7366255144034</c:v>
                </c:pt>
                <c:pt idx="9">
                  <c:v>5208.333333333333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D-124B-ABC7-86DA19CBA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780047"/>
        <c:axId val="1272781759"/>
      </c:lineChart>
      <c:dateAx>
        <c:axId val="1272780047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81759"/>
        <c:crosses val="autoZero"/>
        <c:auto val="1"/>
        <c:lblOffset val="100"/>
        <c:baseTimeUnit val="months"/>
      </c:dateAx>
      <c:valAx>
        <c:axId val="12727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8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Silver</a:t>
            </a:r>
            <a:r>
              <a:rPr lang="en-GB" baseline="0"/>
              <a:t>/unit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Eval04!$F$76:$F$85</c:f>
              <c:numCache>
                <c:formatCode>mm/dd/yy</c:formatCode>
                <c:ptCount val="10"/>
                <c:pt idx="0">
                  <c:v>45833</c:v>
                </c:pt>
                <c:pt idx="1">
                  <c:v>45863</c:v>
                </c:pt>
                <c:pt idx="2">
                  <c:v>45894</c:v>
                </c:pt>
                <c:pt idx="3">
                  <c:v>45925</c:v>
                </c:pt>
                <c:pt idx="4">
                  <c:v>45955</c:v>
                </c:pt>
                <c:pt idx="5">
                  <c:v>45986</c:v>
                </c:pt>
                <c:pt idx="6">
                  <c:v>46016</c:v>
                </c:pt>
                <c:pt idx="7">
                  <c:v>46047</c:v>
                </c:pt>
                <c:pt idx="8">
                  <c:v>46078</c:v>
                </c:pt>
                <c:pt idx="9">
                  <c:v>46106</c:v>
                </c:pt>
              </c:numCache>
            </c:numRef>
          </c:cat>
          <c:val>
            <c:numRef>
              <c:f>Eval04!$G$76:$G$85</c:f>
              <c:numCache>
                <c:formatCode>General</c:formatCode>
                <c:ptCount val="10"/>
                <c:pt idx="0">
                  <c:v>53.426836124934098</c:v>
                </c:pt>
                <c:pt idx="1">
                  <c:v>39.311872739758563</c:v>
                </c:pt>
                <c:pt idx="2">
                  <c:v>39.953569891639354</c:v>
                </c:pt>
                <c:pt idx="3">
                  <c:v>30.435688143403549</c:v>
                </c:pt>
                <c:pt idx="4">
                  <c:v>25.839472792068729</c:v>
                </c:pt>
                <c:pt idx="5">
                  <c:v>31.481467980150882</c:v>
                </c:pt>
                <c:pt idx="6">
                  <c:v>47.069311240367171</c:v>
                </c:pt>
                <c:pt idx="7">
                  <c:v>23.483989987257964</c:v>
                </c:pt>
                <c:pt idx="8">
                  <c:v>42.915160296320984</c:v>
                </c:pt>
                <c:pt idx="9">
                  <c:v>39.263726598818941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8-7F4A-BFA2-1618266ED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489391"/>
        <c:axId val="1279847071"/>
      </c:barChart>
      <c:dateAx>
        <c:axId val="1671489391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47071"/>
        <c:crosses val="autoZero"/>
        <c:auto val="1"/>
        <c:lblOffset val="100"/>
        <c:baseTimeUnit val="months"/>
      </c:dateAx>
      <c:valAx>
        <c:axId val="127984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8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Cumulative</a:t>
            </a:r>
            <a:r>
              <a:rPr lang="en-SG" baseline="0"/>
              <a:t> Unhedged Cost USD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Eval07!$L$8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Eval07!$K$9:$K$20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Eval07!$L$9:$L$20</c:f>
              <c:numCache>
                <c:formatCode>General</c:formatCode>
                <c:ptCount val="12"/>
                <c:pt idx="0">
                  <c:v>108996.8553735357</c:v>
                </c:pt>
                <c:pt idx="1">
                  <c:v>108996.8553735357</c:v>
                </c:pt>
                <c:pt idx="2">
                  <c:v>224690.52210675133</c:v>
                </c:pt>
                <c:pt idx="3">
                  <c:v>266259.03676399513</c:v>
                </c:pt>
                <c:pt idx="4">
                  <c:v>307827.55142123892</c:v>
                </c:pt>
                <c:pt idx="5">
                  <c:v>307827.55142123892</c:v>
                </c:pt>
                <c:pt idx="6">
                  <c:v>524509.49671846023</c:v>
                </c:pt>
                <c:pt idx="7">
                  <c:v>653078.15270851972</c:v>
                </c:pt>
                <c:pt idx="8">
                  <c:v>792768.8483112962</c:v>
                </c:pt>
                <c:pt idx="9">
                  <c:v>796195.90091614693</c:v>
                </c:pt>
                <c:pt idx="10">
                  <c:v>849213.61526811495</c:v>
                </c:pt>
                <c:pt idx="11">
                  <c:v>890831.11158837902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4-2748-8026-CBFDFC9363C6}"/>
            </c:ext>
          </c:extLst>
        </c:ser>
        <c:ser>
          <c:idx val="1"/>
          <c:order val="1"/>
          <c:tx>
            <c:strRef>
              <c:f>Eval07!$M$8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Eval07!$K$9:$K$20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Eval07!$M$9:$M$20</c:f>
              <c:numCache>
                <c:formatCode>General</c:formatCode>
                <c:ptCount val="12"/>
                <c:pt idx="0">
                  <c:v>108996.8553735357</c:v>
                </c:pt>
                <c:pt idx="1">
                  <c:v>108996.8553735357</c:v>
                </c:pt>
                <c:pt idx="2">
                  <c:v>224690.52210675133</c:v>
                </c:pt>
                <c:pt idx="3">
                  <c:v>415833.15958043491</c:v>
                </c:pt>
                <c:pt idx="4">
                  <c:v>627957.52842254017</c:v>
                </c:pt>
                <c:pt idx="5">
                  <c:v>627957.52842254017</c:v>
                </c:pt>
                <c:pt idx="6">
                  <c:v>627957.52842254017</c:v>
                </c:pt>
                <c:pt idx="7">
                  <c:v>659262.465350062</c:v>
                </c:pt>
                <c:pt idx="8">
                  <c:v>659262.465350062</c:v>
                </c:pt>
                <c:pt idx="9">
                  <c:v>659262.465350062</c:v>
                </c:pt>
                <c:pt idx="10">
                  <c:v>659262.465350062</c:v>
                </c:pt>
                <c:pt idx="11">
                  <c:v>659262.465350062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4-2748-8026-CBFDFC936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906560"/>
        <c:axId val="1156920480"/>
      </c:barChart>
      <c:dateAx>
        <c:axId val="1156906560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20480"/>
        <c:crosses val="autoZero"/>
        <c:auto val="1"/>
        <c:lblOffset val="100"/>
        <c:baseTimeUnit val="months"/>
      </c:dateAx>
      <c:valAx>
        <c:axId val="11569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Eval07!$G$78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Eval07!$F$79:$F$79</c:f>
              <c:numCache>
                <c:formatCode>General</c:formatCode>
                <c:ptCount val="1"/>
              </c:numCache>
            </c:numRef>
          </c:cat>
          <c:val>
            <c:numRef>
              <c:f>Eval07!$G$79:$G$79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9-064F-91F1-290A5CB19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8815"/>
        <c:axId val="379838479"/>
      </c:lineChart>
      <c:catAx>
        <c:axId val="378198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38479"/>
        <c:crosses val="autoZero"/>
        <c:auto val="1"/>
        <c:lblAlgn val="ctr"/>
        <c:lblOffset val="100"/>
        <c:noMultiLvlLbl val="0"/>
      </c:catAx>
      <c:valAx>
        <c:axId val="3798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22</xdr:row>
      <xdr:rowOff>64770</xdr:rowOff>
    </xdr:from>
    <xdr:to>
      <xdr:col>10</xdr:col>
      <xdr:colOff>207010</xdr:colOff>
      <xdr:row>36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80A32-8CC6-3213-1BD9-9B16E1894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426720</xdr:colOff>
      <xdr:row>1</xdr:row>
      <xdr:rowOff>72390</xdr:rowOff>
    </xdr:from>
    <xdr:to>
      <xdr:col>18</xdr:col>
      <xdr:colOff>388620</xdr:colOff>
      <xdr:row>20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5EB19-5677-C584-C09F-21B4832A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387350</xdr:colOff>
      <xdr:row>58</xdr:row>
      <xdr:rowOff>127000</xdr:rowOff>
    </xdr:from>
    <xdr:to>
      <xdr:col>4</xdr:col>
      <xdr:colOff>844550</xdr:colOff>
      <xdr:row>73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C9C8B-78F5-88D9-58B4-3F2A193C0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482600</xdr:colOff>
      <xdr:row>38</xdr:row>
      <xdr:rowOff>133350</xdr:rowOff>
    </xdr:from>
    <xdr:to>
      <xdr:col>5</xdr:col>
      <xdr:colOff>939800</xdr:colOff>
      <xdr:row>53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9BED4D-12BA-2595-FC91-323B7D27C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584200</xdr:colOff>
      <xdr:row>33</xdr:row>
      <xdr:rowOff>120650</xdr:rowOff>
    </xdr:from>
    <xdr:to>
      <xdr:col>19</xdr:col>
      <xdr:colOff>368300</xdr:colOff>
      <xdr:row>52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8DF2F7-8347-959E-38E7-6DB658FBE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330200</xdr:colOff>
      <xdr:row>64</xdr:row>
      <xdr:rowOff>95250</xdr:rowOff>
    </xdr:from>
    <xdr:to>
      <xdr:col>16</xdr:col>
      <xdr:colOff>787400</xdr:colOff>
      <xdr:row>78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588233-48E1-9C4B-045A-707290AD7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469900</xdr:colOff>
      <xdr:row>76</xdr:row>
      <xdr:rowOff>146050</xdr:rowOff>
    </xdr:from>
    <xdr:to>
      <xdr:col>11</xdr:col>
      <xdr:colOff>927100</xdr:colOff>
      <xdr:row>91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4E3114-A8F1-7CCF-00DB-196F50F30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426720</xdr:colOff>
      <xdr:row>1</xdr:row>
      <xdr:rowOff>72390</xdr:rowOff>
    </xdr:from>
    <xdr:to>
      <xdr:col>18</xdr:col>
      <xdr:colOff>388620</xdr:colOff>
      <xdr:row>20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DC955-A9EA-1F4C-9622-9EE759F85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457200</xdr:colOff>
      <xdr:row>79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AABCD-AB80-6147-8258-7199F6464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19050</xdr:rowOff>
    </xdr:from>
    <xdr:to>
      <xdr:col>3</xdr:col>
      <xdr:colOff>965200</xdr:colOff>
      <xdr:row>61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2EED1-9E67-1944-A8CC-97545FCBB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584200</xdr:colOff>
      <xdr:row>33</xdr:row>
      <xdr:rowOff>120650</xdr:rowOff>
    </xdr:from>
    <xdr:to>
      <xdr:col>19</xdr:col>
      <xdr:colOff>368300</xdr:colOff>
      <xdr:row>52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929418-91C3-5E44-9DC9-E33B37468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27"/>
  <sheetViews>
    <sheetView showGridLines="0" topLeftCell="A2" zoomScale="120" zoomScaleNormal="120" workbookViewId="0">
      <selection activeCell="D17" sqref="D17"/>
    </sheetView>
  </sheetViews>
  <sheetFormatPr baseColWidth="10" defaultColWidth="8.83203125" defaultRowHeight="15" x14ac:dyDescent="0.2"/>
  <cols>
    <col min="3" max="3" width="16.6640625" customWidth="1"/>
    <col min="16" max="16" width="10.5" customWidth="1"/>
  </cols>
  <sheetData>
    <row r="3" spans="2:16" x14ac:dyDescent="0.2">
      <c r="B3" s="14" t="s">
        <v>0</v>
      </c>
      <c r="C3" s="14"/>
      <c r="D3" s="1">
        <v>45383</v>
      </c>
      <c r="E3" s="1">
        <v>45413</v>
      </c>
      <c r="F3" s="1">
        <v>45444</v>
      </c>
      <c r="G3" s="1">
        <v>45474</v>
      </c>
      <c r="H3" s="1">
        <v>45505</v>
      </c>
      <c r="I3" s="1">
        <v>45536</v>
      </c>
      <c r="J3" s="1">
        <v>45566</v>
      </c>
      <c r="K3" s="1">
        <v>45597</v>
      </c>
      <c r="L3" s="1">
        <v>45627</v>
      </c>
      <c r="M3" s="1">
        <v>45658</v>
      </c>
      <c r="N3" s="1">
        <v>45689</v>
      </c>
      <c r="O3" s="1">
        <v>45717</v>
      </c>
      <c r="P3" s="2" t="s">
        <v>1</v>
      </c>
    </row>
    <row r="4" spans="2:16" x14ac:dyDescent="0.2">
      <c r="B4" s="3" t="s">
        <v>2</v>
      </c>
      <c r="C4" s="3" t="s">
        <v>3</v>
      </c>
      <c r="D4" s="4">
        <v>0</v>
      </c>
      <c r="E4" s="4">
        <v>0</v>
      </c>
      <c r="F4" s="4">
        <v>0</v>
      </c>
      <c r="G4" s="4">
        <v>0</v>
      </c>
      <c r="H4" s="4">
        <v>560.42307995895499</v>
      </c>
      <c r="I4" s="4">
        <v>915.62080669350405</v>
      </c>
      <c r="J4" s="4">
        <v>813.00813008130103</v>
      </c>
      <c r="K4" s="4">
        <v>718.28873628542101</v>
      </c>
      <c r="L4" s="4">
        <v>915.62080669350405</v>
      </c>
      <c r="M4" s="4">
        <v>0</v>
      </c>
      <c r="N4" s="4">
        <v>0</v>
      </c>
      <c r="O4" s="4">
        <v>0</v>
      </c>
      <c r="P4" s="4">
        <f t="shared" ref="P4:P11" si="0">SUM(D4:O4)</f>
        <v>3922.9615597126849</v>
      </c>
    </row>
    <row r="5" spans="2:16" x14ac:dyDescent="0.2">
      <c r="B5" s="3" t="s">
        <v>2</v>
      </c>
      <c r="C5" s="3" t="s">
        <v>4</v>
      </c>
      <c r="D5" s="4">
        <f t="shared" ref="D5:O5" si="1">D4*300</f>
        <v>0</v>
      </c>
      <c r="E5" s="4">
        <f t="shared" si="1"/>
        <v>0</v>
      </c>
      <c r="F5" s="4">
        <f t="shared" si="1"/>
        <v>0</v>
      </c>
      <c r="G5" s="4">
        <f t="shared" si="1"/>
        <v>0</v>
      </c>
      <c r="H5" s="4">
        <f t="shared" si="1"/>
        <v>168126.92398768649</v>
      </c>
      <c r="I5" s="4">
        <f t="shared" si="1"/>
        <v>274686.24200805119</v>
      </c>
      <c r="J5" s="4">
        <f t="shared" si="1"/>
        <v>243902.4390243903</v>
      </c>
      <c r="K5" s="4">
        <f t="shared" si="1"/>
        <v>215486.6208856263</v>
      </c>
      <c r="L5" s="4">
        <f t="shared" si="1"/>
        <v>274686.24200805119</v>
      </c>
      <c r="M5" s="4">
        <f t="shared" si="1"/>
        <v>0</v>
      </c>
      <c r="N5" s="4">
        <f t="shared" si="1"/>
        <v>0</v>
      </c>
      <c r="O5" s="4">
        <f t="shared" si="1"/>
        <v>0</v>
      </c>
      <c r="P5" s="4">
        <f t="shared" si="0"/>
        <v>1176888.4679138055</v>
      </c>
    </row>
    <row r="6" spans="2:16" x14ac:dyDescent="0.2">
      <c r="B6" s="3" t="s">
        <v>2</v>
      </c>
      <c r="C6" s="3" t="s">
        <v>5</v>
      </c>
      <c r="D6" s="4">
        <v>0</v>
      </c>
      <c r="E6" s="4">
        <v>0</v>
      </c>
      <c r="F6" s="4">
        <v>0</v>
      </c>
      <c r="G6" s="4">
        <v>0</v>
      </c>
      <c r="H6" s="4">
        <v>71000</v>
      </c>
      <c r="I6" s="4">
        <v>116000</v>
      </c>
      <c r="J6" s="4">
        <v>103000</v>
      </c>
      <c r="K6" s="4">
        <v>91000</v>
      </c>
      <c r="L6" s="4">
        <v>116000</v>
      </c>
      <c r="M6" s="4">
        <v>0</v>
      </c>
      <c r="N6" s="4">
        <v>0</v>
      </c>
      <c r="O6" s="4">
        <v>0</v>
      </c>
      <c r="P6" s="4">
        <f t="shared" si="0"/>
        <v>497000</v>
      </c>
    </row>
    <row r="7" spans="2:16" x14ac:dyDescent="0.2">
      <c r="B7" s="3" t="s">
        <v>6</v>
      </c>
      <c r="C7" s="3" t="s">
        <v>3</v>
      </c>
      <c r="D7" s="4">
        <v>1440</v>
      </c>
      <c r="E7" s="4">
        <v>1248</v>
      </c>
      <c r="F7" s="4">
        <v>1632</v>
      </c>
      <c r="G7" s="4">
        <v>2304</v>
      </c>
      <c r="H7" s="4">
        <v>1455.57692004105</v>
      </c>
      <c r="I7" s="4">
        <v>908.37919330649595</v>
      </c>
      <c r="J7" s="4">
        <v>1298.9918699187001</v>
      </c>
      <c r="K7" s="4">
        <v>721.71126371457899</v>
      </c>
      <c r="L7" s="4">
        <v>1388.3791933064999</v>
      </c>
      <c r="M7" s="4">
        <v>576</v>
      </c>
      <c r="N7" s="4">
        <v>2400</v>
      </c>
      <c r="O7" s="4">
        <v>1056</v>
      </c>
      <c r="P7" s="4">
        <f t="shared" si="0"/>
        <v>16429.038440287324</v>
      </c>
    </row>
    <row r="8" spans="2:16" x14ac:dyDescent="0.2">
      <c r="B8" s="3" t="s">
        <v>6</v>
      </c>
      <c r="C8" s="3" t="s">
        <v>4</v>
      </c>
      <c r="D8" s="4">
        <f t="shared" ref="D8:O8" si="2">D7*300</f>
        <v>432000</v>
      </c>
      <c r="E8" s="4">
        <f t="shared" si="2"/>
        <v>374400</v>
      </c>
      <c r="F8" s="4">
        <f t="shared" si="2"/>
        <v>489600</v>
      </c>
      <c r="G8" s="4">
        <f t="shared" si="2"/>
        <v>691200</v>
      </c>
      <c r="H8" s="4">
        <f t="shared" si="2"/>
        <v>436673.076012315</v>
      </c>
      <c r="I8" s="4">
        <f t="shared" si="2"/>
        <v>272513.75799194881</v>
      </c>
      <c r="J8" s="4">
        <f t="shared" si="2"/>
        <v>389697.56097561005</v>
      </c>
      <c r="K8" s="4">
        <f t="shared" si="2"/>
        <v>216513.3791143737</v>
      </c>
      <c r="L8" s="4">
        <f t="shared" si="2"/>
        <v>416513.75799194997</v>
      </c>
      <c r="M8" s="4">
        <f t="shared" si="2"/>
        <v>172800</v>
      </c>
      <c r="N8" s="4">
        <f t="shared" si="2"/>
        <v>720000</v>
      </c>
      <c r="O8" s="4">
        <f t="shared" si="2"/>
        <v>316800</v>
      </c>
      <c r="P8" s="4">
        <f t="shared" si="0"/>
        <v>4928711.5320861973</v>
      </c>
    </row>
    <row r="9" spans="2:16" x14ac:dyDescent="0.2">
      <c r="B9" s="3" t="s">
        <v>6</v>
      </c>
      <c r="C9" s="3" t="s">
        <v>5</v>
      </c>
      <c r="D9" s="4">
        <f t="shared" ref="D9:O9" si="3">ROUNDDOWN(D7*(0.41*1.03*0.3),0)*1000</f>
        <v>182000</v>
      </c>
      <c r="E9" s="4">
        <f t="shared" si="3"/>
        <v>158000</v>
      </c>
      <c r="F9" s="4">
        <f t="shared" si="3"/>
        <v>206000</v>
      </c>
      <c r="G9" s="4">
        <f t="shared" si="3"/>
        <v>291000</v>
      </c>
      <c r="H9" s="4">
        <f t="shared" si="3"/>
        <v>184000</v>
      </c>
      <c r="I9" s="4">
        <f t="shared" si="3"/>
        <v>115000</v>
      </c>
      <c r="J9" s="4">
        <f t="shared" si="3"/>
        <v>164000</v>
      </c>
      <c r="K9" s="4">
        <f t="shared" si="3"/>
        <v>91000</v>
      </c>
      <c r="L9" s="4">
        <f t="shared" si="3"/>
        <v>175000</v>
      </c>
      <c r="M9" s="4">
        <f t="shared" si="3"/>
        <v>72000</v>
      </c>
      <c r="N9" s="4">
        <f t="shared" si="3"/>
        <v>304000</v>
      </c>
      <c r="O9" s="4">
        <f t="shared" si="3"/>
        <v>133000</v>
      </c>
      <c r="P9" s="4">
        <f t="shared" si="0"/>
        <v>2075000</v>
      </c>
    </row>
    <row r="10" spans="2:16" x14ac:dyDescent="0.2">
      <c r="B10" s="3" t="s">
        <v>2</v>
      </c>
      <c r="C10" s="3" t="s">
        <v>7</v>
      </c>
      <c r="D10" s="4">
        <v>0</v>
      </c>
      <c r="E10" s="4">
        <v>0</v>
      </c>
      <c r="F10" s="4">
        <v>0</v>
      </c>
      <c r="G10" s="4">
        <v>0</v>
      </c>
      <c r="H10" s="4">
        <v>98586.8261109796</v>
      </c>
      <c r="I10" s="4">
        <v>161683.709842924</v>
      </c>
      <c r="J10" s="4">
        <v>148821.138211382</v>
      </c>
      <c r="K10" s="4">
        <v>134780.12944983799</v>
      </c>
      <c r="L10" s="4">
        <v>172548.741021391</v>
      </c>
      <c r="M10" s="4">
        <v>0</v>
      </c>
      <c r="N10" s="4">
        <v>0</v>
      </c>
      <c r="O10" s="4">
        <v>0</v>
      </c>
      <c r="P10" s="4">
        <f t="shared" si="0"/>
        <v>716420.54463651462</v>
      </c>
    </row>
    <row r="11" spans="2:16" x14ac:dyDescent="0.2">
      <c r="B11" s="3" t="s">
        <v>6</v>
      </c>
      <c r="C11" s="3" t="s">
        <v>7</v>
      </c>
      <c r="D11" s="4">
        <v>213883.2</v>
      </c>
      <c r="E11" s="4">
        <v>203012.16</v>
      </c>
      <c r="F11" s="4">
        <v>285518.40000000002</v>
      </c>
      <c r="G11" s="4">
        <v>419362.56</v>
      </c>
      <c r="H11" s="4">
        <v>256057.81388902001</v>
      </c>
      <c r="I11" s="4">
        <v>160404.95895707601</v>
      </c>
      <c r="J11" s="4">
        <v>237780.46178861801</v>
      </c>
      <c r="K11" s="4">
        <v>135422.33455016199</v>
      </c>
      <c r="L11" s="4">
        <v>261640.05897860901</v>
      </c>
      <c r="M11" s="4">
        <v>106796.16</v>
      </c>
      <c r="N11" s="4">
        <v>432624</v>
      </c>
      <c r="O11" s="4">
        <v>192582.72</v>
      </c>
      <c r="P11" s="4">
        <f t="shared" si="0"/>
        <v>2905084.8281634855</v>
      </c>
    </row>
    <row r="14" spans="2:16" x14ac:dyDescent="0.2">
      <c r="B14" s="14" t="s">
        <v>8</v>
      </c>
      <c r="C14" s="14"/>
      <c r="D14" s="1">
        <v>45748</v>
      </c>
      <c r="E14" s="1">
        <v>45778</v>
      </c>
      <c r="F14" s="1">
        <v>45809</v>
      </c>
      <c r="G14" s="1">
        <v>45839</v>
      </c>
      <c r="H14" s="1">
        <v>45870</v>
      </c>
      <c r="I14" s="1">
        <v>45901</v>
      </c>
      <c r="J14" s="1">
        <v>45931</v>
      </c>
      <c r="K14" s="1">
        <v>45962</v>
      </c>
      <c r="L14" s="1">
        <v>45992</v>
      </c>
      <c r="M14" s="1">
        <v>46023</v>
      </c>
      <c r="N14" s="1">
        <v>46054</v>
      </c>
      <c r="O14" s="1">
        <v>46082</v>
      </c>
      <c r="P14" s="2" t="s">
        <v>9</v>
      </c>
    </row>
    <row r="15" spans="2:16" x14ac:dyDescent="0.2">
      <c r="B15" s="3" t="s">
        <v>2</v>
      </c>
      <c r="C15" s="5" t="s">
        <v>3</v>
      </c>
      <c r="D15" s="4">
        <v>1248</v>
      </c>
      <c r="E15" s="4">
        <v>1248</v>
      </c>
      <c r="F15" s="4">
        <v>960</v>
      </c>
      <c r="G15" s="4">
        <v>960</v>
      </c>
      <c r="H15" s="4">
        <v>960</v>
      </c>
      <c r="I15" s="4">
        <v>960</v>
      </c>
      <c r="J15" s="4">
        <v>576</v>
      </c>
      <c r="K15" s="4">
        <v>576</v>
      </c>
      <c r="L15" s="4">
        <v>576</v>
      </c>
      <c r="M15" s="4">
        <v>576</v>
      </c>
      <c r="N15" s="4">
        <v>576</v>
      </c>
      <c r="O15" s="4">
        <v>576</v>
      </c>
      <c r="P15" s="4">
        <f t="shared" ref="P15:P22" si="4">SUM(D15:O15)</f>
        <v>9792</v>
      </c>
    </row>
    <row r="16" spans="2:16" x14ac:dyDescent="0.2">
      <c r="B16" s="3" t="s">
        <v>2</v>
      </c>
      <c r="C16" s="5" t="s">
        <v>4</v>
      </c>
      <c r="D16" s="4">
        <f>D15*300</f>
        <v>374400</v>
      </c>
      <c r="E16" s="4">
        <f>E15*300</f>
        <v>374400</v>
      </c>
      <c r="F16" s="4">
        <f t="shared" ref="F16:O16" si="5">F15*400</f>
        <v>384000</v>
      </c>
      <c r="G16" s="4">
        <f t="shared" si="5"/>
        <v>384000</v>
      </c>
      <c r="H16" s="4">
        <f t="shared" si="5"/>
        <v>384000</v>
      </c>
      <c r="I16" s="4">
        <f t="shared" si="5"/>
        <v>384000</v>
      </c>
      <c r="J16" s="4">
        <f t="shared" si="5"/>
        <v>230400</v>
      </c>
      <c r="K16" s="4">
        <f t="shared" si="5"/>
        <v>230400</v>
      </c>
      <c r="L16" s="4">
        <f t="shared" si="5"/>
        <v>230400</v>
      </c>
      <c r="M16" s="4">
        <f t="shared" si="5"/>
        <v>230400</v>
      </c>
      <c r="N16" s="4">
        <f t="shared" si="5"/>
        <v>230400</v>
      </c>
      <c r="O16" s="4">
        <f t="shared" si="5"/>
        <v>230400</v>
      </c>
      <c r="P16" s="4">
        <f t="shared" si="4"/>
        <v>3667200</v>
      </c>
    </row>
    <row r="17" spans="2:16" x14ac:dyDescent="0.2">
      <c r="B17" s="3" t="s">
        <v>2</v>
      </c>
      <c r="C17" s="5" t="s">
        <v>5</v>
      </c>
      <c r="D17" s="4">
        <v>152000</v>
      </c>
      <c r="E17" s="4">
        <v>152000</v>
      </c>
      <c r="F17" s="4">
        <v>152000</v>
      </c>
      <c r="G17" s="4">
        <v>152000</v>
      </c>
      <c r="H17" s="4">
        <v>152000</v>
      </c>
      <c r="I17" s="4">
        <v>152000</v>
      </c>
      <c r="J17" s="4">
        <v>86000</v>
      </c>
      <c r="K17" s="4">
        <v>86076.030624999999</v>
      </c>
      <c r="L17" s="4">
        <v>86076.030624999999</v>
      </c>
      <c r="M17" s="4">
        <v>86076.030624999999</v>
      </c>
      <c r="N17" s="4">
        <v>86076.030624999999</v>
      </c>
      <c r="O17" s="4">
        <v>86076.030624999999</v>
      </c>
      <c r="P17" s="4">
        <f t="shared" si="4"/>
        <v>1428380.1531249995</v>
      </c>
    </row>
    <row r="18" spans="2:16" x14ac:dyDescent="0.2">
      <c r="B18" s="3" t="s">
        <v>6</v>
      </c>
      <c r="C18" s="5" t="s">
        <v>3</v>
      </c>
      <c r="D18" s="4">
        <v>1152</v>
      </c>
      <c r="E18" s="4">
        <v>0</v>
      </c>
      <c r="F18" s="4">
        <v>864</v>
      </c>
      <c r="G18" s="4">
        <v>576</v>
      </c>
      <c r="H18" s="4">
        <v>576</v>
      </c>
      <c r="I18" s="4">
        <v>192</v>
      </c>
      <c r="J18" s="4">
        <v>576</v>
      </c>
      <c r="K18" s="4">
        <v>576</v>
      </c>
      <c r="L18" s="4">
        <v>768</v>
      </c>
      <c r="M18" s="4">
        <v>96</v>
      </c>
      <c r="N18" s="4">
        <v>480</v>
      </c>
      <c r="O18" s="4">
        <v>384</v>
      </c>
      <c r="P18" s="4">
        <f t="shared" si="4"/>
        <v>6240</v>
      </c>
    </row>
    <row r="19" spans="2:16" x14ac:dyDescent="0.2">
      <c r="B19" s="3" t="s">
        <v>6</v>
      </c>
      <c r="C19" s="5" t="s">
        <v>4</v>
      </c>
      <c r="D19" s="4">
        <f>D18*300</f>
        <v>345600</v>
      </c>
      <c r="E19" s="4">
        <f>E18*300</f>
        <v>0</v>
      </c>
      <c r="F19" s="4">
        <f t="shared" ref="F19:O19" si="6">F18*400</f>
        <v>345600</v>
      </c>
      <c r="G19" s="4">
        <f t="shared" si="6"/>
        <v>230400</v>
      </c>
      <c r="H19" s="4">
        <f t="shared" si="6"/>
        <v>230400</v>
      </c>
      <c r="I19" s="4">
        <f t="shared" si="6"/>
        <v>76800</v>
      </c>
      <c r="J19" s="4">
        <f t="shared" si="6"/>
        <v>230400</v>
      </c>
      <c r="K19" s="4">
        <f t="shared" si="6"/>
        <v>230400</v>
      </c>
      <c r="L19" s="4">
        <f t="shared" si="6"/>
        <v>307200</v>
      </c>
      <c r="M19" s="4">
        <f t="shared" si="6"/>
        <v>38400</v>
      </c>
      <c r="N19" s="4">
        <f t="shared" si="6"/>
        <v>192000</v>
      </c>
      <c r="O19" s="4">
        <f t="shared" si="6"/>
        <v>153600</v>
      </c>
      <c r="P19" s="4">
        <f t="shared" si="4"/>
        <v>2380800</v>
      </c>
    </row>
    <row r="20" spans="2:16" x14ac:dyDescent="0.2">
      <c r="B20" s="3" t="s">
        <v>6</v>
      </c>
      <c r="C20" s="5" t="s">
        <v>5</v>
      </c>
      <c r="D20" s="4">
        <v>152000</v>
      </c>
      <c r="E20" s="4">
        <v>6000</v>
      </c>
      <c r="F20" s="4">
        <v>156000</v>
      </c>
      <c r="G20" s="4">
        <v>107000</v>
      </c>
      <c r="H20" s="4">
        <v>107000</v>
      </c>
      <c r="I20" s="4">
        <v>42000</v>
      </c>
      <c r="J20" s="4">
        <v>76000</v>
      </c>
      <c r="K20" s="4">
        <v>107923.969375</v>
      </c>
      <c r="L20" s="4">
        <v>140923.96937499999</v>
      </c>
      <c r="M20" s="4">
        <v>26923.969375000001</v>
      </c>
      <c r="N20" s="4">
        <v>91923.969375000001</v>
      </c>
      <c r="O20" s="4">
        <v>75923.969375000001</v>
      </c>
      <c r="P20" s="4">
        <f t="shared" si="4"/>
        <v>1089619.846875</v>
      </c>
    </row>
    <row r="21" spans="2:16" x14ac:dyDescent="0.2">
      <c r="B21" s="3" t="s">
        <v>2</v>
      </c>
      <c r="C21" s="3" t="s">
        <v>7</v>
      </c>
      <c r="D21" s="4">
        <v>232379.5968</v>
      </c>
      <c r="E21" s="4">
        <v>240264.95999999999</v>
      </c>
      <c r="F21" s="4">
        <v>246812.83199999999</v>
      </c>
      <c r="G21" s="4">
        <v>246812.83199999999</v>
      </c>
      <c r="H21" s="4">
        <v>246812.83199999999</v>
      </c>
      <c r="I21" s="4">
        <v>246812.83199999999</v>
      </c>
      <c r="J21" s="4">
        <v>148087.6992</v>
      </c>
      <c r="K21" s="4">
        <v>148087.6992</v>
      </c>
      <c r="L21" s="4">
        <v>148087.6992</v>
      </c>
      <c r="M21" s="4">
        <v>148087.6992</v>
      </c>
      <c r="N21" s="4">
        <v>148087.6992</v>
      </c>
      <c r="O21" s="4">
        <v>148087.6992</v>
      </c>
      <c r="P21" s="4">
        <f t="shared" si="4"/>
        <v>2348422.0799999996</v>
      </c>
    </row>
    <row r="22" spans="2:16" x14ac:dyDescent="0.2">
      <c r="B22" s="3" t="s">
        <v>6</v>
      </c>
      <c r="C22" s="3" t="s">
        <v>7</v>
      </c>
      <c r="D22" s="4">
        <v>214504.2432</v>
      </c>
      <c r="E22" s="4">
        <v>0</v>
      </c>
      <c r="F22" s="4">
        <v>222131.54879999999</v>
      </c>
      <c r="G22" s="4">
        <v>148087.6992</v>
      </c>
      <c r="H22" s="4">
        <v>148087.6992</v>
      </c>
      <c r="I22" s="4">
        <v>49362.566400000003</v>
      </c>
      <c r="J22" s="4">
        <v>148087.6992</v>
      </c>
      <c r="K22" s="4">
        <v>148087.6992</v>
      </c>
      <c r="L22" s="4">
        <v>197450.26560000001</v>
      </c>
      <c r="M22" s="4">
        <v>24681.283200000002</v>
      </c>
      <c r="N22" s="4">
        <v>123406.416</v>
      </c>
      <c r="O22" s="4">
        <v>98725.132800000007</v>
      </c>
      <c r="P22" s="4">
        <f t="shared" si="4"/>
        <v>1522612.2528000001</v>
      </c>
    </row>
    <row r="24" spans="2:16" x14ac:dyDescent="0.2">
      <c r="C24" t="s">
        <v>10</v>
      </c>
    </row>
    <row r="25" spans="2:16" x14ac:dyDescent="0.2">
      <c r="C25" t="s">
        <v>11</v>
      </c>
    </row>
    <row r="26" spans="2:16" x14ac:dyDescent="0.2">
      <c r="C26" t="s">
        <v>12</v>
      </c>
    </row>
    <row r="27" spans="2:16" x14ac:dyDescent="0.2">
      <c r="D27" s="6"/>
    </row>
  </sheetData>
  <mergeCells count="2">
    <mergeCell ref="B3:C3"/>
    <mergeCell ref="B14:C1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zoomScaleNormal="100" workbookViewId="0">
      <selection activeCell="C11" sqref="C11:N11"/>
    </sheetView>
  </sheetViews>
  <sheetFormatPr baseColWidth="10" defaultColWidth="13.5" defaultRowHeight="15" x14ac:dyDescent="0.2"/>
  <cols>
    <col min="2" max="2" width="17.83203125" customWidth="1"/>
  </cols>
  <sheetData>
    <row r="1" spans="1:15" x14ac:dyDescent="0.2">
      <c r="A1" t="s">
        <v>0</v>
      </c>
      <c r="B1" t="s">
        <v>13</v>
      </c>
      <c r="C1" s="7">
        <v>45771</v>
      </c>
      <c r="D1" s="7">
        <v>45801</v>
      </c>
      <c r="E1" s="7">
        <v>45832</v>
      </c>
      <c r="F1" s="7">
        <v>45862</v>
      </c>
      <c r="G1" s="7">
        <v>45893</v>
      </c>
      <c r="H1" s="7">
        <v>45924</v>
      </c>
      <c r="I1" s="7">
        <v>45954</v>
      </c>
      <c r="J1" s="7">
        <v>45985</v>
      </c>
      <c r="K1" s="7">
        <v>46015</v>
      </c>
      <c r="L1" s="7">
        <v>45682</v>
      </c>
      <c r="M1" s="7">
        <v>45713</v>
      </c>
      <c r="N1" s="7">
        <v>45741</v>
      </c>
      <c r="O1" t="s">
        <v>1</v>
      </c>
    </row>
    <row r="2" spans="1:15" x14ac:dyDescent="0.2">
      <c r="A2" t="s">
        <v>2</v>
      </c>
      <c r="B2" t="s">
        <v>3</v>
      </c>
      <c r="C2">
        <v>0</v>
      </c>
      <c r="D2">
        <v>0</v>
      </c>
      <c r="E2">
        <v>0</v>
      </c>
      <c r="F2">
        <v>0</v>
      </c>
      <c r="G2">
        <v>560</v>
      </c>
      <c r="H2">
        <v>916</v>
      </c>
      <c r="I2">
        <v>813</v>
      </c>
      <c r="J2">
        <v>718</v>
      </c>
      <c r="K2">
        <v>916</v>
      </c>
      <c r="L2">
        <v>0</v>
      </c>
      <c r="M2">
        <v>0</v>
      </c>
      <c r="N2">
        <v>0</v>
      </c>
      <c r="O2">
        <v>3923</v>
      </c>
    </row>
    <row r="3" spans="1:15" x14ac:dyDescent="0.2">
      <c r="A3" t="s">
        <v>2</v>
      </c>
      <c r="B3" t="s">
        <v>4</v>
      </c>
      <c r="C3">
        <v>0</v>
      </c>
      <c r="D3">
        <v>0</v>
      </c>
      <c r="E3">
        <v>0</v>
      </c>
      <c r="F3">
        <v>0</v>
      </c>
      <c r="G3">
        <v>168127</v>
      </c>
      <c r="H3">
        <v>274686</v>
      </c>
      <c r="I3">
        <v>243902</v>
      </c>
      <c r="J3">
        <v>215487</v>
      </c>
      <c r="K3">
        <v>274686</v>
      </c>
      <c r="L3">
        <v>0</v>
      </c>
      <c r="M3">
        <v>0</v>
      </c>
      <c r="N3">
        <v>0</v>
      </c>
      <c r="O3">
        <v>1176888</v>
      </c>
    </row>
    <row r="4" spans="1:15" x14ac:dyDescent="0.2">
      <c r="A4" t="s">
        <v>2</v>
      </c>
      <c r="B4" t="s">
        <v>5</v>
      </c>
      <c r="C4">
        <v>0</v>
      </c>
      <c r="D4">
        <v>0</v>
      </c>
      <c r="E4">
        <v>0</v>
      </c>
      <c r="F4">
        <v>0</v>
      </c>
      <c r="G4">
        <v>71000</v>
      </c>
      <c r="H4">
        <v>116000</v>
      </c>
      <c r="I4">
        <v>103000</v>
      </c>
      <c r="J4">
        <v>91000</v>
      </c>
      <c r="K4">
        <v>116000</v>
      </c>
      <c r="L4">
        <v>0</v>
      </c>
      <c r="M4">
        <v>0</v>
      </c>
      <c r="N4">
        <v>0</v>
      </c>
      <c r="O4">
        <v>497000</v>
      </c>
    </row>
    <row r="5" spans="1:15" x14ac:dyDescent="0.2">
      <c r="A5" t="s">
        <v>6</v>
      </c>
      <c r="B5" t="s">
        <v>3</v>
      </c>
      <c r="C5">
        <v>1440</v>
      </c>
      <c r="D5">
        <v>1248</v>
      </c>
      <c r="E5">
        <v>1632</v>
      </c>
      <c r="F5">
        <v>2304</v>
      </c>
      <c r="G5">
        <v>1456</v>
      </c>
      <c r="H5">
        <v>908</v>
      </c>
      <c r="I5">
        <v>1299</v>
      </c>
      <c r="J5">
        <v>722</v>
      </c>
      <c r="K5">
        <v>1388</v>
      </c>
      <c r="L5">
        <v>576</v>
      </c>
      <c r="M5">
        <v>2400</v>
      </c>
      <c r="N5">
        <v>1056</v>
      </c>
      <c r="O5">
        <v>16429</v>
      </c>
    </row>
    <row r="6" spans="1:15" x14ac:dyDescent="0.2">
      <c r="A6" t="s">
        <v>6</v>
      </c>
      <c r="B6" t="s">
        <v>4</v>
      </c>
      <c r="C6">
        <v>432000</v>
      </c>
      <c r="D6">
        <v>374400</v>
      </c>
      <c r="E6">
        <v>489600</v>
      </c>
      <c r="F6">
        <v>691200</v>
      </c>
      <c r="G6">
        <v>436673</v>
      </c>
      <c r="H6">
        <v>272514</v>
      </c>
      <c r="I6">
        <v>389698</v>
      </c>
      <c r="J6">
        <v>216513</v>
      </c>
      <c r="K6">
        <v>416514</v>
      </c>
      <c r="L6">
        <v>172800</v>
      </c>
      <c r="M6">
        <v>720000</v>
      </c>
      <c r="N6">
        <v>316800</v>
      </c>
      <c r="O6">
        <v>4928712</v>
      </c>
    </row>
    <row r="7" spans="1:15" x14ac:dyDescent="0.2">
      <c r="A7" t="s">
        <v>6</v>
      </c>
      <c r="B7" t="s">
        <v>5</v>
      </c>
      <c r="C7">
        <v>182000</v>
      </c>
      <c r="D7">
        <v>158000</v>
      </c>
      <c r="E7">
        <v>206000</v>
      </c>
      <c r="F7">
        <v>291000</v>
      </c>
      <c r="G7">
        <v>184000</v>
      </c>
      <c r="H7">
        <v>115000</v>
      </c>
      <c r="I7">
        <v>164000</v>
      </c>
      <c r="J7">
        <v>91000</v>
      </c>
      <c r="K7">
        <v>175000</v>
      </c>
      <c r="L7">
        <v>72000</v>
      </c>
      <c r="M7">
        <v>304000</v>
      </c>
      <c r="N7">
        <v>133000</v>
      </c>
      <c r="O7">
        <v>2075000</v>
      </c>
    </row>
    <row r="8" spans="1:15" x14ac:dyDescent="0.2">
      <c r="A8" t="s">
        <v>2</v>
      </c>
      <c r="B8" t="s">
        <v>7</v>
      </c>
      <c r="C8">
        <v>0</v>
      </c>
      <c r="D8">
        <v>0</v>
      </c>
      <c r="E8">
        <v>0</v>
      </c>
      <c r="F8">
        <v>0</v>
      </c>
      <c r="G8">
        <v>98587</v>
      </c>
      <c r="H8">
        <v>161684</v>
      </c>
      <c r="I8">
        <v>148821</v>
      </c>
      <c r="J8">
        <v>134780</v>
      </c>
      <c r="K8">
        <v>172549</v>
      </c>
      <c r="L8">
        <v>0</v>
      </c>
      <c r="M8">
        <v>0</v>
      </c>
      <c r="N8">
        <v>0</v>
      </c>
      <c r="O8">
        <v>716421</v>
      </c>
    </row>
    <row r="9" spans="1:15" x14ac:dyDescent="0.2">
      <c r="A9" t="s">
        <v>6</v>
      </c>
      <c r="B9" t="s">
        <v>7</v>
      </c>
      <c r="C9">
        <v>213883</v>
      </c>
      <c r="D9">
        <v>203012</v>
      </c>
      <c r="E9">
        <v>285518</v>
      </c>
      <c r="F9">
        <v>419363</v>
      </c>
      <c r="G9">
        <v>256058</v>
      </c>
      <c r="H9">
        <v>160405</v>
      </c>
      <c r="I9">
        <v>237780</v>
      </c>
      <c r="J9">
        <v>135422</v>
      </c>
      <c r="K9">
        <v>261640</v>
      </c>
      <c r="L9">
        <v>106796</v>
      </c>
      <c r="M9">
        <v>432624</v>
      </c>
      <c r="N9">
        <v>192583</v>
      </c>
      <c r="O9">
        <v>2905085</v>
      </c>
    </row>
    <row r="11" spans="1:15" x14ac:dyDescent="0.2">
      <c r="C11">
        <v>31.103999999999999</v>
      </c>
      <c r="D11">
        <v>31.103999999999999</v>
      </c>
      <c r="E11">
        <v>31.103999999999999</v>
      </c>
      <c r="F11">
        <v>31.103999999999999</v>
      </c>
      <c r="G11">
        <v>31.103999999999999</v>
      </c>
      <c r="H11">
        <v>31.103999999999999</v>
      </c>
      <c r="I11">
        <v>31.103999999999999</v>
      </c>
      <c r="J11">
        <v>31.103999999999999</v>
      </c>
      <c r="K11">
        <v>31.103999999999999</v>
      </c>
      <c r="L11">
        <v>31.103999999999999</v>
      </c>
      <c r="M11">
        <v>31.103999999999999</v>
      </c>
      <c r="N11">
        <v>31.103999999999999</v>
      </c>
    </row>
    <row r="12" spans="1:15" x14ac:dyDescent="0.2">
      <c r="C12">
        <f>C4/C11</f>
        <v>0</v>
      </c>
      <c r="D12">
        <f t="shared" ref="D12:N12" si="0">D4/D11</f>
        <v>0</v>
      </c>
      <c r="E12">
        <f t="shared" si="0"/>
        <v>0</v>
      </c>
      <c r="F12">
        <f t="shared" si="0"/>
        <v>0</v>
      </c>
      <c r="G12">
        <f t="shared" si="0"/>
        <v>2282.6646090534982</v>
      </c>
      <c r="H12">
        <f t="shared" si="0"/>
        <v>3729.4238683127573</v>
      </c>
      <c r="I12">
        <f t="shared" si="0"/>
        <v>3311.471193415638</v>
      </c>
      <c r="J12">
        <f t="shared" si="0"/>
        <v>2925.6687242798353</v>
      </c>
      <c r="K12">
        <f t="shared" si="0"/>
        <v>3729.4238683127573</v>
      </c>
      <c r="L12">
        <f t="shared" si="0"/>
        <v>0</v>
      </c>
      <c r="M12">
        <f t="shared" si="0"/>
        <v>0</v>
      </c>
      <c r="N12">
        <f t="shared" si="0"/>
        <v>0</v>
      </c>
    </row>
    <row r="13" spans="1:15" x14ac:dyDescent="0.2">
      <c r="C13">
        <f>C6/C11</f>
        <v>13888.888888888889</v>
      </c>
      <c r="D13">
        <f t="shared" ref="D13:N13" si="1">D6/D11</f>
        <v>12037.037037037036</v>
      </c>
      <c r="E13">
        <f t="shared" si="1"/>
        <v>15740.740740740741</v>
      </c>
      <c r="F13">
        <f t="shared" si="1"/>
        <v>22222.222222222223</v>
      </c>
      <c r="G13">
        <f t="shared" si="1"/>
        <v>14039.126800411523</v>
      </c>
      <c r="H13">
        <f t="shared" si="1"/>
        <v>8761.3811728395067</v>
      </c>
      <c r="I13">
        <f t="shared" si="1"/>
        <v>12528.870884773663</v>
      </c>
      <c r="J13">
        <f t="shared" si="1"/>
        <v>6960.9375</v>
      </c>
      <c r="K13">
        <f t="shared" si="1"/>
        <v>13391.010802469136</v>
      </c>
      <c r="L13">
        <f t="shared" si="1"/>
        <v>5555.5555555555557</v>
      </c>
      <c r="M13">
        <f t="shared" si="1"/>
        <v>23148.14814814815</v>
      </c>
      <c r="N13">
        <f t="shared" si="1"/>
        <v>10185.185185185186</v>
      </c>
    </row>
    <row r="15" spans="1:15" x14ac:dyDescent="0.2">
      <c r="C15">
        <f>SUM(C12:C13)</f>
        <v>13888.888888888889</v>
      </c>
      <c r="D15">
        <f t="shared" ref="D15:N15" si="2">SUM(D12:D13)</f>
        <v>12037.037037037036</v>
      </c>
      <c r="E15">
        <f t="shared" si="2"/>
        <v>15740.740740740741</v>
      </c>
      <c r="F15">
        <f t="shared" si="2"/>
        <v>22222.222222222223</v>
      </c>
      <c r="G15">
        <f t="shared" si="2"/>
        <v>16321.79140946502</v>
      </c>
      <c r="H15">
        <f t="shared" si="2"/>
        <v>12490.805041152264</v>
      </c>
      <c r="I15">
        <f t="shared" si="2"/>
        <v>15840.342078189302</v>
      </c>
      <c r="J15">
        <f t="shared" si="2"/>
        <v>9886.6062242798362</v>
      </c>
      <c r="K15">
        <f t="shared" si="2"/>
        <v>17120.434670781895</v>
      </c>
      <c r="L15">
        <f t="shared" si="2"/>
        <v>5555.5555555555557</v>
      </c>
      <c r="M15">
        <f t="shared" si="2"/>
        <v>23148.14814814815</v>
      </c>
      <c r="N15">
        <f t="shared" si="2"/>
        <v>10185.185185185186</v>
      </c>
    </row>
    <row r="17" spans="3:14" x14ac:dyDescent="0.2">
      <c r="C17">
        <f>C9*C11/C6</f>
        <v>15.399575999999998</v>
      </c>
      <c r="D17">
        <f>D9*D11/D6</f>
        <v>16.865612307692306</v>
      </c>
      <c r="E17">
        <f t="shared" ref="E17:N17" si="3">E9*E11/E6</f>
        <v>18.138790588235292</v>
      </c>
      <c r="F17">
        <f t="shared" si="3"/>
        <v>18.871335000000002</v>
      </c>
      <c r="G17">
        <f t="shared" si="3"/>
        <v>18.23888363145878</v>
      </c>
      <c r="H17">
        <f t="shared" si="3"/>
        <v>18.308186441797485</v>
      </c>
      <c r="I17">
        <f t="shared" si="3"/>
        <v>18.978565761179169</v>
      </c>
      <c r="J17">
        <f t="shared" si="3"/>
        <v>19.454563411896746</v>
      </c>
      <c r="K17">
        <f t="shared" si="3"/>
        <v>19.538480243161093</v>
      </c>
      <c r="L17">
        <f t="shared" si="3"/>
        <v>19.223279999999999</v>
      </c>
      <c r="M17">
        <f t="shared" si="3"/>
        <v>18.689356799999999</v>
      </c>
      <c r="N17">
        <f t="shared" si="3"/>
        <v>18.908149090909092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topLeftCell="A37" zoomScaleNormal="100" workbookViewId="0">
      <selection activeCell="C21" sqref="C21:C32"/>
    </sheetView>
  </sheetViews>
  <sheetFormatPr baseColWidth="10" defaultColWidth="13.5" defaultRowHeight="15" x14ac:dyDescent="0.2"/>
  <cols>
    <col min="2" max="2" width="17.83203125" customWidth="1"/>
  </cols>
  <sheetData>
    <row r="1" spans="1:15" x14ac:dyDescent="0.2">
      <c r="A1" t="s">
        <v>8</v>
      </c>
      <c r="B1" t="s">
        <v>13</v>
      </c>
      <c r="C1" s="7">
        <v>45772</v>
      </c>
      <c r="D1" s="7">
        <v>45802</v>
      </c>
      <c r="E1" s="7">
        <v>45833</v>
      </c>
      <c r="F1" s="7">
        <v>45863</v>
      </c>
      <c r="G1" s="7">
        <v>45894</v>
      </c>
      <c r="H1" s="7">
        <v>45925</v>
      </c>
      <c r="I1" s="7">
        <v>45955</v>
      </c>
      <c r="J1" s="7">
        <v>45986</v>
      </c>
      <c r="K1" s="7">
        <v>46016</v>
      </c>
      <c r="L1" s="7">
        <v>45683</v>
      </c>
      <c r="M1" s="7">
        <v>45714</v>
      </c>
      <c r="N1" s="7">
        <v>45742</v>
      </c>
      <c r="O1" t="s">
        <v>9</v>
      </c>
    </row>
    <row r="2" spans="1:15" x14ac:dyDescent="0.2">
      <c r="A2" t="s">
        <v>2</v>
      </c>
      <c r="B2" t="s">
        <v>3</v>
      </c>
      <c r="C2">
        <v>1248</v>
      </c>
      <c r="D2">
        <v>1248</v>
      </c>
      <c r="E2">
        <v>960</v>
      </c>
      <c r="F2">
        <v>960</v>
      </c>
      <c r="G2">
        <v>960</v>
      </c>
      <c r="H2">
        <v>960</v>
      </c>
      <c r="I2">
        <v>576</v>
      </c>
      <c r="J2">
        <v>576</v>
      </c>
      <c r="K2">
        <v>576</v>
      </c>
      <c r="L2">
        <v>576</v>
      </c>
      <c r="M2">
        <v>576</v>
      </c>
      <c r="N2">
        <v>576</v>
      </c>
      <c r="O2">
        <v>9792</v>
      </c>
    </row>
    <row r="3" spans="1:15" x14ac:dyDescent="0.2">
      <c r="A3" t="s">
        <v>2</v>
      </c>
      <c r="B3" t="s">
        <v>4</v>
      </c>
      <c r="C3">
        <v>374400</v>
      </c>
      <c r="D3">
        <v>374400</v>
      </c>
      <c r="E3">
        <v>384000</v>
      </c>
      <c r="F3">
        <v>384000</v>
      </c>
      <c r="G3">
        <v>384000</v>
      </c>
      <c r="H3">
        <v>384000</v>
      </c>
      <c r="I3">
        <v>230400</v>
      </c>
      <c r="J3">
        <v>230400</v>
      </c>
      <c r="K3">
        <v>230400</v>
      </c>
      <c r="L3">
        <v>230400</v>
      </c>
      <c r="M3">
        <v>230400</v>
      </c>
      <c r="N3">
        <v>230400</v>
      </c>
      <c r="O3">
        <v>3667200</v>
      </c>
    </row>
    <row r="4" spans="1:15" x14ac:dyDescent="0.2">
      <c r="A4" t="s">
        <v>2</v>
      </c>
      <c r="B4" t="s">
        <v>5</v>
      </c>
      <c r="C4">
        <v>152000</v>
      </c>
      <c r="D4">
        <v>152000</v>
      </c>
      <c r="E4">
        <v>152000</v>
      </c>
      <c r="F4">
        <v>152000</v>
      </c>
      <c r="G4">
        <v>152000</v>
      </c>
      <c r="H4">
        <v>152000</v>
      </c>
      <c r="I4">
        <v>86000</v>
      </c>
      <c r="J4">
        <v>86076</v>
      </c>
      <c r="K4">
        <v>86076</v>
      </c>
      <c r="L4">
        <v>86076</v>
      </c>
      <c r="M4">
        <v>86076</v>
      </c>
      <c r="N4">
        <v>86076</v>
      </c>
      <c r="O4">
        <v>1428380</v>
      </c>
    </row>
    <row r="5" spans="1:15" x14ac:dyDescent="0.2">
      <c r="A5" t="s">
        <v>6</v>
      </c>
      <c r="B5" t="s">
        <v>3</v>
      </c>
      <c r="C5">
        <v>1152</v>
      </c>
      <c r="D5">
        <v>0</v>
      </c>
      <c r="E5">
        <v>864</v>
      </c>
      <c r="F5">
        <v>576</v>
      </c>
      <c r="G5">
        <v>576</v>
      </c>
      <c r="H5">
        <v>192</v>
      </c>
      <c r="I5">
        <v>576</v>
      </c>
      <c r="J5">
        <v>576</v>
      </c>
      <c r="K5">
        <v>768</v>
      </c>
      <c r="L5">
        <v>96</v>
      </c>
      <c r="M5">
        <v>480</v>
      </c>
      <c r="N5">
        <v>384</v>
      </c>
      <c r="O5">
        <v>6240</v>
      </c>
    </row>
    <row r="6" spans="1:15" x14ac:dyDescent="0.2">
      <c r="A6" t="s">
        <v>6</v>
      </c>
      <c r="B6" t="s">
        <v>4</v>
      </c>
      <c r="C6">
        <v>345600</v>
      </c>
      <c r="D6">
        <v>0</v>
      </c>
      <c r="E6">
        <v>345600</v>
      </c>
      <c r="F6">
        <v>230400</v>
      </c>
      <c r="G6">
        <v>230400</v>
      </c>
      <c r="H6">
        <v>76800</v>
      </c>
      <c r="I6">
        <v>230400</v>
      </c>
      <c r="J6">
        <v>230400</v>
      </c>
      <c r="K6">
        <v>307200</v>
      </c>
      <c r="L6">
        <v>38400</v>
      </c>
      <c r="M6">
        <v>192000</v>
      </c>
      <c r="N6">
        <v>153600</v>
      </c>
      <c r="O6">
        <v>2380800</v>
      </c>
    </row>
    <row r="7" spans="1:15" x14ac:dyDescent="0.2">
      <c r="A7" t="s">
        <v>6</v>
      </c>
      <c r="B7" t="s">
        <v>5</v>
      </c>
      <c r="C7">
        <v>152000</v>
      </c>
      <c r="D7">
        <v>6000</v>
      </c>
      <c r="E7">
        <v>156000</v>
      </c>
      <c r="F7">
        <v>107000</v>
      </c>
      <c r="G7">
        <v>107000</v>
      </c>
      <c r="H7">
        <v>42000</v>
      </c>
      <c r="I7">
        <v>76000</v>
      </c>
      <c r="J7">
        <v>107924</v>
      </c>
      <c r="K7">
        <v>140924</v>
      </c>
      <c r="L7">
        <v>26924</v>
      </c>
      <c r="M7">
        <v>91924</v>
      </c>
      <c r="N7">
        <v>75924</v>
      </c>
      <c r="O7">
        <v>1089620</v>
      </c>
    </row>
    <row r="8" spans="1:15" x14ac:dyDescent="0.2">
      <c r="A8" t="s">
        <v>2</v>
      </c>
      <c r="B8" t="s">
        <v>7</v>
      </c>
      <c r="C8">
        <v>232380</v>
      </c>
      <c r="D8">
        <v>240265</v>
      </c>
      <c r="E8">
        <v>246813</v>
      </c>
      <c r="F8">
        <v>246813</v>
      </c>
      <c r="G8">
        <v>246813</v>
      </c>
      <c r="H8">
        <v>246813</v>
      </c>
      <c r="I8">
        <v>148088</v>
      </c>
      <c r="J8">
        <v>148088</v>
      </c>
      <c r="K8">
        <v>148088</v>
      </c>
      <c r="L8">
        <v>148088</v>
      </c>
      <c r="M8">
        <v>148088</v>
      </c>
      <c r="N8">
        <v>148088</v>
      </c>
      <c r="O8">
        <v>2348422</v>
      </c>
    </row>
    <row r="9" spans="1:15" x14ac:dyDescent="0.2">
      <c r="A9" t="s">
        <v>6</v>
      </c>
      <c r="B9" t="s">
        <v>7</v>
      </c>
      <c r="C9">
        <v>214504</v>
      </c>
      <c r="D9">
        <v>0</v>
      </c>
      <c r="E9">
        <v>222132</v>
      </c>
      <c r="F9">
        <v>148088</v>
      </c>
      <c r="G9">
        <v>148088</v>
      </c>
      <c r="H9">
        <v>49363</v>
      </c>
      <c r="I9">
        <v>148088</v>
      </c>
      <c r="J9">
        <v>148088</v>
      </c>
      <c r="K9">
        <v>197450</v>
      </c>
      <c r="L9">
        <v>24681</v>
      </c>
      <c r="M9">
        <v>123406</v>
      </c>
      <c r="N9">
        <v>98725</v>
      </c>
      <c r="O9">
        <v>1522612</v>
      </c>
    </row>
    <row r="11" spans="1:15" x14ac:dyDescent="0.2">
      <c r="C11" s="7">
        <v>45772</v>
      </c>
      <c r="D11" s="7">
        <v>45802</v>
      </c>
      <c r="E11" s="7">
        <v>45833</v>
      </c>
      <c r="F11" s="7">
        <v>45863</v>
      </c>
      <c r="G11" s="7">
        <v>45894</v>
      </c>
      <c r="H11" s="7">
        <v>45925</v>
      </c>
      <c r="I11" s="7">
        <v>45955</v>
      </c>
      <c r="J11" s="7">
        <v>45986</v>
      </c>
      <c r="K11" s="7">
        <v>46016</v>
      </c>
      <c r="L11" s="7">
        <v>45683</v>
      </c>
      <c r="M11" s="7">
        <v>45714</v>
      </c>
      <c r="N11" s="7">
        <v>45742</v>
      </c>
    </row>
    <row r="12" spans="1:15" x14ac:dyDescent="0.2">
      <c r="A12" t="s">
        <v>20</v>
      </c>
      <c r="B12" t="s">
        <v>2</v>
      </c>
      <c r="C12">
        <f>C8/C4</f>
        <v>1.5288157894736842</v>
      </c>
      <c r="D12">
        <f t="shared" ref="D12:N12" si="0">D8/D4</f>
        <v>1.5806907894736841</v>
      </c>
      <c r="E12">
        <f t="shared" si="0"/>
        <v>1.6237697368421053</v>
      </c>
      <c r="F12">
        <f t="shared" si="0"/>
        <v>1.6237697368421053</v>
      </c>
      <c r="G12">
        <f t="shared" si="0"/>
        <v>1.6237697368421053</v>
      </c>
      <c r="H12">
        <f t="shared" si="0"/>
        <v>1.6237697368421053</v>
      </c>
      <c r="I12">
        <f t="shared" si="0"/>
        <v>1.7219534883720931</v>
      </c>
      <c r="J12">
        <f t="shared" si="0"/>
        <v>1.720433105627585</v>
      </c>
      <c r="K12">
        <f t="shared" si="0"/>
        <v>1.720433105627585</v>
      </c>
      <c r="L12">
        <f t="shared" si="0"/>
        <v>1.720433105627585</v>
      </c>
      <c r="M12">
        <f t="shared" si="0"/>
        <v>1.720433105627585</v>
      </c>
      <c r="N12">
        <f t="shared" si="0"/>
        <v>1.720433105627585</v>
      </c>
    </row>
    <row r="13" spans="1:15" x14ac:dyDescent="0.2">
      <c r="B13" t="s">
        <v>6</v>
      </c>
      <c r="C13">
        <f>C9/C4</f>
        <v>1.4112105263157895</v>
      </c>
      <c r="D13">
        <f>D9/D4</f>
        <v>0</v>
      </c>
      <c r="E13">
        <f>E9/E4</f>
        <v>1.4613947368421052</v>
      </c>
      <c r="F13">
        <f t="shared" ref="F13:N13" si="1">F9/F4</f>
        <v>0.97426315789473683</v>
      </c>
      <c r="G13">
        <f t="shared" si="1"/>
        <v>0.97426315789473683</v>
      </c>
      <c r="H13">
        <f t="shared" si="1"/>
        <v>0.32475657894736842</v>
      </c>
      <c r="I13">
        <f t="shared" si="1"/>
        <v>1.7219534883720931</v>
      </c>
      <c r="J13">
        <f t="shared" si="1"/>
        <v>1.720433105627585</v>
      </c>
      <c r="K13">
        <f t="shared" si="1"/>
        <v>2.2939030624099632</v>
      </c>
      <c r="L13">
        <f t="shared" si="1"/>
        <v>0.28673497839118917</v>
      </c>
      <c r="M13">
        <f t="shared" si="1"/>
        <v>1.4336865095961708</v>
      </c>
      <c r="N13">
        <f t="shared" si="1"/>
        <v>1.1469515312049816</v>
      </c>
    </row>
    <row r="15" spans="1:15" x14ac:dyDescent="0.2">
      <c r="C15">
        <v>31.103999999999999</v>
      </c>
      <c r="D15">
        <v>31.103999999999999</v>
      </c>
      <c r="E15">
        <v>31.103999999999999</v>
      </c>
      <c r="F15">
        <v>31.103999999999999</v>
      </c>
      <c r="G15">
        <v>31.103999999999999</v>
      </c>
      <c r="H15">
        <v>31.103999999999999</v>
      </c>
      <c r="I15">
        <v>31.103999999999999</v>
      </c>
      <c r="J15">
        <v>31.103999999999999</v>
      </c>
      <c r="K15">
        <v>31.103999999999999</v>
      </c>
      <c r="L15">
        <v>31.103999999999999</v>
      </c>
      <c r="M15">
        <v>31.103999999999999</v>
      </c>
      <c r="N15">
        <v>31.103999999999999</v>
      </c>
    </row>
    <row r="16" spans="1:15" x14ac:dyDescent="0.2">
      <c r="C16">
        <f>C13*C15</f>
        <v>43.894292210526316</v>
      </c>
      <c r="D16">
        <v>43.894292210526316</v>
      </c>
      <c r="E16">
        <f t="shared" ref="E16:N16" si="2">E13*E15</f>
        <v>45.455221894736837</v>
      </c>
      <c r="F16">
        <f t="shared" si="2"/>
        <v>30.303481263157895</v>
      </c>
      <c r="G16">
        <f t="shared" si="2"/>
        <v>30.303481263157895</v>
      </c>
      <c r="H16">
        <f t="shared" si="2"/>
        <v>10.101228631578946</v>
      </c>
      <c r="I16">
        <f t="shared" si="2"/>
        <v>53.559641302325581</v>
      </c>
      <c r="J16">
        <f t="shared" si="2"/>
        <v>53.512351317440405</v>
      </c>
      <c r="K16">
        <v>53.512351317440405</v>
      </c>
      <c r="L16">
        <v>53.512351317440405</v>
      </c>
      <c r="M16">
        <f t="shared" si="2"/>
        <v>44.593385194479296</v>
      </c>
      <c r="N16">
        <f t="shared" si="2"/>
        <v>35.674780426599746</v>
      </c>
    </row>
    <row r="17" spans="3:14" x14ac:dyDescent="0.2">
      <c r="C17">
        <f>C8*C15/C3</f>
        <v>19.305415384615383</v>
      </c>
      <c r="D17">
        <f t="shared" ref="D17:N17" si="3">D8*D15/D3</f>
        <v>19.960476923076921</v>
      </c>
      <c r="E17">
        <f t="shared" si="3"/>
        <v>19.991852999999999</v>
      </c>
      <c r="F17">
        <f t="shared" si="3"/>
        <v>19.991852999999999</v>
      </c>
      <c r="G17">
        <f t="shared" si="3"/>
        <v>19.991852999999999</v>
      </c>
      <c r="H17">
        <f t="shared" si="3"/>
        <v>19.991852999999999</v>
      </c>
      <c r="I17">
        <f>I8*I15/I3</f>
        <v>19.991879999999998</v>
      </c>
      <c r="J17">
        <f t="shared" si="3"/>
        <v>19.991879999999998</v>
      </c>
      <c r="K17">
        <f t="shared" si="3"/>
        <v>19.991879999999998</v>
      </c>
      <c r="L17">
        <f t="shared" si="3"/>
        <v>19.991879999999998</v>
      </c>
      <c r="M17">
        <f t="shared" si="3"/>
        <v>19.991879999999998</v>
      </c>
      <c r="N17">
        <f t="shared" si="3"/>
        <v>19.991879999999998</v>
      </c>
    </row>
    <row r="19" spans="3:14" x14ac:dyDescent="0.2">
      <c r="C19">
        <v>43.894292210526316</v>
      </c>
      <c r="D19">
        <v>43.894292210526316</v>
      </c>
      <c r="E19">
        <v>45.455221894736837</v>
      </c>
      <c r="F19">
        <v>30.303481263157895</v>
      </c>
      <c r="G19">
        <v>30.303481263157895</v>
      </c>
      <c r="H19">
        <v>10.101228631578946</v>
      </c>
      <c r="I19">
        <v>53.559641302325581</v>
      </c>
      <c r="J19">
        <v>53.512351317440405</v>
      </c>
      <c r="K19">
        <v>53.512351317440405</v>
      </c>
      <c r="L19">
        <v>53.512351317440405</v>
      </c>
      <c r="M19">
        <v>44.593385194479296</v>
      </c>
      <c r="N19">
        <v>35.674780426599746</v>
      </c>
    </row>
    <row r="21" spans="3:14" x14ac:dyDescent="0.2">
      <c r="C21">
        <v>43.894292210526316</v>
      </c>
    </row>
    <row r="22" spans="3:14" x14ac:dyDescent="0.2">
      <c r="C22">
        <v>43.894292210526316</v>
      </c>
    </row>
    <row r="23" spans="3:14" x14ac:dyDescent="0.2">
      <c r="C23">
        <v>45.455221894736837</v>
      </c>
    </row>
    <row r="24" spans="3:14" x14ac:dyDescent="0.2">
      <c r="C24">
        <v>30.303481263157895</v>
      </c>
    </row>
    <row r="25" spans="3:14" x14ac:dyDescent="0.2">
      <c r="C25">
        <v>30.303481263157895</v>
      </c>
    </row>
    <row r="26" spans="3:14" x14ac:dyDescent="0.2">
      <c r="C26">
        <v>30.303481263157895</v>
      </c>
    </row>
    <row r="27" spans="3:14" x14ac:dyDescent="0.2">
      <c r="C27">
        <v>53.559641302325581</v>
      </c>
    </row>
    <row r="28" spans="3:14" x14ac:dyDescent="0.2">
      <c r="C28">
        <v>53.512351317440405</v>
      </c>
    </row>
    <row r="29" spans="3:14" x14ac:dyDescent="0.2">
      <c r="C29">
        <v>53.512351317440405</v>
      </c>
    </row>
    <row r="30" spans="3:14" x14ac:dyDescent="0.2">
      <c r="C30">
        <v>53.512351317440405</v>
      </c>
    </row>
    <row r="31" spans="3:14" x14ac:dyDescent="0.2">
      <c r="C31">
        <v>44.593385194479296</v>
      </c>
    </row>
    <row r="32" spans="3:14" x14ac:dyDescent="0.2">
      <c r="C32">
        <v>35.674780426599746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K16"/>
  <sheetViews>
    <sheetView zoomScaleNormal="100" workbookViewId="0">
      <selection activeCell="G5" sqref="G5"/>
    </sheetView>
  </sheetViews>
  <sheetFormatPr baseColWidth="10" defaultColWidth="13.5" defaultRowHeight="15" x14ac:dyDescent="0.2"/>
  <sheetData>
    <row r="3" spans="2:11" x14ac:dyDescent="0.2">
      <c r="B3" t="s">
        <v>27</v>
      </c>
    </row>
    <row r="4" spans="2:11" x14ac:dyDescent="0.2"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25</v>
      </c>
      <c r="J4" t="s">
        <v>37</v>
      </c>
      <c r="K4" t="s">
        <v>38</v>
      </c>
    </row>
    <row r="5" spans="2:11" x14ac:dyDescent="0.2">
      <c r="B5" s="7">
        <v>45772</v>
      </c>
      <c r="C5">
        <v>152000</v>
      </c>
      <c r="D5">
        <v>152000</v>
      </c>
      <c r="E5">
        <f t="shared" ref="E5:E16" si="0">SUM(C5:D5)</f>
        <v>304000</v>
      </c>
      <c r="F5">
        <v>31.103999999999999</v>
      </c>
      <c r="G5">
        <f t="shared" ref="G5:G16" si="1">E5/F5</f>
        <v>9773.6625514403295</v>
      </c>
      <c r="H5">
        <f t="shared" ref="H5:H16" si="2">C5/F5</f>
        <v>4886.8312757201647</v>
      </c>
      <c r="I5">
        <f>G5-H5</f>
        <v>4886.8312757201647</v>
      </c>
      <c r="J5">
        <f>SUM(H5:I5)</f>
        <v>9773.6625514403295</v>
      </c>
      <c r="K5">
        <f>J5</f>
        <v>9773.6625514403295</v>
      </c>
    </row>
    <row r="6" spans="2:11" x14ac:dyDescent="0.2">
      <c r="B6" s="7">
        <v>45802</v>
      </c>
      <c r="C6">
        <v>152000</v>
      </c>
      <c r="D6">
        <v>6000</v>
      </c>
      <c r="E6">
        <f t="shared" si="0"/>
        <v>158000</v>
      </c>
      <c r="F6">
        <v>31.103999999999999</v>
      </c>
      <c r="G6">
        <f t="shared" si="1"/>
        <v>5079.7325102880659</v>
      </c>
      <c r="H6">
        <f t="shared" si="2"/>
        <v>4886.8312757201647</v>
      </c>
      <c r="I6">
        <f t="shared" ref="I6:I16" si="3">G6-H6</f>
        <v>192.90123456790116</v>
      </c>
      <c r="J6">
        <f t="shared" ref="J6:J16" si="4">SUM(H6:I6)</f>
        <v>5079.7325102880659</v>
      </c>
      <c r="K6">
        <f t="shared" ref="K6:K16" si="5">J6</f>
        <v>5079.7325102880659</v>
      </c>
    </row>
    <row r="7" spans="2:11" x14ac:dyDescent="0.2">
      <c r="B7" s="7">
        <v>45833</v>
      </c>
      <c r="C7">
        <v>152000</v>
      </c>
      <c r="D7">
        <v>156000</v>
      </c>
      <c r="E7">
        <f t="shared" si="0"/>
        <v>308000</v>
      </c>
      <c r="F7">
        <v>31.103999999999999</v>
      </c>
      <c r="G7">
        <f t="shared" si="1"/>
        <v>9902.2633744855975</v>
      </c>
      <c r="H7">
        <f t="shared" si="2"/>
        <v>4886.8312757201647</v>
      </c>
      <c r="I7">
        <f t="shared" si="3"/>
        <v>5015.4320987654328</v>
      </c>
      <c r="J7">
        <f t="shared" si="4"/>
        <v>9902.2633744855975</v>
      </c>
      <c r="K7">
        <f t="shared" si="5"/>
        <v>9902.2633744855975</v>
      </c>
    </row>
    <row r="8" spans="2:11" x14ac:dyDescent="0.2">
      <c r="B8" s="7">
        <v>45863</v>
      </c>
      <c r="C8">
        <v>152000</v>
      </c>
      <c r="D8">
        <v>107000</v>
      </c>
      <c r="E8">
        <f t="shared" si="0"/>
        <v>259000</v>
      </c>
      <c r="F8">
        <v>31.103999999999999</v>
      </c>
      <c r="G8">
        <f t="shared" si="1"/>
        <v>8326.9032921810704</v>
      </c>
      <c r="H8">
        <f t="shared" si="2"/>
        <v>4886.8312757201647</v>
      </c>
      <c r="I8">
        <f t="shared" si="3"/>
        <v>3440.0720164609056</v>
      </c>
      <c r="J8">
        <f t="shared" si="4"/>
        <v>8326.9032921810704</v>
      </c>
      <c r="K8">
        <f t="shared" si="5"/>
        <v>8326.9032921810704</v>
      </c>
    </row>
    <row r="9" spans="2:11" x14ac:dyDescent="0.2">
      <c r="B9" s="7">
        <v>45894</v>
      </c>
      <c r="C9">
        <v>152000</v>
      </c>
      <c r="D9">
        <v>107000</v>
      </c>
      <c r="E9">
        <f t="shared" si="0"/>
        <v>259000</v>
      </c>
      <c r="F9">
        <v>31.103999999999999</v>
      </c>
      <c r="G9">
        <f t="shared" si="1"/>
        <v>8326.9032921810704</v>
      </c>
      <c r="H9">
        <f t="shared" si="2"/>
        <v>4886.8312757201647</v>
      </c>
      <c r="I9">
        <f t="shared" si="3"/>
        <v>3440.0720164609056</v>
      </c>
      <c r="J9">
        <f t="shared" si="4"/>
        <v>8326.9032921810704</v>
      </c>
      <c r="K9">
        <f t="shared" si="5"/>
        <v>8326.9032921810704</v>
      </c>
    </row>
    <row r="10" spans="2:11" x14ac:dyDescent="0.2">
      <c r="B10" s="7">
        <v>45925</v>
      </c>
      <c r="C10">
        <v>152000</v>
      </c>
      <c r="D10">
        <v>42000</v>
      </c>
      <c r="E10">
        <f t="shared" si="0"/>
        <v>194000</v>
      </c>
      <c r="F10">
        <v>31.103999999999999</v>
      </c>
      <c r="G10">
        <f t="shared" si="1"/>
        <v>6237.1399176954737</v>
      </c>
      <c r="H10">
        <f t="shared" si="2"/>
        <v>4886.8312757201647</v>
      </c>
      <c r="I10">
        <f t="shared" si="3"/>
        <v>1350.308641975309</v>
      </c>
      <c r="J10">
        <f t="shared" si="4"/>
        <v>6237.1399176954737</v>
      </c>
      <c r="K10">
        <f t="shared" si="5"/>
        <v>6237.1399176954737</v>
      </c>
    </row>
    <row r="11" spans="2:11" x14ac:dyDescent="0.2">
      <c r="B11" s="7">
        <v>45955</v>
      </c>
      <c r="C11">
        <v>86000</v>
      </c>
      <c r="D11">
        <v>76000</v>
      </c>
      <c r="E11">
        <f t="shared" si="0"/>
        <v>162000</v>
      </c>
      <c r="F11">
        <v>31.103999999999999</v>
      </c>
      <c r="G11">
        <f t="shared" si="1"/>
        <v>5208.333333333333</v>
      </c>
      <c r="H11">
        <f t="shared" si="2"/>
        <v>2764.9176954732511</v>
      </c>
      <c r="I11">
        <f t="shared" si="3"/>
        <v>2443.4156378600819</v>
      </c>
      <c r="J11">
        <f t="shared" si="4"/>
        <v>5208.333333333333</v>
      </c>
      <c r="K11">
        <f t="shared" si="5"/>
        <v>5208.333333333333</v>
      </c>
    </row>
    <row r="12" spans="2:11" x14ac:dyDescent="0.2">
      <c r="B12" s="7">
        <v>45986</v>
      </c>
      <c r="C12">
        <v>86076</v>
      </c>
      <c r="D12">
        <v>107924</v>
      </c>
      <c r="E12">
        <f t="shared" si="0"/>
        <v>194000</v>
      </c>
      <c r="F12">
        <v>31.103999999999999</v>
      </c>
      <c r="G12">
        <f t="shared" si="1"/>
        <v>6237.1399176954737</v>
      </c>
      <c r="H12">
        <f t="shared" si="2"/>
        <v>2767.3611111111113</v>
      </c>
      <c r="I12">
        <f t="shared" si="3"/>
        <v>3469.7788065843624</v>
      </c>
      <c r="J12">
        <f t="shared" si="4"/>
        <v>6237.1399176954737</v>
      </c>
      <c r="K12">
        <f t="shared" si="5"/>
        <v>6237.1399176954737</v>
      </c>
    </row>
    <row r="13" spans="2:11" x14ac:dyDescent="0.2">
      <c r="B13" s="7">
        <v>46016</v>
      </c>
      <c r="C13">
        <v>86076</v>
      </c>
      <c r="D13">
        <v>140924</v>
      </c>
      <c r="E13">
        <f t="shared" si="0"/>
        <v>227000</v>
      </c>
      <c r="F13">
        <v>31.103999999999999</v>
      </c>
      <c r="G13">
        <f t="shared" si="1"/>
        <v>7298.0967078189306</v>
      </c>
      <c r="H13">
        <f t="shared" si="2"/>
        <v>2767.3611111111113</v>
      </c>
      <c r="I13">
        <f t="shared" si="3"/>
        <v>4530.7355967078192</v>
      </c>
      <c r="J13">
        <f t="shared" si="4"/>
        <v>7298.0967078189306</v>
      </c>
      <c r="K13">
        <f t="shared" si="5"/>
        <v>7298.0967078189306</v>
      </c>
    </row>
    <row r="14" spans="2:11" x14ac:dyDescent="0.2">
      <c r="B14" s="7">
        <v>46047</v>
      </c>
      <c r="C14">
        <v>86076</v>
      </c>
      <c r="D14">
        <v>26924</v>
      </c>
      <c r="E14">
        <f t="shared" si="0"/>
        <v>113000</v>
      </c>
      <c r="F14">
        <v>31.103999999999999</v>
      </c>
      <c r="G14">
        <f t="shared" si="1"/>
        <v>3632.9732510288068</v>
      </c>
      <c r="H14">
        <f t="shared" si="2"/>
        <v>2767.3611111111113</v>
      </c>
      <c r="I14">
        <f t="shared" si="3"/>
        <v>865.61213991769546</v>
      </c>
      <c r="J14">
        <f t="shared" si="4"/>
        <v>3632.9732510288068</v>
      </c>
      <c r="K14">
        <f t="shared" si="5"/>
        <v>3632.9732510288068</v>
      </c>
    </row>
    <row r="15" spans="2:11" x14ac:dyDescent="0.2">
      <c r="B15" s="7">
        <v>46078</v>
      </c>
      <c r="C15">
        <v>86076</v>
      </c>
      <c r="D15">
        <v>91924</v>
      </c>
      <c r="E15">
        <f t="shared" si="0"/>
        <v>178000</v>
      </c>
      <c r="F15">
        <v>31.103999999999999</v>
      </c>
      <c r="G15">
        <f t="shared" si="1"/>
        <v>5722.7366255144034</v>
      </c>
      <c r="H15">
        <f t="shared" si="2"/>
        <v>2767.3611111111113</v>
      </c>
      <c r="I15">
        <f t="shared" si="3"/>
        <v>2955.3755144032921</v>
      </c>
      <c r="J15">
        <f t="shared" si="4"/>
        <v>5722.7366255144034</v>
      </c>
      <c r="K15">
        <f t="shared" si="5"/>
        <v>5722.7366255144034</v>
      </c>
    </row>
    <row r="16" spans="2:11" x14ac:dyDescent="0.2">
      <c r="B16" s="7">
        <v>46106</v>
      </c>
      <c r="C16">
        <v>86076</v>
      </c>
      <c r="D16">
        <v>75924</v>
      </c>
      <c r="E16">
        <f t="shared" si="0"/>
        <v>162000</v>
      </c>
      <c r="F16">
        <v>31.103999999999999</v>
      </c>
      <c r="G16">
        <f t="shared" si="1"/>
        <v>5208.333333333333</v>
      </c>
      <c r="H16">
        <f t="shared" si="2"/>
        <v>2767.3611111111113</v>
      </c>
      <c r="I16">
        <f t="shared" si="3"/>
        <v>2440.9722222222217</v>
      </c>
      <c r="J16">
        <f t="shared" si="4"/>
        <v>5208.333333333333</v>
      </c>
      <c r="K16">
        <f t="shared" si="5"/>
        <v>5208.333333333333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A8C1-78FE-4A69-B39B-104D697149B8}">
  <dimension ref="B1:T85"/>
  <sheetViews>
    <sheetView topLeftCell="A12" zoomScaleNormal="100" workbookViewId="0">
      <selection activeCell="K5" sqref="K5"/>
    </sheetView>
  </sheetViews>
  <sheetFormatPr baseColWidth="10" defaultColWidth="13.5" defaultRowHeight="15" x14ac:dyDescent="0.2"/>
  <cols>
    <col min="6" max="6" width="14.83203125" customWidth="1"/>
    <col min="7" max="7" width="16.5" customWidth="1"/>
  </cols>
  <sheetData>
    <row r="1" spans="2:13" x14ac:dyDescent="0.2">
      <c r="I1" t="s">
        <v>33</v>
      </c>
      <c r="J1" t="s">
        <v>34</v>
      </c>
      <c r="K1" t="s">
        <v>57</v>
      </c>
    </row>
    <row r="2" spans="2:13" x14ac:dyDescent="0.2">
      <c r="H2" s="15" t="s">
        <v>58</v>
      </c>
      <c r="I2">
        <v>1316511.5530000001</v>
      </c>
      <c r="J2">
        <v>765195</v>
      </c>
    </row>
    <row r="3" spans="2:13" x14ac:dyDescent="0.2">
      <c r="H3" s="15"/>
      <c r="I3">
        <v>2116045</v>
      </c>
      <c r="J3">
        <v>2116045</v>
      </c>
      <c r="K3">
        <v>160216</v>
      </c>
    </row>
    <row r="4" spans="2:13" x14ac:dyDescent="0.2">
      <c r="I4">
        <f>SUM(I2:I3)</f>
        <v>3432556.5530000003</v>
      </c>
      <c r="J4">
        <f>SUM(J2:J3)</f>
        <v>2881240</v>
      </c>
      <c r="K4">
        <f>SUM(K3,J4)</f>
        <v>3041456</v>
      </c>
    </row>
    <row r="5" spans="2:13" x14ac:dyDescent="0.2">
      <c r="I5">
        <v>3432556.5529999998</v>
      </c>
      <c r="J5">
        <v>2881240</v>
      </c>
      <c r="K5">
        <v>3041456</v>
      </c>
    </row>
    <row r="7" spans="2:13" x14ac:dyDescent="0.2">
      <c r="B7" t="s">
        <v>26</v>
      </c>
      <c r="F7" t="s">
        <v>35</v>
      </c>
      <c r="L7" s="8" t="s">
        <v>32</v>
      </c>
    </row>
    <row r="8" spans="2:13" x14ac:dyDescent="0.2">
      <c r="C8" s="8" t="s">
        <v>30</v>
      </c>
      <c r="D8" s="8" t="s">
        <v>31</v>
      </c>
      <c r="E8" s="8" t="s">
        <v>28</v>
      </c>
      <c r="F8" s="8" t="s">
        <v>23</v>
      </c>
      <c r="G8" s="8" t="s">
        <v>24</v>
      </c>
      <c r="H8" s="8" t="s">
        <v>21</v>
      </c>
      <c r="I8" s="8" t="s">
        <v>22</v>
      </c>
      <c r="J8" s="8" t="s">
        <v>29</v>
      </c>
      <c r="L8" s="8" t="s">
        <v>33</v>
      </c>
      <c r="M8" s="8" t="s">
        <v>34</v>
      </c>
    </row>
    <row r="9" spans="2:13" x14ac:dyDescent="0.2">
      <c r="B9" s="7">
        <v>45772</v>
      </c>
      <c r="C9">
        <v>1.5288157894736842</v>
      </c>
      <c r="D9">
        <v>1.4112105263157895</v>
      </c>
      <c r="E9">
        <v>31.103999999999999</v>
      </c>
      <c r="F9" s="8">
        <v>4886.8312757201647</v>
      </c>
      <c r="G9" s="8">
        <v>4886.8312757201647</v>
      </c>
      <c r="H9">
        <f>C9*E9*F9</f>
        <v>232380</v>
      </c>
      <c r="I9">
        <f>D9*E9*G9</f>
        <v>214504</v>
      </c>
      <c r="J9">
        <f>H9+I9</f>
        <v>446884</v>
      </c>
      <c r="K9" s="7">
        <v>45772</v>
      </c>
      <c r="L9">
        <f>I9</f>
        <v>214504</v>
      </c>
      <c r="M9">
        <f>L25</f>
        <v>307260.04547368421</v>
      </c>
    </row>
    <row r="10" spans="2:13" x14ac:dyDescent="0.2">
      <c r="B10" s="7">
        <v>45802</v>
      </c>
      <c r="C10">
        <v>1.5806907894736841</v>
      </c>
      <c r="D10">
        <v>0</v>
      </c>
      <c r="E10">
        <v>31.103999999999999</v>
      </c>
      <c r="F10" s="8">
        <v>4886.8312757201647</v>
      </c>
      <c r="G10" s="8">
        <v>192.90123456790116</v>
      </c>
      <c r="H10">
        <f t="shared" ref="H10:H20" si="0">C10*E10*F10</f>
        <v>240264.99999999997</v>
      </c>
      <c r="I10">
        <f t="shared" ref="I10:I20" si="1">D10*E10*G10</f>
        <v>0</v>
      </c>
      <c r="J10">
        <f t="shared" ref="J10:J20" si="2">H10+I10</f>
        <v>240264.99999999997</v>
      </c>
      <c r="K10" s="7">
        <v>45802</v>
      </c>
      <c r="L10">
        <f>L9+I10</f>
        <v>214504</v>
      </c>
      <c r="M10">
        <f t="shared" ref="M10:M20" si="3">L26</f>
        <v>307260.04547368421</v>
      </c>
    </row>
    <row r="11" spans="2:13" x14ac:dyDescent="0.2">
      <c r="B11" s="7">
        <v>45833</v>
      </c>
      <c r="C11">
        <v>1.6237697368421053</v>
      </c>
      <c r="D11">
        <v>1.4613947368421052</v>
      </c>
      <c r="E11">
        <v>31.103999999999999</v>
      </c>
      <c r="F11" s="8">
        <v>4886.8312757201647</v>
      </c>
      <c r="G11" s="8">
        <v>5015.4320987654328</v>
      </c>
      <c r="H11">
        <f t="shared" si="0"/>
        <v>246813</v>
      </c>
      <c r="I11">
        <f t="shared" si="1"/>
        <v>227977.57894736843</v>
      </c>
      <c r="J11">
        <f t="shared" si="2"/>
        <v>474790.57894736843</v>
      </c>
      <c r="K11" s="7">
        <v>45833</v>
      </c>
      <c r="L11">
        <f t="shared" ref="L11:L20" si="4">L10+I11</f>
        <v>442481.57894736843</v>
      </c>
      <c r="M11">
        <f t="shared" si="3"/>
        <v>625446.59873684205</v>
      </c>
    </row>
    <row r="12" spans="2:13" x14ac:dyDescent="0.2">
      <c r="B12" s="7">
        <v>45863</v>
      </c>
      <c r="C12">
        <v>1.6237697368421053</v>
      </c>
      <c r="D12">
        <v>0.97426315789473683</v>
      </c>
      <c r="E12">
        <v>31.103999999999999</v>
      </c>
      <c r="F12" s="8">
        <v>4886.8312757201647</v>
      </c>
      <c r="G12" s="8">
        <v>3440.0720164609056</v>
      </c>
      <c r="H12">
        <f t="shared" si="0"/>
        <v>246813</v>
      </c>
      <c r="I12">
        <f t="shared" si="1"/>
        <v>104246.15789473685</v>
      </c>
      <c r="J12">
        <f t="shared" si="2"/>
        <v>351059.15789473685</v>
      </c>
      <c r="K12" s="7">
        <v>45863</v>
      </c>
      <c r="L12">
        <f t="shared" si="4"/>
        <v>546727.73684210528</v>
      </c>
      <c r="M12">
        <f t="shared" si="3"/>
        <v>837570.96757894731</v>
      </c>
    </row>
    <row r="13" spans="2:13" x14ac:dyDescent="0.2">
      <c r="B13" s="7">
        <v>45894</v>
      </c>
      <c r="C13">
        <v>1.6237697368421053</v>
      </c>
      <c r="D13">
        <v>0.97426315789473683</v>
      </c>
      <c r="E13">
        <v>31.103999999999999</v>
      </c>
      <c r="F13" s="8">
        <v>4886.8312757201647</v>
      </c>
      <c r="G13" s="8">
        <v>3440.0720164609056</v>
      </c>
      <c r="H13">
        <f t="shared" si="0"/>
        <v>246813</v>
      </c>
      <c r="I13">
        <f t="shared" si="1"/>
        <v>104246.15789473685</v>
      </c>
      <c r="J13">
        <f t="shared" si="2"/>
        <v>351059.15789473685</v>
      </c>
      <c r="K13" s="7">
        <v>45894</v>
      </c>
      <c r="L13">
        <f t="shared" si="4"/>
        <v>650973.89473684214</v>
      </c>
      <c r="M13">
        <f t="shared" si="3"/>
        <v>1039329.1764210517</v>
      </c>
    </row>
    <row r="14" spans="2:13" x14ac:dyDescent="0.2">
      <c r="B14" s="7">
        <v>45925</v>
      </c>
      <c r="C14">
        <v>1.6237697368421053</v>
      </c>
      <c r="D14">
        <v>0.32475657894736842</v>
      </c>
      <c r="E14">
        <v>31.103999999999999</v>
      </c>
      <c r="F14" s="8">
        <v>4886.8312757201647</v>
      </c>
      <c r="G14" s="8">
        <v>1350.308641975309</v>
      </c>
      <c r="H14">
        <f t="shared" si="0"/>
        <v>246813</v>
      </c>
      <c r="I14">
        <f t="shared" si="1"/>
        <v>13639.776315789475</v>
      </c>
      <c r="J14">
        <f t="shared" si="2"/>
        <v>260452.77631578947</v>
      </c>
      <c r="K14" s="7">
        <v>45925</v>
      </c>
      <c r="L14">
        <f t="shared" si="4"/>
        <v>664613.67105263157</v>
      </c>
      <c r="M14">
        <f t="shared" si="3"/>
        <v>1072454.3241951317</v>
      </c>
    </row>
    <row r="15" spans="2:13" x14ac:dyDescent="0.2">
      <c r="B15" s="7">
        <v>45955</v>
      </c>
      <c r="C15">
        <v>1.7219534883720931</v>
      </c>
      <c r="D15">
        <v>1.7219534883720931</v>
      </c>
      <c r="E15">
        <v>31.103999999999999</v>
      </c>
      <c r="F15" s="8">
        <v>2764.9176954732511</v>
      </c>
      <c r="G15" s="8">
        <v>2443.4156378600819</v>
      </c>
      <c r="H15">
        <f t="shared" si="0"/>
        <v>148088</v>
      </c>
      <c r="I15">
        <f t="shared" si="1"/>
        <v>130868.46511627905</v>
      </c>
      <c r="J15">
        <f t="shared" si="2"/>
        <v>278956.46511627908</v>
      </c>
      <c r="K15" s="7">
        <v>45955</v>
      </c>
      <c r="L15">
        <f t="shared" si="4"/>
        <v>795482.13616891066</v>
      </c>
      <c r="M15">
        <f t="shared" si="3"/>
        <v>1072454.3241951317</v>
      </c>
    </row>
    <row r="16" spans="2:13" x14ac:dyDescent="0.2">
      <c r="B16" s="7">
        <v>45986</v>
      </c>
      <c r="C16">
        <v>1.720433105627585</v>
      </c>
      <c r="D16">
        <v>1.720433105627585</v>
      </c>
      <c r="E16">
        <v>31.103999999999999</v>
      </c>
      <c r="F16" s="8">
        <v>2767.3611111111113</v>
      </c>
      <c r="G16" s="8">
        <v>3469.7788065843624</v>
      </c>
      <c r="H16">
        <f t="shared" si="0"/>
        <v>148088.00000000003</v>
      </c>
      <c r="I16">
        <f t="shared" si="1"/>
        <v>185676.0224917515</v>
      </c>
      <c r="J16">
        <f t="shared" si="2"/>
        <v>333764.02249175153</v>
      </c>
      <c r="K16" s="7">
        <v>45986</v>
      </c>
      <c r="L16">
        <f t="shared" si="4"/>
        <v>981158.15866066213</v>
      </c>
      <c r="M16">
        <f t="shared" si="3"/>
        <v>1072454.3241951317</v>
      </c>
    </row>
    <row r="17" spans="2:13" x14ac:dyDescent="0.2">
      <c r="B17" s="7">
        <v>46016</v>
      </c>
      <c r="C17">
        <v>1.720433105627585</v>
      </c>
      <c r="D17">
        <v>2.2939030624099632</v>
      </c>
      <c r="E17">
        <v>31.103999999999999</v>
      </c>
      <c r="F17" s="8">
        <v>2767.3611111111113</v>
      </c>
      <c r="G17" s="8">
        <v>4530.7355967078192</v>
      </c>
      <c r="H17">
        <f t="shared" si="0"/>
        <v>148088.00000000003</v>
      </c>
      <c r="I17">
        <f t="shared" si="1"/>
        <v>323265.99516706169</v>
      </c>
      <c r="J17">
        <f t="shared" si="2"/>
        <v>471353.99516706169</v>
      </c>
      <c r="K17" s="7">
        <v>46016</v>
      </c>
      <c r="L17">
        <f t="shared" si="4"/>
        <v>1304424.1538277238</v>
      </c>
      <c r="M17">
        <f t="shared" si="3"/>
        <v>1072454.3241951317</v>
      </c>
    </row>
    <row r="18" spans="2:13" x14ac:dyDescent="0.2">
      <c r="B18" s="7">
        <v>46047</v>
      </c>
      <c r="C18">
        <v>1.720433105627585</v>
      </c>
      <c r="D18">
        <v>0.28673497839118917</v>
      </c>
      <c r="E18">
        <v>31.103999999999999</v>
      </c>
      <c r="F18" s="8">
        <v>2767.3611111111113</v>
      </c>
      <c r="G18" s="8">
        <v>865.61213991769546</v>
      </c>
      <c r="H18">
        <f t="shared" si="0"/>
        <v>148088.00000000003</v>
      </c>
      <c r="I18">
        <f t="shared" si="1"/>
        <v>7720.0525582043765</v>
      </c>
      <c r="J18">
        <f t="shared" si="2"/>
        <v>155808.05255820439</v>
      </c>
      <c r="K18" s="7">
        <v>46047</v>
      </c>
      <c r="L18">
        <f t="shared" si="4"/>
        <v>1312144.2063859282</v>
      </c>
      <c r="M18">
        <f t="shared" si="3"/>
        <v>1072454.3241951317</v>
      </c>
    </row>
    <row r="19" spans="2:13" x14ac:dyDescent="0.2">
      <c r="B19" s="7">
        <v>46078</v>
      </c>
      <c r="C19">
        <v>1.720433105627585</v>
      </c>
      <c r="D19">
        <v>1.4336865095961708</v>
      </c>
      <c r="E19">
        <v>31.103999999999999</v>
      </c>
      <c r="F19" s="8">
        <v>2767.3611111111113</v>
      </c>
      <c r="G19" s="8">
        <v>2955.3755144032921</v>
      </c>
      <c r="H19">
        <f t="shared" si="0"/>
        <v>148088.00000000003</v>
      </c>
      <c r="I19">
        <f t="shared" si="1"/>
        <v>131790.19870811841</v>
      </c>
      <c r="J19">
        <f t="shared" si="2"/>
        <v>279878.19870811841</v>
      </c>
      <c r="K19" s="7">
        <v>46078</v>
      </c>
      <c r="L19">
        <f t="shared" si="4"/>
        <v>1443934.4050940466</v>
      </c>
      <c r="M19">
        <f t="shared" si="3"/>
        <v>1072454.3241951317</v>
      </c>
    </row>
    <row r="20" spans="2:13" x14ac:dyDescent="0.2">
      <c r="B20" s="7">
        <v>46106</v>
      </c>
      <c r="C20">
        <v>1.720433105627585</v>
      </c>
      <c r="D20">
        <v>1.1469515312049816</v>
      </c>
      <c r="E20">
        <v>31.103999999999999</v>
      </c>
      <c r="F20" s="8">
        <v>2767.3611111111113</v>
      </c>
      <c r="G20" s="8">
        <v>2440.9722222222217</v>
      </c>
      <c r="H20">
        <f t="shared" si="0"/>
        <v>148088.00000000003</v>
      </c>
      <c r="I20">
        <f t="shared" si="1"/>
        <v>87081.148055206999</v>
      </c>
      <c r="J20">
        <f t="shared" si="2"/>
        <v>235169.14805520704</v>
      </c>
      <c r="K20" s="7">
        <v>46106</v>
      </c>
      <c r="L20">
        <f t="shared" si="4"/>
        <v>1531015.5531492536</v>
      </c>
      <c r="M20">
        <f t="shared" si="3"/>
        <v>1072454.3241951317</v>
      </c>
    </row>
    <row r="21" spans="2:13" x14ac:dyDescent="0.2">
      <c r="F21">
        <f>SUM(F9:F20)</f>
        <v>45922.710905349784</v>
      </c>
      <c r="G21" s="8">
        <f>SUM(G9:G20)</f>
        <v>35031.507201646091</v>
      </c>
      <c r="H21" s="9">
        <f>SUM(H9:H20)</f>
        <v>2348425</v>
      </c>
      <c r="I21" s="9">
        <f>SUM(I9:I20)</f>
        <v>1531015.5531492536</v>
      </c>
      <c r="J21" s="9">
        <f>SUM(J9:J20)</f>
        <v>3879440.5531492545</v>
      </c>
    </row>
    <row r="22" spans="2:13" x14ac:dyDescent="0.2">
      <c r="I22">
        <f>I21/G21</f>
        <v>43.703958962899343</v>
      </c>
    </row>
    <row r="23" spans="2:13" x14ac:dyDescent="0.2">
      <c r="B23" t="s">
        <v>26</v>
      </c>
      <c r="F23" t="s">
        <v>36</v>
      </c>
      <c r="L23" s="8" t="s">
        <v>32</v>
      </c>
    </row>
    <row r="24" spans="2:13" x14ac:dyDescent="0.2">
      <c r="C24" s="8" t="s">
        <v>30</v>
      </c>
      <c r="D24" s="8" t="s">
        <v>31</v>
      </c>
      <c r="E24" s="8" t="s">
        <v>28</v>
      </c>
      <c r="F24" s="8" t="s">
        <v>23</v>
      </c>
      <c r="G24" s="8" t="s">
        <v>24</v>
      </c>
      <c r="H24" s="8" t="s">
        <v>21</v>
      </c>
      <c r="I24" s="8" t="s">
        <v>22</v>
      </c>
      <c r="J24" s="8" t="s">
        <v>29</v>
      </c>
      <c r="L24" s="8" t="s">
        <v>34</v>
      </c>
    </row>
    <row r="25" spans="2:13" x14ac:dyDescent="0.2">
      <c r="B25" s="7">
        <v>45772</v>
      </c>
      <c r="C25">
        <v>1.5288157894736842</v>
      </c>
      <c r="D25">
        <v>1.4112105263157895</v>
      </c>
      <c r="E25">
        <v>31.103999999999999</v>
      </c>
      <c r="F25" s="8">
        <v>4886.8312757201647</v>
      </c>
      <c r="G25">
        <v>7000</v>
      </c>
      <c r="H25">
        <f>C25*E25*F25</f>
        <v>232380</v>
      </c>
      <c r="I25">
        <f>D25*E25*G25</f>
        <v>307260.04547368421</v>
      </c>
      <c r="J25">
        <f>H25+I25</f>
        <v>539640.04547368421</v>
      </c>
      <c r="L25">
        <f>I25</f>
        <v>307260.04547368421</v>
      </c>
    </row>
    <row r="26" spans="2:13" x14ac:dyDescent="0.2">
      <c r="B26" s="7">
        <v>45802</v>
      </c>
      <c r="C26">
        <v>1.5806907894736841</v>
      </c>
      <c r="D26">
        <v>0</v>
      </c>
      <c r="E26">
        <v>31.103999999999999</v>
      </c>
      <c r="F26" s="8">
        <v>4886.8312757201647</v>
      </c>
      <c r="G26">
        <v>7000</v>
      </c>
      <c r="H26">
        <f t="shared" ref="H26:H36" si="5">C26*E26*F26</f>
        <v>240264.99999999997</v>
      </c>
      <c r="I26">
        <f t="shared" ref="I26:I36" si="6">D26*E26*G26</f>
        <v>0</v>
      </c>
      <c r="J26">
        <f t="shared" ref="J26:J36" si="7">H26+I26</f>
        <v>240264.99999999997</v>
      </c>
      <c r="L26">
        <f>L25+I26</f>
        <v>307260.04547368421</v>
      </c>
    </row>
    <row r="27" spans="2:13" x14ac:dyDescent="0.2">
      <c r="B27" s="7">
        <v>45833</v>
      </c>
      <c r="C27">
        <v>1.6237697368421053</v>
      </c>
      <c r="D27">
        <v>1.4613947368421052</v>
      </c>
      <c r="E27">
        <v>31.103999999999999</v>
      </c>
      <c r="F27" s="8">
        <v>4886.8312757201647</v>
      </c>
      <c r="G27">
        <v>7000</v>
      </c>
      <c r="H27">
        <f t="shared" si="5"/>
        <v>246813</v>
      </c>
      <c r="I27">
        <f t="shared" si="6"/>
        <v>318186.55326315784</v>
      </c>
      <c r="J27">
        <f t="shared" si="7"/>
        <v>564999.55326315784</v>
      </c>
      <c r="L27">
        <f t="shared" ref="L27:L36" si="8">L26+I27</f>
        <v>625446.59873684205</v>
      </c>
    </row>
    <row r="28" spans="2:13" x14ac:dyDescent="0.2">
      <c r="B28" s="7">
        <v>45863</v>
      </c>
      <c r="C28">
        <v>1.6237697368421053</v>
      </c>
      <c r="D28">
        <v>0.97426315789473683</v>
      </c>
      <c r="E28">
        <v>31.103999999999999</v>
      </c>
      <c r="F28" s="8">
        <v>4886.8312757201647</v>
      </c>
      <c r="G28">
        <v>7000</v>
      </c>
      <c r="H28">
        <f t="shared" si="5"/>
        <v>246813</v>
      </c>
      <c r="I28">
        <f t="shared" si="6"/>
        <v>212124.36884210526</v>
      </c>
      <c r="J28">
        <f t="shared" si="7"/>
        <v>458937.36884210526</v>
      </c>
      <c r="L28">
        <f t="shared" si="8"/>
        <v>837570.96757894731</v>
      </c>
    </row>
    <row r="29" spans="2:13" x14ac:dyDescent="0.2">
      <c r="B29" s="7">
        <v>45894</v>
      </c>
      <c r="C29">
        <v>1.6237697368421053</v>
      </c>
      <c r="D29">
        <v>0.97426315789473683</v>
      </c>
      <c r="E29">
        <v>31.103999999999999</v>
      </c>
      <c r="F29" s="8">
        <v>4886.8312757201647</v>
      </c>
      <c r="G29">
        <v>6657.9218106995604</v>
      </c>
      <c r="H29">
        <f t="shared" si="5"/>
        <v>246813</v>
      </c>
      <c r="I29">
        <f t="shared" si="6"/>
        <v>201758.20884210442</v>
      </c>
      <c r="J29">
        <f t="shared" si="7"/>
        <v>448571.20884210442</v>
      </c>
      <c r="L29">
        <f t="shared" si="8"/>
        <v>1039329.1764210517</v>
      </c>
    </row>
    <row r="30" spans="2:13" x14ac:dyDescent="0.2">
      <c r="B30" s="7">
        <v>45925</v>
      </c>
      <c r="C30">
        <v>1.6237697368421053</v>
      </c>
      <c r="D30">
        <v>0.32475657894736842</v>
      </c>
      <c r="E30">
        <v>31.103999999999999</v>
      </c>
      <c r="F30" s="8">
        <v>4886.8312757201647</v>
      </c>
      <c r="G30">
        <v>3279.3186831275698</v>
      </c>
      <c r="H30">
        <f t="shared" si="5"/>
        <v>246813</v>
      </c>
      <c r="I30">
        <f t="shared" si="6"/>
        <v>33125.147774079975</v>
      </c>
      <c r="J30">
        <f t="shared" si="7"/>
        <v>279938.14777407999</v>
      </c>
      <c r="L30">
        <f t="shared" si="8"/>
        <v>1072454.3241951317</v>
      </c>
    </row>
    <row r="31" spans="2:13" x14ac:dyDescent="0.2">
      <c r="B31" s="7">
        <v>45955</v>
      </c>
      <c r="C31">
        <v>1.7219534883720931</v>
      </c>
      <c r="D31">
        <v>1.7219534883720931</v>
      </c>
      <c r="E31">
        <v>31.103999999999999</v>
      </c>
      <c r="F31" s="8">
        <v>2764.9176954732511</v>
      </c>
      <c r="G31">
        <v>0</v>
      </c>
      <c r="H31">
        <f t="shared" si="5"/>
        <v>148088</v>
      </c>
      <c r="I31">
        <f t="shared" si="6"/>
        <v>0</v>
      </c>
      <c r="J31">
        <f t="shared" si="7"/>
        <v>148088</v>
      </c>
      <c r="L31">
        <f t="shared" si="8"/>
        <v>1072454.3241951317</v>
      </c>
    </row>
    <row r="32" spans="2:13" x14ac:dyDescent="0.2">
      <c r="B32" s="7">
        <v>45986</v>
      </c>
      <c r="C32">
        <v>1.720433105627585</v>
      </c>
      <c r="D32">
        <v>1.720433105627585</v>
      </c>
      <c r="E32">
        <v>31.103999999999999</v>
      </c>
      <c r="F32" s="8">
        <v>2767.3611111111113</v>
      </c>
      <c r="G32">
        <v>0</v>
      </c>
      <c r="H32">
        <f t="shared" si="5"/>
        <v>148088.00000000003</v>
      </c>
      <c r="I32">
        <f t="shared" si="6"/>
        <v>0</v>
      </c>
      <c r="J32">
        <f t="shared" si="7"/>
        <v>148088.00000000003</v>
      </c>
      <c r="L32">
        <f t="shared" si="8"/>
        <v>1072454.3241951317</v>
      </c>
    </row>
    <row r="33" spans="2:20" x14ac:dyDescent="0.2">
      <c r="B33" s="7">
        <v>46016</v>
      </c>
      <c r="C33">
        <v>1.720433105627585</v>
      </c>
      <c r="D33">
        <v>2.2939030624099632</v>
      </c>
      <c r="E33">
        <v>31.103999999999999</v>
      </c>
      <c r="F33" s="8">
        <v>2767.3611111111113</v>
      </c>
      <c r="G33">
        <v>0</v>
      </c>
      <c r="H33">
        <f t="shared" si="5"/>
        <v>148088.00000000003</v>
      </c>
      <c r="I33">
        <f t="shared" si="6"/>
        <v>0</v>
      </c>
      <c r="J33">
        <f t="shared" si="7"/>
        <v>148088.00000000003</v>
      </c>
      <c r="L33">
        <f t="shared" si="8"/>
        <v>1072454.3241951317</v>
      </c>
    </row>
    <row r="34" spans="2:20" x14ac:dyDescent="0.2">
      <c r="B34" s="7">
        <v>46047</v>
      </c>
      <c r="C34">
        <v>1.720433105627585</v>
      </c>
      <c r="D34">
        <v>0.28673497839118917</v>
      </c>
      <c r="E34">
        <v>31.103999999999999</v>
      </c>
      <c r="F34" s="8">
        <v>2767.3611111111113</v>
      </c>
      <c r="G34">
        <v>0</v>
      </c>
      <c r="H34">
        <f t="shared" si="5"/>
        <v>148088.00000000003</v>
      </c>
      <c r="I34">
        <f t="shared" si="6"/>
        <v>0</v>
      </c>
      <c r="J34">
        <f t="shared" si="7"/>
        <v>148088.00000000003</v>
      </c>
      <c r="L34">
        <f t="shared" si="8"/>
        <v>1072454.3241951317</v>
      </c>
    </row>
    <row r="35" spans="2:20" x14ac:dyDescent="0.2">
      <c r="B35" s="7">
        <v>46078</v>
      </c>
      <c r="C35">
        <v>1.720433105627585</v>
      </c>
      <c r="D35">
        <v>1.4336865095961708</v>
      </c>
      <c r="E35">
        <v>31.103999999999999</v>
      </c>
      <c r="F35" s="8">
        <v>2767.3611111111113</v>
      </c>
      <c r="G35">
        <v>0</v>
      </c>
      <c r="H35">
        <f t="shared" si="5"/>
        <v>148088.00000000003</v>
      </c>
      <c r="I35">
        <f t="shared" si="6"/>
        <v>0</v>
      </c>
      <c r="J35">
        <f t="shared" si="7"/>
        <v>148088.00000000003</v>
      </c>
      <c r="L35">
        <f t="shared" si="8"/>
        <v>1072454.3241951317</v>
      </c>
    </row>
    <row r="36" spans="2:20" x14ac:dyDescent="0.2">
      <c r="B36" s="7">
        <v>46106</v>
      </c>
      <c r="C36">
        <v>1.720433105627585</v>
      </c>
      <c r="D36">
        <v>1.1469515312049816</v>
      </c>
      <c r="E36">
        <v>31.103999999999999</v>
      </c>
      <c r="F36" s="8">
        <v>2767.3611111111113</v>
      </c>
      <c r="G36">
        <v>0</v>
      </c>
      <c r="H36">
        <f t="shared" si="5"/>
        <v>148088.00000000003</v>
      </c>
      <c r="I36">
        <f t="shared" si="6"/>
        <v>0</v>
      </c>
      <c r="J36">
        <f t="shared" si="7"/>
        <v>148088.00000000003</v>
      </c>
      <c r="L36">
        <f t="shared" si="8"/>
        <v>1072454.3241951317</v>
      </c>
    </row>
    <row r="37" spans="2:20" x14ac:dyDescent="0.2">
      <c r="F37">
        <f>SUM(F25:F36)</f>
        <v>45922.710905349784</v>
      </c>
      <c r="G37">
        <f>SUM(G25:G36)</f>
        <v>37937.240493827128</v>
      </c>
      <c r="H37" s="9">
        <f>SUM(H25:H36)</f>
        <v>2348425</v>
      </c>
      <c r="I37" s="9">
        <f>SUM(I25:I36)</f>
        <v>1072454.3241951317</v>
      </c>
      <c r="J37" s="9">
        <f>SUM(J25:J36)</f>
        <v>3420879.3241951317</v>
      </c>
    </row>
    <row r="38" spans="2:20" x14ac:dyDescent="0.2">
      <c r="I38">
        <f>I37/G37</f>
        <v>28.269170615338606</v>
      </c>
    </row>
    <row r="41" spans="2:20" x14ac:dyDescent="0.2">
      <c r="F41" t="s">
        <v>39</v>
      </c>
      <c r="G41" t="s">
        <v>40</v>
      </c>
      <c r="H41" t="s">
        <v>41</v>
      </c>
      <c r="I41" t="s">
        <v>43</v>
      </c>
      <c r="J41" t="s">
        <v>42</v>
      </c>
      <c r="K41" t="s">
        <v>45</v>
      </c>
      <c r="N41" t="s">
        <v>49</v>
      </c>
      <c r="O41" t="s">
        <v>51</v>
      </c>
      <c r="P41" t="s">
        <v>42</v>
      </c>
      <c r="Q41" t="s">
        <v>50</v>
      </c>
      <c r="R41" t="s">
        <v>54</v>
      </c>
      <c r="S41" t="s">
        <v>52</v>
      </c>
      <c r="T41" t="s">
        <v>53</v>
      </c>
    </row>
    <row r="42" spans="2:20" x14ac:dyDescent="0.2">
      <c r="E42" s="7">
        <v>45772</v>
      </c>
      <c r="F42">
        <f>SUM(F9:G9)</f>
        <v>9773.6625514403295</v>
      </c>
      <c r="G42">
        <f>SUM(F25:G25)</f>
        <v>11886.831275720164</v>
      </c>
      <c r="H42">
        <f>G42-F42</f>
        <v>2113.1687242798344</v>
      </c>
      <c r="I42">
        <v>0.05</v>
      </c>
      <c r="J42">
        <f t="shared" ref="J42:J53" si="9">H42*I42*K42</f>
        <v>2641.4609053497929</v>
      </c>
      <c r="K42">
        <v>25</v>
      </c>
      <c r="N42">
        <v>446884</v>
      </c>
      <c r="O42">
        <f>SUM(P42:Q42)</f>
        <v>542281.50637903402</v>
      </c>
      <c r="P42">
        <v>2641.4609053497929</v>
      </c>
      <c r="Q42">
        <v>539640.04547368421</v>
      </c>
      <c r="R42" s="7">
        <v>45772</v>
      </c>
      <c r="S42">
        <f>N42</f>
        <v>446884</v>
      </c>
      <c r="T42">
        <f>O42</f>
        <v>542281.50637903402</v>
      </c>
    </row>
    <row r="43" spans="2:20" x14ac:dyDescent="0.2">
      <c r="E43" s="7">
        <v>45802</v>
      </c>
      <c r="F43">
        <f t="shared" ref="F43:F53" si="10">SUM(F10:G10)</f>
        <v>5079.7325102880659</v>
      </c>
      <c r="G43">
        <f t="shared" ref="G43:G53" si="11">SUM(F26:G26)</f>
        <v>11886.831275720164</v>
      </c>
      <c r="H43">
        <f>H42+G43-F43</f>
        <v>8920.2674897119323</v>
      </c>
      <c r="I43">
        <v>0.05</v>
      </c>
      <c r="J43">
        <f t="shared" si="9"/>
        <v>11150.334362139914</v>
      </c>
      <c r="K43">
        <v>25</v>
      </c>
      <c r="N43">
        <v>240264.99999999997</v>
      </c>
      <c r="O43">
        <f t="shared" ref="O43:O53" si="12">SUM(P43:Q43)</f>
        <v>251415.3343621399</v>
      </c>
      <c r="P43">
        <v>11150.334362139914</v>
      </c>
      <c r="Q43">
        <v>240264.99999999997</v>
      </c>
      <c r="R43" s="7">
        <v>45802</v>
      </c>
      <c r="S43">
        <f>N43+S42</f>
        <v>687149</v>
      </c>
      <c r="T43">
        <f>O43+T42</f>
        <v>793696.84074117395</v>
      </c>
    </row>
    <row r="44" spans="2:20" x14ac:dyDescent="0.2">
      <c r="E44" s="7">
        <v>45833</v>
      </c>
      <c r="F44">
        <f t="shared" si="10"/>
        <v>9902.2633744855975</v>
      </c>
      <c r="G44">
        <f t="shared" si="11"/>
        <v>11886.831275720164</v>
      </c>
      <c r="H44">
        <f t="shared" ref="H44:H53" si="13">H43+G44-F44</f>
        <v>10904.835390946499</v>
      </c>
      <c r="I44">
        <v>0.05</v>
      </c>
      <c r="J44">
        <f t="shared" si="9"/>
        <v>13631.044238683122</v>
      </c>
      <c r="K44">
        <v>25</v>
      </c>
      <c r="N44">
        <v>474790.57894736843</v>
      </c>
      <c r="O44">
        <f t="shared" si="12"/>
        <v>578630.59750184091</v>
      </c>
      <c r="P44">
        <v>13631.044238683122</v>
      </c>
      <c r="Q44">
        <v>564999.55326315784</v>
      </c>
      <c r="R44" s="7">
        <v>45833</v>
      </c>
      <c r="S44">
        <f t="shared" ref="S44:T53" si="14">N44+S43</f>
        <v>1161939.5789473685</v>
      </c>
      <c r="T44">
        <f t="shared" si="14"/>
        <v>1372327.4382430147</v>
      </c>
    </row>
    <row r="45" spans="2:20" x14ac:dyDescent="0.2">
      <c r="E45" s="7">
        <v>45863</v>
      </c>
      <c r="F45">
        <f t="shared" si="10"/>
        <v>8326.9032921810704</v>
      </c>
      <c r="G45">
        <f t="shared" si="11"/>
        <v>11886.831275720164</v>
      </c>
      <c r="H45">
        <f t="shared" si="13"/>
        <v>14464.763374485594</v>
      </c>
      <c r="I45">
        <v>0.05</v>
      </c>
      <c r="J45">
        <f t="shared" si="9"/>
        <v>18080.954218106992</v>
      </c>
      <c r="K45">
        <v>25</v>
      </c>
      <c r="N45">
        <v>351059.15789473685</v>
      </c>
      <c r="O45">
        <f t="shared" si="12"/>
        <v>477018.32306021225</v>
      </c>
      <c r="P45">
        <v>18080.954218106992</v>
      </c>
      <c r="Q45">
        <v>458937.36884210526</v>
      </c>
      <c r="R45" s="7">
        <v>45863</v>
      </c>
      <c r="S45">
        <f t="shared" si="14"/>
        <v>1512998.7368421054</v>
      </c>
      <c r="T45">
        <f t="shared" si="14"/>
        <v>1849345.7613032269</v>
      </c>
    </row>
    <row r="46" spans="2:20" x14ac:dyDescent="0.2">
      <c r="E46" s="7">
        <v>45894</v>
      </c>
      <c r="F46">
        <f t="shared" si="10"/>
        <v>8326.9032921810704</v>
      </c>
      <c r="G46">
        <f t="shared" si="11"/>
        <v>11544.753086419725</v>
      </c>
      <c r="H46">
        <f t="shared" si="13"/>
        <v>17682.613168724245</v>
      </c>
      <c r="I46">
        <v>0.05</v>
      </c>
      <c r="J46">
        <f t="shared" si="9"/>
        <v>22103.26646090531</v>
      </c>
      <c r="K46">
        <v>25</v>
      </c>
      <c r="N46">
        <v>351059.15789473685</v>
      </c>
      <c r="O46">
        <f t="shared" si="12"/>
        <v>470674.47530300973</v>
      </c>
      <c r="P46">
        <v>22103.26646090531</v>
      </c>
      <c r="Q46">
        <v>448571.20884210442</v>
      </c>
      <c r="R46" s="7">
        <v>45894</v>
      </c>
      <c r="S46">
        <f t="shared" si="14"/>
        <v>1864057.8947368423</v>
      </c>
      <c r="T46">
        <f t="shared" si="14"/>
        <v>2320020.2366062365</v>
      </c>
    </row>
    <row r="47" spans="2:20" x14ac:dyDescent="0.2">
      <c r="E47" s="7">
        <v>45925</v>
      </c>
      <c r="F47">
        <f t="shared" si="10"/>
        <v>6237.1399176954737</v>
      </c>
      <c r="G47">
        <f t="shared" si="11"/>
        <v>8166.1499588477345</v>
      </c>
      <c r="H47">
        <f t="shared" si="13"/>
        <v>19611.623209876507</v>
      </c>
      <c r="I47">
        <v>0.05</v>
      </c>
      <c r="J47">
        <f t="shared" si="9"/>
        <v>24514.529012345633</v>
      </c>
      <c r="K47">
        <v>25</v>
      </c>
      <c r="N47">
        <v>260452.77631578947</v>
      </c>
      <c r="O47">
        <f t="shared" si="12"/>
        <v>304452.67678642564</v>
      </c>
      <c r="P47">
        <v>24514.529012345633</v>
      </c>
      <c r="Q47">
        <v>279938.14777407999</v>
      </c>
      <c r="R47" s="7">
        <v>45925</v>
      </c>
      <c r="S47">
        <f t="shared" si="14"/>
        <v>2124510.6710526319</v>
      </c>
      <c r="T47">
        <f t="shared" si="14"/>
        <v>2624472.9133926621</v>
      </c>
    </row>
    <row r="48" spans="2:20" x14ac:dyDescent="0.2">
      <c r="E48" s="7">
        <v>45955</v>
      </c>
      <c r="F48">
        <f t="shared" si="10"/>
        <v>5208.333333333333</v>
      </c>
      <c r="G48">
        <f t="shared" si="11"/>
        <v>2764.9176954732511</v>
      </c>
      <c r="H48">
        <f t="shared" si="13"/>
        <v>17168.207572016425</v>
      </c>
      <c r="I48">
        <v>0.05</v>
      </c>
      <c r="J48">
        <f t="shared" si="9"/>
        <v>21460.259465020532</v>
      </c>
      <c r="K48">
        <v>25</v>
      </c>
      <c r="N48">
        <v>278956.46511627908</v>
      </c>
      <c r="O48">
        <f t="shared" si="12"/>
        <v>169548.25946502053</v>
      </c>
      <c r="P48">
        <v>21460.259465020532</v>
      </c>
      <c r="Q48">
        <v>148088</v>
      </c>
      <c r="R48" s="7">
        <v>45955</v>
      </c>
      <c r="S48">
        <f t="shared" si="14"/>
        <v>2403467.1361689111</v>
      </c>
      <c r="T48">
        <f t="shared" si="14"/>
        <v>2794021.1728576827</v>
      </c>
    </row>
    <row r="49" spans="5:20" x14ac:dyDescent="0.2">
      <c r="E49" s="7">
        <v>45986</v>
      </c>
      <c r="F49">
        <f t="shared" si="10"/>
        <v>6237.1399176954737</v>
      </c>
      <c r="G49">
        <f t="shared" si="11"/>
        <v>2767.3611111111113</v>
      </c>
      <c r="H49">
        <f t="shared" si="13"/>
        <v>13698.428765432065</v>
      </c>
      <c r="I49">
        <v>0.05</v>
      </c>
      <c r="J49">
        <f t="shared" si="9"/>
        <v>17123.035956790081</v>
      </c>
      <c r="K49">
        <v>25</v>
      </c>
      <c r="N49">
        <v>333764.02249175153</v>
      </c>
      <c r="O49">
        <f t="shared" si="12"/>
        <v>165211.03595679012</v>
      </c>
      <c r="P49">
        <v>17123.035956790081</v>
      </c>
      <c r="Q49">
        <v>148088.00000000003</v>
      </c>
      <c r="R49" s="7">
        <v>45986</v>
      </c>
      <c r="S49">
        <f t="shared" si="14"/>
        <v>2737231.1586606628</v>
      </c>
      <c r="T49">
        <f t="shared" si="14"/>
        <v>2959232.2088144729</v>
      </c>
    </row>
    <row r="50" spans="5:20" x14ac:dyDescent="0.2">
      <c r="E50" s="7">
        <v>46016</v>
      </c>
      <c r="F50">
        <f t="shared" si="10"/>
        <v>7298.0967078189306</v>
      </c>
      <c r="G50">
        <f t="shared" si="11"/>
        <v>2767.3611111111113</v>
      </c>
      <c r="H50">
        <f t="shared" si="13"/>
        <v>9167.6931687242432</v>
      </c>
      <c r="I50">
        <v>0.05</v>
      </c>
      <c r="J50">
        <f t="shared" si="9"/>
        <v>11459.616460905305</v>
      </c>
      <c r="K50">
        <v>25</v>
      </c>
      <c r="N50">
        <v>471353.99516706169</v>
      </c>
      <c r="O50">
        <f t="shared" si="12"/>
        <v>159547.61646090532</v>
      </c>
      <c r="P50">
        <v>11459.616460905305</v>
      </c>
      <c r="Q50">
        <v>148088.00000000003</v>
      </c>
      <c r="R50" s="7">
        <v>46016</v>
      </c>
      <c r="S50">
        <f t="shared" si="14"/>
        <v>3208585.1538277245</v>
      </c>
      <c r="T50">
        <f t="shared" si="14"/>
        <v>3118779.8252753783</v>
      </c>
    </row>
    <row r="51" spans="5:20" x14ac:dyDescent="0.2">
      <c r="E51" s="7">
        <v>46047</v>
      </c>
      <c r="F51">
        <f t="shared" si="10"/>
        <v>3632.9732510288068</v>
      </c>
      <c r="G51">
        <f t="shared" si="11"/>
        <v>2767.3611111111113</v>
      </c>
      <c r="H51">
        <f t="shared" si="13"/>
        <v>8302.0810288065477</v>
      </c>
      <c r="I51">
        <v>0.05</v>
      </c>
      <c r="J51">
        <f t="shared" si="9"/>
        <v>10377.601286008185</v>
      </c>
      <c r="K51">
        <v>25</v>
      </c>
      <c r="N51">
        <v>155808.05255820439</v>
      </c>
      <c r="O51">
        <f t="shared" si="12"/>
        <v>158465.60128600823</v>
      </c>
      <c r="P51">
        <v>10377.601286008185</v>
      </c>
      <c r="Q51">
        <v>148088.00000000003</v>
      </c>
      <c r="R51" s="7">
        <v>46047</v>
      </c>
      <c r="S51">
        <f t="shared" si="14"/>
        <v>3364393.2063859291</v>
      </c>
      <c r="T51">
        <f t="shared" si="14"/>
        <v>3277245.4265613863</v>
      </c>
    </row>
    <row r="52" spans="5:20" x14ac:dyDescent="0.2">
      <c r="E52" s="7">
        <v>46078</v>
      </c>
      <c r="F52">
        <f t="shared" si="10"/>
        <v>5722.7366255144034</v>
      </c>
      <c r="G52">
        <f t="shared" si="11"/>
        <v>2767.3611111111113</v>
      </c>
      <c r="H52">
        <f t="shared" si="13"/>
        <v>5346.7055144032556</v>
      </c>
      <c r="I52">
        <v>0.05</v>
      </c>
      <c r="J52">
        <f t="shared" si="9"/>
        <v>6683.3818930040688</v>
      </c>
      <c r="K52">
        <v>25</v>
      </c>
      <c r="N52">
        <v>279878.19870811841</v>
      </c>
      <c r="O52">
        <f t="shared" si="12"/>
        <v>154771.38189300409</v>
      </c>
      <c r="P52">
        <v>6683.3818930040688</v>
      </c>
      <c r="Q52">
        <v>148088.00000000003</v>
      </c>
      <c r="R52" s="7">
        <v>46078</v>
      </c>
      <c r="S52">
        <f t="shared" si="14"/>
        <v>3644271.4050940475</v>
      </c>
      <c r="T52">
        <f t="shared" si="14"/>
        <v>3432016.8084543906</v>
      </c>
    </row>
    <row r="53" spans="5:20" x14ac:dyDescent="0.2">
      <c r="E53" s="7">
        <v>46106</v>
      </c>
      <c r="F53">
        <f t="shared" si="10"/>
        <v>5208.333333333333</v>
      </c>
      <c r="G53">
        <f t="shared" si="11"/>
        <v>2767.3611111111113</v>
      </c>
      <c r="H53">
        <f t="shared" si="13"/>
        <v>2905.7332921810339</v>
      </c>
      <c r="I53">
        <v>0.05</v>
      </c>
      <c r="J53">
        <f t="shared" si="9"/>
        <v>3632.1666152262928</v>
      </c>
      <c r="K53">
        <v>25</v>
      </c>
      <c r="N53">
        <v>235169.14805520704</v>
      </c>
      <c r="O53">
        <f t="shared" si="12"/>
        <v>151720.16661522634</v>
      </c>
      <c r="P53">
        <v>3632.1666152262928</v>
      </c>
      <c r="Q53">
        <v>148088.00000000003</v>
      </c>
      <c r="R53" s="7">
        <v>46106</v>
      </c>
      <c r="S53">
        <f t="shared" si="14"/>
        <v>3879440.5531492545</v>
      </c>
      <c r="T53">
        <f t="shared" si="14"/>
        <v>3583736.9750696169</v>
      </c>
    </row>
    <row r="54" spans="5:20" x14ac:dyDescent="0.2">
      <c r="I54" t="s">
        <v>42</v>
      </c>
      <c r="J54" s="9">
        <f>SUM(J42:J53)</f>
        <v>162857.65087448523</v>
      </c>
    </row>
    <row r="56" spans="5:20" x14ac:dyDescent="0.2">
      <c r="I56" t="s">
        <v>44</v>
      </c>
      <c r="J56">
        <f>SUM(J37+J54)</f>
        <v>3583736.9750696169</v>
      </c>
    </row>
    <row r="58" spans="5:20" x14ac:dyDescent="0.2">
      <c r="I58" t="s">
        <v>46</v>
      </c>
      <c r="J58">
        <f>(J21-J56)/J21</f>
        <v>7.622325281917032E-2</v>
      </c>
    </row>
    <row r="59" spans="5:20" x14ac:dyDescent="0.2">
      <c r="L59" s="8"/>
      <c r="M59" s="8" t="s">
        <v>33</v>
      </c>
      <c r="N59" s="8" t="s">
        <v>34</v>
      </c>
      <c r="O59" s="8" t="s">
        <v>46</v>
      </c>
    </row>
    <row r="60" spans="5:20" x14ac:dyDescent="0.2">
      <c r="L60" s="8" t="s">
        <v>55</v>
      </c>
      <c r="M60" s="8">
        <v>1531015.5531492536</v>
      </c>
      <c r="N60" s="8">
        <v>1072454.3241951317</v>
      </c>
      <c r="O60" s="8">
        <f>100*(M60-N60)/M60</f>
        <v>29.95144157816523</v>
      </c>
    </row>
    <row r="61" spans="5:20" x14ac:dyDescent="0.2">
      <c r="L61" s="8" t="s">
        <v>21</v>
      </c>
      <c r="M61" s="8">
        <v>2348425</v>
      </c>
      <c r="N61" s="8">
        <v>2348425</v>
      </c>
      <c r="O61" s="8">
        <f t="shared" ref="O61:O63" si="15">100*(M61-N61)/M61</f>
        <v>0</v>
      </c>
    </row>
    <row r="62" spans="5:20" x14ac:dyDescent="0.2">
      <c r="L62" s="8" t="s">
        <v>42</v>
      </c>
      <c r="M62" s="8">
        <v>0</v>
      </c>
      <c r="N62" s="11">
        <v>162857.65087448523</v>
      </c>
      <c r="O62" s="8"/>
    </row>
    <row r="63" spans="5:20" x14ac:dyDescent="0.2">
      <c r="G63" t="s">
        <v>47</v>
      </c>
      <c r="H63" t="s">
        <v>48</v>
      </c>
      <c r="J63" t="s">
        <v>56</v>
      </c>
      <c r="L63" s="8" t="s">
        <v>29</v>
      </c>
      <c r="M63" s="8">
        <f>SUM(M60:M62)</f>
        <v>3879440.5531492536</v>
      </c>
      <c r="N63" s="8">
        <f>SUM(N60:N62)</f>
        <v>3583736.9750696169</v>
      </c>
      <c r="O63" s="8">
        <f t="shared" si="15"/>
        <v>7.6223252819170106</v>
      </c>
    </row>
    <row r="64" spans="5:20" x14ac:dyDescent="0.2">
      <c r="F64" s="7">
        <v>45833</v>
      </c>
      <c r="G64" s="10">
        <v>185342.5</v>
      </c>
      <c r="H64">
        <v>9902.2633744855975</v>
      </c>
      <c r="I64">
        <f t="shared" ref="I64:I73" si="16">H64/G64</f>
        <v>5.3426836124934096E-2</v>
      </c>
      <c r="J64">
        <v>1000</v>
      </c>
      <c r="K64">
        <f>I64*J64</f>
        <v>53.426836124934098</v>
      </c>
    </row>
    <row r="65" spans="6:11" x14ac:dyDescent="0.2">
      <c r="F65" s="7">
        <v>45863</v>
      </c>
      <c r="G65" s="10">
        <v>211816.5</v>
      </c>
      <c r="H65">
        <v>8326.9032921810704</v>
      </c>
      <c r="I65">
        <f t="shared" si="16"/>
        <v>3.9311872739758565E-2</v>
      </c>
      <c r="J65">
        <v>1000</v>
      </c>
      <c r="K65">
        <f t="shared" ref="K65:K73" si="17">I65*J65</f>
        <v>39.311872739758563</v>
      </c>
    </row>
    <row r="66" spans="6:11" x14ac:dyDescent="0.2">
      <c r="F66" s="7">
        <v>45894</v>
      </c>
      <c r="G66" s="10">
        <v>208414.5</v>
      </c>
      <c r="H66">
        <v>8326.9032921810704</v>
      </c>
      <c r="I66">
        <f t="shared" si="16"/>
        <v>3.9953569891639354E-2</v>
      </c>
      <c r="J66">
        <v>1000</v>
      </c>
      <c r="K66">
        <f t="shared" si="17"/>
        <v>39.953569891639354</v>
      </c>
    </row>
    <row r="67" spans="6:11" x14ac:dyDescent="0.2">
      <c r="F67" s="7">
        <v>45925</v>
      </c>
      <c r="G67" s="10">
        <v>204928.5</v>
      </c>
      <c r="H67">
        <v>6237.1399176954737</v>
      </c>
      <c r="I67">
        <f t="shared" si="16"/>
        <v>3.0435688143403548E-2</v>
      </c>
      <c r="J67">
        <v>1000</v>
      </c>
      <c r="K67">
        <f t="shared" si="17"/>
        <v>30.435688143403549</v>
      </c>
    </row>
    <row r="68" spans="6:11" x14ac:dyDescent="0.2">
      <c r="F68" s="7">
        <v>45955</v>
      </c>
      <c r="G68" s="10">
        <v>201565</v>
      </c>
      <c r="H68">
        <v>5208.333333333333</v>
      </c>
      <c r="I68">
        <f t="shared" si="16"/>
        <v>2.5839472792068729E-2</v>
      </c>
      <c r="J68">
        <v>1000</v>
      </c>
      <c r="K68">
        <f t="shared" si="17"/>
        <v>25.839472792068729</v>
      </c>
    </row>
    <row r="69" spans="6:11" x14ac:dyDescent="0.2">
      <c r="F69" s="7">
        <v>45986</v>
      </c>
      <c r="G69" s="10">
        <v>198121</v>
      </c>
      <c r="H69">
        <v>6237.1399176954737</v>
      </c>
      <c r="I69">
        <f t="shared" si="16"/>
        <v>3.1481467980150883E-2</v>
      </c>
      <c r="J69">
        <v>1000</v>
      </c>
      <c r="K69">
        <f t="shared" si="17"/>
        <v>31.481467980150882</v>
      </c>
    </row>
    <row r="70" spans="6:11" x14ac:dyDescent="0.2">
      <c r="F70" s="7">
        <v>46016</v>
      </c>
      <c r="G70" s="10">
        <v>155050</v>
      </c>
      <c r="H70">
        <v>7298.0967078189306</v>
      </c>
      <c r="I70">
        <f t="shared" si="16"/>
        <v>4.7069311240367173E-2</v>
      </c>
      <c r="J70">
        <v>1000</v>
      </c>
      <c r="K70">
        <f t="shared" si="17"/>
        <v>47.069311240367171</v>
      </c>
    </row>
    <row r="71" spans="6:11" x14ac:dyDescent="0.2">
      <c r="F71" s="7">
        <v>46047</v>
      </c>
      <c r="G71" s="10">
        <v>154700</v>
      </c>
      <c r="H71">
        <v>3632.9732510288068</v>
      </c>
      <c r="I71">
        <f t="shared" si="16"/>
        <v>2.3483989987257963E-2</v>
      </c>
      <c r="J71">
        <v>1000</v>
      </c>
      <c r="K71">
        <f t="shared" si="17"/>
        <v>23.483989987257964</v>
      </c>
    </row>
    <row r="72" spans="6:11" x14ac:dyDescent="0.2">
      <c r="F72" s="7">
        <v>46078</v>
      </c>
      <c r="G72" s="10">
        <v>133350</v>
      </c>
      <c r="H72">
        <v>5722.7366255144034</v>
      </c>
      <c r="I72">
        <f t="shared" si="16"/>
        <v>4.2915160296320982E-2</v>
      </c>
      <c r="J72">
        <v>1000</v>
      </c>
      <c r="K72">
        <f t="shared" si="17"/>
        <v>42.915160296320984</v>
      </c>
    </row>
    <row r="73" spans="6:11" x14ac:dyDescent="0.2">
      <c r="F73" s="7">
        <v>46106</v>
      </c>
      <c r="G73" s="10">
        <v>132650</v>
      </c>
      <c r="H73">
        <v>5208.333333333333</v>
      </c>
      <c r="I73">
        <f t="shared" si="16"/>
        <v>3.9263726598818945E-2</v>
      </c>
      <c r="J73">
        <v>1000</v>
      </c>
      <c r="K73">
        <f t="shared" si="17"/>
        <v>39.263726598818941</v>
      </c>
    </row>
    <row r="76" spans="6:11" x14ac:dyDescent="0.2">
      <c r="F76" s="7">
        <v>45833</v>
      </c>
      <c r="G76">
        <f>K64</f>
        <v>53.426836124934098</v>
      </c>
    </row>
    <row r="77" spans="6:11" x14ac:dyDescent="0.2">
      <c r="F77" s="7">
        <v>45863</v>
      </c>
      <c r="G77">
        <f t="shared" ref="G77:G85" si="18">K65</f>
        <v>39.311872739758563</v>
      </c>
    </row>
    <row r="78" spans="6:11" x14ac:dyDescent="0.2">
      <c r="F78" s="7">
        <v>45894</v>
      </c>
      <c r="G78">
        <f t="shared" si="18"/>
        <v>39.953569891639354</v>
      </c>
    </row>
    <row r="79" spans="6:11" x14ac:dyDescent="0.2">
      <c r="F79" s="7">
        <v>45925</v>
      </c>
      <c r="G79">
        <f t="shared" si="18"/>
        <v>30.435688143403549</v>
      </c>
    </row>
    <row r="80" spans="6:11" x14ac:dyDescent="0.2">
      <c r="F80" s="7">
        <v>45955</v>
      </c>
      <c r="G80">
        <f t="shared" si="18"/>
        <v>25.839472792068729</v>
      </c>
    </row>
    <row r="81" spans="6:7" x14ac:dyDescent="0.2">
      <c r="F81" s="7">
        <v>45986</v>
      </c>
      <c r="G81">
        <f t="shared" si="18"/>
        <v>31.481467980150882</v>
      </c>
    </row>
    <row r="82" spans="6:7" x14ac:dyDescent="0.2">
      <c r="F82" s="7">
        <v>46016</v>
      </c>
      <c r="G82">
        <f t="shared" si="18"/>
        <v>47.069311240367171</v>
      </c>
    </row>
    <row r="83" spans="6:7" x14ac:dyDescent="0.2">
      <c r="F83" s="7">
        <v>46047</v>
      </c>
      <c r="G83">
        <f t="shared" si="18"/>
        <v>23.483989987257964</v>
      </c>
    </row>
    <row r="84" spans="6:7" x14ac:dyDescent="0.2">
      <c r="F84" s="7">
        <v>46078</v>
      </c>
      <c r="G84">
        <f t="shared" si="18"/>
        <v>42.915160296320984</v>
      </c>
    </row>
    <row r="85" spans="6:7" x14ac:dyDescent="0.2">
      <c r="F85" s="7">
        <v>46106</v>
      </c>
      <c r="G85">
        <f t="shared" si="18"/>
        <v>39.263726598818941</v>
      </c>
    </row>
  </sheetData>
  <mergeCells count="1">
    <mergeCell ref="H2:H3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7F181-D253-994B-B671-19E2727FB41B}">
  <dimension ref="B1:T92"/>
  <sheetViews>
    <sheetView topLeftCell="A58" zoomScaleNormal="100" workbookViewId="0">
      <selection activeCell="C71" sqref="C71"/>
    </sheetView>
  </sheetViews>
  <sheetFormatPr baseColWidth="10" defaultColWidth="13.5" defaultRowHeight="15" x14ac:dyDescent="0.2"/>
  <cols>
    <col min="6" max="6" width="14.83203125" customWidth="1"/>
    <col min="7" max="7" width="16.5" customWidth="1"/>
  </cols>
  <sheetData>
    <row r="1" spans="2:13" x14ac:dyDescent="0.2">
      <c r="I1" t="s">
        <v>33</v>
      </c>
      <c r="J1" t="s">
        <v>34</v>
      </c>
      <c r="K1" t="s">
        <v>57</v>
      </c>
    </row>
    <row r="2" spans="2:13" x14ac:dyDescent="0.2">
      <c r="H2" s="15" t="s">
        <v>58</v>
      </c>
      <c r="I2">
        <v>1316511.5530000001</v>
      </c>
      <c r="J2">
        <v>765195</v>
      </c>
    </row>
    <row r="3" spans="2:13" x14ac:dyDescent="0.2">
      <c r="H3" s="15"/>
      <c r="I3">
        <v>2116045</v>
      </c>
      <c r="J3">
        <v>2116045</v>
      </c>
      <c r="K3">
        <v>160216</v>
      </c>
    </row>
    <row r="4" spans="2:13" x14ac:dyDescent="0.2">
      <c r="I4">
        <f>SUM(I2:I3)</f>
        <v>3432556.5530000003</v>
      </c>
      <c r="J4">
        <f>SUM(J2:J3)</f>
        <v>2881240</v>
      </c>
      <c r="K4">
        <f>SUM(K3,J4)</f>
        <v>3041456</v>
      </c>
    </row>
    <row r="5" spans="2:13" x14ac:dyDescent="0.2">
      <c r="I5">
        <v>3432556.5529999998</v>
      </c>
      <c r="J5">
        <v>2881240</v>
      </c>
      <c r="K5">
        <v>3041456</v>
      </c>
    </row>
    <row r="7" spans="2:13" x14ac:dyDescent="0.2">
      <c r="B7" t="s">
        <v>26</v>
      </c>
      <c r="F7" t="s">
        <v>35</v>
      </c>
      <c r="L7" s="8" t="s">
        <v>32</v>
      </c>
    </row>
    <row r="8" spans="2:13" x14ac:dyDescent="0.2">
      <c r="C8" s="8" t="s">
        <v>30</v>
      </c>
      <c r="D8" s="8" t="s">
        <v>31</v>
      </c>
      <c r="E8" s="8" t="s">
        <v>28</v>
      </c>
      <c r="F8" s="8" t="s">
        <v>23</v>
      </c>
      <c r="G8" s="8" t="s">
        <v>24</v>
      </c>
      <c r="H8" s="8" t="s">
        <v>21</v>
      </c>
      <c r="I8" s="8" t="s">
        <v>22</v>
      </c>
      <c r="J8" s="8" t="s">
        <v>29</v>
      </c>
      <c r="L8" s="8" t="s">
        <v>33</v>
      </c>
      <c r="M8" s="8" t="s">
        <v>34</v>
      </c>
    </row>
    <row r="9" spans="2:13" x14ac:dyDescent="0.2">
      <c r="B9" s="7">
        <v>45772</v>
      </c>
      <c r="C9">
        <v>1.5288157894736842</v>
      </c>
      <c r="D9">
        <v>1.4112105263157895</v>
      </c>
      <c r="E9">
        <v>31.103999999999999</v>
      </c>
      <c r="F9" s="8">
        <v>4886.8312757201647</v>
      </c>
      <c r="G9" s="8">
        <v>2483.1669423159556</v>
      </c>
      <c r="H9">
        <f>C9*E9*F9</f>
        <v>232380</v>
      </c>
      <c r="I9">
        <f>D9*E9*G9</f>
        <v>108996.8553735357</v>
      </c>
      <c r="J9">
        <f>H9+I9</f>
        <v>341376.85537353571</v>
      </c>
      <c r="K9" s="7">
        <v>45772</v>
      </c>
      <c r="L9">
        <f>I9</f>
        <v>108996.8553735357</v>
      </c>
      <c r="M9">
        <f>L25</f>
        <v>108996.8553735357</v>
      </c>
    </row>
    <row r="10" spans="2:13" x14ac:dyDescent="0.2">
      <c r="B10" s="7">
        <v>45802</v>
      </c>
      <c r="C10">
        <v>1.5806907894736841</v>
      </c>
      <c r="D10">
        <v>0</v>
      </c>
      <c r="E10">
        <v>31.103999999999999</v>
      </c>
      <c r="F10" s="8">
        <v>4886.8312757201647</v>
      </c>
      <c r="G10" s="8">
        <v>0</v>
      </c>
      <c r="H10">
        <f t="shared" ref="H10:H20" si="0">C10*E10*F10</f>
        <v>240264.99999999997</v>
      </c>
      <c r="I10">
        <f t="shared" ref="I10:I20" si="1">D10*E10*G10</f>
        <v>0</v>
      </c>
      <c r="J10">
        <f t="shared" ref="J10:J20" si="2">H10+I10</f>
        <v>240264.99999999997</v>
      </c>
      <c r="K10" s="7">
        <v>45802</v>
      </c>
      <c r="L10">
        <f>L9+I10</f>
        <v>108996.8553735357</v>
      </c>
      <c r="M10">
        <f t="shared" ref="M10:M20" si="3">L26</f>
        <v>108996.8553735357</v>
      </c>
    </row>
    <row r="11" spans="2:13" x14ac:dyDescent="0.2">
      <c r="B11" s="7">
        <v>45833</v>
      </c>
      <c r="C11">
        <v>1.6237697368421053</v>
      </c>
      <c r="D11">
        <v>1.4613947368421052</v>
      </c>
      <c r="E11">
        <v>31.103999999999999</v>
      </c>
      <c r="F11" s="8">
        <v>4886.8312757201647</v>
      </c>
      <c r="G11" s="8">
        <v>2545.222790928924</v>
      </c>
      <c r="H11">
        <f t="shared" si="0"/>
        <v>246813</v>
      </c>
      <c r="I11">
        <f t="shared" si="1"/>
        <v>115693.66673321562</v>
      </c>
      <c r="J11">
        <f t="shared" si="2"/>
        <v>362506.66673321562</v>
      </c>
      <c r="K11" s="7">
        <v>45833</v>
      </c>
      <c r="L11">
        <f t="shared" ref="L11:L20" si="4">L10+I11</f>
        <v>224690.52210675133</v>
      </c>
      <c r="M11">
        <f t="shared" si="3"/>
        <v>224690.52210675133</v>
      </c>
    </row>
    <row r="12" spans="2:13" x14ac:dyDescent="0.2">
      <c r="B12" s="7">
        <v>45863</v>
      </c>
      <c r="C12">
        <v>1.6237697368421053</v>
      </c>
      <c r="D12">
        <v>0.97426315789473683</v>
      </c>
      <c r="E12">
        <v>31.103999999999999</v>
      </c>
      <c r="F12" s="8">
        <v>4886.8312757201647</v>
      </c>
      <c r="G12" s="8">
        <v>1371.7405698790662</v>
      </c>
      <c r="H12">
        <f t="shared" si="0"/>
        <v>246813</v>
      </c>
      <c r="I12">
        <f t="shared" si="1"/>
        <v>41568.514657243817</v>
      </c>
      <c r="J12">
        <f t="shared" si="2"/>
        <v>288381.5146572438</v>
      </c>
      <c r="K12" s="7">
        <v>45863</v>
      </c>
      <c r="L12">
        <f t="shared" si="4"/>
        <v>266259.03676399513</v>
      </c>
      <c r="M12">
        <f t="shared" si="3"/>
        <v>415833.15958043491</v>
      </c>
    </row>
    <row r="13" spans="2:13" x14ac:dyDescent="0.2">
      <c r="B13" s="7">
        <v>45894</v>
      </c>
      <c r="C13">
        <v>1.6237697368421053</v>
      </c>
      <c r="D13">
        <v>0.97426315789473683</v>
      </c>
      <c r="E13">
        <v>31.103999999999999</v>
      </c>
      <c r="F13" s="8">
        <v>4886.8312757201647</v>
      </c>
      <c r="G13" s="8">
        <v>1371.7405698790662</v>
      </c>
      <c r="H13">
        <f t="shared" si="0"/>
        <v>246813</v>
      </c>
      <c r="I13">
        <f t="shared" si="1"/>
        <v>41568.514657243817</v>
      </c>
      <c r="J13">
        <f t="shared" si="2"/>
        <v>288381.5146572438</v>
      </c>
      <c r="K13" s="7">
        <v>45894</v>
      </c>
      <c r="L13">
        <f t="shared" si="4"/>
        <v>307827.55142123892</v>
      </c>
      <c r="M13">
        <f t="shared" si="3"/>
        <v>627957.52842254017</v>
      </c>
    </row>
    <row r="14" spans="2:13" x14ac:dyDescent="0.2">
      <c r="B14" s="7">
        <v>45925</v>
      </c>
      <c r="C14">
        <v>1.6237697368421053</v>
      </c>
      <c r="D14">
        <v>0.32475657894736842</v>
      </c>
      <c r="E14">
        <v>31.103999999999999</v>
      </c>
      <c r="F14" s="8">
        <v>4886.8312757201647</v>
      </c>
      <c r="G14" s="8">
        <v>0</v>
      </c>
      <c r="H14">
        <f t="shared" si="0"/>
        <v>246813</v>
      </c>
      <c r="I14">
        <f t="shared" si="1"/>
        <v>0</v>
      </c>
      <c r="J14">
        <f t="shared" si="2"/>
        <v>246813</v>
      </c>
      <c r="K14" s="7">
        <v>45925</v>
      </c>
      <c r="L14">
        <f t="shared" si="4"/>
        <v>307827.55142123892</v>
      </c>
      <c r="M14">
        <f t="shared" si="3"/>
        <v>627957.52842254017</v>
      </c>
    </row>
    <row r="15" spans="2:13" x14ac:dyDescent="0.2">
      <c r="B15" s="7">
        <v>45955</v>
      </c>
      <c r="C15">
        <v>1.7219534883720931</v>
      </c>
      <c r="D15">
        <v>1.7219534883720931</v>
      </c>
      <c r="E15">
        <v>31.103999999999999</v>
      </c>
      <c r="F15" s="8">
        <v>2764.9176954732511</v>
      </c>
      <c r="G15" s="8">
        <v>4045.6197993210399</v>
      </c>
      <c r="H15">
        <f t="shared" si="0"/>
        <v>148088</v>
      </c>
      <c r="I15">
        <f t="shared" si="1"/>
        <v>216681.9452972213</v>
      </c>
      <c r="J15">
        <f t="shared" si="2"/>
        <v>364769.9452972213</v>
      </c>
      <c r="K15" s="7">
        <v>45955</v>
      </c>
      <c r="L15">
        <f t="shared" si="4"/>
        <v>524509.49671846023</v>
      </c>
      <c r="M15">
        <f t="shared" si="3"/>
        <v>627957.52842254017</v>
      </c>
    </row>
    <row r="16" spans="2:13" x14ac:dyDescent="0.2">
      <c r="B16" s="7">
        <v>45986</v>
      </c>
      <c r="C16">
        <v>1.720433105627585</v>
      </c>
      <c r="D16">
        <v>1.720433105627585</v>
      </c>
      <c r="E16">
        <v>31.103999999999999</v>
      </c>
      <c r="F16" s="8">
        <v>2767.3611111111113</v>
      </c>
      <c r="G16" s="8">
        <v>2402.5977708842929</v>
      </c>
      <c r="H16">
        <f t="shared" si="0"/>
        <v>148088.00000000003</v>
      </c>
      <c r="I16">
        <f t="shared" si="1"/>
        <v>128568.65599005947</v>
      </c>
      <c r="J16">
        <f t="shared" si="2"/>
        <v>276656.65599005949</v>
      </c>
      <c r="K16" s="7">
        <v>45986</v>
      </c>
      <c r="L16">
        <f t="shared" si="4"/>
        <v>653078.15270851972</v>
      </c>
      <c r="M16">
        <f t="shared" si="3"/>
        <v>659262.465350062</v>
      </c>
    </row>
    <row r="17" spans="2:13" x14ac:dyDescent="0.2">
      <c r="B17" s="7">
        <v>46016</v>
      </c>
      <c r="C17">
        <v>1.720433105627585</v>
      </c>
      <c r="D17">
        <v>2.2939030624099632</v>
      </c>
      <c r="E17">
        <v>31.103999999999999</v>
      </c>
      <c r="F17" s="8">
        <v>2767.3611111111113</v>
      </c>
      <c r="G17" s="8">
        <v>1957.8353942526392</v>
      </c>
      <c r="H17">
        <f t="shared" si="0"/>
        <v>148088.00000000003</v>
      </c>
      <c r="I17">
        <f t="shared" si="1"/>
        <v>139690.69560277648</v>
      </c>
      <c r="J17">
        <f t="shared" si="2"/>
        <v>287778.69560277648</v>
      </c>
      <c r="K17" s="7">
        <v>46016</v>
      </c>
      <c r="L17">
        <f t="shared" si="4"/>
        <v>792768.8483112962</v>
      </c>
      <c r="M17">
        <f t="shared" si="3"/>
        <v>659262.465350062</v>
      </c>
    </row>
    <row r="18" spans="2:13" x14ac:dyDescent="0.2">
      <c r="B18" s="7">
        <v>46047</v>
      </c>
      <c r="C18">
        <v>1.720433105627585</v>
      </c>
      <c r="D18">
        <v>0.28673497839118917</v>
      </c>
      <c r="E18">
        <v>31.103999999999999</v>
      </c>
      <c r="F18" s="8">
        <v>2767.3611111111113</v>
      </c>
      <c r="G18" s="8">
        <v>384.25882680588074</v>
      </c>
      <c r="H18">
        <f t="shared" si="0"/>
        <v>148088.00000000003</v>
      </c>
      <c r="I18">
        <f t="shared" si="1"/>
        <v>3427.052604850729</v>
      </c>
      <c r="J18">
        <f t="shared" si="2"/>
        <v>151515.05260485076</v>
      </c>
      <c r="K18" s="7">
        <v>46047</v>
      </c>
      <c r="L18">
        <f t="shared" si="4"/>
        <v>796195.90091614693</v>
      </c>
      <c r="M18">
        <f t="shared" si="3"/>
        <v>659262.465350062</v>
      </c>
    </row>
    <row r="19" spans="2:13" x14ac:dyDescent="0.2">
      <c r="B19" s="7">
        <v>46078</v>
      </c>
      <c r="C19">
        <v>1.720433105627585</v>
      </c>
      <c r="D19">
        <v>1.4336865095961708</v>
      </c>
      <c r="E19">
        <v>31.103999999999999</v>
      </c>
      <c r="F19" s="8">
        <v>2767.3611111111113</v>
      </c>
      <c r="G19" s="8">
        <v>1188.9143226231608</v>
      </c>
      <c r="H19">
        <f t="shared" si="0"/>
        <v>148088.00000000003</v>
      </c>
      <c r="I19">
        <f t="shared" si="1"/>
        <v>53017.714351968039</v>
      </c>
      <c r="J19">
        <f t="shared" si="2"/>
        <v>201105.71435196808</v>
      </c>
      <c r="K19" s="7">
        <v>46078</v>
      </c>
      <c r="L19">
        <f t="shared" si="4"/>
        <v>849213.61526811495</v>
      </c>
      <c r="M19">
        <f t="shared" si="3"/>
        <v>659262.465350062</v>
      </c>
    </row>
    <row r="20" spans="2:13" x14ac:dyDescent="0.2">
      <c r="B20" s="7">
        <v>46106</v>
      </c>
      <c r="C20">
        <v>1.720433105627585</v>
      </c>
      <c r="D20">
        <v>1.1469515312049816</v>
      </c>
      <c r="E20">
        <v>31.103999999999999</v>
      </c>
      <c r="F20" s="8">
        <v>2767.3611111111113</v>
      </c>
      <c r="G20" s="8">
        <v>1166.5803075057843</v>
      </c>
      <c r="H20">
        <f t="shared" si="0"/>
        <v>148088.00000000003</v>
      </c>
      <c r="I20">
        <f t="shared" si="1"/>
        <v>41617.496320264065</v>
      </c>
      <c r="J20">
        <f t="shared" si="2"/>
        <v>189705.49632026409</v>
      </c>
      <c r="K20" s="7">
        <v>46106</v>
      </c>
      <c r="L20">
        <f t="shared" si="4"/>
        <v>890831.11158837902</v>
      </c>
      <c r="M20">
        <f t="shared" si="3"/>
        <v>659262.465350062</v>
      </c>
    </row>
    <row r="21" spans="2:13" x14ac:dyDescent="0.2">
      <c r="F21">
        <f>SUM(F9:F20)</f>
        <v>45922.710905349784</v>
      </c>
      <c r="G21" s="8">
        <f>SUM(G9:G20)</f>
        <v>18917.677294395813</v>
      </c>
      <c r="H21" s="9">
        <f>SUM(H9:H20)</f>
        <v>2348425</v>
      </c>
      <c r="I21" s="9">
        <f>SUM(I9:I20)</f>
        <v>890831.11158837902</v>
      </c>
      <c r="J21" s="9">
        <f>SUM(J9:J20)</f>
        <v>3239256.1115883789</v>
      </c>
    </row>
    <row r="22" spans="2:13" x14ac:dyDescent="0.2">
      <c r="I22">
        <f>I21/G21</f>
        <v>47.08987777544337</v>
      </c>
    </row>
    <row r="23" spans="2:13" x14ac:dyDescent="0.2">
      <c r="B23" t="s">
        <v>26</v>
      </c>
      <c r="F23" t="s">
        <v>36</v>
      </c>
      <c r="L23" s="8" t="s">
        <v>32</v>
      </c>
    </row>
    <row r="24" spans="2:13" x14ac:dyDescent="0.2">
      <c r="C24" s="8" t="s">
        <v>30</v>
      </c>
      <c r="D24" s="8" t="s">
        <v>31</v>
      </c>
      <c r="E24" s="8" t="s">
        <v>28</v>
      </c>
      <c r="F24" s="8" t="s">
        <v>23</v>
      </c>
      <c r="G24" s="8" t="s">
        <v>24</v>
      </c>
      <c r="H24" s="8" t="s">
        <v>21</v>
      </c>
      <c r="I24" s="8" t="s">
        <v>22</v>
      </c>
      <c r="J24" s="8" t="s">
        <v>29</v>
      </c>
      <c r="L24" s="8" t="s">
        <v>34</v>
      </c>
    </row>
    <row r="25" spans="2:13" x14ac:dyDescent="0.2">
      <c r="B25" s="7">
        <v>45772</v>
      </c>
      <c r="C25">
        <v>1.5288157894736842</v>
      </c>
      <c r="D25">
        <v>1.4112105263157895</v>
      </c>
      <c r="E25">
        <v>31.103999999999999</v>
      </c>
      <c r="F25" s="8">
        <v>4886.8312757201647</v>
      </c>
      <c r="G25" s="8">
        <v>2483.1669423159556</v>
      </c>
      <c r="H25">
        <f>C25*E25*F25</f>
        <v>232380</v>
      </c>
      <c r="I25">
        <f>D25*E25*G25</f>
        <v>108996.8553735357</v>
      </c>
      <c r="J25">
        <f>H25+I25</f>
        <v>341376.85537353571</v>
      </c>
      <c r="L25">
        <f>I25</f>
        <v>108996.8553735357</v>
      </c>
    </row>
    <row r="26" spans="2:13" x14ac:dyDescent="0.2">
      <c r="B26" s="7">
        <v>45802</v>
      </c>
      <c r="C26">
        <v>1.5806907894736841</v>
      </c>
      <c r="D26">
        <v>0</v>
      </c>
      <c r="E26">
        <v>31.103999999999999</v>
      </c>
      <c r="F26" s="8">
        <v>4886.8312757201647</v>
      </c>
      <c r="G26" s="8">
        <v>0</v>
      </c>
      <c r="H26">
        <f t="shared" ref="H26:H36" si="5">C26*E26*F26</f>
        <v>240264.99999999997</v>
      </c>
      <c r="I26">
        <f t="shared" ref="I26:I36" si="6">D26*E26*G26</f>
        <v>0</v>
      </c>
      <c r="J26">
        <f t="shared" ref="J26:J36" si="7">H26+I26</f>
        <v>240264.99999999997</v>
      </c>
      <c r="L26">
        <f>L25+I26</f>
        <v>108996.8553735357</v>
      </c>
    </row>
    <row r="27" spans="2:13" x14ac:dyDescent="0.2">
      <c r="B27" s="7">
        <v>45833</v>
      </c>
      <c r="C27">
        <v>1.6237697368421053</v>
      </c>
      <c r="D27">
        <v>1.4613947368421052</v>
      </c>
      <c r="E27">
        <v>31.103999999999999</v>
      </c>
      <c r="F27" s="8">
        <v>4886.8312757201647</v>
      </c>
      <c r="G27" s="8">
        <v>2545.222790928924</v>
      </c>
      <c r="H27">
        <f t="shared" si="5"/>
        <v>246813</v>
      </c>
      <c r="I27">
        <f t="shared" si="6"/>
        <v>115693.66673321562</v>
      </c>
      <c r="J27">
        <f t="shared" si="7"/>
        <v>362506.66673321562</v>
      </c>
      <c r="L27">
        <f t="shared" ref="L27:L36" si="8">L26+I27</f>
        <v>224690.52210675133</v>
      </c>
    </row>
    <row r="28" spans="2:13" x14ac:dyDescent="0.2">
      <c r="B28" s="7">
        <v>45863</v>
      </c>
      <c r="C28">
        <v>1.6237697368421053</v>
      </c>
      <c r="D28">
        <v>0.97426315789473683</v>
      </c>
      <c r="E28">
        <v>31.103999999999999</v>
      </c>
      <c r="F28" s="8">
        <v>4886.8312757201647</v>
      </c>
      <c r="G28">
        <v>6307.6131687242596</v>
      </c>
      <c r="H28">
        <f t="shared" si="5"/>
        <v>246813</v>
      </c>
      <c r="I28">
        <f t="shared" si="6"/>
        <v>191142.6374736836</v>
      </c>
      <c r="J28">
        <f t="shared" si="7"/>
        <v>437955.63747368357</v>
      </c>
      <c r="L28">
        <f t="shared" si="8"/>
        <v>415833.15958043491</v>
      </c>
    </row>
    <row r="29" spans="2:13" x14ac:dyDescent="0.2">
      <c r="B29" s="7">
        <v>45894</v>
      </c>
      <c r="C29">
        <v>1.6237697368421053</v>
      </c>
      <c r="D29">
        <v>0.97426315789473683</v>
      </c>
      <c r="E29">
        <v>31.103999999999999</v>
      </c>
      <c r="F29" s="8">
        <v>4886.8312757201647</v>
      </c>
      <c r="G29">
        <v>7000</v>
      </c>
      <c r="H29">
        <f t="shared" si="5"/>
        <v>246813</v>
      </c>
      <c r="I29">
        <f t="shared" si="6"/>
        <v>212124.36884210526</v>
      </c>
      <c r="J29">
        <f t="shared" si="7"/>
        <v>458937.36884210526</v>
      </c>
      <c r="L29">
        <f t="shared" si="8"/>
        <v>627957.52842254017</v>
      </c>
    </row>
    <row r="30" spans="2:13" x14ac:dyDescent="0.2">
      <c r="B30" s="7">
        <v>45925</v>
      </c>
      <c r="C30">
        <v>1.6237697368421053</v>
      </c>
      <c r="D30">
        <v>0.32475657894736842</v>
      </c>
      <c r="E30">
        <v>31.103999999999999</v>
      </c>
      <c r="F30" s="8">
        <v>4886.8312757201647</v>
      </c>
      <c r="G30">
        <v>0</v>
      </c>
      <c r="H30">
        <f t="shared" si="5"/>
        <v>246813</v>
      </c>
      <c r="I30">
        <f t="shared" si="6"/>
        <v>0</v>
      </c>
      <c r="J30">
        <f t="shared" si="7"/>
        <v>246813</v>
      </c>
      <c r="L30">
        <f t="shared" si="8"/>
        <v>627957.52842254017</v>
      </c>
    </row>
    <row r="31" spans="2:13" x14ac:dyDescent="0.2">
      <c r="B31" s="7">
        <v>45955</v>
      </c>
      <c r="C31">
        <v>1.7219534883720931</v>
      </c>
      <c r="D31">
        <v>1.7219534883720931</v>
      </c>
      <c r="E31">
        <v>31.103999999999999</v>
      </c>
      <c r="F31" s="8">
        <v>2764.9176954732511</v>
      </c>
      <c r="G31">
        <v>0</v>
      </c>
      <c r="H31">
        <f t="shared" si="5"/>
        <v>148088</v>
      </c>
      <c r="I31">
        <f t="shared" si="6"/>
        <v>0</v>
      </c>
      <c r="J31">
        <f t="shared" si="7"/>
        <v>148088</v>
      </c>
      <c r="L31">
        <f t="shared" si="8"/>
        <v>627957.52842254017</v>
      </c>
    </row>
    <row r="32" spans="2:13" x14ac:dyDescent="0.2">
      <c r="B32" s="7">
        <v>45986</v>
      </c>
      <c r="C32">
        <v>1.720433105627585</v>
      </c>
      <c r="D32">
        <v>1.720433105627585</v>
      </c>
      <c r="E32">
        <v>31.103999999999999</v>
      </c>
      <c r="F32" s="8">
        <v>2767.3611111111113</v>
      </c>
      <c r="G32">
        <v>585.00395061726795</v>
      </c>
      <c r="H32">
        <f t="shared" si="5"/>
        <v>148088.00000000003</v>
      </c>
      <c r="I32">
        <f t="shared" si="6"/>
        <v>31304.936927521801</v>
      </c>
      <c r="J32">
        <f t="shared" si="7"/>
        <v>179392.93692752183</v>
      </c>
      <c r="L32">
        <f t="shared" si="8"/>
        <v>659262.465350062</v>
      </c>
    </row>
    <row r="33" spans="2:20" x14ac:dyDescent="0.2">
      <c r="B33" s="7">
        <v>46016</v>
      </c>
      <c r="C33">
        <v>1.720433105627585</v>
      </c>
      <c r="D33">
        <v>2.2939030624099632</v>
      </c>
      <c r="E33">
        <v>31.103999999999999</v>
      </c>
      <c r="F33" s="8">
        <v>2767.3611111111113</v>
      </c>
      <c r="G33">
        <v>0</v>
      </c>
      <c r="H33">
        <f t="shared" si="5"/>
        <v>148088.00000000003</v>
      </c>
      <c r="I33">
        <f t="shared" si="6"/>
        <v>0</v>
      </c>
      <c r="J33">
        <f t="shared" si="7"/>
        <v>148088.00000000003</v>
      </c>
      <c r="L33">
        <f t="shared" si="8"/>
        <v>659262.465350062</v>
      </c>
    </row>
    <row r="34" spans="2:20" x14ac:dyDescent="0.2">
      <c r="B34" s="7">
        <v>46047</v>
      </c>
      <c r="C34">
        <v>1.720433105627585</v>
      </c>
      <c r="D34">
        <v>0.28673497839118917</v>
      </c>
      <c r="E34">
        <v>31.103999999999999</v>
      </c>
      <c r="F34" s="8">
        <v>2767.3611111111113</v>
      </c>
      <c r="G34">
        <v>0</v>
      </c>
      <c r="H34">
        <f t="shared" si="5"/>
        <v>148088.00000000003</v>
      </c>
      <c r="I34">
        <f t="shared" si="6"/>
        <v>0</v>
      </c>
      <c r="J34">
        <f t="shared" si="7"/>
        <v>148088.00000000003</v>
      </c>
      <c r="L34">
        <f t="shared" si="8"/>
        <v>659262.465350062</v>
      </c>
    </row>
    <row r="35" spans="2:20" x14ac:dyDescent="0.2">
      <c r="B35" s="7">
        <v>46078</v>
      </c>
      <c r="C35">
        <v>1.720433105627585</v>
      </c>
      <c r="D35">
        <v>1.4336865095961708</v>
      </c>
      <c r="E35">
        <v>31.103999999999999</v>
      </c>
      <c r="F35" s="8">
        <v>2767.3611111111113</v>
      </c>
      <c r="G35">
        <v>0</v>
      </c>
      <c r="H35">
        <f t="shared" si="5"/>
        <v>148088.00000000003</v>
      </c>
      <c r="I35">
        <f t="shared" si="6"/>
        <v>0</v>
      </c>
      <c r="J35">
        <f t="shared" si="7"/>
        <v>148088.00000000003</v>
      </c>
      <c r="L35">
        <f t="shared" si="8"/>
        <v>659262.465350062</v>
      </c>
    </row>
    <row r="36" spans="2:20" x14ac:dyDescent="0.2">
      <c r="B36" s="7">
        <v>46106</v>
      </c>
      <c r="C36">
        <v>1.720433105627585</v>
      </c>
      <c r="D36">
        <v>1.1469515312049816</v>
      </c>
      <c r="E36">
        <v>31.103999999999999</v>
      </c>
      <c r="F36" s="8">
        <v>2767.3611111111113</v>
      </c>
      <c r="G36">
        <v>0</v>
      </c>
      <c r="H36">
        <f t="shared" si="5"/>
        <v>148088.00000000003</v>
      </c>
      <c r="I36">
        <f t="shared" si="6"/>
        <v>0</v>
      </c>
      <c r="J36">
        <f t="shared" si="7"/>
        <v>148088.00000000003</v>
      </c>
      <c r="L36">
        <f t="shared" si="8"/>
        <v>659262.465350062</v>
      </c>
    </row>
    <row r="37" spans="2:20" x14ac:dyDescent="0.2">
      <c r="F37">
        <f>SUM(F25:F36)</f>
        <v>45922.710905349784</v>
      </c>
      <c r="G37">
        <f>SUM(G25:G36)</f>
        <v>18921.006852586408</v>
      </c>
      <c r="H37" s="9">
        <f>SUM(H25:H36)</f>
        <v>2348425</v>
      </c>
      <c r="I37" s="9">
        <f>SUM(I25:I36)</f>
        <v>659262.465350062</v>
      </c>
      <c r="J37" s="9">
        <f>SUM(J25:J36)</f>
        <v>3007687.4653500617</v>
      </c>
    </row>
    <row r="38" spans="2:20" x14ac:dyDescent="0.2">
      <c r="I38">
        <f>I37/G37</f>
        <v>34.842884973636806</v>
      </c>
    </row>
    <row r="40" spans="2:20" x14ac:dyDescent="0.2">
      <c r="F40" t="s">
        <v>59</v>
      </c>
    </row>
    <row r="41" spans="2:20" x14ac:dyDescent="0.2">
      <c r="D41" t="s">
        <v>61</v>
      </c>
      <c r="F41" t="s">
        <v>39</v>
      </c>
      <c r="G41" t="s">
        <v>40</v>
      </c>
      <c r="H41" t="s">
        <v>41</v>
      </c>
      <c r="I41" t="s">
        <v>43</v>
      </c>
      <c r="J41" t="s">
        <v>42</v>
      </c>
      <c r="K41" t="s">
        <v>45</v>
      </c>
      <c r="N41" t="s">
        <v>49</v>
      </c>
      <c r="O41" t="s">
        <v>51</v>
      </c>
      <c r="P41" t="s">
        <v>42</v>
      </c>
      <c r="Q41" t="s">
        <v>50</v>
      </c>
      <c r="R41" t="s">
        <v>54</v>
      </c>
      <c r="S41" t="s">
        <v>52</v>
      </c>
      <c r="T41" t="s">
        <v>53</v>
      </c>
    </row>
    <row r="42" spans="2:20" x14ac:dyDescent="0.2">
      <c r="D42">
        <v>1242</v>
      </c>
      <c r="E42" s="7">
        <v>45772</v>
      </c>
      <c r="F42">
        <v>5195.1035206425595</v>
      </c>
      <c r="G42">
        <v>7369.9982180361203</v>
      </c>
      <c r="H42">
        <f>G42-F42+D42</f>
        <v>3416.8946973935608</v>
      </c>
      <c r="I42">
        <v>0.05</v>
      </c>
      <c r="J42">
        <f t="shared" ref="J42:J53" si="9">H42*I42*K42</f>
        <v>4271.1183717419517</v>
      </c>
      <c r="K42">
        <v>25</v>
      </c>
      <c r="N42">
        <v>446884</v>
      </c>
      <c r="O42">
        <f>SUM(P42:Q42)</f>
        <v>542281.50637903402</v>
      </c>
      <c r="P42">
        <v>2641.4609053497929</v>
      </c>
      <c r="Q42">
        <v>539640.04547368421</v>
      </c>
      <c r="R42" s="7">
        <v>45772</v>
      </c>
      <c r="S42">
        <f>N42</f>
        <v>446884</v>
      </c>
      <c r="T42">
        <f>O42</f>
        <v>542281.50637903402</v>
      </c>
    </row>
    <row r="43" spans="2:20" x14ac:dyDescent="0.2">
      <c r="E43" s="7">
        <v>45802</v>
      </c>
      <c r="F43">
        <v>5907.1382972953343</v>
      </c>
      <c r="G43">
        <v>3813.8171728011271</v>
      </c>
      <c r="H43">
        <f>H42+G43-F43</f>
        <v>1323.5735728993532</v>
      </c>
      <c r="I43">
        <v>0.05</v>
      </c>
      <c r="J43">
        <f t="shared" si="9"/>
        <v>1654.4669661241915</v>
      </c>
      <c r="K43">
        <v>25</v>
      </c>
      <c r="N43">
        <v>240264.99999999997</v>
      </c>
      <c r="O43">
        <f t="shared" ref="O43:O53" si="10">SUM(P43:Q43)</f>
        <v>251415.3343621399</v>
      </c>
      <c r="P43">
        <v>11150.334362139914</v>
      </c>
      <c r="Q43">
        <v>240264.99999999997</v>
      </c>
      <c r="R43" s="7">
        <v>45802</v>
      </c>
      <c r="S43">
        <f>N43+S42</f>
        <v>687149</v>
      </c>
      <c r="T43">
        <f>O43+T42</f>
        <v>793696.84074117395</v>
      </c>
    </row>
    <row r="44" spans="2:20" x14ac:dyDescent="0.2">
      <c r="E44" s="7">
        <v>45833</v>
      </c>
      <c r="F44">
        <v>5625.7573205650187</v>
      </c>
      <c r="G44">
        <v>7432.0540666490888</v>
      </c>
      <c r="H44">
        <f t="shared" ref="H44:H53" si="11">H43+G44-F44</f>
        <v>3129.8703189834232</v>
      </c>
      <c r="I44">
        <v>0.05</v>
      </c>
      <c r="J44">
        <f t="shared" si="9"/>
        <v>3912.3378987292795</v>
      </c>
      <c r="K44">
        <v>25</v>
      </c>
      <c r="N44">
        <v>474790.57894736843</v>
      </c>
      <c r="O44">
        <f t="shared" si="10"/>
        <v>578630.59750184091</v>
      </c>
      <c r="P44">
        <v>13631.044238683122</v>
      </c>
      <c r="Q44">
        <v>564999.55326315784</v>
      </c>
      <c r="R44" s="7">
        <v>45833</v>
      </c>
      <c r="S44">
        <f t="shared" ref="S44:T53" si="12">N44+S43</f>
        <v>1161939.5789473685</v>
      </c>
      <c r="T44">
        <f t="shared" si="12"/>
        <v>1372327.4382430147</v>
      </c>
    </row>
    <row r="45" spans="2:20" x14ac:dyDescent="0.2">
      <c r="E45" s="7">
        <v>45863</v>
      </c>
      <c r="F45">
        <v>6433.9826158977739</v>
      </c>
      <c r="G45">
        <f t="shared" ref="G45:G53" si="13">SUM(F28:G28)</f>
        <v>11194.444444444423</v>
      </c>
      <c r="H45">
        <f t="shared" si="11"/>
        <v>7890.3321475300727</v>
      </c>
      <c r="I45">
        <v>0.05</v>
      </c>
      <c r="J45">
        <f t="shared" si="9"/>
        <v>9862.9151844125918</v>
      </c>
      <c r="K45">
        <v>25</v>
      </c>
      <c r="N45">
        <v>351059.15789473685</v>
      </c>
      <c r="O45">
        <f t="shared" si="10"/>
        <v>477018.32306021225</v>
      </c>
      <c r="P45">
        <v>18080.954218106992</v>
      </c>
      <c r="Q45">
        <v>458937.36884210526</v>
      </c>
      <c r="R45" s="7">
        <v>45863</v>
      </c>
      <c r="S45">
        <f t="shared" si="12"/>
        <v>1512998.7368421054</v>
      </c>
      <c r="T45">
        <f t="shared" si="12"/>
        <v>1849345.7613032269</v>
      </c>
    </row>
    <row r="46" spans="2:20" x14ac:dyDescent="0.2">
      <c r="E46" s="7">
        <v>45894</v>
      </c>
      <c r="F46">
        <v>6493.9081133646077</v>
      </c>
      <c r="G46">
        <f t="shared" si="13"/>
        <v>11886.831275720164</v>
      </c>
      <c r="H46">
        <f t="shared" si="11"/>
        <v>13283.25530988563</v>
      </c>
      <c r="I46">
        <v>0.05</v>
      </c>
      <c r="J46">
        <f t="shared" si="9"/>
        <v>16604.069137357037</v>
      </c>
      <c r="K46">
        <v>25</v>
      </c>
      <c r="N46">
        <v>351059.15789473685</v>
      </c>
      <c r="O46">
        <f t="shared" si="10"/>
        <v>470674.47530300973</v>
      </c>
      <c r="P46">
        <v>22103.26646090531</v>
      </c>
      <c r="Q46">
        <v>448571.20884210442</v>
      </c>
      <c r="R46" s="7">
        <v>45894</v>
      </c>
      <c r="S46">
        <f t="shared" si="12"/>
        <v>1864057.8947368423</v>
      </c>
      <c r="T46">
        <f t="shared" si="12"/>
        <v>2320020.2366062365</v>
      </c>
    </row>
    <row r="47" spans="2:20" x14ac:dyDescent="0.2">
      <c r="E47" s="7">
        <v>45925</v>
      </c>
      <c r="F47">
        <v>6071.2326312903115</v>
      </c>
      <c r="G47">
        <f t="shared" si="13"/>
        <v>4886.8312757201647</v>
      </c>
      <c r="H47">
        <f t="shared" si="11"/>
        <v>12098.853954315482</v>
      </c>
      <c r="I47">
        <v>0.05</v>
      </c>
      <c r="J47">
        <f t="shared" si="9"/>
        <v>15123.567442894353</v>
      </c>
      <c r="K47">
        <v>25</v>
      </c>
      <c r="N47">
        <v>260452.77631578947</v>
      </c>
      <c r="O47">
        <f t="shared" si="10"/>
        <v>304452.67678642564</v>
      </c>
      <c r="P47">
        <v>24514.529012345633</v>
      </c>
      <c r="Q47">
        <v>279938.14777407999</v>
      </c>
      <c r="R47" s="7">
        <v>45925</v>
      </c>
      <c r="S47">
        <f t="shared" si="12"/>
        <v>2124510.6710526319</v>
      </c>
      <c r="T47">
        <f t="shared" si="12"/>
        <v>2624472.9133926621</v>
      </c>
    </row>
    <row r="48" spans="2:20" x14ac:dyDescent="0.2">
      <c r="E48" s="7">
        <v>45955</v>
      </c>
      <c r="F48">
        <v>6403.8158313631438</v>
      </c>
      <c r="G48">
        <f t="shared" si="13"/>
        <v>2764.9176954732511</v>
      </c>
      <c r="H48">
        <f t="shared" si="11"/>
        <v>8459.9558184255911</v>
      </c>
      <c r="I48">
        <v>0.05</v>
      </c>
      <c r="J48">
        <f t="shared" si="9"/>
        <v>10574.94477303199</v>
      </c>
      <c r="K48">
        <v>25</v>
      </c>
      <c r="N48">
        <v>278956.46511627908</v>
      </c>
      <c r="O48">
        <f t="shared" si="10"/>
        <v>169548.25946502053</v>
      </c>
      <c r="P48">
        <v>21460.259465020532</v>
      </c>
      <c r="Q48">
        <v>148088</v>
      </c>
      <c r="R48" s="7">
        <v>45955</v>
      </c>
      <c r="S48">
        <f t="shared" si="12"/>
        <v>2403467.1361689111</v>
      </c>
      <c r="T48">
        <f t="shared" si="12"/>
        <v>2794021.1728576827</v>
      </c>
    </row>
    <row r="49" spans="4:20" x14ac:dyDescent="0.2">
      <c r="E49" s="7">
        <v>45986</v>
      </c>
      <c r="F49">
        <v>6026.4848889003415</v>
      </c>
      <c r="G49">
        <f t="shared" si="13"/>
        <v>3352.3650617283793</v>
      </c>
      <c r="H49">
        <f t="shared" si="11"/>
        <v>5785.835991253628</v>
      </c>
      <c r="I49">
        <v>0.05</v>
      </c>
      <c r="J49">
        <f t="shared" si="9"/>
        <v>7232.2949890670361</v>
      </c>
      <c r="K49">
        <v>25</v>
      </c>
      <c r="N49">
        <v>333764.02249175153</v>
      </c>
      <c r="O49">
        <f t="shared" si="10"/>
        <v>165211.03595679012</v>
      </c>
      <c r="P49">
        <v>17123.035956790081</v>
      </c>
      <c r="Q49">
        <v>148088.00000000003</v>
      </c>
      <c r="R49" s="7">
        <v>45986</v>
      </c>
      <c r="S49">
        <f t="shared" si="12"/>
        <v>2737231.1586606628</v>
      </c>
      <c r="T49">
        <f t="shared" si="12"/>
        <v>2959232.2088144729</v>
      </c>
    </row>
    <row r="50" spans="4:20" x14ac:dyDescent="0.2">
      <c r="E50" s="7">
        <v>46016</v>
      </c>
      <c r="F50">
        <v>4479.7985738060161</v>
      </c>
      <c r="G50">
        <f t="shared" si="13"/>
        <v>2767.3611111111113</v>
      </c>
      <c r="H50">
        <f t="shared" si="11"/>
        <v>4073.3985285587223</v>
      </c>
      <c r="I50">
        <v>0.05</v>
      </c>
      <c r="J50">
        <f t="shared" si="9"/>
        <v>5091.7481606984029</v>
      </c>
      <c r="K50">
        <v>25</v>
      </c>
      <c r="N50">
        <v>471353.99516706169</v>
      </c>
      <c r="O50">
        <f t="shared" si="10"/>
        <v>159547.61646090532</v>
      </c>
      <c r="P50">
        <v>11459.616460905305</v>
      </c>
      <c r="Q50">
        <v>148088.00000000003</v>
      </c>
      <c r="R50" s="7">
        <v>46016</v>
      </c>
      <c r="S50">
        <f t="shared" si="12"/>
        <v>3208585.1538277245</v>
      </c>
      <c r="T50">
        <f t="shared" si="12"/>
        <v>3118779.8252753783</v>
      </c>
    </row>
    <row r="51" spans="4:20" x14ac:dyDescent="0.2">
      <c r="E51" s="7">
        <v>46047</v>
      </c>
      <c r="F51">
        <v>4284.164832400751</v>
      </c>
      <c r="G51">
        <f t="shared" si="13"/>
        <v>2767.3611111111113</v>
      </c>
      <c r="H51">
        <f t="shared" si="11"/>
        <v>2556.5948072690826</v>
      </c>
      <c r="I51">
        <v>0.05</v>
      </c>
      <c r="J51">
        <f t="shared" si="9"/>
        <v>3195.7435090863532</v>
      </c>
      <c r="K51">
        <v>25</v>
      </c>
      <c r="N51">
        <v>155808.05255820439</v>
      </c>
      <c r="O51">
        <f t="shared" si="10"/>
        <v>158465.60128600823</v>
      </c>
      <c r="P51">
        <v>10377.601286008185</v>
      </c>
      <c r="Q51">
        <v>148088.00000000003</v>
      </c>
      <c r="R51" s="7">
        <v>46047</v>
      </c>
      <c r="S51">
        <f t="shared" si="12"/>
        <v>3364393.2063859291</v>
      </c>
      <c r="T51">
        <f t="shared" si="12"/>
        <v>3277245.4265613863</v>
      </c>
    </row>
    <row r="52" spans="4:20" x14ac:dyDescent="0.2">
      <c r="E52" s="7">
        <v>46078</v>
      </c>
      <c r="F52">
        <v>3874.8158713185621</v>
      </c>
      <c r="G52">
        <f t="shared" si="13"/>
        <v>2767.3611111111113</v>
      </c>
      <c r="H52">
        <f t="shared" si="11"/>
        <v>1449.1400470616318</v>
      </c>
      <c r="I52">
        <v>0.05</v>
      </c>
      <c r="J52">
        <f t="shared" si="9"/>
        <v>1811.4250588270397</v>
      </c>
      <c r="K52">
        <v>25</v>
      </c>
      <c r="N52">
        <v>279878.19870811841</v>
      </c>
      <c r="O52">
        <f t="shared" si="10"/>
        <v>154771.38189300409</v>
      </c>
      <c r="P52">
        <v>6683.3818930040688</v>
      </c>
      <c r="Q52">
        <v>148088.00000000003</v>
      </c>
      <c r="R52" s="7">
        <v>46078</v>
      </c>
      <c r="S52">
        <f t="shared" si="12"/>
        <v>3644271.4050940475</v>
      </c>
      <c r="T52">
        <f t="shared" si="12"/>
        <v>3432016.8084543906</v>
      </c>
    </row>
    <row r="53" spans="4:20" x14ac:dyDescent="0.2">
      <c r="E53" s="7">
        <v>46106</v>
      </c>
      <c r="F53">
        <v>3826.840185484803</v>
      </c>
      <c r="G53">
        <f t="shared" si="13"/>
        <v>2767.3611111111113</v>
      </c>
      <c r="H53">
        <f t="shared" si="11"/>
        <v>389.6609726879401</v>
      </c>
      <c r="I53">
        <v>0.05</v>
      </c>
      <c r="J53">
        <f t="shared" si="9"/>
        <v>487.07621585992518</v>
      </c>
      <c r="K53">
        <v>25</v>
      </c>
      <c r="N53">
        <v>235169.14805520704</v>
      </c>
      <c r="O53">
        <f t="shared" si="10"/>
        <v>151720.16661522634</v>
      </c>
      <c r="P53">
        <v>3632.1666152262928</v>
      </c>
      <c r="Q53">
        <v>148088.00000000003</v>
      </c>
      <c r="R53" s="7">
        <v>46106</v>
      </c>
      <c r="S53">
        <f t="shared" si="12"/>
        <v>3879440.5531492545</v>
      </c>
      <c r="T53">
        <f t="shared" si="12"/>
        <v>3583736.9750696169</v>
      </c>
    </row>
    <row r="54" spans="4:20" x14ac:dyDescent="0.2">
      <c r="I54" t="s">
        <v>42</v>
      </c>
      <c r="J54" s="9">
        <f>SUM(J42:J53)</f>
        <v>79821.707707830166</v>
      </c>
    </row>
    <row r="56" spans="4:20" x14ac:dyDescent="0.2">
      <c r="I56" t="s">
        <v>44</v>
      </c>
      <c r="J56">
        <f>SUM(J37+J54)</f>
        <v>3087509.1730578919</v>
      </c>
    </row>
    <row r="58" spans="4:20" x14ac:dyDescent="0.2">
      <c r="I58" t="s">
        <v>46</v>
      </c>
      <c r="J58">
        <f>(J21-J56)/J21</f>
        <v>4.6846230524229045E-2</v>
      </c>
    </row>
    <row r="62" spans="4:20" x14ac:dyDescent="0.2">
      <c r="F62" t="s">
        <v>60</v>
      </c>
    </row>
    <row r="63" spans="4:20" x14ac:dyDescent="0.2">
      <c r="F63" t="s">
        <v>39</v>
      </c>
      <c r="G63" t="s">
        <v>40</v>
      </c>
      <c r="H63" t="s">
        <v>41</v>
      </c>
      <c r="I63" t="s">
        <v>43</v>
      </c>
      <c r="J63" t="s">
        <v>42</v>
      </c>
      <c r="K63" t="s">
        <v>45</v>
      </c>
    </row>
    <row r="64" spans="4:20" x14ac:dyDescent="0.2">
      <c r="D64">
        <v>1242</v>
      </c>
      <c r="E64" s="7">
        <v>45772</v>
      </c>
      <c r="F64">
        <v>5195.1035206425595</v>
      </c>
      <c r="G64">
        <v>7369.9982180361203</v>
      </c>
      <c r="H64">
        <f>G64-F64+D64</f>
        <v>3416.8946973935608</v>
      </c>
      <c r="I64">
        <v>0.05</v>
      </c>
      <c r="J64">
        <f>H64*I64*K64</f>
        <v>4271.1183717419517</v>
      </c>
      <c r="K64">
        <v>25</v>
      </c>
    </row>
    <row r="65" spans="5:15" x14ac:dyDescent="0.2">
      <c r="E65" s="7">
        <v>45802</v>
      </c>
      <c r="F65">
        <v>5907.1382972953343</v>
      </c>
      <c r="G65">
        <v>3813.8171728011271</v>
      </c>
      <c r="H65">
        <f>H64+G65-F65</f>
        <v>1323.5735728993532</v>
      </c>
      <c r="I65">
        <v>0.05</v>
      </c>
      <c r="J65">
        <f t="shared" ref="J65:J75" si="14">H65*I65*K65</f>
        <v>1654.4669661241915</v>
      </c>
      <c r="K65">
        <v>25</v>
      </c>
    </row>
    <row r="66" spans="5:15" x14ac:dyDescent="0.2">
      <c r="E66" s="7">
        <v>45833</v>
      </c>
      <c r="F66">
        <v>5625.7573205650187</v>
      </c>
      <c r="G66">
        <v>7432.0540666490888</v>
      </c>
      <c r="H66">
        <f t="shared" ref="H66:H75" si="15">H65+G66-F66</f>
        <v>3129.8703189834232</v>
      </c>
      <c r="I66">
        <v>0.05</v>
      </c>
      <c r="J66">
        <f t="shared" si="14"/>
        <v>3912.3378987292795</v>
      </c>
      <c r="K66">
        <v>25</v>
      </c>
    </row>
    <row r="67" spans="5:15" x14ac:dyDescent="0.2">
      <c r="E67" s="7">
        <v>45863</v>
      </c>
      <c r="F67">
        <v>6433.9826158977739</v>
      </c>
      <c r="G67">
        <v>6258.571845599231</v>
      </c>
      <c r="H67">
        <f t="shared" si="15"/>
        <v>2954.4595486848812</v>
      </c>
      <c r="I67">
        <v>0.05</v>
      </c>
      <c r="J67">
        <f t="shared" si="14"/>
        <v>3693.0744358561014</v>
      </c>
      <c r="K67">
        <v>25</v>
      </c>
    </row>
    <row r="68" spans="5:15" x14ac:dyDescent="0.2">
      <c r="E68" s="7">
        <v>45894</v>
      </c>
      <c r="F68">
        <v>6493.9081133646077</v>
      </c>
      <c r="G68">
        <v>6258.571845599231</v>
      </c>
      <c r="H68">
        <f t="shared" si="15"/>
        <v>2719.1232809195053</v>
      </c>
      <c r="I68">
        <v>0.05</v>
      </c>
      <c r="J68">
        <f t="shared" si="14"/>
        <v>3398.9041011493819</v>
      </c>
      <c r="K68">
        <v>25</v>
      </c>
    </row>
    <row r="69" spans="5:15" x14ac:dyDescent="0.2">
      <c r="E69" s="7">
        <v>45925</v>
      </c>
      <c r="F69">
        <v>6071.2326312903115</v>
      </c>
      <c r="G69">
        <v>4778.7981416454531</v>
      </c>
      <c r="H69">
        <f t="shared" si="15"/>
        <v>1426.688791274647</v>
      </c>
      <c r="I69">
        <v>0.05</v>
      </c>
      <c r="J69">
        <f t="shared" si="14"/>
        <v>1783.3609890933087</v>
      </c>
      <c r="K69">
        <v>25</v>
      </c>
    </row>
    <row r="70" spans="5:15" x14ac:dyDescent="0.2">
      <c r="E70" s="7">
        <v>45955</v>
      </c>
      <c r="F70">
        <v>6403.8158313631438</v>
      </c>
      <c r="G70">
        <v>6810.537494794291</v>
      </c>
      <c r="H70">
        <f t="shared" si="15"/>
        <v>1833.4104547057932</v>
      </c>
      <c r="I70">
        <v>0.05</v>
      </c>
      <c r="J70">
        <f t="shared" si="14"/>
        <v>2291.7630683822417</v>
      </c>
      <c r="K70">
        <v>25</v>
      </c>
    </row>
    <row r="71" spans="5:15" x14ac:dyDescent="0.2">
      <c r="E71" s="7">
        <v>45986</v>
      </c>
      <c r="F71">
        <v>6026.4848889003415</v>
      </c>
      <c r="G71">
        <v>5169.9588819954042</v>
      </c>
      <c r="H71">
        <f t="shared" si="15"/>
        <v>976.88444780085592</v>
      </c>
      <c r="I71">
        <v>0.05</v>
      </c>
      <c r="J71">
        <f t="shared" si="14"/>
        <v>1221.1055597510701</v>
      </c>
      <c r="K71">
        <v>25</v>
      </c>
    </row>
    <row r="72" spans="5:15" x14ac:dyDescent="0.2">
      <c r="E72" s="7">
        <v>46016</v>
      </c>
      <c r="F72">
        <v>4479.7985738060161</v>
      </c>
      <c r="G72">
        <v>4725.1965053637505</v>
      </c>
      <c r="H72">
        <f t="shared" si="15"/>
        <v>1222.2823793585903</v>
      </c>
      <c r="I72">
        <v>0.05</v>
      </c>
      <c r="J72">
        <f t="shared" si="14"/>
        <v>1527.8529741982379</v>
      </c>
      <c r="K72">
        <v>25</v>
      </c>
    </row>
    <row r="73" spans="5:15" x14ac:dyDescent="0.2">
      <c r="E73" s="7">
        <v>46047</v>
      </c>
      <c r="F73">
        <v>4284.164832400751</v>
      </c>
      <c r="G73">
        <v>3151.6199379169921</v>
      </c>
      <c r="H73">
        <f t="shared" si="15"/>
        <v>89.737484874831352</v>
      </c>
      <c r="I73">
        <v>0.05</v>
      </c>
      <c r="J73">
        <f t="shared" si="14"/>
        <v>112.17185609353919</v>
      </c>
      <c r="K73">
        <v>25</v>
      </c>
    </row>
    <row r="74" spans="5:15" x14ac:dyDescent="0.2">
      <c r="E74" s="7">
        <v>46078</v>
      </c>
      <c r="F74">
        <v>3874.8158713185621</v>
      </c>
      <c r="G74">
        <v>3956.2754337342722</v>
      </c>
      <c r="H74">
        <f t="shared" si="15"/>
        <v>171.19704729054138</v>
      </c>
      <c r="I74">
        <v>0.05</v>
      </c>
      <c r="J74">
        <f t="shared" si="14"/>
        <v>213.99630911317672</v>
      </c>
      <c r="K74">
        <v>25</v>
      </c>
      <c r="L74" s="8"/>
      <c r="M74" s="8" t="s">
        <v>33</v>
      </c>
      <c r="N74" s="8" t="s">
        <v>34</v>
      </c>
      <c r="O74" s="8" t="s">
        <v>46</v>
      </c>
    </row>
    <row r="75" spans="5:15" x14ac:dyDescent="0.2">
      <c r="E75" s="7">
        <v>46106</v>
      </c>
      <c r="F75">
        <v>3826.840185484803</v>
      </c>
      <c r="G75">
        <v>3933.9414186168956</v>
      </c>
      <c r="H75">
        <f t="shared" si="15"/>
        <v>278.29828042263443</v>
      </c>
      <c r="I75">
        <v>0.05</v>
      </c>
      <c r="J75">
        <f t="shared" si="14"/>
        <v>347.87285052829304</v>
      </c>
      <c r="K75">
        <v>25</v>
      </c>
      <c r="L75" s="8" t="s">
        <v>55</v>
      </c>
      <c r="M75" s="8">
        <v>890831.11158837902</v>
      </c>
      <c r="N75" s="8">
        <v>659262.465350062</v>
      </c>
      <c r="O75" s="8">
        <f>100*(M75-N75)/M75</f>
        <v>25.994674324454504</v>
      </c>
    </row>
    <row r="76" spans="5:15" x14ac:dyDescent="0.2">
      <c r="I76" t="s">
        <v>42</v>
      </c>
      <c r="J76" s="9">
        <f>SUM(J64:J75)</f>
        <v>24428.025380760777</v>
      </c>
      <c r="L76" s="8" t="s">
        <v>21</v>
      </c>
      <c r="M76" s="8">
        <v>2348425</v>
      </c>
      <c r="N76" s="8">
        <v>2348425</v>
      </c>
      <c r="O76" s="8">
        <f t="shared" ref="O76:O77" si="16">100*(M76-N76)/M76</f>
        <v>0</v>
      </c>
    </row>
    <row r="77" spans="5:15" x14ac:dyDescent="0.2">
      <c r="L77" s="8" t="s">
        <v>42</v>
      </c>
      <c r="M77" s="8">
        <v>24428.025380760777</v>
      </c>
      <c r="N77" s="11">
        <f>J54</f>
        <v>79821.707707830166</v>
      </c>
      <c r="O77" s="8">
        <f t="shared" si="16"/>
        <v>-226.76283270401706</v>
      </c>
    </row>
    <row r="78" spans="5:15" x14ac:dyDescent="0.2">
      <c r="I78" t="s">
        <v>62</v>
      </c>
      <c r="J78">
        <f>J76+J21</f>
        <v>3263684.1369691398</v>
      </c>
      <c r="L78" s="8" t="s">
        <v>29</v>
      </c>
      <c r="M78" s="8">
        <f>SUM(M75:M77)</f>
        <v>3263684.1369691398</v>
      </c>
      <c r="N78" s="8">
        <f>SUM(N75:N77)</f>
        <v>3087509.1730578924</v>
      </c>
      <c r="O78" s="8">
        <f t="shared" ref="O78" si="17">100*(M78-N78)/M78</f>
        <v>5.3980396545008329</v>
      </c>
    </row>
    <row r="80" spans="5:15" x14ac:dyDescent="0.2">
      <c r="M80" t="s">
        <v>33</v>
      </c>
      <c r="N80" t="s">
        <v>34</v>
      </c>
    </row>
    <row r="81" spans="12:16" x14ac:dyDescent="0.2">
      <c r="L81" s="8" t="s">
        <v>74</v>
      </c>
      <c r="M81">
        <f>SUM(M75:M76)</f>
        <v>3239256.1115883789</v>
      </c>
      <c r="N81">
        <f>SUM(N75:N76)</f>
        <v>3007687.4653500621</v>
      </c>
      <c r="O81">
        <f>100*(M81-N81)/M81</f>
        <v>7.1488217745390443</v>
      </c>
      <c r="P81">
        <f>M81-N81</f>
        <v>231568.64623831678</v>
      </c>
    </row>
    <row r="82" spans="12:16" x14ac:dyDescent="0.2">
      <c r="L82" s="8" t="s">
        <v>42</v>
      </c>
      <c r="M82">
        <f>100*M77/M81</f>
        <v>0.75412454400780371</v>
      </c>
      <c r="N82">
        <f>ABS(O77)*M82</f>
        <v>171.00741781083474</v>
      </c>
    </row>
    <row r="86" spans="12:16" x14ac:dyDescent="0.2">
      <c r="M86" t="s">
        <v>33</v>
      </c>
      <c r="N86" t="s">
        <v>34</v>
      </c>
    </row>
    <row r="87" spans="12:16" x14ac:dyDescent="0.2">
      <c r="L87" t="s">
        <v>50</v>
      </c>
      <c r="M87">
        <v>3276</v>
      </c>
      <c r="N87">
        <f>M87*(100-O81)/100</f>
        <v>3041.8045986661004</v>
      </c>
      <c r="O87">
        <f>M87-N87</f>
        <v>234.19540133389955</v>
      </c>
    </row>
    <row r="88" spans="12:16" x14ac:dyDescent="0.2">
      <c r="L88" t="s">
        <v>57</v>
      </c>
      <c r="M88">
        <f>M87*M82/100</f>
        <v>24.705120061695649</v>
      </c>
      <c r="N88">
        <f>M88*(100+ABS(O77))/100</f>
        <v>80.727150136525111</v>
      </c>
      <c r="O88">
        <f>M88-N88</f>
        <v>-56.022030074829459</v>
      </c>
    </row>
    <row r="89" spans="12:16" x14ac:dyDescent="0.2">
      <c r="L89" t="s">
        <v>75</v>
      </c>
      <c r="M89">
        <v>0</v>
      </c>
      <c r="N89">
        <v>0</v>
      </c>
    </row>
    <row r="90" spans="12:16" x14ac:dyDescent="0.2">
      <c r="M90">
        <f>SUM(M87:M88)</f>
        <v>3300.7051200616957</v>
      </c>
      <c r="N90">
        <f>SUM(N87:N88)</f>
        <v>3122.5317488026258</v>
      </c>
      <c r="O90">
        <f>SUM(O87:O89)</f>
        <v>178.17337125907011</v>
      </c>
    </row>
    <row r="92" spans="12:16" x14ac:dyDescent="0.2">
      <c r="M92">
        <f>M90-N90</f>
        <v>178.17337125906988</v>
      </c>
    </row>
  </sheetData>
  <mergeCells count="1">
    <mergeCell ref="H2:H3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ED8B-B115-8A46-924C-BC1A722319F5}">
  <dimension ref="A1:V29"/>
  <sheetViews>
    <sheetView tabSelected="1" workbookViewId="0">
      <selection activeCell="I24" sqref="I24"/>
    </sheetView>
  </sheetViews>
  <sheetFormatPr baseColWidth="10" defaultRowHeight="15" x14ac:dyDescent="0.2"/>
  <cols>
    <col min="3" max="3" width="12.83203125" customWidth="1"/>
  </cols>
  <sheetData>
    <row r="1" spans="1:22" ht="48" x14ac:dyDescent="0.2">
      <c r="A1" s="13" t="s">
        <v>63</v>
      </c>
      <c r="B1" s="13" t="s">
        <v>30</v>
      </c>
      <c r="C1" s="13" t="s">
        <v>31</v>
      </c>
      <c r="D1" s="13" t="s">
        <v>64</v>
      </c>
      <c r="E1" s="13" t="s">
        <v>65</v>
      </c>
      <c r="F1" s="13" t="s">
        <v>66</v>
      </c>
      <c r="G1" s="13" t="s">
        <v>67</v>
      </c>
      <c r="H1" s="13" t="s">
        <v>68</v>
      </c>
      <c r="I1" s="13" t="s">
        <v>69</v>
      </c>
      <c r="J1" s="13" t="s">
        <v>39</v>
      </c>
      <c r="K1" s="13" t="s">
        <v>73</v>
      </c>
      <c r="L1" s="13" t="s">
        <v>70</v>
      </c>
      <c r="M1" s="13" t="s">
        <v>71</v>
      </c>
      <c r="N1" s="13" t="s">
        <v>72</v>
      </c>
      <c r="O1" s="13"/>
      <c r="P1" s="13"/>
      <c r="Q1" s="13"/>
      <c r="R1" s="13"/>
      <c r="S1" s="13"/>
      <c r="T1" s="13"/>
      <c r="U1" s="13"/>
      <c r="V1" s="13"/>
    </row>
    <row r="2" spans="1:22" x14ac:dyDescent="0.2">
      <c r="A2" s="12">
        <v>45748</v>
      </c>
      <c r="B2">
        <v>1.5288157894736842</v>
      </c>
      <c r="C2">
        <v>1.4112105263157895</v>
      </c>
      <c r="D2">
        <v>4886.8312757201647</v>
      </c>
      <c r="E2">
        <v>2483.1669423159556</v>
      </c>
      <c r="F2">
        <f t="shared" ref="F2:F13" si="0">SUM(D2:E2)</f>
        <v>7369.9982180361203</v>
      </c>
      <c r="G2" s="8">
        <v>4886.8312757201647</v>
      </c>
      <c r="H2" s="8">
        <v>2483.1669423159556</v>
      </c>
      <c r="I2">
        <f>SUM(G2:H2)</f>
        <v>7369.9982180361203</v>
      </c>
      <c r="J2">
        <v>5195.1035206425595</v>
      </c>
      <c r="K2">
        <v>3416.8946973935608</v>
      </c>
      <c r="L2">
        <v>3416.8946973935608</v>
      </c>
      <c r="M2">
        <f>K2*25*0.05</f>
        <v>4271.1183717419508</v>
      </c>
      <c r="N2">
        <f>L2*25*0.05</f>
        <v>4271.1183717419508</v>
      </c>
    </row>
    <row r="3" spans="1:22" x14ac:dyDescent="0.2">
      <c r="A3" s="12">
        <v>45778</v>
      </c>
      <c r="B3">
        <v>1.5806907894736841</v>
      </c>
      <c r="C3">
        <v>0</v>
      </c>
      <c r="D3">
        <v>4886.8312757201647</v>
      </c>
      <c r="E3">
        <v>0</v>
      </c>
      <c r="F3">
        <f t="shared" si="0"/>
        <v>4886.8312757201647</v>
      </c>
      <c r="G3" s="8">
        <v>4886.8312757201647</v>
      </c>
      <c r="H3" s="8">
        <v>0</v>
      </c>
      <c r="I3">
        <f t="shared" ref="I3:I13" si="1">SUM(G3:H3)</f>
        <v>4886.8312757201647</v>
      </c>
      <c r="J3">
        <v>5907.1382972953343</v>
      </c>
      <c r="K3">
        <v>1323.5735728993532</v>
      </c>
      <c r="L3">
        <v>1323.5735728993532</v>
      </c>
      <c r="M3">
        <f t="shared" ref="M3:N13" si="2">K3*25*0.05</f>
        <v>1654.4669661241915</v>
      </c>
      <c r="N3">
        <f t="shared" si="2"/>
        <v>1654.4669661241915</v>
      </c>
    </row>
    <row r="4" spans="1:22" x14ac:dyDescent="0.2">
      <c r="A4" s="12">
        <v>45809</v>
      </c>
      <c r="B4">
        <v>1.6237697368421053</v>
      </c>
      <c r="C4">
        <v>1.4613947368421052</v>
      </c>
      <c r="D4">
        <v>4886.8312757201647</v>
      </c>
      <c r="E4">
        <v>2545.222790928924</v>
      </c>
      <c r="F4">
        <f t="shared" si="0"/>
        <v>7432.0540666490888</v>
      </c>
      <c r="G4" s="8">
        <v>4886.8312757201647</v>
      </c>
      <c r="H4" s="8">
        <v>2545.222790928924</v>
      </c>
      <c r="I4">
        <f t="shared" si="1"/>
        <v>7432.0540666490888</v>
      </c>
      <c r="J4">
        <v>5625.7573205650187</v>
      </c>
      <c r="K4">
        <v>3129.8703189834232</v>
      </c>
      <c r="L4">
        <v>3129.8703189834232</v>
      </c>
      <c r="M4">
        <f t="shared" si="2"/>
        <v>3912.337898729279</v>
      </c>
      <c r="N4">
        <f t="shared" si="2"/>
        <v>3912.337898729279</v>
      </c>
    </row>
    <row r="5" spans="1:22" x14ac:dyDescent="0.2">
      <c r="A5" s="12">
        <v>45839</v>
      </c>
      <c r="B5">
        <v>1.6237697368421053</v>
      </c>
      <c r="C5">
        <v>0.97426315789473683</v>
      </c>
      <c r="D5">
        <v>4886.8312757201647</v>
      </c>
      <c r="E5">
        <v>1371.7405698790662</v>
      </c>
      <c r="F5">
        <f t="shared" si="0"/>
        <v>6258.571845599231</v>
      </c>
      <c r="G5" s="8">
        <v>4886.8312757201647</v>
      </c>
      <c r="H5">
        <v>6307.6131687242596</v>
      </c>
      <c r="I5">
        <f t="shared" si="1"/>
        <v>11194.444444444423</v>
      </c>
      <c r="J5">
        <v>6433.9826158977739</v>
      </c>
      <c r="K5">
        <v>2954.4595486848812</v>
      </c>
      <c r="L5">
        <v>7890.3321475300727</v>
      </c>
      <c r="M5">
        <f t="shared" si="2"/>
        <v>3693.0744358561019</v>
      </c>
      <c r="N5">
        <f t="shared" si="2"/>
        <v>9862.9151844125918</v>
      </c>
    </row>
    <row r="6" spans="1:22" x14ac:dyDescent="0.2">
      <c r="A6" s="12">
        <v>45870</v>
      </c>
      <c r="B6">
        <v>1.6237697368421053</v>
      </c>
      <c r="C6">
        <v>0.97426315789473683</v>
      </c>
      <c r="D6">
        <v>4886.8312757201647</v>
      </c>
      <c r="E6">
        <v>1371.7405698790662</v>
      </c>
      <c r="F6">
        <f t="shared" si="0"/>
        <v>6258.571845599231</v>
      </c>
      <c r="G6" s="8">
        <v>4886.8312757201647</v>
      </c>
      <c r="H6">
        <v>7000</v>
      </c>
      <c r="I6">
        <f t="shared" si="1"/>
        <v>11886.831275720164</v>
      </c>
      <c r="J6">
        <v>6493.9081133646077</v>
      </c>
      <c r="K6">
        <v>2719.1232809195053</v>
      </c>
      <c r="L6">
        <v>13283.25530988563</v>
      </c>
      <c r="M6">
        <f t="shared" si="2"/>
        <v>3398.9041011493814</v>
      </c>
      <c r="N6">
        <f t="shared" si="2"/>
        <v>16604.069137357037</v>
      </c>
    </row>
    <row r="7" spans="1:22" x14ac:dyDescent="0.2">
      <c r="A7" s="12">
        <v>45901</v>
      </c>
      <c r="B7">
        <v>1.6237697368421053</v>
      </c>
      <c r="C7">
        <v>0.32475657894736842</v>
      </c>
      <c r="D7">
        <v>4886.8312757201647</v>
      </c>
      <c r="E7">
        <v>0</v>
      </c>
      <c r="F7">
        <f t="shared" si="0"/>
        <v>4886.8312757201647</v>
      </c>
      <c r="G7" s="8">
        <v>4886.8312757201647</v>
      </c>
      <c r="H7">
        <v>0</v>
      </c>
      <c r="I7">
        <f t="shared" si="1"/>
        <v>4886.8312757201647</v>
      </c>
      <c r="J7">
        <v>6071.2326312903115</v>
      </c>
      <c r="K7">
        <v>1426.688791274647</v>
      </c>
      <c r="L7">
        <v>12098.853954315482</v>
      </c>
      <c r="M7">
        <f t="shared" si="2"/>
        <v>1783.3609890933087</v>
      </c>
      <c r="N7">
        <f t="shared" si="2"/>
        <v>15123.567442894353</v>
      </c>
    </row>
    <row r="8" spans="1:22" x14ac:dyDescent="0.2">
      <c r="A8" s="12">
        <v>45931</v>
      </c>
      <c r="B8">
        <v>1.7219534883720931</v>
      </c>
      <c r="C8">
        <v>1.7219534883720931</v>
      </c>
      <c r="D8">
        <v>2764.9176954732502</v>
      </c>
      <c r="E8">
        <v>4045.6197993210399</v>
      </c>
      <c r="F8">
        <f t="shared" si="0"/>
        <v>6810.5374947942901</v>
      </c>
      <c r="G8" s="8">
        <v>2764.9176954732511</v>
      </c>
      <c r="H8">
        <v>0</v>
      </c>
      <c r="I8">
        <f t="shared" si="1"/>
        <v>2764.9176954732511</v>
      </c>
      <c r="J8">
        <v>6403.8158313631438</v>
      </c>
      <c r="K8">
        <v>1833.4104547057932</v>
      </c>
      <c r="L8">
        <v>8459.9558184255911</v>
      </c>
      <c r="M8">
        <f t="shared" si="2"/>
        <v>2291.7630683822417</v>
      </c>
      <c r="N8">
        <f t="shared" si="2"/>
        <v>10574.94477303199</v>
      </c>
    </row>
    <row r="9" spans="1:22" x14ac:dyDescent="0.2">
      <c r="A9" s="12">
        <v>45962</v>
      </c>
      <c r="B9">
        <v>1.720433105627585</v>
      </c>
      <c r="C9">
        <v>1.720433105627585</v>
      </c>
      <c r="D9">
        <v>2767.3611111111113</v>
      </c>
      <c r="E9">
        <v>2402.5977708842929</v>
      </c>
      <c r="F9">
        <f t="shared" si="0"/>
        <v>5169.9588819954042</v>
      </c>
      <c r="G9" s="8">
        <v>2767.3611111111113</v>
      </c>
      <c r="H9">
        <v>585.00395061726795</v>
      </c>
      <c r="I9">
        <f t="shared" si="1"/>
        <v>3352.3650617283793</v>
      </c>
      <c r="J9">
        <v>6026.4848889003415</v>
      </c>
      <c r="K9">
        <v>976.88444780085592</v>
      </c>
      <c r="L9">
        <v>5785.835991253628</v>
      </c>
      <c r="M9">
        <f t="shared" si="2"/>
        <v>1221.1055597510699</v>
      </c>
      <c r="N9">
        <f t="shared" si="2"/>
        <v>7232.2949890670352</v>
      </c>
    </row>
    <row r="10" spans="1:22" x14ac:dyDescent="0.2">
      <c r="A10" s="12">
        <v>45992</v>
      </c>
      <c r="B10">
        <v>1.720433105627585</v>
      </c>
      <c r="C10">
        <v>2.2939030624099632</v>
      </c>
      <c r="D10">
        <v>2767.3611111111113</v>
      </c>
      <c r="E10">
        <v>1957.8353942526392</v>
      </c>
      <c r="F10">
        <f t="shared" si="0"/>
        <v>4725.1965053637505</v>
      </c>
      <c r="G10" s="8">
        <v>2767.3611111111113</v>
      </c>
      <c r="H10">
        <v>0</v>
      </c>
      <c r="I10">
        <f t="shared" si="1"/>
        <v>2767.3611111111113</v>
      </c>
      <c r="J10">
        <v>4479.7985738060161</v>
      </c>
      <c r="K10">
        <v>1222.2823793585903</v>
      </c>
      <c r="L10">
        <v>4073.3985285587223</v>
      </c>
      <c r="M10">
        <f t="shared" si="2"/>
        <v>1527.8529741982381</v>
      </c>
      <c r="N10">
        <f t="shared" si="2"/>
        <v>5091.7481606984038</v>
      </c>
    </row>
    <row r="11" spans="1:22" x14ac:dyDescent="0.2">
      <c r="A11" s="12">
        <v>46023</v>
      </c>
      <c r="B11">
        <v>1.720433105627585</v>
      </c>
      <c r="C11">
        <v>0.28673497839118917</v>
      </c>
      <c r="D11">
        <v>2767.3611111111113</v>
      </c>
      <c r="E11">
        <v>384.25882680588074</v>
      </c>
      <c r="F11">
        <f t="shared" si="0"/>
        <v>3151.6199379169921</v>
      </c>
      <c r="G11" s="8">
        <v>2767.3611111111113</v>
      </c>
      <c r="H11">
        <v>0</v>
      </c>
      <c r="I11">
        <f t="shared" si="1"/>
        <v>2767.3611111111113</v>
      </c>
      <c r="J11">
        <v>4284.164832400751</v>
      </c>
      <c r="K11">
        <v>89.737484874831352</v>
      </c>
      <c r="L11">
        <v>2556.5948072690826</v>
      </c>
      <c r="M11">
        <f t="shared" si="2"/>
        <v>112.17185609353919</v>
      </c>
      <c r="N11">
        <f t="shared" si="2"/>
        <v>3195.7435090863532</v>
      </c>
    </row>
    <row r="12" spans="1:22" x14ac:dyDescent="0.2">
      <c r="A12" s="12">
        <v>46054</v>
      </c>
      <c r="B12">
        <v>1.720433105627585</v>
      </c>
      <c r="C12">
        <v>1.4336865095961708</v>
      </c>
      <c r="D12">
        <v>2767.3611111111113</v>
      </c>
      <c r="E12">
        <v>1188.9143226231608</v>
      </c>
      <c r="F12">
        <f t="shared" si="0"/>
        <v>3956.2754337342722</v>
      </c>
      <c r="G12" s="8">
        <v>2767.3611111111113</v>
      </c>
      <c r="H12">
        <v>0</v>
      </c>
      <c r="I12">
        <f t="shared" si="1"/>
        <v>2767.3611111111113</v>
      </c>
      <c r="J12">
        <v>3874.8158713185621</v>
      </c>
      <c r="K12">
        <v>171.19704729054138</v>
      </c>
      <c r="L12">
        <v>1449.1400470616318</v>
      </c>
      <c r="M12">
        <f t="shared" si="2"/>
        <v>213.99630911317672</v>
      </c>
      <c r="N12">
        <f t="shared" si="2"/>
        <v>1811.4250588270399</v>
      </c>
    </row>
    <row r="13" spans="1:22" x14ac:dyDescent="0.2">
      <c r="A13" s="12">
        <v>46082</v>
      </c>
      <c r="B13">
        <v>1.720433105627585</v>
      </c>
      <c r="C13">
        <v>1.1469515312049816</v>
      </c>
      <c r="D13">
        <v>2767.3611111111113</v>
      </c>
      <c r="E13">
        <v>1166.5803075057843</v>
      </c>
      <c r="F13">
        <f t="shared" si="0"/>
        <v>3933.9414186168956</v>
      </c>
      <c r="G13" s="8">
        <v>2767.3611111111113</v>
      </c>
      <c r="H13">
        <v>0</v>
      </c>
      <c r="I13">
        <f t="shared" si="1"/>
        <v>2767.3611111111113</v>
      </c>
      <c r="J13">
        <v>3826.840185484803</v>
      </c>
      <c r="K13">
        <v>278.29828042263443</v>
      </c>
      <c r="L13">
        <v>389.6609726879401</v>
      </c>
      <c r="M13">
        <f t="shared" si="2"/>
        <v>347.87285052829304</v>
      </c>
      <c r="N13">
        <f t="shared" si="2"/>
        <v>487.07621585992513</v>
      </c>
    </row>
    <row r="18" spans="2:3" x14ac:dyDescent="0.2">
      <c r="B18">
        <f>B2*31.1</f>
        <v>47.546171052631585</v>
      </c>
      <c r="C18">
        <f>C2*31.1</f>
        <v>43.888647368421054</v>
      </c>
    </row>
    <row r="19" spans="2:3" x14ac:dyDescent="0.2">
      <c r="B19">
        <f t="shared" ref="B19:C29" si="3">B3*31.1</f>
        <v>49.159483552631578</v>
      </c>
      <c r="C19">
        <v>43.888647368421054</v>
      </c>
    </row>
    <row r="20" spans="2:3" x14ac:dyDescent="0.2">
      <c r="B20">
        <f t="shared" si="3"/>
        <v>50.499238815789475</v>
      </c>
      <c r="C20">
        <f t="shared" si="3"/>
        <v>45.449376315789472</v>
      </c>
    </row>
    <row r="21" spans="2:3" x14ac:dyDescent="0.2">
      <c r="B21">
        <f t="shared" si="3"/>
        <v>50.499238815789475</v>
      </c>
      <c r="C21">
        <f t="shared" si="3"/>
        <v>30.299584210526316</v>
      </c>
    </row>
    <row r="22" spans="2:3" x14ac:dyDescent="0.2">
      <c r="B22">
        <f t="shared" si="3"/>
        <v>50.499238815789475</v>
      </c>
      <c r="C22">
        <f t="shared" si="3"/>
        <v>30.299584210526316</v>
      </c>
    </row>
    <row r="23" spans="2:3" x14ac:dyDescent="0.2">
      <c r="B23">
        <f t="shared" si="3"/>
        <v>50.499238815789475</v>
      </c>
      <c r="C23">
        <f t="shared" si="3"/>
        <v>10.099929605263158</v>
      </c>
    </row>
    <row r="24" spans="2:3" x14ac:dyDescent="0.2">
      <c r="B24">
        <f t="shared" si="3"/>
        <v>53.552753488372097</v>
      </c>
      <c r="C24">
        <f t="shared" si="3"/>
        <v>53.552753488372097</v>
      </c>
    </row>
    <row r="25" spans="2:3" x14ac:dyDescent="0.2">
      <c r="B25">
        <f t="shared" si="3"/>
        <v>53.505469585017899</v>
      </c>
      <c r="C25">
        <f t="shared" si="3"/>
        <v>53.505469585017899</v>
      </c>
    </row>
    <row r="26" spans="2:3" x14ac:dyDescent="0.2">
      <c r="B26">
        <f t="shared" si="3"/>
        <v>53.505469585017899</v>
      </c>
      <c r="C26">
        <f t="shared" si="3"/>
        <v>71.340385240949857</v>
      </c>
    </row>
    <row r="27" spans="2:3" x14ac:dyDescent="0.2">
      <c r="B27">
        <f t="shared" si="3"/>
        <v>53.505469585017899</v>
      </c>
      <c r="C27">
        <f>AVERAGE(C24:C26)</f>
        <v>59.466202771446625</v>
      </c>
    </row>
    <row r="28" spans="2:3" x14ac:dyDescent="0.2">
      <c r="B28">
        <f t="shared" si="3"/>
        <v>53.505469585017899</v>
      </c>
      <c r="C28">
        <f t="shared" si="3"/>
        <v>44.587650448440918</v>
      </c>
    </row>
    <row r="29" spans="2:3" x14ac:dyDescent="0.2">
      <c r="B29">
        <f t="shared" si="3"/>
        <v>53.505469585017899</v>
      </c>
      <c r="C29">
        <f t="shared" si="3"/>
        <v>35.670192620474928</v>
      </c>
    </row>
  </sheetData>
  <phoneticPr fontId="3" type="noConversion"/>
  <pageMargins left="0.7" right="0.7" top="0.75" bottom="0.75" header="0.3" footer="0.3"/>
  <ignoredErrors>
    <ignoredError sqref="F2 F3:F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from_alvin</vt:lpstr>
      <vt:lpstr>24</vt:lpstr>
      <vt:lpstr>25</vt:lpstr>
      <vt:lpstr>rough</vt:lpstr>
      <vt:lpstr>Eval04</vt:lpstr>
      <vt:lpstr>Eval07</vt:lpstr>
      <vt:lpstr>Eval07Clean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Alvin Chua Han Ping</dc:creator>
  <dc:description/>
  <cp:lastModifiedBy>botapaul9</cp:lastModifiedBy>
  <cp:revision>8</cp:revision>
  <dcterms:created xsi:type="dcterms:W3CDTF">2025-05-23T06:45:07Z</dcterms:created>
  <dcterms:modified xsi:type="dcterms:W3CDTF">2025-08-03T15:44:07Z</dcterms:modified>
  <dc:language>en-SG</dc:language>
</cp:coreProperties>
</file>