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LKWW\Documents\Confidential\Manual\Examples to Sanitize for Skyward\Sanitized\"/>
    </mc:Choice>
  </mc:AlternateContent>
  <xr:revisionPtr revIDLastSave="0" documentId="13_ncr:1_{D4E3C8E3-043C-47C8-BF19-EECA0E02AB41}" xr6:coauthVersionLast="47" xr6:coauthVersionMax="47" xr10:uidLastSave="{00000000-0000-0000-0000-000000000000}"/>
  <bookViews>
    <workbookView xWindow="-120" yWindow="-120" windowWidth="29040" windowHeight="15840" xr2:uid="{00000000-000D-0000-FFFF-FFFF00000000}"/>
  </bookViews>
  <sheets>
    <sheet name="Offeror Info" sheetId="5" r:id="rId1"/>
    <sheet name="Summary of Costs" sheetId="6" r:id="rId2"/>
    <sheet name="Sample TO Per Period" sheetId="1" r:id="rId3"/>
    <sheet name="Labor Rate Buildup" sheetId="7" r:id="rId4"/>
    <sheet name="Direct Labor " sheetId="9" r:id="rId5"/>
    <sheet name="Travel" sheetId="2" r:id="rId6"/>
    <sheet name="ODCs" sheetId="3" r:id="rId7"/>
    <sheet name="Indirect Rates" sheetId="8" r:id="rId8"/>
    <sheet name="Comp Plan" sheetId="4" r:id="rId9"/>
  </sheets>
  <externalReferences>
    <externalReference r:id="rId10"/>
    <externalReference r:id="rId11"/>
  </externalReferences>
  <definedNames>
    <definedName name="CategoryDLNameRange">[1]INFO!$O$204:$P$222</definedName>
    <definedName name="Prime_Name">'[2]Loading Factors'!$B$2</definedName>
    <definedName name="_xlnm.Print_Area" localSheetId="8">'Comp Plan'!$A$1:$C$26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 i="2" l="1"/>
  <c r="E32" i="2"/>
  <c r="E18" i="2"/>
  <c r="E17" i="2"/>
  <c r="I14" i="1"/>
  <c r="C14" i="1"/>
  <c r="D10" i="6"/>
  <c r="D11" i="6"/>
  <c r="D12" i="6"/>
  <c r="B24" i="6" l="1"/>
  <c r="G25" i="1"/>
  <c r="G12" i="7" l="1"/>
  <c r="G3" i="7"/>
  <c r="N26" i="9"/>
  <c r="O26" i="9" s="1"/>
  <c r="N27" i="9"/>
  <c r="N25" i="9"/>
  <c r="O25" i="9" s="1"/>
  <c r="P18" i="9"/>
  <c r="Q18" i="9" s="1"/>
  <c r="T7" i="8"/>
  <c r="U7" i="8" s="1"/>
  <c r="T6" i="8"/>
  <c r="S6" i="8"/>
  <c r="P26" i="9" l="1"/>
  <c r="AA26" i="9"/>
  <c r="C15" i="7" s="1"/>
  <c r="Z26" i="9"/>
  <c r="C6" i="7" s="1"/>
  <c r="O27" i="9"/>
  <c r="P27" i="9" s="1"/>
  <c r="P25" i="9"/>
  <c r="Z25" i="9" s="1"/>
  <c r="C5" i="7" s="1"/>
  <c r="N24" i="9"/>
  <c r="AA27" i="9" l="1"/>
  <c r="C16" i="7" s="1"/>
  <c r="AA25" i="9"/>
  <c r="C14" i="7" s="1"/>
  <c r="Z27" i="9"/>
  <c r="C7" i="7" s="1"/>
  <c r="O24" i="9"/>
  <c r="P24" i="9" s="1"/>
  <c r="Z24" i="9" l="1"/>
  <c r="C4" i="7" s="1"/>
  <c r="AA24" i="9"/>
  <c r="C13" i="7" s="1"/>
  <c r="E25" i="6" l="1"/>
  <c r="E19" i="6"/>
  <c r="D9" i="6"/>
  <c r="D15" i="6" s="1"/>
  <c r="H10" i="1"/>
  <c r="H11" i="1"/>
  <c r="H12" i="1"/>
  <c r="H9" i="1"/>
  <c r="B10" i="1"/>
  <c r="B11" i="1"/>
  <c r="B12" i="1"/>
  <c r="B9" i="1"/>
  <c r="H29" i="8"/>
  <c r="G29" i="8"/>
  <c r="H28" i="8"/>
  <c r="G28" i="8"/>
  <c r="D6" i="7" s="1"/>
  <c r="H26" i="8"/>
  <c r="G26" i="8"/>
  <c r="H24" i="8"/>
  <c r="G24" i="8"/>
  <c r="C14" i="5" s="1"/>
  <c r="H23" i="8"/>
  <c r="F30" i="2" s="1"/>
  <c r="G23" i="8"/>
  <c r="H22" i="8"/>
  <c r="G22" i="8"/>
  <c r="H21" i="8"/>
  <c r="G21" i="8"/>
  <c r="C11" i="5" s="1"/>
  <c r="H20" i="8"/>
  <c r="G20" i="8"/>
  <c r="H19" i="8"/>
  <c r="G19" i="8"/>
  <c r="C12" i="5" s="1"/>
  <c r="H18" i="8"/>
  <c r="G18" i="8"/>
  <c r="H17" i="8"/>
  <c r="G17" i="8"/>
  <c r="C10" i="5" s="1"/>
  <c r="H16" i="8"/>
  <c r="G16" i="8"/>
  <c r="G11" i="1"/>
  <c r="G12" i="1"/>
  <c r="G10" i="1"/>
  <c r="A9" i="1"/>
  <c r="G9" i="1" s="1"/>
  <c r="C12" i="6" l="1"/>
  <c r="C10" i="6"/>
  <c r="D15" i="7"/>
  <c r="E15" i="7" s="1"/>
  <c r="D16" i="7"/>
  <c r="E16" i="7" s="1"/>
  <c r="F16" i="7" s="1"/>
  <c r="F33" i="2"/>
  <c r="G33" i="2" s="1"/>
  <c r="H25" i="1"/>
  <c r="C13" i="5"/>
  <c r="B25" i="1"/>
  <c r="C24" i="6" s="1"/>
  <c r="F15" i="2"/>
  <c r="D4" i="7"/>
  <c r="E4" i="7" s="1"/>
  <c r="D5" i="7"/>
  <c r="C11" i="6"/>
  <c r="C9" i="6"/>
  <c r="D14" i="7"/>
  <c r="E14" i="7" s="1"/>
  <c r="F14" i="7" s="1"/>
  <c r="G14" i="7" s="1"/>
  <c r="E6" i="7"/>
  <c r="F6" i="7" s="1"/>
  <c r="G6" i="7" s="1"/>
  <c r="D7" i="7"/>
  <c r="E7" i="7" s="1"/>
  <c r="D13" i="7"/>
  <c r="C9" i="5"/>
  <c r="F18" i="2" l="1"/>
  <c r="G18" i="2" s="1"/>
  <c r="K18" i="1"/>
  <c r="K25" i="1" s="1"/>
  <c r="F32" i="2"/>
  <c r="C15" i="6"/>
  <c r="F7" i="7"/>
  <c r="G7" i="7" s="1"/>
  <c r="H7" i="7" s="1"/>
  <c r="F15" i="7"/>
  <c r="G15" i="7" s="1"/>
  <c r="H15" i="7" s="1"/>
  <c r="J11" i="1" s="1"/>
  <c r="K11" i="1" s="1"/>
  <c r="E5" i="7"/>
  <c r="E13" i="7"/>
  <c r="F13" i="7" s="1"/>
  <c r="F4" i="7"/>
  <c r="G4" i="7" s="1"/>
  <c r="G16" i="7"/>
  <c r="H14" i="7"/>
  <c r="H6" i="7"/>
  <c r="E41" i="2" l="1"/>
  <c r="G32" i="2"/>
  <c r="E18" i="1"/>
  <c r="F17" i="2"/>
  <c r="F41" i="2" s="1"/>
  <c r="F5" i="7"/>
  <c r="G5" i="7" s="1"/>
  <c r="G13" i="7"/>
  <c r="H13" i="7" s="1"/>
  <c r="D12" i="1"/>
  <c r="E12" i="1" s="1"/>
  <c r="H4" i="7"/>
  <c r="J10" i="1"/>
  <c r="K10" i="1" s="1"/>
  <c r="H16" i="7"/>
  <c r="J12" i="1" s="1"/>
  <c r="K12" i="1" s="1"/>
  <c r="G17" i="2" l="1"/>
  <c r="G41" i="2" s="1"/>
  <c r="E25" i="1"/>
  <c r="E24" i="6" s="1"/>
  <c r="E17" i="6"/>
  <c r="E12" i="6"/>
  <c r="H5" i="7"/>
  <c r="D9" i="1"/>
  <c r="E9" i="1" s="1"/>
  <c r="D11" i="1"/>
  <c r="E11" i="1" s="1"/>
  <c r="E11" i="6" s="1"/>
  <c r="J9" i="1"/>
  <c r="K9" i="1" s="1"/>
  <c r="K16" i="1" l="1"/>
  <c r="K22" i="1" s="1"/>
  <c r="K28" i="1" s="1"/>
  <c r="D10" i="1"/>
  <c r="E10" i="1" s="1"/>
  <c r="E10" i="6" s="1"/>
  <c r="E9" i="6"/>
  <c r="E16" i="1" l="1"/>
  <c r="E22" i="1" s="1"/>
  <c r="E28" i="1" s="1"/>
  <c r="E15" i="6"/>
  <c r="E21" i="6" s="1"/>
  <c r="E27" i="6" s="1"/>
  <c r="D22" i="7" l="1"/>
  <c r="E22" i="7" l="1"/>
  <c r="F22" i="7" l="1"/>
  <c r="G22" i="7" l="1"/>
  <c r="H22" i="7" s="1"/>
</calcChain>
</file>

<file path=xl/sharedStrings.xml><?xml version="1.0" encoding="utf-8"?>
<sst xmlns="http://schemas.openxmlformats.org/spreadsheetml/2006/main" count="316" uniqueCount="193">
  <si>
    <t>Labor Category</t>
  </si>
  <si>
    <t>Hours</t>
  </si>
  <si>
    <t>Total</t>
  </si>
  <si>
    <t>Total Labor</t>
  </si>
  <si>
    <t>G&amp;A</t>
  </si>
  <si>
    <t>Base Period</t>
  </si>
  <si>
    <t>Total Labor, Travel and ODC's</t>
  </si>
  <si>
    <t>Fixed Fee</t>
  </si>
  <si>
    <t>Travel (Total from separate Tab)</t>
  </si>
  <si>
    <t>ODCs (Total from separate Tab)</t>
  </si>
  <si>
    <t xml:space="preserve">QASP Contractor </t>
  </si>
  <si>
    <t>Option Period I</t>
  </si>
  <si>
    <t>SAMPLE TASK ORDER</t>
  </si>
  <si>
    <t>SOW Crosswalk</t>
  </si>
  <si>
    <t>Reason for Trip</t>
  </si>
  <si>
    <t>Total Cost</t>
  </si>
  <si>
    <t>TOTAL ALL PERIODS</t>
  </si>
  <si>
    <t>Total Base Period</t>
  </si>
  <si>
    <t>Total Option Period I</t>
  </si>
  <si>
    <t>Item Description</t>
  </si>
  <si>
    <t>Quantity</t>
  </si>
  <si>
    <t>Unit Cost</t>
  </si>
  <si>
    <t xml:space="preserve"> EMPLOYEE COMPENSATION PLAN </t>
  </si>
  <si>
    <t>INSTRUCTIONS:</t>
  </si>
  <si>
    <t>Salaries</t>
  </si>
  <si>
    <t>Salary Supporting Data</t>
  </si>
  <si>
    <t>Eligibility for Benefits</t>
  </si>
  <si>
    <t>Vacation</t>
  </si>
  <si>
    <t>Sick Leave</t>
  </si>
  <si>
    <t>Holidays</t>
  </si>
  <si>
    <t>Military leave</t>
  </si>
  <si>
    <t>Jury Duty</t>
  </si>
  <si>
    <t>Medical Insurance</t>
  </si>
  <si>
    <t>Dental Care</t>
  </si>
  <si>
    <t>Vision Care</t>
  </si>
  <si>
    <t>Short Term Disability</t>
  </si>
  <si>
    <t>Long-Term Disability</t>
  </si>
  <si>
    <t>Life Insurance</t>
  </si>
  <si>
    <t>Retirement /Pension</t>
  </si>
  <si>
    <t>Education Assistance</t>
  </si>
  <si>
    <t>% of Salary contributed to a Retirement Plan</t>
  </si>
  <si>
    <t>Additional Notes:</t>
  </si>
  <si>
    <t>EMPLOYEE COMPENSATION PLAN GUIDE</t>
  </si>
  <si>
    <t xml:space="preserve">In order to receive a contract award, a company must have an acceptable Professional Employee Compensation Plan.   A company may have an excellent record of employee retention and may have a high fringe rate, but if the Professional Employee Compensation Plan does not support this, it is impossible to make a determination of acceptability.  Without an acceptable plan, a company cannot receive contract award without opening discussions.  The Government strives to award contracts based on initial proposals.   </t>
  </si>
  <si>
    <r>
      <t xml:space="preserve">This guidance was developed to provide the contractors with insight as to the information the Government needs to evaluate a compensation plan.   This provision requires that offerors submit for evaluation a total compensation plan setting forth proposed salaries and fringe benefits for professional employees working on the contract..   </t>
    </r>
    <r>
      <rPr>
        <b/>
        <sz val="10"/>
        <color indexed="10"/>
        <rFont val="Times New Roman"/>
        <family val="1"/>
      </rPr>
      <t>Completion of this spreadsheet</t>
    </r>
    <r>
      <rPr>
        <b/>
        <sz val="10"/>
        <rFont val="Times New Roman"/>
        <family val="1"/>
      </rPr>
      <t xml:space="preserve"> satisfies the requirement for the Employee Compensation Plan.  No additional information is required, but supplemental data may be provided if desired.</t>
    </r>
  </si>
  <si>
    <r>
      <rPr>
        <b/>
        <u/>
        <sz val="10"/>
        <rFont val="Times New Roman"/>
        <family val="1"/>
      </rPr>
      <t xml:space="preserve">Important: </t>
    </r>
    <r>
      <rPr>
        <b/>
        <sz val="10"/>
        <rFont val="Times New Roman"/>
        <family val="1"/>
      </rPr>
      <t xml:space="preserve"> The Employee Compensation Plan does not have to be long, and does not have to present the entire employee manual.   It is possible to provide the pertinent information in 2 or 3 pages using the attached guidance.  Chart or spreadsheet format is an effective way to provide the information.  </t>
    </r>
  </si>
  <si>
    <t>Offeror Name</t>
  </si>
  <si>
    <t>Productive Hours (FTE):</t>
  </si>
  <si>
    <t>FTE</t>
  </si>
  <si>
    <t>Type of Rate</t>
  </si>
  <si>
    <t>Does your company have forward pricing rates?</t>
  </si>
  <si>
    <t>Complete all areas below</t>
  </si>
  <si>
    <t>Add additional lines as needed</t>
  </si>
  <si>
    <t>Applied to</t>
  </si>
  <si>
    <t>SOW Crosswalk                 (What section of the SOW does this relate to?)</t>
  </si>
  <si>
    <t>Travel</t>
  </si>
  <si>
    <t>Per Traveler</t>
  </si>
  <si>
    <t>Contract Year</t>
  </si>
  <si>
    <t>Trip (Departure/Arrival Locations)</t>
  </si>
  <si>
    <t># of Travelers</t>
  </si>
  <si>
    <t># of Days</t>
  </si>
  <si>
    <t>AirFare</t>
  </si>
  <si>
    <t>Lodging</t>
  </si>
  <si>
    <t>Car Rental / Mileage / Parking</t>
  </si>
  <si>
    <t>Base</t>
  </si>
  <si>
    <t>Number of Travelers</t>
  </si>
  <si>
    <t>BASE PERIOD</t>
  </si>
  <si>
    <t>OPTION PERIOD 1</t>
  </si>
  <si>
    <t xml:space="preserve">Travel </t>
  </si>
  <si>
    <t xml:space="preserve">ODCs </t>
  </si>
  <si>
    <t>CLIN 0001 Base Period</t>
  </si>
  <si>
    <t>CLIN 0002 Option Period I</t>
  </si>
  <si>
    <t>For the remaining travel, please include the information below and assume $2,000 per trip per person</t>
  </si>
  <si>
    <t>Overhead</t>
  </si>
  <si>
    <t>Base + Option Period</t>
  </si>
  <si>
    <t>SAMPLE TASK ORDER SUMMARY</t>
  </si>
  <si>
    <t>PEO IDIQ Sample Task Order - QASP Contractor</t>
  </si>
  <si>
    <t>Direct Rate</t>
  </si>
  <si>
    <t>Fringe</t>
  </si>
  <si>
    <t>Total Fully Burdened Rate</t>
  </si>
  <si>
    <t>___%</t>
  </si>
  <si>
    <t>EXAMPLE</t>
  </si>
  <si>
    <t>Program Director</t>
  </si>
  <si>
    <t>Option Period</t>
  </si>
  <si>
    <t>Fully Burdened Labor Rate</t>
  </si>
  <si>
    <t xml:space="preserve">Total </t>
  </si>
  <si>
    <t xml:space="preserve">Completion of this TAB "Comp Plan" satisfies the requirement for the FAR 52.222-46 clause for Employee Compensation Plan.  No other information is required for the Employee Compensation Plan, although supplementary information may be submitted, if desired.  See "EMPLOYEE COMPENSATION PLAN GUIDE" below for guidance on how to complete the below chart.  </t>
  </si>
  <si>
    <t>If the Offeror applies indirect rate or fees to ODCS or Travel</t>
  </si>
  <si>
    <t>If the Offeror applies indirect rates or fees to ODCS or Travel</t>
  </si>
  <si>
    <t>Amendment 0002 Exhibit E.8</t>
  </si>
  <si>
    <t xml:space="preserve">Offeror Indirect Rates </t>
  </si>
  <si>
    <t>Does your company have current APPROVED Provisional Rates?</t>
  </si>
  <si>
    <t>Fringe - Staff</t>
  </si>
  <si>
    <t>Fringe - USDC</t>
  </si>
  <si>
    <t>Overhead - DC</t>
  </si>
  <si>
    <t>Overhead - USDC</t>
  </si>
  <si>
    <t>PSM</t>
  </si>
  <si>
    <t>Fringe - PDM</t>
  </si>
  <si>
    <t>Overhead - PDM</t>
  </si>
  <si>
    <t>Direct Labor</t>
  </si>
  <si>
    <t>Direct Labor +Fringe</t>
  </si>
  <si>
    <t>Direct Labor +Fringe + Overhead / Subcontrator PSM</t>
  </si>
  <si>
    <t>Date of Approved Provisional Rates: July 16, 2018</t>
  </si>
  <si>
    <r>
      <t xml:space="preserve">Escalation Factor/Rate - </t>
    </r>
    <r>
      <rPr>
        <u/>
        <sz val="14"/>
        <color theme="1"/>
        <rFont val="Times New Roman"/>
        <family val="1"/>
      </rPr>
      <t>Applied to Direct Labor</t>
    </r>
  </si>
  <si>
    <t>Yes</t>
  </si>
  <si>
    <t>Partner</t>
  </si>
  <si>
    <t>Project Manager</t>
  </si>
  <si>
    <t>Analyst</t>
  </si>
  <si>
    <t>Period Blending</t>
  </si>
  <si>
    <t>FY 2019</t>
  </si>
  <si>
    <t>FY 2020</t>
  </si>
  <si>
    <t>FY 2021</t>
  </si>
  <si>
    <t>OP1</t>
  </si>
  <si>
    <t>OP2</t>
  </si>
  <si>
    <t>OP3</t>
  </si>
  <si>
    <t>OP4</t>
  </si>
  <si>
    <t>Normalized Rates</t>
  </si>
  <si>
    <t>Forward Pricing Rates</t>
  </si>
  <si>
    <t>Projected Out Year Rates</t>
  </si>
  <si>
    <t>Indirects</t>
  </si>
  <si>
    <t>Overhead - ADV</t>
  </si>
  <si>
    <t>PSM + G&amp;A</t>
  </si>
  <si>
    <t>Fringe - PDM Blended with Staff</t>
  </si>
  <si>
    <t>Fringe - USDC Blended with Staff</t>
  </si>
  <si>
    <t xml:space="preserve">Salary ranges are used to help maintain pay levels that are competitive with the external labor market and maintain internal pay equity. A salary structure is a hierarchy of pay ranges that represent the relative worth of jobs both in the marketplace and the GPS Function.
The competitive market comparison is an important input in the determination of salary ranges. The Compensation Center of Excellence establishes pay ranges with midpoints that are heavily influenced by external market pay practices. Salary ranges are used as a reference point by the GPS Function to determine appropriate compensation levels with an understanding that the:
• Minimum represents the lowest salary appropriate for those just promoted and/or hired
• Lower portion of the range would be appropriate for new hires, newly promoted employees with less experience that are not yet fully knowledgeable in the role, and employees with performance consistently lower than their peers
• Midpoint (at or near): is appropriate for those who are fully knowledgeable in their role
• Upper portion of the range is appropriate for those who have greater tenure in their role and/or are on track for a promotion or advancement to a position of greater responsibility
</t>
  </si>
  <si>
    <t xml:space="preserve">Employees who are performing or will perform Service in the Uniformed Services on a voluntary or involuntary basis are eligible to apply for military leave. Only Employees serving in the Uniformed Services are eligible to apply for military leave.
Exclusions from eligibility: 
• Temporary employees, including interns, and 
• Employees who are already receiving salary continuation and those who have been notified in writing that they will be receiving salary continuation 
Employees who volunteer or who are called for Service in the Uniformed Services are eligible to apply for a paid military leave and to receive Differential Pay for the length of the Service, not to exceed an 18-month consecutive period. Employees who serve for more than 18 months will be put on an unpaid leave of absence after the initial 18-month period, for a period of up to five years (subject to any exceptions that may be applicable) or until the end of their Service, whichever is shorter. Alternatively, at the end of the 18-month period, Employees may request to be paid any accrued Paid Time Off (PTO) in lieu of, or before commencing, an unpaid leave of absence. After an absence of five consecutive years, employment will generally be terminated, except as provided under USERRA or applicable State law.
</t>
  </si>
  <si>
    <t xml:space="preserve">Short Term Disability (STD) coverage to protect their income should they become disabled because of illness or injury. </t>
  </si>
  <si>
    <t>Life Insurance that includes complimentary core coverage for our employees, as well as optional life and accident coverage that they may purchase for themselves and their dependents</t>
  </si>
  <si>
    <t>The Tuition Assistance Program provides tuition assistance for approved degree programs, professional certifications and job related courses. Eligibility is based on the specific needs of an individual and the practice he/she works in.</t>
  </si>
  <si>
    <t>None</t>
  </si>
  <si>
    <t>Fee</t>
  </si>
  <si>
    <t>Rate (Base Period)</t>
  </si>
  <si>
    <t>OP5</t>
  </si>
  <si>
    <t>RFP Category</t>
  </si>
  <si>
    <t>PPMD Level/</t>
  </si>
  <si>
    <t>Key / Named Personnel</t>
  </si>
  <si>
    <t>Provisional Rates 
FY19</t>
  </si>
  <si>
    <t>Weighted DL Rate</t>
  </si>
  <si>
    <t>Cost Center</t>
  </si>
  <si>
    <t>Exp Level</t>
  </si>
  <si>
    <t>Years of Exp</t>
  </si>
  <si>
    <t>Name</t>
  </si>
  <si>
    <t>Actual DL FY19</t>
  </si>
  <si>
    <t>Allocation</t>
  </si>
  <si>
    <t>FY19</t>
  </si>
  <si>
    <t>Esc. for FY20</t>
  </si>
  <si>
    <t>Esc. for FY21</t>
  </si>
  <si>
    <t>Managing Director</t>
  </si>
  <si>
    <t>DL Escalation</t>
  </si>
  <si>
    <t>DC</t>
  </si>
  <si>
    <t>GPS</t>
  </si>
  <si>
    <t>DL Blending</t>
  </si>
  <si>
    <t>FY 2022</t>
  </si>
  <si>
    <t>FY 2023</t>
  </si>
  <si>
    <t>FY 2024</t>
  </si>
  <si>
    <t>Normalized  DL</t>
  </si>
  <si>
    <t>Manager</t>
  </si>
  <si>
    <t>Up to 13</t>
  </si>
  <si>
    <t>ADV</t>
  </si>
  <si>
    <t>PDM-W</t>
  </si>
  <si>
    <t>Project Delivery Specialist II</t>
  </si>
  <si>
    <t>13 – 15</t>
  </si>
  <si>
    <t>Project Delivery Analyst</t>
  </si>
  <si>
    <t>4 - 7</t>
  </si>
  <si>
    <t>Subcontractor Cost</t>
  </si>
  <si>
    <t>M+IE Rate 
(full day)</t>
  </si>
  <si>
    <t xml:space="preserve">Section 2.7 </t>
  </si>
  <si>
    <t>On-site Assessment  #1 to Eastern Site</t>
  </si>
  <si>
    <t>On-site Assessment  #1 to Western Site</t>
  </si>
  <si>
    <t>Total Cost (inc. G&amp;A)</t>
  </si>
  <si>
    <t>Total Cost (excluding G&amp;A)</t>
  </si>
  <si>
    <t>Senior Consultant</t>
  </si>
  <si>
    <t>Total Hours</t>
  </si>
  <si>
    <t>No travel pricing proposed for Kick-off meeting</t>
  </si>
  <si>
    <t>G&amp;A for Base Period</t>
  </si>
  <si>
    <t>G&amp;A for Option Period</t>
  </si>
  <si>
    <t>Vendor</t>
  </si>
  <si>
    <t>Vendor Entity</t>
  </si>
  <si>
    <t>Vendor Labor Category</t>
  </si>
  <si>
    <t>Our compensation data utilizes the same source information as submitted to DCAA/DCMA in support of the proposed Forward Pricing direct labor bid rates applied in the compensation estimation of this proposal.  For purposes of Forward Pricing, the same underlying data is used to develop our estimated direct labor bid rates by Vendor Function/Delivery Model, Career Path, Career Level and experience level which are used to map to solicitation labor category requirements. The salary ranges presented by percentile summarize the range of compensation by Vendor internal labor level for the thousands of personnel that comprise Vendor’s GPS Practice documented in the derivation of our Fiscal Year 2019 (FY19) FPRP. The salary ranges are based on actual compensation data for the Vendor GPS resources as planned within our FY19 FPRP for those career path / career level intersections reflective of staff level representative personnel that could work under this contract. The salary ranges by percentile do not include any To Be Determined (TBD) resources.</t>
  </si>
  <si>
    <t>Vendor offers comprehensive benefit plans. As a salaried resource, employees are eligible to participate in Vendor’s health and welfare benefits program if they are regularly scheduled to work at least 20 hours per week. Their benefits will begin on the first of the month coincident with or next following their hire date. As an hourly employee, scheduled to work a minimum of 20 hours per week, their benefits begin on the first day of the month following one year of employment in a benefits-eligible position. Vendor offers a comprehensive benefit package which includes a variety of health and welfare benefits as well as retirement benefits. Some of the health and welfare benefits as well as the Vendor Pension Plan are not offered to new hires who are employed in the USDC or PDM.</t>
  </si>
  <si>
    <t>Vendor's Personal Time Off (PTO) program gives professionals an allotment of days that encompass vacation, personal, and sick time. Actual PTO accrual will depend on the professional's position and years of eligible service. When combined with holidays, there are 35 days off on average with a minimum level of 30 days off per year. To provide additional flexibility, our program includes a carryover provision for unused PTO.</t>
  </si>
  <si>
    <t xml:space="preserve">Vendor's PTO program as described above gives professionals an allotment of days that encompass vacation, personal, and sick time. </t>
  </si>
  <si>
    <t xml:space="preserve">Vendor provides eight paid holidays that are recognized consistently each year with four additional holiday dates selected based on the calendar for that particular year. If a holiday occurs on a Saturday, it is observed on the preceding Friday. If a holiday occurs on a Sunday, it is observed on the following Monday.
• New Year’s Day
• Martin Luther King, Jr. Day
• Memorial Day (Monday)
• Independence Day
• Labor Day (Monday)
• Thanksgiving Day
• Friday after Thanksgiving Day
• Christmas Day
• In addition, four “movable” holidays are provided each year and determined by Vendor
</t>
  </si>
  <si>
    <t xml:space="preserve">Personnel of Vendor USA LLP, Vendor LLP, and their respective subsidiaries located in the U.S (U.S.-based Firms) are encouraged to fulfill their responsibilities as citizens in responding to reasonable summonses for jury duty. The following guidelines apply:
Personnel paid on an annual salary basis serve without interruption of income. 
Personnel paid on an hourly basis should charge the lesser of the average number of hours worked per day during the four weeks preceding jury duty or the actual hours spent each day on jury service. 
When jury duty is required for a partial day, Personnel should return to work for the balance of the workday unless their engagement leader or immediate supervisor decides that this would be impractical. 
If requested, proof of the individual's summons to jury duty and the actual time served as a juror or potential juror must be provided to the appropriate engagement leader and/or immediate supervisor. Proof of the individual's summons to jury duty is not required to be kept on file in personnel records.
</t>
  </si>
  <si>
    <t xml:space="preserve">Medical plan offered to most employees.  As a salaried resource, employees are eligible to participate in Vendor’s health and welfare benefits program if they are regularly scheduled to work at least 20 hours per week. Their benefits will begin on the first of the month coincident with or next following their hire date. </t>
  </si>
  <si>
    <t xml:space="preserve">Dental plan offered to most employees.  As a salaried resource, employees are eligible to participate in Vendor’s health and welfare benefits program if they are regularly scheduled to work at least 20 hours per week. Their benefits will begin on the first of the month coincident with or next following their hire date. </t>
  </si>
  <si>
    <t xml:space="preserve">Voluntary vision plan &amp; Discount vision plan offered to most employees. As a salaried resource, employees are eligible to participate in Vendor’s health and welfare benefits program if they are regularly scheduled to work at least 20 hours per week. Their benefits will begin on the first of the month coincident with or next following their hire date. 
</t>
  </si>
  <si>
    <t>Long-Term Disability (LTD) coverage to protect their income should they become disabled because of illness or injury. In addition to the core LTD coverage provided by Vendor, they may also choose to purchase additional coverage, should they feel they need it.</t>
  </si>
  <si>
    <t xml:space="preserve">At Vendor, we provide two retirement plans designed to help assist our employees in their long-term savings. The plans help them save money, reduce their taxes, assist them in their retirement goals, and build a solid foundation for additional financial security during their retirement years. The first plan is our 401(k) savings plan available to all employees and the second our pension plan available to our P/P/D and Specialist career path personnel.
A cost benefit analysis is performed periodically to consider cost commitments for existing benefit programs and the cost of alternate or new benefits
• Vendor's 401(k) plans:
 - Vendor allows contributions from 1% to 60% of eligible pay on a before- or after (Roth) tax basis up to IRS limits through payroll deductions. Vendor's 401(k) match is $0.25 per dollar on the first 6% of eligible pay contributed
• Vendor's Pension Plan (Not offered to new hires within the USDC or PDM Delivery Models):
 - The Pension Plan is completely paid for by Vendor. Participation is automatic once eligibility criteria has been met. Employees begin to earn benefits under the applicable plan at the first plan entry date after one year of service is completed, provided the individual is age 21 or older.
</t>
  </si>
  <si>
    <t>Vendor allows contributions from 1% to 60% of eligible pay on a before- or after (Roth) tax basis up to IRS limits through payroll deductions. Vendor's 401(k) match is $0.25 per dollar on the first 6% of eligible pay contributed</t>
  </si>
  <si>
    <t>Last Name, First</t>
  </si>
  <si>
    <t>00FCMC00R0000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</si>
</sst>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2" formatCode="_(&quot;$&quot;* #,##0_);_(&quot;$&quot;* \(#,##0\);_(&quot;$&quot;* &quot;-&quot;_);_(@_)"/>
    <numFmt numFmtId="44" formatCode="_(&quot;$&quot;* #,##0.00_);_(&quot;$&quot;* \(#,##0.00\);_(&quot;$&quot;* &quot;-&quot;??_);_(@_)"/>
    <numFmt numFmtId="43" formatCode="_(* #,##0.00_);_(* \(#,##0.00\);_(* &quot;-&quot;??_);_(@_)"/>
    <numFmt numFmtId="164" formatCode="_(&quot;$&quot;* #,##0_);_(&quot;$&quot;* \(#,##0\);_(&quot;$&quot;* &quot;-&quot;??_);_(@_)"/>
    <numFmt numFmtId="165" formatCode="&quot;$&quot;#,##0.00"/>
    <numFmt numFmtId="166" formatCode="0.0"/>
    <numFmt numFmtId="167" formatCode="_(* #,##0_);_(* \(#,##0\);_(* &quot;-&quot;??_);_(@_)"/>
    <numFmt numFmtId="168" formatCode="m/d/yy;@"/>
    <numFmt numFmtId="169" formatCode="_(* #,##0.00%_);[Red]_(* \(#,##0.00%\);_(* &quot;-&quot;??_);_(@_)"/>
    <numFmt numFmtId="170" formatCode="0.000%"/>
    <numFmt numFmtId="171" formatCode="mm/dd/yy;@"/>
    <numFmt numFmtId="172" formatCode="mm/dd/yy"/>
    <numFmt numFmtId="173" formatCode="_(* #,##0%_);_(* \(#,##0%\);_(* &quot;-&quot;??_);_(@_)"/>
    <numFmt numFmtId="174" formatCode="_(* #,##0.0%_);[Red]_(* \(#,##0.0%\);_(* &quot;-&quot;??_);_(@_)"/>
  </numFmts>
  <fonts count="39" x14ac:knownFonts="1">
    <font>
      <sz val="11"/>
      <color theme="1"/>
      <name val="Calibri"/>
      <family val="2"/>
      <scheme val="minor"/>
    </font>
    <font>
      <sz val="11"/>
      <color theme="1"/>
      <name val="Calibri"/>
      <family val="2"/>
      <scheme val="minor"/>
    </font>
    <font>
      <b/>
      <sz val="11"/>
      <name val="Times New Roman"/>
      <family val="1"/>
    </font>
    <font>
      <sz val="10"/>
      <name val="Times New Roman"/>
      <family val="1"/>
    </font>
    <font>
      <b/>
      <sz val="10"/>
      <name val="Times New Roman"/>
      <family val="1"/>
    </font>
    <font>
      <b/>
      <sz val="11"/>
      <color theme="1"/>
      <name val="Calibri"/>
      <family val="2"/>
      <scheme val="minor"/>
    </font>
    <font>
      <b/>
      <sz val="14"/>
      <name val="Times New Roman"/>
      <family val="1"/>
    </font>
    <font>
      <sz val="12"/>
      <name val="Times New Roman"/>
      <family val="1"/>
    </font>
    <font>
      <b/>
      <sz val="12"/>
      <name val="Times New Roman"/>
      <family val="1"/>
    </font>
    <font>
      <sz val="10"/>
      <name val="Arial"/>
      <family val="2"/>
    </font>
    <font>
      <sz val="8"/>
      <name val="Times New Roman"/>
      <family val="1"/>
    </font>
    <font>
      <b/>
      <sz val="10"/>
      <color indexed="10"/>
      <name val="Times New Roman"/>
      <family val="1"/>
    </font>
    <font>
      <b/>
      <sz val="8"/>
      <name val="Times New Roman"/>
      <family val="1"/>
    </font>
    <font>
      <b/>
      <u/>
      <sz val="10"/>
      <name val="Times New Roman"/>
      <family val="1"/>
    </font>
    <font>
      <sz val="11"/>
      <color theme="1"/>
      <name val="Times New Roman"/>
      <family val="1"/>
    </font>
    <font>
      <sz val="14"/>
      <color theme="1"/>
      <name val="Times New Roman"/>
      <family val="1"/>
    </font>
    <font>
      <u/>
      <sz val="14"/>
      <color theme="1"/>
      <name val="Times New Roman"/>
      <family val="1"/>
    </font>
    <font>
      <sz val="12"/>
      <color theme="1"/>
      <name val="Times New Roman"/>
      <family val="1"/>
    </font>
    <font>
      <b/>
      <sz val="14"/>
      <color rgb="FFFF0000"/>
      <name val="Times New Roman"/>
      <family val="1"/>
    </font>
    <font>
      <b/>
      <sz val="14"/>
      <color theme="1"/>
      <name val="Times New Roman"/>
      <family val="1"/>
    </font>
    <font>
      <u/>
      <sz val="12"/>
      <color theme="1"/>
      <name val="Times New Roman"/>
      <family val="1"/>
    </font>
    <font>
      <sz val="11"/>
      <color indexed="8"/>
      <name val="Times New Roman"/>
      <family val="1"/>
    </font>
    <font>
      <b/>
      <sz val="11"/>
      <color theme="1"/>
      <name val="Times New Roman"/>
      <family val="1"/>
    </font>
    <font>
      <b/>
      <sz val="14"/>
      <color indexed="8"/>
      <name val="Times New Roman"/>
      <family val="1"/>
    </font>
    <font>
      <i/>
      <sz val="14"/>
      <color theme="1"/>
      <name val="Times New Roman"/>
      <family val="1"/>
    </font>
    <font>
      <b/>
      <i/>
      <sz val="12"/>
      <color rgb="FFFF0000"/>
      <name val="Times New Roman"/>
      <family val="1"/>
    </font>
    <font>
      <sz val="11"/>
      <name val="Arial"/>
      <family val="2"/>
    </font>
    <font>
      <sz val="11"/>
      <name val="Times New Roman"/>
      <family val="1"/>
    </font>
    <font>
      <b/>
      <i/>
      <sz val="11"/>
      <name val="Times New Roman"/>
      <family val="1"/>
    </font>
    <font>
      <i/>
      <sz val="11"/>
      <name val="Times New Roman"/>
      <family val="1"/>
    </font>
    <font>
      <b/>
      <sz val="10"/>
      <color rgb="FFFF0000"/>
      <name val="Times New Roman"/>
      <family val="1"/>
    </font>
    <font>
      <b/>
      <i/>
      <sz val="10"/>
      <color rgb="FFFF0000"/>
      <name val="Times New Roman"/>
      <family val="1"/>
    </font>
    <font>
      <b/>
      <sz val="10"/>
      <color theme="0"/>
      <name val="Times New Roman"/>
      <family val="1"/>
    </font>
    <font>
      <b/>
      <sz val="10"/>
      <color rgb="FFFFFFFF"/>
      <name val="Times New Roman"/>
      <family val="1"/>
    </font>
    <font>
      <sz val="10"/>
      <name val="Arial Narrow"/>
      <family val="2"/>
    </font>
    <font>
      <sz val="10"/>
      <color theme="0"/>
      <name val="Times New Roman"/>
      <family val="1"/>
    </font>
    <font>
      <b/>
      <sz val="10"/>
      <color indexed="9"/>
      <name val="Times New Roman"/>
      <family val="1"/>
    </font>
    <font>
      <b/>
      <sz val="10"/>
      <name val="Arial Narrow"/>
      <family val="2"/>
    </font>
    <font>
      <b/>
      <sz val="11"/>
      <color indexed="8"/>
      <name val="Times New Roman"/>
      <family val="1"/>
    </font>
  </fonts>
  <fills count="1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indexed="21"/>
        <bgColor indexed="64"/>
      </patternFill>
    </fill>
    <fill>
      <patternFill patternType="solid">
        <fgColor rgb="FFFFFF00"/>
        <bgColor indexed="64"/>
      </patternFill>
    </fill>
    <fill>
      <patternFill patternType="solid">
        <fgColor indexed="1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rgb="FF53565A"/>
        <bgColor indexed="64"/>
      </patternFill>
    </fill>
    <fill>
      <patternFill patternType="solid">
        <fgColor theme="2" tint="-9.9978637043366805E-2"/>
        <bgColor indexed="64"/>
      </patternFill>
    </fill>
  </fills>
  <borders count="8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
      <left style="thin">
        <color indexed="64"/>
      </left>
      <right/>
      <top/>
      <bottom/>
      <diagonal/>
    </border>
    <border>
      <left style="medium">
        <color indexed="64"/>
      </left>
      <right style="thin">
        <color theme="0"/>
      </right>
      <top style="medium">
        <color indexed="64"/>
      </top>
      <bottom style="medium">
        <color indexed="64"/>
      </bottom>
      <diagonal/>
    </border>
    <border>
      <left style="thin">
        <color theme="0"/>
      </left>
      <right style="thin">
        <color theme="0"/>
      </right>
      <top style="medium">
        <color indexed="64"/>
      </top>
      <bottom style="medium">
        <color indexed="64"/>
      </bottom>
      <diagonal/>
    </border>
    <border>
      <left style="thin">
        <color theme="0"/>
      </left>
      <right/>
      <top style="medium">
        <color indexed="64"/>
      </top>
      <bottom style="medium">
        <color indexed="64"/>
      </bottom>
      <diagonal/>
    </border>
    <border>
      <left style="thin">
        <color indexed="64"/>
      </left>
      <right style="thin">
        <color theme="0"/>
      </right>
      <top style="medium">
        <color indexed="64"/>
      </top>
      <bottom style="medium">
        <color indexed="64"/>
      </bottom>
      <diagonal/>
    </border>
    <border>
      <left style="thin">
        <color theme="0"/>
      </left>
      <right style="thin">
        <color indexed="64"/>
      </right>
      <top style="medium">
        <color indexed="64"/>
      </top>
      <bottom style="medium">
        <color indexed="64"/>
      </bottom>
      <diagonal/>
    </border>
    <border>
      <left style="thin">
        <color indexed="64"/>
      </left>
      <right/>
      <top style="thin">
        <color indexed="64"/>
      </top>
      <bottom/>
      <diagonal/>
    </border>
    <border>
      <left style="thin">
        <color theme="0"/>
      </left>
      <right/>
      <top/>
      <bottom style="thin">
        <color theme="0"/>
      </bottom>
      <diagonal/>
    </border>
    <border>
      <left/>
      <right style="thin">
        <color theme="0"/>
      </right>
      <top/>
      <bottom/>
      <diagonal/>
    </border>
    <border>
      <left style="thin">
        <color theme="0"/>
      </left>
      <right/>
      <top style="thin">
        <color theme="0"/>
      </top>
      <bottom/>
      <diagonal/>
    </border>
    <border>
      <left/>
      <right style="thin">
        <color theme="0"/>
      </right>
      <top/>
      <bottom style="thick">
        <color rgb="FF43B02A"/>
      </bottom>
      <diagonal/>
    </border>
    <border>
      <left style="thin">
        <color theme="0"/>
      </left>
      <right/>
      <top/>
      <bottom style="thick">
        <color rgb="FF43B02A"/>
      </bottom>
      <diagonal/>
    </border>
    <border>
      <left style="thin">
        <color rgb="FF75787B"/>
      </left>
      <right style="thin">
        <color rgb="FF75787B"/>
      </right>
      <top style="thin">
        <color rgb="FF75787B"/>
      </top>
      <bottom style="thin">
        <color rgb="FF75787B"/>
      </bottom>
      <diagonal/>
    </border>
    <border>
      <left/>
      <right/>
      <top/>
      <bottom style="thin">
        <color theme="0"/>
      </bottom>
      <diagonal/>
    </border>
    <border>
      <left style="thick">
        <color theme="0"/>
      </left>
      <right/>
      <top/>
      <bottom style="thin">
        <color theme="0"/>
      </bottom>
      <diagonal/>
    </border>
    <border>
      <left/>
      <right style="thin">
        <color theme="0"/>
      </right>
      <top style="thin">
        <color theme="0"/>
      </top>
      <bottom style="thick">
        <color rgb="FF43B02A"/>
      </bottom>
      <diagonal/>
    </border>
    <border>
      <left style="thin">
        <color theme="0"/>
      </left>
      <right/>
      <top style="thin">
        <color theme="0"/>
      </top>
      <bottom style="thick">
        <color rgb="FF43B02A"/>
      </bottom>
      <diagonal/>
    </border>
    <border>
      <left/>
      <right/>
      <top style="thin">
        <color theme="0"/>
      </top>
      <bottom style="thick">
        <color rgb="FF43B02A"/>
      </bottom>
      <diagonal/>
    </border>
    <border>
      <left style="thick">
        <color theme="0"/>
      </left>
      <right style="thin">
        <color theme="0"/>
      </right>
      <top style="thin">
        <color theme="0"/>
      </top>
      <bottom style="thick">
        <color rgb="FF43B02A"/>
      </bottom>
      <diagonal/>
    </border>
    <border>
      <left/>
      <right/>
      <top style="thin">
        <color theme="0"/>
      </top>
      <bottom/>
      <diagonal/>
    </border>
    <border>
      <left/>
      <right style="thin">
        <color indexed="9"/>
      </right>
      <top style="thin">
        <color theme="0"/>
      </top>
      <bottom/>
      <diagonal/>
    </border>
    <border>
      <left style="thin">
        <color indexed="9"/>
      </left>
      <right style="thin">
        <color indexed="9"/>
      </right>
      <top/>
      <bottom/>
      <diagonal/>
    </border>
    <border>
      <left style="thin">
        <color indexed="9"/>
      </left>
      <right/>
      <top/>
      <bottom style="thin">
        <color indexed="9"/>
      </bottom>
      <diagonal/>
    </border>
    <border>
      <left/>
      <right style="thin">
        <color indexed="9"/>
      </right>
      <top/>
      <bottom style="thin">
        <color indexed="9"/>
      </bottom>
      <diagonal/>
    </border>
    <border>
      <left style="thin">
        <color indexed="9"/>
      </left>
      <right style="thin">
        <color indexed="9"/>
      </right>
      <top style="thin">
        <color theme="0"/>
      </top>
      <bottom/>
      <diagonal/>
    </border>
    <border>
      <left style="thin">
        <color indexed="9"/>
      </left>
      <right style="thin">
        <color indexed="9"/>
      </right>
      <top style="thin">
        <color theme="0"/>
      </top>
      <bottom style="thin">
        <color indexed="9"/>
      </bottom>
      <diagonal/>
    </border>
    <border>
      <left/>
      <right/>
      <top/>
      <bottom style="thick">
        <color rgb="FF43B02A"/>
      </bottom>
      <diagonal/>
    </border>
    <border>
      <left/>
      <right style="thin">
        <color indexed="9"/>
      </right>
      <top/>
      <bottom style="thick">
        <color rgb="FF43B02A"/>
      </bottom>
      <diagonal/>
    </border>
    <border>
      <left style="thin">
        <color indexed="9"/>
      </left>
      <right style="thin">
        <color indexed="9"/>
      </right>
      <top/>
      <bottom style="thick">
        <color rgb="FF43B02A"/>
      </bottom>
      <diagonal/>
    </border>
    <border>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medium">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medium">
        <color indexed="64"/>
      </right>
      <top style="medium">
        <color indexed="64"/>
      </top>
      <bottom style="thin">
        <color indexed="64"/>
      </bottom>
      <diagonal/>
    </border>
    <border>
      <left style="thin">
        <color theme="0" tint="-0.24994659260841701"/>
      </left>
      <right style="medium">
        <color indexed="64"/>
      </right>
      <top style="thin">
        <color indexed="64"/>
      </top>
      <bottom style="thin">
        <color theme="0" tint="-0.24994659260841701"/>
      </bottom>
      <diagonal/>
    </border>
    <border>
      <left style="thin">
        <color theme="0" tint="-0.24994659260841701"/>
      </left>
      <right style="medium">
        <color indexed="64"/>
      </right>
      <top style="thin">
        <color theme="0" tint="-0.24994659260841701"/>
      </top>
      <bottom style="thin">
        <color theme="0" tint="-0.24994659260841701"/>
      </bottom>
      <diagonal/>
    </border>
    <border>
      <left style="thin">
        <color indexed="9"/>
      </left>
      <right/>
      <top style="thin">
        <color theme="0"/>
      </top>
      <bottom style="thin">
        <color indexed="9"/>
      </bottom>
      <diagonal/>
    </border>
    <border>
      <left style="thin">
        <color indexed="9"/>
      </left>
      <right/>
      <top style="thin">
        <color indexed="9"/>
      </top>
      <bottom style="thick">
        <color rgb="FF43B02A"/>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0">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9" fillId="0" borderId="0"/>
    <xf numFmtId="0" fontId="1" fillId="0" borderId="0"/>
    <xf numFmtId="44" fontId="9" fillId="0" borderId="0" applyFont="0" applyFill="0" applyBorder="0" applyAlignment="0" applyProtection="0"/>
    <xf numFmtId="44" fontId="9" fillId="0" borderId="0" applyFont="0" applyFill="0" applyBorder="0" applyAlignment="0" applyProtection="0"/>
    <xf numFmtId="0" fontId="9" fillId="0" borderId="0"/>
    <xf numFmtId="0" fontId="9" fillId="0" borderId="0"/>
  </cellStyleXfs>
  <cellXfs count="297">
    <xf numFmtId="0" fontId="0" fillId="0" borderId="0" xfId="0"/>
    <xf numFmtId="0" fontId="4" fillId="2" borderId="1" xfId="0" applyFont="1" applyFill="1" applyBorder="1" applyAlignment="1">
      <alignment horizontal="center"/>
    </xf>
    <xf numFmtId="44" fontId="3" fillId="2" borderId="1" xfId="2" applyFont="1" applyFill="1" applyBorder="1" applyAlignment="1">
      <alignment horizontal="center"/>
    </xf>
    <xf numFmtId="43" fontId="3" fillId="2" borderId="1" xfId="1" applyFont="1" applyFill="1" applyBorder="1" applyAlignment="1">
      <alignment horizontal="center"/>
    </xf>
    <xf numFmtId="0" fontId="4" fillId="3" borderId="1" xfId="0" applyFont="1" applyFill="1" applyBorder="1" applyAlignment="1">
      <alignment horizontal="center"/>
    </xf>
    <xf numFmtId="0" fontId="3" fillId="3" borderId="1" xfId="0" applyFont="1" applyFill="1" applyBorder="1" applyAlignment="1">
      <alignment horizontal="center"/>
    </xf>
    <xf numFmtId="0" fontId="3" fillId="3" borderId="2" xfId="0" applyFont="1" applyFill="1" applyBorder="1"/>
    <xf numFmtId="44" fontId="4" fillId="2" borderId="5" xfId="2" applyFont="1" applyFill="1" applyBorder="1"/>
    <xf numFmtId="0" fontId="5" fillId="0" borderId="0" xfId="0" applyFont="1"/>
    <xf numFmtId="44" fontId="5" fillId="0" borderId="0" xfId="0" applyNumberFormat="1" applyFont="1"/>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2" fillId="2" borderId="1" xfId="0" applyFont="1" applyFill="1" applyBorder="1" applyAlignment="1">
      <alignment horizontal="center"/>
    </xf>
    <xf numFmtId="0" fontId="3" fillId="3" borderId="3" xfId="0" applyFont="1" applyFill="1" applyBorder="1"/>
    <xf numFmtId="0" fontId="3" fillId="3" borderId="7" xfId="0" applyFont="1" applyFill="1" applyBorder="1"/>
    <xf numFmtId="0" fontId="4" fillId="2" borderId="11" xfId="0" applyFont="1" applyFill="1" applyBorder="1"/>
    <xf numFmtId="0" fontId="4" fillId="2" borderId="12" xfId="0" applyFont="1" applyFill="1" applyBorder="1" applyAlignment="1">
      <alignment horizontal="center"/>
    </xf>
    <xf numFmtId="0" fontId="3" fillId="2" borderId="11" xfId="0" applyFont="1" applyFill="1" applyBorder="1" applyAlignment="1">
      <alignment wrapText="1"/>
    </xf>
    <xf numFmtId="44" fontId="3" fillId="2" borderId="12" xfId="2" applyFont="1" applyFill="1" applyBorder="1" applyAlignment="1">
      <alignment horizontal="center"/>
    </xf>
    <xf numFmtId="0" fontId="3" fillId="2" borderId="11" xfId="0" applyFont="1" applyFill="1" applyBorder="1"/>
    <xf numFmtId="0" fontId="3" fillId="3" borderId="13" xfId="0" applyFont="1" applyFill="1" applyBorder="1"/>
    <xf numFmtId="0" fontId="3" fillId="3" borderId="14" xfId="0" applyFont="1" applyFill="1" applyBorder="1"/>
    <xf numFmtId="44" fontId="3" fillId="2" borderId="12" xfId="0" applyNumberFormat="1" applyFont="1" applyFill="1" applyBorder="1" applyAlignment="1">
      <alignment horizontal="center"/>
    </xf>
    <xf numFmtId="0" fontId="4" fillId="3" borderId="12" xfId="0" applyFont="1" applyFill="1" applyBorder="1" applyAlignment="1">
      <alignment horizontal="center"/>
    </xf>
    <xf numFmtId="0" fontId="4" fillId="2" borderId="11" xfId="0" applyFont="1" applyFill="1" applyBorder="1" applyAlignment="1">
      <alignment horizontal="right"/>
    </xf>
    <xf numFmtId="44" fontId="3" fillId="2" borderId="12" xfId="2" applyFont="1" applyFill="1" applyBorder="1"/>
    <xf numFmtId="0" fontId="3" fillId="3" borderId="15" xfId="0" applyFont="1" applyFill="1" applyBorder="1"/>
    <xf numFmtId="0" fontId="3" fillId="3" borderId="16" xfId="0" applyFont="1" applyFill="1" applyBorder="1"/>
    <xf numFmtId="0" fontId="3" fillId="3" borderId="17" xfId="0" applyFont="1" applyFill="1" applyBorder="1"/>
    <xf numFmtId="0" fontId="7" fillId="0" borderId="0" xfId="0" applyFont="1"/>
    <xf numFmtId="0" fontId="7" fillId="0" borderId="0" xfId="0" applyFont="1" applyAlignment="1">
      <alignment wrapText="1"/>
    </xf>
    <xf numFmtId="0" fontId="8" fillId="3" borderId="18" xfId="0" applyFont="1" applyFill="1" applyBorder="1" applyAlignment="1">
      <alignment horizontal="center" vertical="center"/>
    </xf>
    <xf numFmtId="0" fontId="8" fillId="3" borderId="19" xfId="0" applyFont="1" applyFill="1" applyBorder="1" applyAlignment="1">
      <alignment horizontal="center" vertical="center"/>
    </xf>
    <xf numFmtId="0" fontId="8" fillId="3" borderId="19" xfId="0" applyFont="1" applyFill="1" applyBorder="1" applyAlignment="1">
      <alignment horizontal="center" vertical="center" wrapText="1"/>
    </xf>
    <xf numFmtId="0" fontId="8" fillId="3" borderId="20" xfId="0" applyFont="1" applyFill="1" applyBorder="1" applyAlignment="1">
      <alignment horizontal="center" vertical="center"/>
    </xf>
    <xf numFmtId="0" fontId="8" fillId="0" borderId="0" xfId="0" applyFont="1" applyAlignment="1">
      <alignment horizontal="center" vertical="center"/>
    </xf>
    <xf numFmtId="0" fontId="7" fillId="0" borderId="21" xfId="0" applyFont="1" applyBorder="1"/>
    <xf numFmtId="0" fontId="7" fillId="0" borderId="22" xfId="0" applyFont="1" applyBorder="1"/>
    <xf numFmtId="0" fontId="7" fillId="0" borderId="22" xfId="0" applyFont="1" applyBorder="1" applyAlignment="1">
      <alignment wrapText="1"/>
    </xf>
    <xf numFmtId="0" fontId="7" fillId="0" borderId="23" xfId="0" applyFont="1" applyBorder="1"/>
    <xf numFmtId="0" fontId="7" fillId="0" borderId="11" xfId="0" applyFont="1" applyBorder="1"/>
    <xf numFmtId="0" fontId="7" fillId="0" borderId="1" xfId="0" applyFont="1" applyBorder="1"/>
    <xf numFmtId="0" fontId="7" fillId="0" borderId="1" xfId="0" applyFont="1" applyBorder="1" applyAlignment="1">
      <alignment wrapText="1"/>
    </xf>
    <xf numFmtId="0" fontId="7" fillId="0" borderId="12" xfId="0" applyFont="1" applyBorder="1"/>
    <xf numFmtId="0" fontId="7" fillId="0" borderId="24" xfId="0" applyFont="1" applyBorder="1"/>
    <xf numFmtId="0" fontId="7" fillId="0" borderId="25" xfId="0" applyFont="1" applyBorder="1"/>
    <xf numFmtId="0" fontId="7" fillId="0" borderId="26" xfId="0" applyFont="1" applyBorder="1"/>
    <xf numFmtId="0" fontId="8" fillId="3" borderId="1" xfId="0" applyFont="1" applyFill="1" applyBorder="1" applyAlignment="1">
      <alignment horizontal="right" wrapText="1"/>
    </xf>
    <xf numFmtId="0" fontId="8" fillId="3" borderId="29" xfId="0" applyFont="1" applyFill="1" applyBorder="1" applyAlignment="1">
      <alignment horizontal="right" wrapText="1"/>
    </xf>
    <xf numFmtId="0" fontId="7" fillId="3" borderId="30" xfId="0" applyFont="1" applyFill="1" applyBorder="1"/>
    <xf numFmtId="0" fontId="7" fillId="3" borderId="29" xfId="0" applyFont="1" applyFill="1" applyBorder="1"/>
    <xf numFmtId="0" fontId="7" fillId="3" borderId="31" xfId="0" applyFont="1" applyFill="1" applyBorder="1"/>
    <xf numFmtId="0" fontId="8" fillId="0" borderId="25" xfId="0" applyFont="1" applyBorder="1" applyAlignment="1">
      <alignment horizontal="right" wrapText="1"/>
    </xf>
    <xf numFmtId="0" fontId="10" fillId="0" borderId="0" xfId="4" applyFont="1"/>
    <xf numFmtId="0" fontId="6" fillId="0" borderId="0" xfId="4" applyFont="1" applyAlignment="1">
      <alignment wrapText="1"/>
    </xf>
    <xf numFmtId="0" fontId="6" fillId="5" borderId="0" xfId="4" applyFont="1" applyFill="1" applyAlignment="1">
      <alignment horizontal="center" wrapText="1"/>
    </xf>
    <xf numFmtId="0" fontId="11" fillId="0" borderId="0" xfId="4" applyFont="1" applyAlignment="1">
      <alignment vertical="top" wrapText="1"/>
    </xf>
    <xf numFmtId="0" fontId="11" fillId="0" borderId="0" xfId="4" applyFont="1" applyAlignment="1">
      <alignment wrapText="1"/>
    </xf>
    <xf numFmtId="0" fontId="12" fillId="6" borderId="0" xfId="4" applyFont="1" applyFill="1" applyAlignment="1">
      <alignment horizontal="center" vertical="top" wrapText="1"/>
    </xf>
    <xf numFmtId="0" fontId="10" fillId="6" borderId="0" xfId="4" applyFont="1" applyFill="1" applyAlignment="1">
      <alignment wrapText="1"/>
    </xf>
    <xf numFmtId="0" fontId="10" fillId="6" borderId="0" xfId="4" applyFont="1" applyFill="1"/>
    <xf numFmtId="0" fontId="4" fillId="0" borderId="32" xfId="4" applyFont="1" applyBorder="1" applyAlignment="1">
      <alignment horizontal="left" vertical="top" wrapText="1"/>
    </xf>
    <xf numFmtId="0" fontId="3" fillId="6" borderId="33" xfId="4" applyFont="1" applyFill="1" applyBorder="1"/>
    <xf numFmtId="0" fontId="4" fillId="0" borderId="32" xfId="4" applyFont="1" applyBorder="1" applyAlignment="1">
      <alignment vertical="top" wrapText="1"/>
    </xf>
    <xf numFmtId="0" fontId="3" fillId="8" borderId="34" xfId="4" applyFont="1" applyFill="1" applyBorder="1" applyAlignment="1">
      <alignment vertical="top" wrapText="1"/>
    </xf>
    <xf numFmtId="0" fontId="4" fillId="6" borderId="0" xfId="4" applyFont="1" applyFill="1" applyAlignment="1">
      <alignment vertical="top" wrapText="1"/>
    </xf>
    <xf numFmtId="0" fontId="3" fillId="6" borderId="0" xfId="4" applyFont="1" applyFill="1"/>
    <xf numFmtId="0" fontId="3" fillId="6" borderId="0" xfId="4" applyFont="1" applyFill="1" applyAlignment="1">
      <alignment vertical="top" wrapText="1"/>
    </xf>
    <xf numFmtId="0" fontId="10" fillId="0" borderId="0" xfId="4" applyFont="1" applyAlignment="1">
      <alignment vertical="top" wrapText="1"/>
    </xf>
    <xf numFmtId="0" fontId="4" fillId="0" borderId="0" xfId="4" applyFont="1" applyAlignment="1">
      <alignment wrapText="1"/>
    </xf>
    <xf numFmtId="0" fontId="14" fillId="0" borderId="0" xfId="0" applyFont="1"/>
    <xf numFmtId="0" fontId="3" fillId="0" borderId="0" xfId="4" applyFont="1"/>
    <xf numFmtId="0" fontId="15" fillId="0" borderId="0" xfId="0" applyFont="1"/>
    <xf numFmtId="0" fontId="4" fillId="2" borderId="3" xfId="0" applyFont="1" applyFill="1" applyBorder="1" applyAlignment="1">
      <alignment horizontal="left"/>
    </xf>
    <xf numFmtId="0" fontId="15" fillId="9" borderId="2" xfId="0" applyFont="1" applyFill="1" applyBorder="1"/>
    <xf numFmtId="0" fontId="15" fillId="0" borderId="2" xfId="0" applyFont="1" applyBorder="1"/>
    <xf numFmtId="0" fontId="15" fillId="0" borderId="5" xfId="0" applyFont="1" applyBorder="1"/>
    <xf numFmtId="0" fontId="4" fillId="2" borderId="13" xfId="0" applyFont="1" applyFill="1" applyBorder="1"/>
    <xf numFmtId="44" fontId="3" fillId="2" borderId="14" xfId="2" applyFont="1" applyFill="1" applyBorder="1" applyAlignment="1">
      <alignment horizontal="center"/>
    </xf>
    <xf numFmtId="0" fontId="3" fillId="3" borderId="37" xfId="0" applyFont="1" applyFill="1" applyBorder="1"/>
    <xf numFmtId="0" fontId="3" fillId="3" borderId="0" xfId="0" applyFont="1" applyFill="1"/>
    <xf numFmtId="0" fontId="8" fillId="3" borderId="18" xfId="0" applyFont="1" applyFill="1" applyBorder="1" applyAlignment="1">
      <alignment horizontal="center" vertical="center" wrapText="1"/>
    </xf>
    <xf numFmtId="0" fontId="21" fillId="0" borderId="0" xfId="0" applyFont="1" applyAlignment="1">
      <alignment vertical="top" wrapText="1"/>
    </xf>
    <xf numFmtId="0" fontId="21" fillId="0" borderId="0" xfId="5" applyFont="1"/>
    <xf numFmtId="49" fontId="21" fillId="0" borderId="0" xfId="5" quotePrefix="1" applyNumberFormat="1" applyFont="1" applyAlignment="1">
      <alignment horizontal="right"/>
    </xf>
    <xf numFmtId="49" fontId="21" fillId="0" borderId="0" xfId="5" applyNumberFormat="1" applyFont="1" applyAlignment="1">
      <alignment horizontal="center"/>
    </xf>
    <xf numFmtId="164" fontId="21" fillId="0" borderId="0" xfId="6" applyNumberFormat="1" applyFont="1" applyBorder="1" applyAlignment="1">
      <alignment horizontal="left"/>
    </xf>
    <xf numFmtId="164" fontId="21" fillId="0" borderId="0" xfId="6" applyNumberFormat="1" applyFont="1" applyFill="1" applyBorder="1"/>
    <xf numFmtId="49" fontId="23" fillId="0" borderId="0" xfId="5" quotePrefix="1" applyNumberFormat="1" applyFont="1" applyAlignment="1">
      <alignment horizontal="left"/>
    </xf>
    <xf numFmtId="0" fontId="7" fillId="0" borderId="16" xfId="0" applyFont="1" applyBorder="1"/>
    <xf numFmtId="0" fontId="3" fillId="3" borderId="14" xfId="0" applyFont="1" applyFill="1" applyBorder="1" applyAlignment="1">
      <alignment horizontal="center"/>
    </xf>
    <xf numFmtId="0" fontId="15" fillId="9" borderId="32" xfId="0" applyFont="1" applyFill="1" applyBorder="1"/>
    <xf numFmtId="0" fontId="15" fillId="9" borderId="34" xfId="0" applyFont="1" applyFill="1" applyBorder="1"/>
    <xf numFmtId="0" fontId="19" fillId="0" borderId="18" xfId="0" applyFont="1" applyBorder="1"/>
    <xf numFmtId="0" fontId="19" fillId="0" borderId="20" xfId="0" applyFont="1" applyBorder="1" applyAlignment="1">
      <alignment horizontal="center"/>
    </xf>
    <xf numFmtId="0" fontId="20" fillId="0" borderId="6" xfId="0" applyFont="1" applyBorder="1" applyAlignment="1">
      <alignment horizontal="center"/>
    </xf>
    <xf numFmtId="0" fontId="20" fillId="0" borderId="5" xfId="0" applyFont="1" applyBorder="1" applyAlignment="1">
      <alignment horizontal="center"/>
    </xf>
    <xf numFmtId="0" fontId="25" fillId="0" borderId="5" xfId="0" applyFont="1" applyBorder="1"/>
    <xf numFmtId="0" fontId="22" fillId="3" borderId="41" xfId="0" applyFont="1" applyFill="1" applyBorder="1" applyAlignment="1">
      <alignment horizontal="center" vertical="center" wrapText="1"/>
    </xf>
    <xf numFmtId="0" fontId="22" fillId="3" borderId="42" xfId="0" applyFont="1" applyFill="1" applyBorder="1" applyAlignment="1">
      <alignment horizontal="center" vertical="center" wrapText="1"/>
    </xf>
    <xf numFmtId="0" fontId="22" fillId="3" borderId="43" xfId="0" applyFont="1" applyFill="1" applyBorder="1" applyAlignment="1">
      <alignment horizontal="center" vertical="center" wrapText="1"/>
    </xf>
    <xf numFmtId="0" fontId="22" fillId="3" borderId="44" xfId="0" applyFont="1" applyFill="1" applyBorder="1" applyAlignment="1">
      <alignment horizontal="center" vertical="center" wrapText="1"/>
    </xf>
    <xf numFmtId="0" fontId="22" fillId="3" borderId="45" xfId="0" applyFont="1" applyFill="1" applyBorder="1" applyAlignment="1">
      <alignment horizontal="center" vertical="center" wrapText="1"/>
    </xf>
    <xf numFmtId="0" fontId="22" fillId="3" borderId="34" xfId="0" applyFont="1" applyFill="1" applyBorder="1" applyAlignment="1">
      <alignment horizontal="center" vertical="center" wrapText="1"/>
    </xf>
    <xf numFmtId="49" fontId="23" fillId="0" borderId="39" xfId="5" applyNumberFormat="1" applyFont="1" applyBorder="1" applyAlignment="1">
      <alignment horizontal="center"/>
    </xf>
    <xf numFmtId="0" fontId="26" fillId="0" borderId="0" xfId="0" applyFont="1"/>
    <xf numFmtId="0" fontId="2" fillId="10" borderId="8" xfId="0" applyFont="1" applyFill="1" applyBorder="1" applyAlignment="1">
      <alignment horizontal="center"/>
    </xf>
    <xf numFmtId="1" fontId="2" fillId="0" borderId="9" xfId="0" applyNumberFormat="1" applyFont="1" applyBorder="1" applyAlignment="1">
      <alignment horizontal="center" wrapText="1"/>
    </xf>
    <xf numFmtId="0" fontId="2" fillId="0" borderId="9" xfId="0" applyFont="1" applyBorder="1" applyAlignment="1">
      <alignment horizontal="center"/>
    </xf>
    <xf numFmtId="42" fontId="2" fillId="0" borderId="9" xfId="0" applyNumberFormat="1" applyFont="1" applyBorder="1" applyAlignment="1">
      <alignment horizontal="center"/>
    </xf>
    <xf numFmtId="0" fontId="2" fillId="0" borderId="10" xfId="0" applyFont="1" applyBorder="1" applyAlignment="1">
      <alignment horizontal="center" wrapText="1"/>
    </xf>
    <xf numFmtId="0" fontId="27" fillId="0" borderId="0" xfId="0" applyFont="1"/>
    <xf numFmtId="0" fontId="2" fillId="10" borderId="21" xfId="0" applyFont="1" applyFill="1" applyBorder="1" applyAlignment="1">
      <alignment horizontal="center"/>
    </xf>
    <xf numFmtId="1" fontId="2" fillId="10" borderId="22" xfId="0" applyNumberFormat="1" applyFont="1" applyFill="1" applyBorder="1" applyAlignment="1">
      <alignment horizontal="center" wrapText="1"/>
    </xf>
    <xf numFmtId="0" fontId="2" fillId="0" borderId="22" xfId="0" applyFont="1" applyBorder="1" applyAlignment="1">
      <alignment horizontal="center"/>
    </xf>
    <xf numFmtId="0" fontId="2" fillId="10" borderId="23" xfId="0" applyFont="1" applyFill="1" applyBorder="1" applyAlignment="1">
      <alignment horizontal="center" wrapText="1"/>
    </xf>
    <xf numFmtId="165" fontId="27" fillId="0" borderId="1" xfId="1" applyNumberFormat="1" applyFont="1" applyFill="1" applyBorder="1" applyAlignment="1">
      <alignment horizontal="center" vertical="center" wrapText="1"/>
    </xf>
    <xf numFmtId="165" fontId="27" fillId="0" borderId="1" xfId="0" applyNumberFormat="1" applyFont="1" applyBorder="1" applyAlignment="1">
      <alignment horizontal="right"/>
    </xf>
    <xf numFmtId="165" fontId="27" fillId="0" borderId="1" xfId="6" applyNumberFormat="1" applyFont="1" applyFill="1" applyBorder="1" applyProtection="1"/>
    <xf numFmtId="165" fontId="2" fillId="0" borderId="1" xfId="6" applyNumberFormat="1" applyFont="1" applyFill="1" applyBorder="1"/>
    <xf numFmtId="165" fontId="27" fillId="0" borderId="1" xfId="0" applyNumberFormat="1" applyFont="1" applyBorder="1" applyAlignment="1">
      <alignment horizontal="center" vertical="center" wrapText="1"/>
    </xf>
    <xf numFmtId="165" fontId="27" fillId="0" borderId="12" xfId="0" applyNumberFormat="1" applyFont="1" applyBorder="1"/>
    <xf numFmtId="49" fontId="27" fillId="0" borderId="11" xfId="0" applyNumberFormat="1" applyFont="1" applyBorder="1" applyAlignment="1">
      <alignment horizontal="left" vertical="center" wrapText="1"/>
    </xf>
    <xf numFmtId="0" fontId="27" fillId="0" borderId="24" xfId="0" applyFont="1" applyBorder="1" applyAlignment="1">
      <alignment horizontal="left" wrapText="1"/>
    </xf>
    <xf numFmtId="166" fontId="27" fillId="0" borderId="25" xfId="0" applyNumberFormat="1" applyFont="1" applyBorder="1" applyAlignment="1">
      <alignment horizontal="center" vertical="center" wrapText="1"/>
    </xf>
    <xf numFmtId="167" fontId="27" fillId="0" borderId="25" xfId="1" applyNumberFormat="1" applyFont="1" applyFill="1" applyBorder="1"/>
    <xf numFmtId="44" fontId="27" fillId="0" borderId="25" xfId="6" applyFont="1" applyFill="1" applyBorder="1" applyProtection="1">
      <protection locked="0"/>
    </xf>
    <xf numFmtId="42" fontId="2" fillId="0" borderId="25" xfId="6" applyNumberFormat="1" applyFont="1" applyFill="1" applyBorder="1"/>
    <xf numFmtId="0" fontId="27" fillId="0" borderId="26" xfId="0" applyFont="1" applyBorder="1"/>
    <xf numFmtId="0" fontId="27" fillId="0" borderId="0" xfId="0" applyFont="1" applyAlignment="1">
      <alignment horizontal="left" wrapText="1"/>
    </xf>
    <xf numFmtId="166" fontId="27" fillId="0" borderId="0" xfId="0" applyNumberFormat="1" applyFont="1" applyAlignment="1">
      <alignment horizontal="center" vertical="center" wrapText="1"/>
    </xf>
    <xf numFmtId="167" fontId="27" fillId="0" borderId="0" xfId="1" applyNumberFormat="1" applyFont="1" applyFill="1" applyBorder="1"/>
    <xf numFmtId="44" fontId="27" fillId="0" borderId="0" xfId="6" applyFont="1" applyFill="1" applyBorder="1" applyProtection="1">
      <protection locked="0"/>
    </xf>
    <xf numFmtId="42" fontId="2" fillId="0" borderId="0" xfId="6" applyNumberFormat="1" applyFont="1" applyFill="1" applyBorder="1"/>
    <xf numFmtId="49" fontId="28" fillId="0" borderId="32" xfId="0" applyNumberFormat="1" applyFont="1" applyBorder="1" applyAlignment="1">
      <alignment horizontal="center" vertical="center" wrapText="1"/>
    </xf>
    <xf numFmtId="0" fontId="28" fillId="11" borderId="8" xfId="0" applyFont="1" applyFill="1" applyBorder="1" applyAlignment="1">
      <alignment horizontal="center"/>
    </xf>
    <xf numFmtId="1" fontId="28" fillId="0" borderId="9" xfId="0" applyNumberFormat="1" applyFont="1" applyBorder="1" applyAlignment="1">
      <alignment horizontal="center" wrapText="1"/>
    </xf>
    <xf numFmtId="0" fontId="28" fillId="0" borderId="9" xfId="0" applyFont="1" applyBorder="1" applyAlignment="1">
      <alignment horizontal="center"/>
    </xf>
    <xf numFmtId="42" fontId="28" fillId="0" borderId="9" xfId="0" applyNumberFormat="1" applyFont="1" applyBorder="1" applyAlignment="1">
      <alignment horizontal="center"/>
    </xf>
    <xf numFmtId="0" fontId="28" fillId="0" borderId="10" xfId="0" applyFont="1" applyBorder="1" applyAlignment="1">
      <alignment horizontal="center" wrapText="1"/>
    </xf>
    <xf numFmtId="0" fontId="28" fillId="11" borderId="21" xfId="0" applyFont="1" applyFill="1" applyBorder="1" applyAlignment="1">
      <alignment horizontal="center"/>
    </xf>
    <xf numFmtId="1" fontId="28" fillId="11" borderId="22" xfId="0" applyNumberFormat="1" applyFont="1" applyFill="1" applyBorder="1" applyAlignment="1">
      <alignment horizontal="center" wrapText="1"/>
    </xf>
    <xf numFmtId="9" fontId="28" fillId="0" borderId="22" xfId="0" applyNumberFormat="1" applyFont="1" applyBorder="1" applyAlignment="1">
      <alignment horizontal="center"/>
    </xf>
    <xf numFmtId="0" fontId="28" fillId="11" borderId="23" xfId="0" applyFont="1" applyFill="1" applyBorder="1" applyAlignment="1">
      <alignment horizontal="center" wrapText="1"/>
    </xf>
    <xf numFmtId="49" fontId="28" fillId="0" borderId="11" xfId="0" applyNumberFormat="1" applyFont="1" applyBorder="1" applyAlignment="1">
      <alignment horizontal="left" vertical="center" wrapText="1"/>
    </xf>
    <xf numFmtId="165" fontId="29" fillId="0" borderId="1" xfId="1" applyNumberFormat="1" applyFont="1" applyFill="1" applyBorder="1" applyAlignment="1">
      <alignment horizontal="center" vertical="center" wrapText="1"/>
    </xf>
    <xf numFmtId="165" fontId="29" fillId="0" borderId="1" xfId="0" applyNumberFormat="1" applyFont="1" applyBorder="1" applyAlignment="1">
      <alignment horizontal="right"/>
    </xf>
    <xf numFmtId="165" fontId="29" fillId="0" borderId="1" xfId="6" applyNumberFormat="1" applyFont="1" applyFill="1" applyBorder="1" applyProtection="1"/>
    <xf numFmtId="165" fontId="29" fillId="0" borderId="1" xfId="6" applyNumberFormat="1" applyFont="1" applyFill="1" applyBorder="1"/>
    <xf numFmtId="165" fontId="29" fillId="0" borderId="1" xfId="0" applyNumberFormat="1" applyFont="1" applyBorder="1" applyAlignment="1">
      <alignment horizontal="center" vertical="center" wrapText="1"/>
    </xf>
    <xf numFmtId="165" fontId="29" fillId="0" borderId="12" xfId="0" applyNumberFormat="1" applyFont="1" applyBorder="1"/>
    <xf numFmtId="9" fontId="30" fillId="2" borderId="1" xfId="3" applyFont="1" applyFill="1" applyBorder="1" applyAlignment="1">
      <alignment horizontal="center"/>
    </xf>
    <xf numFmtId="0" fontId="31" fillId="2" borderId="11" xfId="0" applyFont="1" applyFill="1" applyBorder="1"/>
    <xf numFmtId="0" fontId="4" fillId="2" borderId="1" xfId="0" applyFont="1" applyFill="1" applyBorder="1" applyAlignment="1">
      <alignment horizontal="center" wrapText="1"/>
    </xf>
    <xf numFmtId="44" fontId="3" fillId="3" borderId="12" xfId="2" applyFont="1" applyFill="1" applyBorder="1"/>
    <xf numFmtId="0" fontId="19" fillId="7" borderId="0" xfId="0" applyFont="1" applyFill="1"/>
    <xf numFmtId="0" fontId="15" fillId="0" borderId="46" xfId="0" applyFont="1" applyBorder="1"/>
    <xf numFmtId="0" fontId="15" fillId="9" borderId="1" xfId="0" applyFont="1" applyFill="1" applyBorder="1"/>
    <xf numFmtId="0" fontId="24" fillId="12" borderId="5" xfId="0" applyFont="1" applyFill="1" applyBorder="1"/>
    <xf numFmtId="0" fontId="15" fillId="12" borderId="5" xfId="0" applyFont="1" applyFill="1" applyBorder="1"/>
    <xf numFmtId="0" fontId="16" fillId="0" borderId="40" xfId="0" applyFont="1" applyBorder="1" applyAlignment="1">
      <alignment horizontal="right"/>
    </xf>
    <xf numFmtId="0" fontId="17" fillId="0" borderId="0" xfId="0" applyFont="1" applyAlignment="1">
      <alignment wrapText="1"/>
    </xf>
    <xf numFmtId="0" fontId="16" fillId="7" borderId="5" xfId="0" applyFont="1" applyFill="1" applyBorder="1" applyAlignment="1">
      <alignment horizontal="center"/>
    </xf>
    <xf numFmtId="0" fontId="15" fillId="0" borderId="1" xfId="0" applyFont="1" applyBorder="1"/>
    <xf numFmtId="0" fontId="9" fillId="0" borderId="0" xfId="4"/>
    <xf numFmtId="0" fontId="32" fillId="13" borderId="0" xfId="8" applyFont="1" applyFill="1"/>
    <xf numFmtId="0" fontId="32" fillId="13" borderId="47" xfId="8" applyFont="1" applyFill="1" applyBorder="1" applyAlignment="1">
      <alignment horizontal="center"/>
    </xf>
    <xf numFmtId="43" fontId="33" fillId="13" borderId="48" xfId="1" applyFont="1" applyFill="1" applyBorder="1" applyAlignment="1" applyProtection="1">
      <alignment horizontal="center" wrapText="1"/>
    </xf>
    <xf numFmtId="168" fontId="33" fillId="13" borderId="49" xfId="1" applyNumberFormat="1" applyFont="1" applyFill="1" applyBorder="1" applyAlignment="1" applyProtection="1">
      <alignment horizontal="center" wrapText="1"/>
    </xf>
    <xf numFmtId="43" fontId="33" fillId="13" borderId="50" xfId="1" applyFont="1" applyFill="1" applyBorder="1" applyAlignment="1" applyProtection="1">
      <alignment horizontal="center" wrapText="1"/>
    </xf>
    <xf numFmtId="168" fontId="33" fillId="13" borderId="51" xfId="1" applyNumberFormat="1" applyFont="1" applyFill="1" applyBorder="1" applyAlignment="1" applyProtection="1">
      <alignment horizontal="center" wrapText="1"/>
    </xf>
    <xf numFmtId="169" fontId="34" fillId="0" borderId="52" xfId="8" applyNumberFormat="1" applyFont="1" applyBorder="1"/>
    <xf numFmtId="0" fontId="32" fillId="13" borderId="53" xfId="8" applyFont="1" applyFill="1" applyBorder="1"/>
    <xf numFmtId="0" fontId="35" fillId="13" borderId="53" xfId="8" applyFont="1" applyFill="1" applyBorder="1"/>
    <xf numFmtId="0" fontId="32" fillId="13" borderId="54" xfId="8" applyFont="1" applyFill="1" applyBorder="1" applyAlignment="1">
      <alignment horizontal="centerContinuous"/>
    </xf>
    <xf numFmtId="43" fontId="33" fillId="13" borderId="55" xfId="1" applyFont="1" applyFill="1" applyBorder="1" applyAlignment="1" applyProtection="1">
      <alignment horizontal="center" wrapText="1"/>
    </xf>
    <xf numFmtId="43" fontId="33" fillId="13" borderId="56" xfId="1" applyFont="1" applyFill="1" applyBorder="1" applyAlignment="1" applyProtection="1">
      <alignment horizontal="center" wrapText="1"/>
    </xf>
    <xf numFmtId="43" fontId="33" fillId="13" borderId="57" xfId="1" applyFont="1" applyFill="1" applyBorder="1" applyAlignment="1" applyProtection="1">
      <alignment horizontal="center" wrapText="1"/>
    </xf>
    <xf numFmtId="43" fontId="33" fillId="13" borderId="58" xfId="1" applyFont="1" applyFill="1" applyBorder="1" applyAlignment="1" applyProtection="1">
      <alignment horizontal="center" wrapText="1"/>
    </xf>
    <xf numFmtId="0" fontId="34" fillId="0" borderId="0" xfId="8" applyFont="1"/>
    <xf numFmtId="0" fontId="3" fillId="7" borderId="34" xfId="4" applyFont="1" applyFill="1" applyBorder="1" applyAlignment="1">
      <alignment vertical="top" wrapText="1"/>
    </xf>
    <xf numFmtId="167" fontId="3" fillId="2" borderId="1" xfId="1" applyNumberFormat="1" applyFont="1" applyFill="1" applyBorder="1" applyAlignment="1">
      <alignment horizontal="center"/>
    </xf>
    <xf numFmtId="165" fontId="3" fillId="2" borderId="1" xfId="1" applyNumberFormat="1" applyFont="1" applyFill="1" applyBorder="1" applyAlignment="1">
      <alignment horizontal="center"/>
    </xf>
    <xf numFmtId="165" fontId="27" fillId="0" borderId="0" xfId="0" applyNumberFormat="1" applyFont="1"/>
    <xf numFmtId="165" fontId="3" fillId="2" borderId="12" xfId="2" applyNumberFormat="1" applyFont="1" applyFill="1" applyBorder="1" applyAlignment="1">
      <alignment horizontal="center"/>
    </xf>
    <xf numFmtId="44" fontId="3" fillId="0" borderId="14" xfId="0" applyNumberFormat="1" applyFont="1" applyBorder="1" applyAlignment="1">
      <alignment horizontal="center"/>
    </xf>
    <xf numFmtId="44" fontId="0" fillId="0" borderId="0" xfId="0" applyNumberFormat="1"/>
    <xf numFmtId="9" fontId="0" fillId="0" borderId="0" xfId="3" applyFont="1"/>
    <xf numFmtId="170" fontId="0" fillId="0" borderId="0" xfId="3" applyNumberFormat="1" applyFont="1"/>
    <xf numFmtId="10" fontId="15" fillId="0" borderId="5" xfId="3" applyNumberFormat="1" applyFont="1" applyBorder="1" applyAlignment="1">
      <alignment horizontal="center"/>
    </xf>
    <xf numFmtId="10" fontId="15" fillId="0" borderId="5" xfId="0" applyNumberFormat="1" applyFont="1" applyBorder="1" applyAlignment="1">
      <alignment horizontal="center"/>
    </xf>
    <xf numFmtId="0" fontId="15" fillId="0" borderId="5" xfId="0" applyFont="1" applyBorder="1" applyAlignment="1">
      <alignment horizontal="center"/>
    </xf>
    <xf numFmtId="0" fontId="15" fillId="9" borderId="35" xfId="0" applyFont="1" applyFill="1" applyBorder="1" applyAlignment="1">
      <alignment horizontal="center"/>
    </xf>
    <xf numFmtId="0" fontId="15" fillId="9" borderId="36" xfId="0" applyFont="1" applyFill="1" applyBorder="1" applyAlignment="1">
      <alignment horizontal="center"/>
    </xf>
    <xf numFmtId="0" fontId="15" fillId="0" borderId="39" xfId="0" applyFont="1" applyBorder="1" applyAlignment="1">
      <alignment horizontal="center"/>
    </xf>
    <xf numFmtId="0" fontId="15" fillId="9" borderId="1" xfId="0" applyFont="1" applyFill="1" applyBorder="1" applyAlignment="1">
      <alignment horizontal="center"/>
    </xf>
    <xf numFmtId="0" fontId="15" fillId="0" borderId="34" xfId="0" applyFont="1" applyBorder="1" applyAlignment="1">
      <alignment horizontal="center"/>
    </xf>
    <xf numFmtId="0" fontId="36" fillId="13" borderId="61" xfId="9" applyFont="1" applyFill="1" applyBorder="1" applyAlignment="1">
      <alignment wrapText="1"/>
    </xf>
    <xf numFmtId="0" fontId="36" fillId="13" borderId="61" xfId="9" applyFont="1" applyFill="1" applyBorder="1" applyAlignment="1">
      <alignment horizontal="center" wrapText="1"/>
    </xf>
    <xf numFmtId="171" fontId="36" fillId="13" borderId="62" xfId="9" applyNumberFormat="1" applyFont="1" applyFill="1" applyBorder="1" applyAlignment="1">
      <alignment horizontal="centerContinuous" vertical="center" wrapText="1"/>
    </xf>
    <xf numFmtId="171" fontId="36" fillId="13" borderId="63" xfId="9" applyNumberFormat="1" applyFont="1" applyFill="1" applyBorder="1" applyAlignment="1">
      <alignment horizontal="centerContinuous" vertical="center" wrapText="1"/>
    </xf>
    <xf numFmtId="171" fontId="36" fillId="13" borderId="61" xfId="9" applyNumberFormat="1" applyFont="1" applyFill="1" applyBorder="1" applyAlignment="1">
      <alignment horizontal="center" wrapText="1"/>
    </xf>
    <xf numFmtId="172" fontId="36" fillId="13" borderId="65" xfId="9" applyNumberFormat="1" applyFont="1" applyFill="1" applyBorder="1" applyAlignment="1">
      <alignment horizontal="centerContinuous" vertical="center" wrapText="1"/>
    </xf>
    <xf numFmtId="0" fontId="36" fillId="13" borderId="68" xfId="9" applyFont="1" applyFill="1" applyBorder="1" applyAlignment="1">
      <alignment wrapText="1"/>
    </xf>
    <xf numFmtId="0" fontId="36" fillId="13" borderId="68" xfId="9" applyFont="1" applyFill="1" applyBorder="1" applyAlignment="1">
      <alignment horizontal="center" vertical="center" wrapText="1"/>
    </xf>
    <xf numFmtId="0" fontId="36" fillId="13" borderId="68" xfId="9" applyFont="1" applyFill="1" applyBorder="1" applyAlignment="1">
      <alignment horizontal="left" wrapText="1"/>
    </xf>
    <xf numFmtId="0" fontId="36" fillId="13" borderId="68" xfId="9" applyFont="1" applyFill="1" applyBorder="1" applyAlignment="1">
      <alignment horizontal="center" wrapText="1"/>
    </xf>
    <xf numFmtId="171" fontId="36" fillId="13" borderId="68" xfId="9" applyNumberFormat="1" applyFont="1" applyFill="1" applyBorder="1" applyAlignment="1">
      <alignment horizontal="center" wrapText="1"/>
    </xf>
    <xf numFmtId="172" fontId="36" fillId="13" borderId="68" xfId="9" applyNumberFormat="1" applyFont="1" applyFill="1" applyBorder="1" applyAlignment="1">
      <alignment horizontal="center" wrapText="1"/>
    </xf>
    <xf numFmtId="0" fontId="3" fillId="0" borderId="0" xfId="8" applyFont="1"/>
    <xf numFmtId="0" fontId="3" fillId="0" borderId="0" xfId="8" applyFont="1" applyAlignment="1">
      <alignment horizontal="right"/>
    </xf>
    <xf numFmtId="0" fontId="3" fillId="0" borderId="52" xfId="1" applyNumberFormat="1" applyFont="1" applyFill="1" applyBorder="1" applyAlignment="1" applyProtection="1">
      <alignment horizontal="left"/>
    </xf>
    <xf numFmtId="43" fontId="3" fillId="0" borderId="52" xfId="1" applyFont="1" applyFill="1" applyBorder="1" applyAlignment="1" applyProtection="1">
      <alignment horizontal="left"/>
    </xf>
    <xf numFmtId="43" fontId="3" fillId="0" borderId="52" xfId="1" applyFont="1" applyFill="1" applyBorder="1" applyAlignment="1" applyProtection="1"/>
    <xf numFmtId="0" fontId="3" fillId="3" borderId="52" xfId="1" applyNumberFormat="1" applyFont="1" applyFill="1" applyBorder="1" applyAlignment="1" applyProtection="1">
      <protection locked="0"/>
    </xf>
    <xf numFmtId="0" fontId="3" fillId="2" borderId="52" xfId="1" applyNumberFormat="1" applyFont="1" applyFill="1" applyBorder="1" applyAlignment="1" applyProtection="1">
      <alignment horizontal="center"/>
    </xf>
    <xf numFmtId="0" fontId="3" fillId="3" borderId="52" xfId="1" applyNumberFormat="1" applyFont="1" applyFill="1" applyBorder="1" applyAlignment="1" applyProtection="1">
      <alignment horizontal="center" vertical="center"/>
      <protection locked="0"/>
    </xf>
    <xf numFmtId="165" fontId="3" fillId="0" borderId="52" xfId="1" applyNumberFormat="1" applyFont="1" applyFill="1" applyBorder="1" applyAlignment="1" applyProtection="1">
      <alignment horizontal="right"/>
    </xf>
    <xf numFmtId="165" fontId="3" fillId="0" borderId="52" xfId="8" applyNumberFormat="1" applyFont="1" applyBorder="1" applyAlignment="1">
      <alignment horizontal="right"/>
    </xf>
    <xf numFmtId="173" fontId="3" fillId="3" borderId="52" xfId="3" applyNumberFormat="1" applyFont="1" applyFill="1" applyBorder="1" applyAlignment="1" applyProtection="1">
      <alignment horizontal="right"/>
      <protection locked="0"/>
    </xf>
    <xf numFmtId="0" fontId="37" fillId="0" borderId="2" xfId="8" applyFont="1" applyBorder="1"/>
    <xf numFmtId="0" fontId="34" fillId="0" borderId="69" xfId="8" applyFont="1" applyBorder="1"/>
    <xf numFmtId="10" fontId="34" fillId="3" borderId="70" xfId="3" applyNumberFormat="1" applyFont="1" applyFill="1" applyBorder="1" applyAlignment="1" applyProtection="1">
      <alignment horizontal="center"/>
      <protection locked="0"/>
    </xf>
    <xf numFmtId="43" fontId="34" fillId="0" borderId="75" xfId="1" applyFont="1" applyBorder="1" applyProtection="1"/>
    <xf numFmtId="174" fontId="34" fillId="0" borderId="76" xfId="8" applyNumberFormat="1" applyFont="1" applyBorder="1"/>
    <xf numFmtId="174" fontId="34" fillId="0" borderId="79" xfId="8" applyNumberFormat="1" applyFont="1" applyBorder="1"/>
    <xf numFmtId="0" fontId="37" fillId="14" borderId="71" xfId="8" applyFont="1" applyFill="1" applyBorder="1"/>
    <xf numFmtId="0" fontId="37" fillId="14" borderId="72" xfId="8" applyFont="1" applyFill="1" applyBorder="1"/>
    <xf numFmtId="0" fontId="37" fillId="14" borderId="77" xfId="8" applyFont="1" applyFill="1" applyBorder="1"/>
    <xf numFmtId="0" fontId="37" fillId="14" borderId="73" xfId="8" applyFont="1" applyFill="1" applyBorder="1"/>
    <xf numFmtId="0" fontId="37" fillId="14" borderId="74" xfId="8" applyFont="1" applyFill="1" applyBorder="1" applyAlignment="1">
      <alignment horizontal="center"/>
    </xf>
    <xf numFmtId="0" fontId="37" fillId="14" borderId="78" xfId="8" applyFont="1" applyFill="1" applyBorder="1" applyAlignment="1">
      <alignment horizontal="center"/>
    </xf>
    <xf numFmtId="1" fontId="36" fillId="13" borderId="80" xfId="9" applyNumberFormat="1" applyFont="1" applyFill="1" applyBorder="1" applyAlignment="1">
      <alignment horizontal="centerContinuous" vertical="center" wrapText="1"/>
    </xf>
    <xf numFmtId="0" fontId="36" fillId="13" borderId="81" xfId="9" applyFont="1" applyFill="1" applyBorder="1" applyAlignment="1">
      <alignment horizontal="center" wrapText="1"/>
    </xf>
    <xf numFmtId="165" fontId="3" fillId="0" borderId="52" xfId="8" applyNumberFormat="1" applyFont="1" applyBorder="1"/>
    <xf numFmtId="9" fontId="2" fillId="0" borderId="22" xfId="3" applyFont="1" applyBorder="1" applyAlignment="1">
      <alignment horizontal="center"/>
    </xf>
    <xf numFmtId="49" fontId="21" fillId="2" borderId="22" xfId="5" applyNumberFormat="1" applyFont="1" applyFill="1" applyBorder="1" applyAlignment="1">
      <alignment horizontal="center"/>
    </xf>
    <xf numFmtId="0" fontId="21" fillId="2" borderId="22" xfId="5" applyFont="1" applyFill="1" applyBorder="1"/>
    <xf numFmtId="165" fontId="21" fillId="2" borderId="22" xfId="6" applyNumberFormat="1" applyFont="1" applyFill="1" applyBorder="1" applyAlignment="1">
      <alignment horizontal="center"/>
    </xf>
    <xf numFmtId="0" fontId="8" fillId="3" borderId="82" xfId="0" applyFont="1" applyFill="1" applyBorder="1" applyAlignment="1">
      <alignment horizontal="center" vertical="center" wrapText="1"/>
    </xf>
    <xf numFmtId="0" fontId="8" fillId="3" borderId="83" xfId="0" applyFont="1" applyFill="1" applyBorder="1" applyAlignment="1">
      <alignment horizontal="center" vertical="center"/>
    </xf>
    <xf numFmtId="0" fontId="8" fillId="3" borderId="84" xfId="0" applyFont="1" applyFill="1" applyBorder="1" applyAlignment="1">
      <alignment horizontal="center" vertical="center"/>
    </xf>
    <xf numFmtId="0" fontId="8" fillId="3" borderId="85" xfId="0" applyFont="1" applyFill="1" applyBorder="1" applyAlignment="1">
      <alignment horizontal="center" vertical="center"/>
    </xf>
    <xf numFmtId="0" fontId="8" fillId="3" borderId="85" xfId="0" applyFont="1" applyFill="1" applyBorder="1" applyAlignment="1">
      <alignment horizontal="center" vertical="center" wrapText="1"/>
    </xf>
    <xf numFmtId="165" fontId="7" fillId="0" borderId="1" xfId="0" applyNumberFormat="1" applyFont="1" applyBorder="1"/>
    <xf numFmtId="0" fontId="8" fillId="3" borderId="82" xfId="0" applyFont="1" applyFill="1" applyBorder="1" applyAlignment="1">
      <alignment horizontal="center" vertical="center"/>
    </xf>
    <xf numFmtId="0" fontId="7" fillId="4" borderId="21" xfId="0" applyFont="1" applyFill="1" applyBorder="1"/>
    <xf numFmtId="0" fontId="7" fillId="4" borderId="22" xfId="0" applyFont="1" applyFill="1" applyBorder="1"/>
    <xf numFmtId="0" fontId="7" fillId="4" borderId="38" xfId="0" applyFont="1" applyFill="1" applyBorder="1"/>
    <xf numFmtId="10" fontId="30" fillId="2" borderId="1" xfId="3" applyNumberFormat="1" applyFont="1" applyFill="1" applyBorder="1" applyAlignment="1">
      <alignment horizontal="center"/>
    </xf>
    <xf numFmtId="9" fontId="30" fillId="2" borderId="1" xfId="3" applyFont="1" applyFill="1" applyBorder="1" applyAlignment="1">
      <alignment horizontal="center" wrapText="1"/>
    </xf>
    <xf numFmtId="43" fontId="3" fillId="2" borderId="1" xfId="1" applyFont="1" applyFill="1" applyBorder="1" applyAlignment="1"/>
    <xf numFmtId="43" fontId="4" fillId="0" borderId="1" xfId="0" applyNumberFormat="1" applyFont="1" applyBorder="1" applyAlignment="1">
      <alignment horizontal="center"/>
    </xf>
    <xf numFmtId="167" fontId="4" fillId="0" borderId="1" xfId="0" applyNumberFormat="1" applyFont="1" applyBorder="1" applyAlignment="1">
      <alignment horizontal="center"/>
    </xf>
    <xf numFmtId="0" fontId="38" fillId="2" borderId="22" xfId="5" applyFont="1" applyFill="1" applyBorder="1"/>
    <xf numFmtId="0" fontId="21" fillId="10" borderId="86" xfId="5" applyFont="1" applyFill="1" applyBorder="1"/>
    <xf numFmtId="0" fontId="21" fillId="10" borderId="87" xfId="5" applyFont="1" applyFill="1" applyBorder="1"/>
    <xf numFmtId="10" fontId="7" fillId="10" borderId="15" xfId="3" applyNumberFormat="1" applyFont="1" applyFill="1" applyBorder="1" applyAlignment="1">
      <alignment horizontal="center"/>
    </xf>
    <xf numFmtId="0" fontId="7" fillId="10" borderId="17" xfId="0" applyFont="1" applyFill="1" applyBorder="1"/>
    <xf numFmtId="0" fontId="18" fillId="0" borderId="40" xfId="0" applyFont="1" applyBorder="1" applyAlignment="1">
      <alignment horizontal="left"/>
    </xf>
    <xf numFmtId="0" fontId="18" fillId="0" borderId="36" xfId="0" applyFont="1" applyBorder="1" applyAlignment="1">
      <alignment horizontal="left"/>
    </xf>
    <xf numFmtId="0" fontId="4" fillId="2" borderId="13" xfId="0" applyFont="1" applyFill="1" applyBorder="1" applyAlignment="1">
      <alignment horizontal="right"/>
    </xf>
    <xf numFmtId="0" fontId="4" fillId="2" borderId="4" xfId="0" applyFont="1" applyFill="1" applyBorder="1" applyAlignment="1">
      <alignment horizontal="right"/>
    </xf>
    <xf numFmtId="0" fontId="2" fillId="9" borderId="8" xfId="0" applyFont="1" applyFill="1" applyBorder="1" applyAlignment="1">
      <alignment horizontal="center"/>
    </xf>
    <xf numFmtId="0" fontId="2" fillId="9" borderId="9" xfId="0" applyFont="1" applyFill="1" applyBorder="1" applyAlignment="1">
      <alignment horizontal="center"/>
    </xf>
    <xf numFmtId="0" fontId="2" fillId="9" borderId="10" xfId="0" applyFont="1" applyFill="1" applyBorder="1" applyAlignment="1">
      <alignment horizontal="center"/>
    </xf>
    <xf numFmtId="0" fontId="2" fillId="2" borderId="11" xfId="0" applyFont="1" applyFill="1" applyBorder="1" applyAlignment="1">
      <alignment horizontal="center"/>
    </xf>
    <xf numFmtId="0" fontId="2" fillId="2" borderId="1" xfId="0" applyFont="1" applyFill="1" applyBorder="1" applyAlignment="1">
      <alignment horizontal="center"/>
    </xf>
    <xf numFmtId="0" fontId="2" fillId="2" borderId="12" xfId="0" applyFont="1" applyFill="1" applyBorder="1" applyAlignment="1">
      <alignment horizontal="center"/>
    </xf>
    <xf numFmtId="0" fontId="3" fillId="3" borderId="13" xfId="0" applyFont="1" applyFill="1" applyBorder="1" applyAlignment="1">
      <alignment horizontal="center"/>
    </xf>
    <xf numFmtId="0" fontId="3" fillId="3" borderId="3" xfId="0" applyFont="1" applyFill="1" applyBorder="1" applyAlignment="1">
      <alignment horizontal="center"/>
    </xf>
    <xf numFmtId="0" fontId="3" fillId="3" borderId="14" xfId="0" applyFont="1" applyFill="1" applyBorder="1" applyAlignment="1">
      <alignment horizontal="center"/>
    </xf>
    <xf numFmtId="0" fontId="4" fillId="2" borderId="13" xfId="0" applyFont="1" applyFill="1" applyBorder="1" applyAlignment="1">
      <alignment horizontal="right" wrapText="1"/>
    </xf>
    <xf numFmtId="0" fontId="4" fillId="2" borderId="3" xfId="0" applyFont="1" applyFill="1" applyBorder="1" applyAlignment="1">
      <alignment horizontal="right" wrapText="1"/>
    </xf>
    <xf numFmtId="0" fontId="4" fillId="0" borderId="13"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2" borderId="13" xfId="0" applyFont="1" applyFill="1" applyBorder="1" applyAlignment="1">
      <alignment horizontal="left"/>
    </xf>
    <xf numFmtId="0" fontId="4" fillId="2" borderId="4" xfId="0" applyFont="1" applyFill="1" applyBorder="1" applyAlignment="1">
      <alignment horizontal="left"/>
    </xf>
    <xf numFmtId="0" fontId="4" fillId="0" borderId="13" xfId="0" applyFont="1" applyBorder="1" applyAlignment="1">
      <alignment horizontal="left"/>
    </xf>
    <xf numFmtId="0" fontId="4" fillId="0" borderId="3" xfId="0" applyFont="1" applyBorder="1" applyAlignment="1">
      <alignment horizontal="left"/>
    </xf>
    <xf numFmtId="0" fontId="4" fillId="0" borderId="4" xfId="0" applyFont="1" applyBorder="1" applyAlignment="1">
      <alignment horizontal="left"/>
    </xf>
    <xf numFmtId="0" fontId="4" fillId="2" borderId="4" xfId="0" applyFont="1" applyFill="1" applyBorder="1" applyAlignment="1">
      <alignment horizontal="right" wrapText="1"/>
    </xf>
    <xf numFmtId="0" fontId="36" fillId="13" borderId="59" xfId="9" applyFont="1" applyFill="1" applyBorder="1" applyAlignment="1">
      <alignment horizontal="left" indent="3"/>
    </xf>
    <xf numFmtId="0" fontId="36" fillId="13" borderId="60" xfId="9" applyFont="1" applyFill="1" applyBorder="1" applyAlignment="1">
      <alignment horizontal="left" indent="3"/>
    </xf>
    <xf numFmtId="0" fontId="36" fillId="13" borderId="66" xfId="9" applyFont="1" applyFill="1" applyBorder="1" applyAlignment="1">
      <alignment horizontal="left" indent="3"/>
    </xf>
    <xf numFmtId="0" fontId="36" fillId="13" borderId="67" xfId="9" applyFont="1" applyFill="1" applyBorder="1" applyAlignment="1">
      <alignment horizontal="left" indent="3"/>
    </xf>
    <xf numFmtId="171" fontId="36" fillId="13" borderId="64" xfId="9" applyNumberFormat="1" applyFont="1" applyFill="1" applyBorder="1" applyAlignment="1">
      <alignment horizontal="center" wrapText="1"/>
    </xf>
    <xf numFmtId="171" fontId="36" fillId="13" borderId="68" xfId="9" applyNumberFormat="1" applyFont="1" applyFill="1" applyBorder="1" applyAlignment="1">
      <alignment horizontal="center" wrapText="1"/>
    </xf>
    <xf numFmtId="0" fontId="8" fillId="0" borderId="27" xfId="0" applyFont="1" applyBorder="1" applyAlignment="1">
      <alignment horizontal="right"/>
    </xf>
    <xf numFmtId="0" fontId="7" fillId="0" borderId="28" xfId="0" applyFont="1" applyBorder="1" applyAlignment="1">
      <alignment horizontal="right"/>
    </xf>
    <xf numFmtId="0" fontId="22" fillId="3" borderId="29" xfId="0" applyFont="1" applyFill="1" applyBorder="1" applyAlignment="1">
      <alignment horizontal="center" vertical="center" wrapText="1"/>
    </xf>
    <xf numFmtId="0" fontId="6" fillId="0" borderId="32" xfId="0" applyFont="1" applyBorder="1" applyAlignment="1">
      <alignment horizontal="center"/>
    </xf>
    <xf numFmtId="0" fontId="6" fillId="0" borderId="33" xfId="0" applyFont="1" applyBorder="1" applyAlignment="1">
      <alignment horizontal="center"/>
    </xf>
    <xf numFmtId="0" fontId="6" fillId="0" borderId="34" xfId="0" applyFont="1" applyBorder="1" applyAlignment="1">
      <alignment horizontal="center"/>
    </xf>
    <xf numFmtId="49" fontId="23" fillId="0" borderId="0" xfId="5" quotePrefix="1" applyNumberFormat="1" applyFont="1" applyAlignment="1">
      <alignment horizontal="center"/>
    </xf>
  </cellXfs>
  <cellStyles count="10">
    <cellStyle name="Comma" xfId="1" builtinId="3"/>
    <cellStyle name="Currency" xfId="2" builtinId="4"/>
    <cellStyle name="Currency [2]" xfId="6" xr:uid="{00000000-0005-0000-0000-000002000000}"/>
    <cellStyle name="Currency 2" xfId="7" xr:uid="{00000000-0005-0000-0000-000003000000}"/>
    <cellStyle name="Normal" xfId="0" builtinId="0"/>
    <cellStyle name="Normal 2" xfId="4" xr:uid="{00000000-0005-0000-0000-000005000000}"/>
    <cellStyle name="Normal 2 15" xfId="8" xr:uid="{4F3E9A69-319C-4722-8BD6-FE179BEA93A9}"/>
    <cellStyle name="Normal 3" xfId="5" xr:uid="{00000000-0005-0000-0000-000006000000}"/>
    <cellStyle name="Normal_SHEET" xfId="9" xr:uid="{00560F6A-C31C-492A-8AF0-D724A52A77F7}"/>
    <cellStyle name="Percent" xfId="3" builtinId="5"/>
  </cellStyles>
  <dxfs count="13">
    <dxf>
      <fill>
        <patternFill>
          <bgColor theme="1" tint="0.24994659260841701"/>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rgb="FF75787B"/>
      </font>
      <fill>
        <patternFill>
          <bgColor rgb="FF75787B"/>
        </patternFill>
      </fill>
      <border>
        <left style="thin">
          <color rgb="FF75787B"/>
        </left>
        <right style="thin">
          <color rgb="FF75787B"/>
        </right>
        <top style="thin">
          <color rgb="FF75787B"/>
        </top>
        <bottom style="thin">
          <color rgb="FF75787B"/>
        </bottom>
      </border>
    </dxf>
    <dxf>
      <font>
        <color rgb="FF75787B"/>
      </font>
      <fill>
        <patternFill>
          <bgColor rgb="FF75787B"/>
        </patternFill>
      </fill>
      <border>
        <left style="thin">
          <color rgb="FF75787B"/>
        </left>
        <vertical/>
        <horizontal/>
      </border>
    </dxf>
    <dxf>
      <font>
        <color rgb="FF75787B"/>
      </font>
      <fill>
        <patternFill>
          <bgColor rgb="FF75787B"/>
        </patternFill>
      </fill>
      <border>
        <left style="thin">
          <color rgb="FF75787B"/>
        </left>
        <right style="thin">
          <color rgb="FF75787B"/>
        </right>
        <top style="thin">
          <color rgb="FF75787B"/>
        </top>
        <bottom style="thin">
          <color rgb="FF75787B"/>
        </bottom>
      </border>
    </dxf>
    <dxf>
      <font>
        <color rgb="FF75787B"/>
      </font>
      <fill>
        <patternFill>
          <bgColor rgb="FF75787B"/>
        </patternFill>
      </fill>
      <border>
        <left style="thin">
          <color rgb="FF75787B"/>
        </left>
        <right style="thin">
          <color rgb="FF75787B"/>
        </right>
        <top style="thin">
          <color rgb="FF75787B"/>
        </top>
        <bottom style="thin">
          <color rgb="FF75787B"/>
        </bottom>
      </border>
    </dxf>
    <dxf>
      <font>
        <color rgb="FF75787B"/>
      </font>
      <fill>
        <patternFill>
          <bgColor rgb="FF75787B"/>
        </patternFill>
      </fill>
    </dxf>
    <dxf>
      <font>
        <color rgb="FF75787B"/>
      </font>
      <fill>
        <patternFill>
          <bgColor rgb="FF75787B"/>
        </patternFill>
      </fill>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winburn/Documents/12972_CMS_PEO_GPS%20Pricing%20Model%20(Federal)_FY_V9.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adshare\share\Share\OA\OOM\AGG\E-Contracts\2019\Provider%20Enrollment%20IDIQ\D-Solicitation%20-%20X\D.3-Sol%20Docs%20-%20X\Attachments%20and%20Exhibits\J-5%20PEO%20IDIQ%20Sample%20TO_Cost_Price_Tab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Staffing Matrix - STO"/>
      <sheetName val="Project Input"/>
      <sheetName val="Indirect Rates"/>
      <sheetName val="Cost Breakdown"/>
      <sheetName val="Worksheet"/>
      <sheetName val="Metrics"/>
      <sheetName val="Amend 4 - East"/>
      <sheetName val="ODC"/>
      <sheetName val="Assumptions"/>
      <sheetName val="STO_Reconcile"/>
      <sheetName val="STO Rates"/>
      <sheetName val="SV_Volume_LaborCats"/>
      <sheetName val="60 Day Start Up CLIN BOE"/>
      <sheetName val="Amendment 2 - East"/>
      <sheetName val="Amend 4 - West"/>
      <sheetName val="Hours"/>
      <sheetName val="Amend 2 - West"/>
      <sheetName val="LRA Update - West"/>
      <sheetName val="LRA Update"/>
      <sheetName val="Travel"/>
      <sheetName val="Travel BOE - East"/>
      <sheetName val="Travel BOE - West"/>
      <sheetName val="SV TOs Breakdown"/>
      <sheetName val="AMend 2 - B tables"/>
      <sheetName val="Buildup"/>
      <sheetName val="DL Rates"/>
      <sheetName val="PDM_USDC"/>
      <sheetName val="Keys"/>
      <sheetName val="Rate Card"/>
      <sheetName val="Slide for STO"/>
      <sheetName val="AMEND 2_STO - BOE"/>
      <sheetName val="Pricing Summary"/>
      <sheetName val="1107_Staffing Matrix - STO"/>
      <sheetName val="Staffing Matrix - STO (3)"/>
      <sheetName val="LRA Inputs"/>
      <sheetName val="Resources"/>
      <sheetName val="B Table - Western Region"/>
      <sheetName val="CLINs"/>
      <sheetName val="B Table - Eastern Region"/>
      <sheetName val="Sub Cost"/>
      <sheetName val="Sheet1"/>
      <sheetName val="Sheet4"/>
      <sheetName val="LRA Projects"/>
      <sheetName val="Deal Review"/>
      <sheetName val="Rate Card Metrics"/>
      <sheetName val="Metrics-FINAL"/>
      <sheetName val="Deal Review-FINAL"/>
      <sheetName val="TDR Analysis"/>
      <sheetName val="GSA Discount Rationale"/>
      <sheetName val="Est.System Checklist"/>
      <sheetName val="Pricing Schedule"/>
      <sheetName val="Invoicing - FFP"/>
      <sheetName val="Volume Tables"/>
      <sheetName val="Model Validation"/>
      <sheetName val="INFO"/>
      <sheetName val="FPRP"/>
      <sheetName val="Provisional"/>
      <sheetName val="GSA Rates"/>
      <sheetName val="BPA Rates"/>
      <sheetName val="RateMetricsLCat"/>
      <sheetName val="NameRanges"/>
      <sheetName val="Shapes"/>
      <sheetName val="Revision Notes"/>
    </sheetNames>
    <sheetDataSet>
      <sheetData sheetId="0"/>
      <sheetData sheetId="1"/>
      <sheetData sheetId="2">
        <row r="18">
          <cell r="A18" t="str">
            <v>No</v>
          </cell>
        </row>
      </sheetData>
      <sheetData sheetId="3">
        <row r="40">
          <cell r="G40">
            <v>0.25390000000000001</v>
          </cell>
        </row>
      </sheetData>
      <sheetData sheetId="4"/>
      <sheetData sheetId="5">
        <row r="20">
          <cell r="V20">
            <v>1880</v>
          </cell>
        </row>
      </sheetData>
      <sheetData sheetId="6"/>
      <sheetData sheetId="7"/>
      <sheetData sheetId="8"/>
      <sheetData sheetId="9"/>
      <sheetData sheetId="10"/>
      <sheetData sheetId="11"/>
      <sheetData sheetId="12"/>
      <sheetData sheetId="13"/>
      <sheetData sheetId="14">
        <row r="193">
          <cell r="L193">
            <v>21365</v>
          </cell>
        </row>
      </sheetData>
      <sheetData sheetId="15"/>
      <sheetData sheetId="16"/>
      <sheetData sheetId="17">
        <row r="212">
          <cell r="G212">
            <v>0.45444543942689009</v>
          </cell>
        </row>
      </sheetData>
      <sheetData sheetId="18"/>
      <sheetData sheetId="19">
        <row r="9">
          <cell r="B9">
            <v>0.1</v>
          </cell>
        </row>
      </sheetData>
      <sheetData sheetId="20"/>
      <sheetData sheetId="21"/>
      <sheetData sheetId="22"/>
      <sheetData sheetId="23"/>
      <sheetData sheetId="24"/>
      <sheetData sheetId="25">
        <row r="25">
          <cell r="D25" t="str">
            <v>DC-GPS- Partner -Brotzman, Rob</v>
          </cell>
        </row>
      </sheetData>
      <sheetData sheetId="26"/>
      <sheetData sheetId="27"/>
      <sheetData sheetId="28"/>
      <sheetData sheetId="29">
        <row r="18">
          <cell r="A18"/>
        </row>
      </sheetData>
      <sheetData sheetId="30"/>
      <sheetData sheetId="31"/>
      <sheetData sheetId="32"/>
      <sheetData sheetId="33"/>
      <sheetData sheetId="34"/>
      <sheetData sheetId="35"/>
      <sheetData sheetId="36">
        <row r="15">
          <cell r="B15" t="str">
            <v>Brotzman, Rob</v>
          </cell>
        </row>
      </sheetData>
      <sheetData sheetId="37"/>
      <sheetData sheetId="38"/>
      <sheetData sheetId="39"/>
      <sheetData sheetId="40">
        <row r="21">
          <cell r="A21"/>
        </row>
      </sheetData>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ow r="172">
          <cell r="O172" t="str">
            <v>Deloitte Consulting LLP</v>
          </cell>
        </row>
        <row r="204">
          <cell r="O204" t="str">
            <v>DCGPS</v>
          </cell>
          <cell r="P204" t="str">
            <v>CategoryDLDC</v>
          </cell>
        </row>
        <row r="205">
          <cell r="O205" t="str">
            <v>DCPDM</v>
          </cell>
          <cell r="P205" t="str">
            <v>CategoryDLPDM</v>
          </cell>
        </row>
        <row r="206">
          <cell r="O206" t="str">
            <v>DCPDM-S</v>
          </cell>
          <cell r="P206" t="str">
            <v>CategoryDLPDM</v>
          </cell>
        </row>
        <row r="207">
          <cell r="O207" t="str">
            <v>DCPDM-W</v>
          </cell>
          <cell r="P207" t="str">
            <v>CategoryDLPDM</v>
          </cell>
        </row>
        <row r="208">
          <cell r="O208" t="str">
            <v>DCUSDC</v>
          </cell>
          <cell r="P208" t="str">
            <v>CategoryDLDCFDC</v>
          </cell>
        </row>
        <row r="209">
          <cell r="O209" t="str">
            <v>DCUSDC-S</v>
          </cell>
          <cell r="P209" t="str">
            <v>CategoryDLDCFDC</v>
          </cell>
        </row>
        <row r="210">
          <cell r="O210" t="str">
            <v>DCUSDC-W</v>
          </cell>
          <cell r="P210" t="str">
            <v>CategoryDLDCFDC</v>
          </cell>
        </row>
        <row r="211">
          <cell r="O211" t="str">
            <v>DCUSDC-Com</v>
          </cell>
          <cell r="P211" t="str">
            <v>CategoryDLDCFDC</v>
          </cell>
        </row>
        <row r="212">
          <cell r="O212" t="str">
            <v>DCCommercial</v>
          </cell>
          <cell r="P212" t="str">
            <v>CategoryDLDCCom</v>
          </cell>
        </row>
        <row r="213">
          <cell r="O213" t="str">
            <v>DCUSI</v>
          </cell>
          <cell r="P213" t="str">
            <v>CategoryDLUSI</v>
          </cell>
        </row>
        <row r="214">
          <cell r="O214" t="str">
            <v>ADVUSI</v>
          </cell>
          <cell r="P214" t="str">
            <v>CategoryDLUSIADV</v>
          </cell>
        </row>
        <row r="215">
          <cell r="O215" t="str">
            <v>ADVGPS</v>
          </cell>
          <cell r="P215" t="str">
            <v>CategoryDLADV</v>
          </cell>
        </row>
        <row r="216">
          <cell r="O216" t="str">
            <v>ADVCommercial</v>
          </cell>
          <cell r="P216" t="str">
            <v>CategoryDLADV</v>
          </cell>
        </row>
        <row r="217">
          <cell r="O217" t="str">
            <v>ADVPDM</v>
          </cell>
          <cell r="P217" t="str">
            <v>CategoryDLPDM</v>
          </cell>
        </row>
        <row r="218">
          <cell r="O218" t="str">
            <v>ADVPDM-S</v>
          </cell>
          <cell r="P218" t="str">
            <v>CategoryDLPDM</v>
          </cell>
        </row>
        <row r="219">
          <cell r="O219" t="str">
            <v>ADVPDM-W</v>
          </cell>
          <cell r="P219" t="str">
            <v>CategoryDLPDM</v>
          </cell>
        </row>
        <row r="220">
          <cell r="O220" t="str">
            <v>ADVUSDC</v>
          </cell>
          <cell r="P220" t="str">
            <v>CategoryDLADVFDC</v>
          </cell>
        </row>
        <row r="221">
          <cell r="O221" t="str">
            <v>ADVUSDC-S</v>
          </cell>
          <cell r="P221" t="str">
            <v>CategoryDLADVFDC</v>
          </cell>
        </row>
        <row r="222">
          <cell r="O222" t="str">
            <v>ADVUSDC-W</v>
          </cell>
          <cell r="P222" t="str">
            <v>CategoryDLADVFDC</v>
          </cell>
        </row>
      </sheetData>
      <sheetData sheetId="56">
        <row r="2">
          <cell r="D2" t="str">
            <v>FY19</v>
          </cell>
        </row>
      </sheetData>
      <sheetData sheetId="57">
        <row r="9">
          <cell r="C9" t="str">
            <v>FSS,CC,LCAT 
[Worksheet - YOE]</v>
          </cell>
        </row>
      </sheetData>
      <sheetData sheetId="58"/>
      <sheetData sheetId="59"/>
      <sheetData sheetId="60"/>
      <sheetData sheetId="61"/>
      <sheetData sheetId="62">
        <row r="3">
          <cell r="O3" t="str">
            <v>Menu</v>
          </cell>
        </row>
      </sheetData>
      <sheetData sheetId="6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rections"/>
      <sheetName val="Loading Factors"/>
      <sheetName val="SAMPLE TO "/>
      <sheetName val="SUB Labor Prime Fills in"/>
      <sheetName val="Grand Total"/>
      <sheetName val="Benefit Summary"/>
      <sheetName val="Esc Rate calculation"/>
    </sheetNames>
    <sheetDataSet>
      <sheetData sheetId="0" refreshError="1"/>
      <sheetData sheetId="1">
        <row r="2">
          <cell r="B2" t="str">
            <v>Prime</v>
          </cell>
        </row>
      </sheetData>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22"/>
  <sheetViews>
    <sheetView tabSelected="1" topLeftCell="A12" zoomScaleNormal="100" workbookViewId="0">
      <selection activeCell="B22" sqref="B22"/>
    </sheetView>
  </sheetViews>
  <sheetFormatPr defaultColWidth="9.140625" defaultRowHeight="18.75" x14ac:dyDescent="0.3"/>
  <cols>
    <col min="1" max="1" width="2.42578125" style="73" customWidth="1"/>
    <col min="2" max="2" width="71.28515625" style="73" customWidth="1"/>
    <col min="3" max="3" width="41.42578125" style="73" customWidth="1"/>
    <col min="4" max="4" width="58.5703125" style="73" bestFit="1" customWidth="1"/>
    <col min="5" max="16384" width="9.140625" style="73"/>
  </cols>
  <sheetData>
    <row r="1" spans="2:4" ht="21.75" customHeight="1" thickBot="1" x14ac:dyDescent="0.35">
      <c r="B1" s="156" t="s">
        <v>89</v>
      </c>
    </row>
    <row r="2" spans="2:4" ht="19.5" thickBot="1" x14ac:dyDescent="0.35">
      <c r="B2" s="94" t="s">
        <v>76</v>
      </c>
      <c r="C2" s="95" t="s">
        <v>192</v>
      </c>
    </row>
    <row r="3" spans="2:4" ht="19.5" thickBot="1" x14ac:dyDescent="0.35">
      <c r="B3" s="260" t="s">
        <v>51</v>
      </c>
      <c r="C3" s="261"/>
    </row>
    <row r="4" spans="2:4" ht="19.5" thickBot="1" x14ac:dyDescent="0.35">
      <c r="B4" s="92"/>
      <c r="C4" s="93"/>
    </row>
    <row r="5" spans="2:4" ht="19.5" thickBot="1" x14ac:dyDescent="0.35">
      <c r="B5" s="161" t="s">
        <v>46</v>
      </c>
      <c r="C5" s="77" t="s">
        <v>176</v>
      </c>
    </row>
    <row r="6" spans="2:4" ht="19.5" thickBot="1" x14ac:dyDescent="0.35">
      <c r="B6" s="92"/>
      <c r="C6" s="93"/>
      <c r="D6" s="73" t="s">
        <v>102</v>
      </c>
    </row>
    <row r="7" spans="2:4" ht="19.5" thickBot="1" x14ac:dyDescent="0.35">
      <c r="B7" s="163" t="s">
        <v>90</v>
      </c>
      <c r="C7" s="159"/>
      <c r="D7" s="160"/>
    </row>
    <row r="8" spans="2:4" ht="19.5" thickBot="1" x14ac:dyDescent="0.35">
      <c r="B8" s="97" t="s">
        <v>49</v>
      </c>
      <c r="C8" s="97" t="s">
        <v>131</v>
      </c>
      <c r="D8" s="96" t="s">
        <v>53</v>
      </c>
    </row>
    <row r="9" spans="2:4" ht="19.5" thickBot="1" x14ac:dyDescent="0.35">
      <c r="B9" s="77" t="s">
        <v>92</v>
      </c>
      <c r="C9" s="190">
        <f>'Indirect Rates'!G16</f>
        <v>0.05</v>
      </c>
      <c r="D9" s="77" t="s">
        <v>99</v>
      </c>
    </row>
    <row r="10" spans="2:4" ht="19.5" thickBot="1" x14ac:dyDescent="0.35">
      <c r="B10" s="77" t="s">
        <v>97</v>
      </c>
      <c r="C10" s="190">
        <f>'Indirect Rates'!G17</f>
        <v>0.05</v>
      </c>
      <c r="D10" s="77" t="s">
        <v>99</v>
      </c>
    </row>
    <row r="11" spans="2:4" ht="19.5" thickBot="1" x14ac:dyDescent="0.35">
      <c r="B11" s="77" t="s">
        <v>94</v>
      </c>
      <c r="C11" s="190">
        <f>'Indirect Rates'!G21</f>
        <v>0.05</v>
      </c>
      <c r="D11" s="77" t="s">
        <v>100</v>
      </c>
    </row>
    <row r="12" spans="2:4" ht="19.5" thickBot="1" x14ac:dyDescent="0.35">
      <c r="B12" s="77" t="s">
        <v>98</v>
      </c>
      <c r="C12" s="190">
        <f>'Indirect Rates'!G19</f>
        <v>0.05</v>
      </c>
      <c r="D12" s="77" t="s">
        <v>100</v>
      </c>
    </row>
    <row r="13" spans="2:4" ht="19.5" thickBot="1" x14ac:dyDescent="0.35">
      <c r="B13" s="77" t="s">
        <v>4</v>
      </c>
      <c r="C13" s="190">
        <f>'Indirect Rates'!G23</f>
        <v>0.05</v>
      </c>
      <c r="D13" s="77" t="s">
        <v>101</v>
      </c>
    </row>
    <row r="14" spans="2:4" ht="19.5" thickBot="1" x14ac:dyDescent="0.35">
      <c r="B14" s="77" t="s">
        <v>96</v>
      </c>
      <c r="C14" s="190">
        <f>'Indirect Rates'!G24</f>
        <v>0.05</v>
      </c>
      <c r="D14" s="77" t="s">
        <v>164</v>
      </c>
    </row>
    <row r="15" spans="2:4" ht="19.5" thickBot="1" x14ac:dyDescent="0.35">
      <c r="B15" s="77"/>
      <c r="C15" s="192"/>
      <c r="D15" s="77"/>
    </row>
    <row r="16" spans="2:4" ht="19.5" thickBot="1" x14ac:dyDescent="0.35">
      <c r="B16" s="98" t="s">
        <v>52</v>
      </c>
      <c r="C16" s="192"/>
      <c r="D16" s="77"/>
    </row>
    <row r="17" spans="2:4" ht="19.5" thickBot="1" x14ac:dyDescent="0.35">
      <c r="B17" s="75"/>
      <c r="C17" s="193"/>
    </row>
    <row r="18" spans="2:4" ht="19.5" thickBot="1" x14ac:dyDescent="0.35">
      <c r="B18" s="76" t="s">
        <v>103</v>
      </c>
      <c r="C18" s="191">
        <v>0.03</v>
      </c>
    </row>
    <row r="19" spans="2:4" ht="19.5" thickBot="1" x14ac:dyDescent="0.35">
      <c r="B19" s="75"/>
      <c r="C19" s="194"/>
    </row>
    <row r="20" spans="2:4" x14ac:dyDescent="0.3">
      <c r="B20" s="157" t="s">
        <v>50</v>
      </c>
      <c r="C20" s="195" t="s">
        <v>104</v>
      </c>
    </row>
    <row r="21" spans="2:4" ht="19.5" thickBot="1" x14ac:dyDescent="0.35">
      <c r="B21" s="158"/>
      <c r="C21" s="196"/>
    </row>
    <row r="22" spans="2:4" ht="24" customHeight="1" thickBot="1" x14ac:dyDescent="0.35">
      <c r="B22" s="164" t="s">
        <v>91</v>
      </c>
      <c r="C22" s="197" t="s">
        <v>104</v>
      </c>
      <c r="D22" s="162"/>
    </row>
  </sheetData>
  <mergeCells count="1">
    <mergeCell ref="B3:C3"/>
  </mergeCells>
  <pageMargins left="0.2" right="0.2" top="0.25" bottom="0.25" header="0" footer="0.3"/>
  <pageSetup scale="80" orientation="landscape" r:id="rId1"/>
  <headerFooter>
    <oddHeader>&amp;C&amp;"Adobe Devanagari,Regular"&amp;12Exhibit E.8 QASP Sample Task Order Business Proposal Template</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32"/>
  <sheetViews>
    <sheetView zoomScale="110" zoomScaleNormal="110" workbookViewId="0">
      <selection activeCell="E15" sqref="E15"/>
    </sheetView>
  </sheetViews>
  <sheetFormatPr defaultRowHeight="15" x14ac:dyDescent="0.25"/>
  <cols>
    <col min="1" max="1" width="4.5703125" customWidth="1"/>
    <col min="2" max="2" width="19.5703125" customWidth="1"/>
    <col min="3" max="3" width="11.5703125" customWidth="1"/>
    <col min="4" max="4" width="19.42578125" customWidth="1"/>
    <col min="5" max="5" width="15.5703125" customWidth="1"/>
    <col min="6" max="6" width="11.85546875" bestFit="1" customWidth="1"/>
    <col min="8" max="12" width="9.140625" customWidth="1"/>
  </cols>
  <sheetData>
    <row r="1" spans="2:5" ht="15.75" thickBot="1" x14ac:dyDescent="0.3"/>
    <row r="2" spans="2:5" x14ac:dyDescent="0.25">
      <c r="B2" s="264" t="s">
        <v>75</v>
      </c>
      <c r="C2" s="265"/>
      <c r="D2" s="265"/>
      <c r="E2" s="266"/>
    </row>
    <row r="3" spans="2:5" x14ac:dyDescent="0.25">
      <c r="B3" s="267" t="s">
        <v>74</v>
      </c>
      <c r="C3" s="268"/>
      <c r="D3" s="268"/>
      <c r="E3" s="269"/>
    </row>
    <row r="4" spans="2:5" x14ac:dyDescent="0.25">
      <c r="B4" s="267" t="s">
        <v>10</v>
      </c>
      <c r="C4" s="268"/>
      <c r="D4" s="268"/>
      <c r="E4" s="269"/>
    </row>
    <row r="5" spans="2:5" x14ac:dyDescent="0.25">
      <c r="B5" s="270"/>
      <c r="C5" s="271"/>
      <c r="D5" s="271"/>
      <c r="E5" s="272"/>
    </row>
    <row r="6" spans="2:5" x14ac:dyDescent="0.25">
      <c r="B6" s="25" t="s">
        <v>47</v>
      </c>
      <c r="C6" s="13">
        <v>1880</v>
      </c>
      <c r="D6" s="10"/>
      <c r="E6" s="91"/>
    </row>
    <row r="7" spans="2:5" x14ac:dyDescent="0.25">
      <c r="B7" s="270"/>
      <c r="C7" s="271"/>
      <c r="D7" s="271"/>
      <c r="E7" s="272"/>
    </row>
    <row r="8" spans="2:5" x14ac:dyDescent="0.25">
      <c r="B8" s="16" t="s">
        <v>0</v>
      </c>
      <c r="C8" s="1" t="s">
        <v>48</v>
      </c>
      <c r="D8" s="1" t="s">
        <v>1</v>
      </c>
      <c r="E8" s="17" t="s">
        <v>2</v>
      </c>
    </row>
    <row r="9" spans="2:5" x14ac:dyDescent="0.25">
      <c r="B9" s="18" t="s">
        <v>105</v>
      </c>
      <c r="C9" s="252">
        <f>'Sample TO Per Period'!B9+'Sample TO Per Period'!H9</f>
        <v>0.10638297872340426</v>
      </c>
      <c r="D9" s="182">
        <f>'Sample TO Per Period'!C9+'Sample TO Per Period'!I9</f>
        <v>200</v>
      </c>
      <c r="E9" s="185">
        <f>'Sample TO Per Period'!E9+'Sample TO Per Period'!K9</f>
        <v>3790</v>
      </c>
    </row>
    <row r="10" spans="2:5" x14ac:dyDescent="0.25">
      <c r="B10" s="20" t="s">
        <v>106</v>
      </c>
      <c r="C10" s="252">
        <f>'Sample TO Per Period'!B10+'Sample TO Per Period'!H10</f>
        <v>0.10638297872340426</v>
      </c>
      <c r="D10" s="182">
        <f>'Sample TO Per Period'!C10+'Sample TO Per Period'!I10</f>
        <v>200</v>
      </c>
      <c r="E10" s="185">
        <f>'Sample TO Per Period'!E10+'Sample TO Per Period'!K10</f>
        <v>4297.3999999999996</v>
      </c>
    </row>
    <row r="11" spans="2:5" x14ac:dyDescent="0.25">
      <c r="B11" s="18" t="s">
        <v>171</v>
      </c>
      <c r="C11" s="252">
        <f>'Sample TO Per Period'!B11+'Sample TO Per Period'!H11</f>
        <v>0.10638297872340426</v>
      </c>
      <c r="D11" s="182">
        <f>'Sample TO Per Period'!C11+'Sample TO Per Period'!I11</f>
        <v>200</v>
      </c>
      <c r="E11" s="185">
        <f>'Sample TO Per Period'!E11+'Sample TO Per Period'!K11</f>
        <v>4804</v>
      </c>
    </row>
    <row r="12" spans="2:5" x14ac:dyDescent="0.25">
      <c r="B12" s="20" t="s">
        <v>107</v>
      </c>
      <c r="C12" s="252">
        <f>'Sample TO Per Period'!B12+'Sample TO Per Period'!H12</f>
        <v>0.10638297872340426</v>
      </c>
      <c r="D12" s="182">
        <f>'Sample TO Per Period'!C12+'Sample TO Per Period'!I12</f>
        <v>200</v>
      </c>
      <c r="E12" s="185">
        <f>'Sample TO Per Period'!E12+'Sample TO Per Period'!K12</f>
        <v>5307</v>
      </c>
    </row>
    <row r="13" spans="2:5" x14ac:dyDescent="0.25">
      <c r="B13" s="20"/>
      <c r="C13" s="2"/>
      <c r="D13" s="2"/>
      <c r="E13" s="19"/>
    </row>
    <row r="14" spans="2:5" x14ac:dyDescent="0.25">
      <c r="B14" s="21"/>
      <c r="C14" s="14"/>
      <c r="D14" s="11"/>
      <c r="E14" s="22"/>
    </row>
    <row r="15" spans="2:5" x14ac:dyDescent="0.25">
      <c r="B15" s="25" t="s">
        <v>3</v>
      </c>
      <c r="C15" s="253">
        <f>SUM(C9:C12)</f>
        <v>0.42553191489361702</v>
      </c>
      <c r="D15" s="254">
        <f>SUM(D9:D12)</f>
        <v>800</v>
      </c>
      <c r="E15" s="19">
        <f>SUM(E9:E12)</f>
        <v>18198.400000000001</v>
      </c>
    </row>
    <row r="16" spans="2:5" x14ac:dyDescent="0.25">
      <c r="B16" s="21"/>
      <c r="C16" s="80"/>
      <c r="D16" s="80"/>
      <c r="E16" s="22"/>
    </row>
    <row r="17" spans="2:6" x14ac:dyDescent="0.25">
      <c r="B17" s="78" t="s">
        <v>68</v>
      </c>
      <c r="C17" s="10"/>
      <c r="D17" s="12"/>
      <c r="E17" s="79">
        <f>'Sample TO Per Period'!E18+'Sample TO Per Period'!K18</f>
        <v>133.33333333333331</v>
      </c>
    </row>
    <row r="18" spans="2:6" x14ac:dyDescent="0.25">
      <c r="B18" s="21"/>
      <c r="C18" s="15"/>
      <c r="D18" s="15"/>
      <c r="E18" s="22"/>
    </row>
    <row r="19" spans="2:6" x14ac:dyDescent="0.25">
      <c r="B19" s="16" t="s">
        <v>69</v>
      </c>
      <c r="C19" s="10"/>
      <c r="D19" s="11"/>
      <c r="E19" s="79">
        <f>'Sample TO Per Period'!E20+'Sample TO Per Period'!K20</f>
        <v>0</v>
      </c>
    </row>
    <row r="20" spans="2:6" x14ac:dyDescent="0.25">
      <c r="B20" s="21"/>
      <c r="C20" s="14"/>
      <c r="D20" s="14"/>
      <c r="E20" s="22"/>
    </row>
    <row r="21" spans="2:6" x14ac:dyDescent="0.25">
      <c r="B21" s="273" t="s">
        <v>6</v>
      </c>
      <c r="C21" s="274"/>
      <c r="D21" s="274"/>
      <c r="E21" s="23">
        <f>SUM(E15:E19)</f>
        <v>18331.733333333334</v>
      </c>
    </row>
    <row r="22" spans="2:6" x14ac:dyDescent="0.25">
      <c r="B22" s="21"/>
      <c r="C22" s="14"/>
      <c r="D22" s="14"/>
      <c r="E22" s="22"/>
    </row>
    <row r="23" spans="2:6" x14ac:dyDescent="0.25">
      <c r="B23" s="275" t="s">
        <v>87</v>
      </c>
      <c r="C23" s="276"/>
      <c r="D23" s="277"/>
      <c r="E23" s="91"/>
    </row>
    <row r="24" spans="2:6" x14ac:dyDescent="0.25">
      <c r="B24" s="153" t="str">
        <f>'Sample TO Per Period'!A25</f>
        <v>G&amp;A</v>
      </c>
      <c r="C24" s="251">
        <f>'Sample TO Per Period'!B25</f>
        <v>0.05</v>
      </c>
      <c r="D24" s="5"/>
      <c r="E24" s="186">
        <f>'Sample TO Per Period'!E25+'Sample TO Per Period'!K25</f>
        <v>6.66</v>
      </c>
    </row>
    <row r="25" spans="2:6" x14ac:dyDescent="0.25">
      <c r="B25" s="153"/>
      <c r="C25" s="152"/>
      <c r="D25" s="5"/>
      <c r="E25" s="186">
        <f>'Sample TO Per Period'!E26</f>
        <v>0</v>
      </c>
    </row>
    <row r="26" spans="2:6" ht="15.75" thickBot="1" x14ac:dyDescent="0.3">
      <c r="B26" s="21"/>
      <c r="C26" s="14"/>
      <c r="D26" s="14"/>
      <c r="E26" s="22"/>
    </row>
    <row r="27" spans="2:6" ht="15.75" thickBot="1" x14ac:dyDescent="0.3">
      <c r="B27" s="262" t="s">
        <v>85</v>
      </c>
      <c r="C27" s="263"/>
      <c r="D27" s="10"/>
      <c r="E27" s="7">
        <f>E21+E24</f>
        <v>18338.393333333333</v>
      </c>
    </row>
    <row r="28" spans="2:6" ht="15.75" thickBot="1" x14ac:dyDescent="0.3">
      <c r="B28" s="27"/>
      <c r="C28" s="28"/>
      <c r="D28" s="28"/>
      <c r="E28" s="29"/>
    </row>
    <row r="30" spans="2:6" x14ac:dyDescent="0.25">
      <c r="E30" s="187"/>
      <c r="F30" s="189"/>
    </row>
    <row r="31" spans="2:6" x14ac:dyDescent="0.25">
      <c r="B31" s="8"/>
      <c r="E31" s="9"/>
      <c r="F31" s="188"/>
    </row>
    <row r="32" spans="2:6" x14ac:dyDescent="0.25">
      <c r="B32" s="8"/>
    </row>
  </sheetData>
  <mergeCells count="8">
    <mergeCell ref="B27:C27"/>
    <mergeCell ref="B2:E2"/>
    <mergeCell ref="B3:E3"/>
    <mergeCell ref="B4:E4"/>
    <mergeCell ref="B5:E5"/>
    <mergeCell ref="B7:E7"/>
    <mergeCell ref="B21:D21"/>
    <mergeCell ref="B23:D2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3"/>
  <sheetViews>
    <sheetView zoomScale="69" zoomScaleNormal="69" workbookViewId="0">
      <selection activeCell="J11" sqref="J11"/>
    </sheetView>
  </sheetViews>
  <sheetFormatPr defaultRowHeight="15" x14ac:dyDescent="0.25"/>
  <cols>
    <col min="1" max="1" width="41.140625" customWidth="1"/>
    <col min="2" max="3" width="11.5703125" customWidth="1"/>
    <col min="4" max="4" width="15" customWidth="1"/>
    <col min="5" max="5" width="19.5703125" customWidth="1"/>
    <col min="6" max="6" width="6" customWidth="1"/>
    <col min="7" max="7" width="33.7109375" customWidth="1"/>
    <col min="8" max="9" width="11.5703125" customWidth="1"/>
    <col min="10" max="10" width="14.7109375" customWidth="1"/>
    <col min="11" max="11" width="19.5703125" customWidth="1"/>
    <col min="12" max="12" width="6" customWidth="1"/>
    <col min="13" max="13" width="10.5703125" customWidth="1"/>
    <col min="15" max="15" width="14.7109375" customWidth="1"/>
    <col min="17" max="17" width="28.5703125" customWidth="1"/>
    <col min="18" max="18" width="12" customWidth="1"/>
    <col min="19" max="19" width="11.7109375" customWidth="1"/>
    <col min="20" max="20" width="12.85546875" customWidth="1"/>
  </cols>
  <sheetData>
    <row r="1" spans="1:11" ht="15.75" thickBot="1" x14ac:dyDescent="0.3"/>
    <row r="2" spans="1:11" x14ac:dyDescent="0.25">
      <c r="A2" s="264" t="s">
        <v>12</v>
      </c>
      <c r="B2" s="265"/>
      <c r="C2" s="265"/>
      <c r="D2" s="265"/>
      <c r="E2" s="266"/>
      <c r="G2" s="264" t="s">
        <v>12</v>
      </c>
      <c r="H2" s="265"/>
      <c r="I2" s="265"/>
      <c r="J2" s="265"/>
      <c r="K2" s="266"/>
    </row>
    <row r="3" spans="1:11" x14ac:dyDescent="0.25">
      <c r="A3" s="267" t="s">
        <v>70</v>
      </c>
      <c r="B3" s="268"/>
      <c r="C3" s="268"/>
      <c r="D3" s="268"/>
      <c r="E3" s="269"/>
      <c r="G3" s="267" t="s">
        <v>71</v>
      </c>
      <c r="H3" s="268"/>
      <c r="I3" s="268"/>
      <c r="J3" s="268"/>
      <c r="K3" s="269"/>
    </row>
    <row r="4" spans="1:11" x14ac:dyDescent="0.25">
      <c r="A4" s="267" t="s">
        <v>10</v>
      </c>
      <c r="B4" s="268"/>
      <c r="C4" s="268"/>
      <c r="D4" s="268"/>
      <c r="E4" s="269"/>
      <c r="G4" s="267" t="s">
        <v>10</v>
      </c>
      <c r="H4" s="268"/>
      <c r="I4" s="268"/>
      <c r="J4" s="268"/>
      <c r="K4" s="269"/>
    </row>
    <row r="5" spans="1:11" ht="7.5" customHeight="1" x14ac:dyDescent="0.25">
      <c r="A5" s="270"/>
      <c r="B5" s="271"/>
      <c r="C5" s="271"/>
      <c r="D5" s="271"/>
      <c r="E5" s="272"/>
      <c r="G5" s="270"/>
      <c r="H5" s="271"/>
      <c r="I5" s="271"/>
      <c r="J5" s="271"/>
      <c r="K5" s="272"/>
    </row>
    <row r="6" spans="1:11" x14ac:dyDescent="0.25">
      <c r="A6" s="25" t="s">
        <v>47</v>
      </c>
      <c r="B6" s="13">
        <v>1880</v>
      </c>
      <c r="C6" s="10"/>
      <c r="D6" s="11"/>
      <c r="E6" s="12"/>
      <c r="G6" s="25" t="s">
        <v>47</v>
      </c>
      <c r="H6" s="13">
        <v>1880</v>
      </c>
      <c r="I6" s="4"/>
      <c r="J6" s="4"/>
      <c r="K6" s="24"/>
    </row>
    <row r="7" spans="1:11" x14ac:dyDescent="0.25">
      <c r="A7" s="270"/>
      <c r="B7" s="271"/>
      <c r="C7" s="271"/>
      <c r="D7" s="271"/>
      <c r="E7" s="272"/>
      <c r="G7" s="270"/>
      <c r="H7" s="271"/>
      <c r="I7" s="271"/>
      <c r="J7" s="271"/>
      <c r="K7" s="272"/>
    </row>
    <row r="8" spans="1:11" ht="26.25" x14ac:dyDescent="0.25">
      <c r="A8" s="16" t="s">
        <v>0</v>
      </c>
      <c r="B8" s="1" t="s">
        <v>48</v>
      </c>
      <c r="C8" s="1" t="s">
        <v>1</v>
      </c>
      <c r="D8" s="154" t="s">
        <v>84</v>
      </c>
      <c r="E8" s="17" t="s">
        <v>2</v>
      </c>
      <c r="G8" s="16" t="s">
        <v>0</v>
      </c>
      <c r="H8" s="1" t="s">
        <v>48</v>
      </c>
      <c r="I8" s="1" t="s">
        <v>1</v>
      </c>
      <c r="J8" s="154" t="s">
        <v>84</v>
      </c>
      <c r="K8" s="17" t="s">
        <v>2</v>
      </c>
    </row>
    <row r="9" spans="1:11" x14ac:dyDescent="0.25">
      <c r="A9" s="18" t="str">
        <f>'Summary of Costs'!B9</f>
        <v>Partner</v>
      </c>
      <c r="B9" s="3">
        <f>C9/$B$6</f>
        <v>5.3191489361702128E-2</v>
      </c>
      <c r="C9" s="182">
        <v>100</v>
      </c>
      <c r="D9" s="183">
        <f>VLOOKUP(A9, 'Labor Rate Buildup'!$B$4:$H$7,7, FALSE)</f>
        <v>18.93</v>
      </c>
      <c r="E9" s="19">
        <f>SUM(C9*D9)</f>
        <v>1893</v>
      </c>
      <c r="G9" s="18" t="str">
        <f>A9</f>
        <v>Partner</v>
      </c>
      <c r="H9" s="3">
        <f>I9/$H$6</f>
        <v>5.3191489361702128E-2</v>
      </c>
      <c r="I9" s="182">
        <v>100</v>
      </c>
      <c r="J9" s="3">
        <f>VLOOKUP(G9, 'Labor Rate Buildup'!$B$13:$H$16, 7, FALSE)</f>
        <v>18.970000000000002</v>
      </c>
      <c r="K9" s="19">
        <f>SUM(I9*J9)</f>
        <v>1897.0000000000002</v>
      </c>
    </row>
    <row r="10" spans="1:11" x14ac:dyDescent="0.25">
      <c r="A10" s="18" t="s">
        <v>106</v>
      </c>
      <c r="B10" s="3">
        <f t="shared" ref="B10:B12" si="0">C10/$B$6</f>
        <v>5.3191489361702128E-2</v>
      </c>
      <c r="C10" s="182">
        <v>100</v>
      </c>
      <c r="D10" s="183">
        <f>VLOOKUP(A10, 'Labor Rate Buildup'!$B$4:$H$7,7, FALSE)</f>
        <v>21.444000000000003</v>
      </c>
      <c r="E10" s="19">
        <f t="shared" ref="E10:E12" si="1">SUM(C10*D10)</f>
        <v>2144.4</v>
      </c>
      <c r="G10" s="18" t="str">
        <f t="shared" ref="G10:G12" si="2">A10</f>
        <v>Project Manager</v>
      </c>
      <c r="H10" s="3">
        <f t="shared" ref="H10:H12" si="3">I10/$H$6</f>
        <v>5.3191489361702128E-2</v>
      </c>
      <c r="I10" s="182">
        <v>100</v>
      </c>
      <c r="J10" s="3">
        <f>VLOOKUP(G10, 'Labor Rate Buildup'!$B$13:$H$16, 7, FALSE)</f>
        <v>21.529999999999998</v>
      </c>
      <c r="K10" s="19">
        <f t="shared" ref="K10:K12" si="4">SUM(I10*J10)</f>
        <v>2152.9999999999995</v>
      </c>
    </row>
    <row r="11" spans="1:11" x14ac:dyDescent="0.25">
      <c r="A11" s="18" t="s">
        <v>171</v>
      </c>
      <c r="B11" s="3">
        <f t="shared" si="0"/>
        <v>5.3191489361702128E-2</v>
      </c>
      <c r="C11" s="182">
        <v>100</v>
      </c>
      <c r="D11" s="183">
        <f>VLOOKUP(A11, 'Labor Rate Buildup'!$B$4:$H$7,7, FALSE)</f>
        <v>23.990000000000002</v>
      </c>
      <c r="E11" s="19">
        <f t="shared" si="1"/>
        <v>2399</v>
      </c>
      <c r="G11" s="18" t="str">
        <f t="shared" si="2"/>
        <v>Senior Consultant</v>
      </c>
      <c r="H11" s="3">
        <f t="shared" si="3"/>
        <v>5.3191489361702128E-2</v>
      </c>
      <c r="I11" s="182">
        <v>100</v>
      </c>
      <c r="J11" s="3">
        <f>VLOOKUP(G11, 'Labor Rate Buildup'!$B$13:$H$16, 7, FALSE)</f>
        <v>24.050000000000004</v>
      </c>
      <c r="K11" s="19">
        <f t="shared" si="4"/>
        <v>2405.0000000000005</v>
      </c>
    </row>
    <row r="12" spans="1:11" x14ac:dyDescent="0.25">
      <c r="A12" s="18" t="s">
        <v>107</v>
      </c>
      <c r="B12" s="3">
        <f t="shared" si="0"/>
        <v>5.3191489361702128E-2</v>
      </c>
      <c r="C12" s="182">
        <v>100</v>
      </c>
      <c r="D12" s="183">
        <f>VLOOKUP(A12, 'Labor Rate Buildup'!$B$4:$H$7,7, FALSE)</f>
        <v>26.5</v>
      </c>
      <c r="E12" s="19">
        <f t="shared" si="1"/>
        <v>2650</v>
      </c>
      <c r="G12" s="18" t="str">
        <f t="shared" si="2"/>
        <v>Analyst</v>
      </c>
      <c r="H12" s="3">
        <f t="shared" si="3"/>
        <v>5.3191489361702128E-2</v>
      </c>
      <c r="I12" s="182">
        <v>100</v>
      </c>
      <c r="J12" s="3">
        <f>VLOOKUP(G12, 'Labor Rate Buildup'!$B$13:$H$16, 7, FALSE)</f>
        <v>26.570000000000004</v>
      </c>
      <c r="K12" s="19">
        <f t="shared" si="4"/>
        <v>2657.0000000000005</v>
      </c>
    </row>
    <row r="13" spans="1:11" x14ac:dyDescent="0.25">
      <c r="A13" s="18"/>
      <c r="B13" s="3"/>
      <c r="C13" s="182"/>
      <c r="D13" s="183"/>
      <c r="E13" s="19"/>
      <c r="G13" s="18"/>
      <c r="H13" s="3"/>
      <c r="I13" s="182"/>
      <c r="J13" s="3"/>
      <c r="K13" s="19"/>
    </row>
    <row r="14" spans="1:11" x14ac:dyDescent="0.25">
      <c r="A14" s="20" t="s">
        <v>172</v>
      </c>
      <c r="B14" s="2"/>
      <c r="C14" s="182">
        <f>SUM(C9:C13)</f>
        <v>400</v>
      </c>
      <c r="D14" s="3"/>
      <c r="E14" s="19"/>
      <c r="G14" s="20" t="s">
        <v>172</v>
      </c>
      <c r="H14" s="2"/>
      <c r="I14" s="182">
        <f>SUM(I9:I13)</f>
        <v>400</v>
      </c>
      <c r="J14" s="3"/>
      <c r="K14" s="19"/>
    </row>
    <row r="15" spans="1:11" x14ac:dyDescent="0.25">
      <c r="A15" s="21"/>
      <c r="B15" s="14"/>
      <c r="C15" s="14"/>
      <c r="D15" s="14"/>
      <c r="E15" s="22"/>
      <c r="G15" s="21"/>
      <c r="H15" s="14"/>
      <c r="I15" s="14"/>
      <c r="J15" s="14"/>
      <c r="K15" s="22"/>
    </row>
    <row r="16" spans="1:11" x14ac:dyDescent="0.25">
      <c r="A16" s="78" t="s">
        <v>3</v>
      </c>
      <c r="B16" s="10"/>
      <c r="C16" s="11"/>
      <c r="D16" s="12"/>
      <c r="E16" s="79">
        <f>SUM(E9:E14)</f>
        <v>9086.4</v>
      </c>
      <c r="G16" s="16" t="s">
        <v>3</v>
      </c>
      <c r="H16" s="5"/>
      <c r="I16" s="5"/>
      <c r="J16" s="5"/>
      <c r="K16" s="19">
        <f>SUM(K9:K14)</f>
        <v>9112</v>
      </c>
    </row>
    <row r="17" spans="1:11" x14ac:dyDescent="0.25">
      <c r="A17" s="21"/>
      <c r="B17" s="81"/>
      <c r="C17" s="81"/>
      <c r="D17" s="81"/>
      <c r="E17" s="22"/>
      <c r="G17" s="21"/>
      <c r="H17" s="14"/>
      <c r="I17" s="14"/>
      <c r="J17" s="14"/>
      <c r="K17" s="22"/>
    </row>
    <row r="18" spans="1:11" x14ac:dyDescent="0.25">
      <c r="A18" s="78" t="s">
        <v>8</v>
      </c>
      <c r="B18" s="10"/>
      <c r="C18" s="11"/>
      <c r="D18" s="12"/>
      <c r="E18" s="79">
        <f>Travel!E17+Travel!E18</f>
        <v>19.047619047619047</v>
      </c>
      <c r="G18" s="16" t="s">
        <v>8</v>
      </c>
      <c r="H18" s="5"/>
      <c r="I18" s="5"/>
      <c r="J18" s="5"/>
      <c r="K18" s="19">
        <f>Travel!E32+Travel!E33</f>
        <v>114.28571428571428</v>
      </c>
    </row>
    <row r="19" spans="1:11" x14ac:dyDescent="0.25">
      <c r="A19" s="21"/>
      <c r="B19" s="15"/>
      <c r="C19" s="15"/>
      <c r="D19" s="15"/>
      <c r="E19" s="22"/>
      <c r="G19" s="21"/>
      <c r="H19" s="14"/>
      <c r="I19" s="14"/>
      <c r="J19" s="14"/>
      <c r="K19" s="22"/>
    </row>
    <row r="20" spans="1:11" x14ac:dyDescent="0.25">
      <c r="A20" s="16" t="s">
        <v>9</v>
      </c>
      <c r="B20" s="10"/>
      <c r="C20" s="11"/>
      <c r="D20" s="12"/>
      <c r="E20" s="19"/>
      <c r="G20" s="16" t="s">
        <v>9</v>
      </c>
      <c r="H20" s="5"/>
      <c r="I20" s="5"/>
      <c r="J20" s="5"/>
      <c r="K20" s="19"/>
    </row>
    <row r="21" spans="1:11" x14ac:dyDescent="0.25">
      <c r="A21" s="21"/>
      <c r="B21" s="14"/>
      <c r="C21" s="14"/>
      <c r="D21" s="14"/>
      <c r="E21" s="22"/>
      <c r="G21" s="21"/>
      <c r="H21" s="14"/>
      <c r="I21" s="14"/>
      <c r="J21" s="14"/>
      <c r="K21" s="22"/>
    </row>
    <row r="22" spans="1:11" x14ac:dyDescent="0.25">
      <c r="A22" s="273" t="s">
        <v>6</v>
      </c>
      <c r="B22" s="274"/>
      <c r="C22" s="274"/>
      <c r="D22" s="283"/>
      <c r="E22" s="23">
        <f>SUM(E16:E21)</f>
        <v>9105.447619047618</v>
      </c>
      <c r="G22" s="273" t="s">
        <v>6</v>
      </c>
      <c r="H22" s="274"/>
      <c r="I22" s="274"/>
      <c r="J22" s="283"/>
      <c r="K22" s="23">
        <f>SUM(K16:K20)</f>
        <v>9226.2857142857138</v>
      </c>
    </row>
    <row r="23" spans="1:11" x14ac:dyDescent="0.25">
      <c r="A23" s="21"/>
      <c r="B23" s="14"/>
      <c r="C23" s="14"/>
      <c r="D23" s="14"/>
      <c r="E23" s="22"/>
      <c r="G23" s="21"/>
      <c r="H23" s="14"/>
      <c r="I23" s="14"/>
      <c r="J23" s="14"/>
      <c r="K23" s="22"/>
    </row>
    <row r="24" spans="1:11" x14ac:dyDescent="0.25">
      <c r="A24" s="280" t="s">
        <v>88</v>
      </c>
      <c r="B24" s="281"/>
      <c r="C24" s="281"/>
      <c r="D24" s="282"/>
      <c r="E24" s="155"/>
      <c r="G24" s="280" t="s">
        <v>88</v>
      </c>
      <c r="H24" s="281"/>
      <c r="I24" s="281"/>
      <c r="J24" s="282"/>
      <c r="K24" s="155"/>
    </row>
    <row r="25" spans="1:11" x14ac:dyDescent="0.25">
      <c r="A25" s="153" t="s">
        <v>4</v>
      </c>
      <c r="B25" s="250">
        <f>'Indirect Rates'!G23</f>
        <v>0.05</v>
      </c>
      <c r="C25" s="10"/>
      <c r="D25" s="12"/>
      <c r="E25" s="26">
        <f>ROUND(E18*B25,2)</f>
        <v>0.95</v>
      </c>
      <c r="G25" s="153" t="str">
        <f>A25</f>
        <v>G&amp;A</v>
      </c>
      <c r="H25" s="250">
        <f>Travel!F30</f>
        <v>0.05</v>
      </c>
      <c r="I25" s="10"/>
      <c r="J25" s="12"/>
      <c r="K25" s="26">
        <f>ROUND(K18*H25,2)</f>
        <v>5.71</v>
      </c>
    </row>
    <row r="26" spans="1:11" x14ac:dyDescent="0.25">
      <c r="A26" s="153"/>
      <c r="B26" s="152"/>
      <c r="C26" s="10"/>
      <c r="D26" s="12"/>
      <c r="E26" s="26"/>
      <c r="G26" s="153"/>
      <c r="H26" s="152"/>
      <c r="I26" s="10"/>
      <c r="J26" s="12"/>
      <c r="K26" s="26"/>
    </row>
    <row r="27" spans="1:11" ht="15.75" thickBot="1" x14ac:dyDescent="0.3">
      <c r="A27" s="21"/>
      <c r="B27" s="14"/>
      <c r="C27" s="14"/>
      <c r="D27" s="14"/>
      <c r="E27" s="22"/>
      <c r="G27" s="21"/>
      <c r="H27" s="14"/>
      <c r="I27" s="14"/>
      <c r="J27" s="14"/>
      <c r="K27" s="22"/>
    </row>
    <row r="28" spans="1:11" ht="15.75" thickBot="1" x14ac:dyDescent="0.3">
      <c r="A28" s="278" t="s">
        <v>2</v>
      </c>
      <c r="B28" s="279"/>
      <c r="C28" s="10"/>
      <c r="D28" s="12"/>
      <c r="E28" s="7">
        <f>E22+E25</f>
        <v>9106.3976190476187</v>
      </c>
      <c r="G28" s="278" t="s">
        <v>2</v>
      </c>
      <c r="H28" s="279"/>
      <c r="I28" s="74"/>
      <c r="J28" s="6"/>
      <c r="K28" s="7">
        <f>K22+K25</f>
        <v>9231.9957142857129</v>
      </c>
    </row>
    <row r="29" spans="1:11" ht="15.75" thickBot="1" x14ac:dyDescent="0.3">
      <c r="A29" s="27"/>
      <c r="B29" s="28"/>
      <c r="C29" s="28"/>
      <c r="D29" s="28"/>
      <c r="E29" s="29"/>
      <c r="G29" s="27"/>
      <c r="H29" s="28"/>
      <c r="I29" s="28"/>
      <c r="J29" s="28"/>
      <c r="K29" s="29"/>
    </row>
    <row r="32" spans="1:11" x14ac:dyDescent="0.25">
      <c r="A32" s="8"/>
      <c r="E32" s="9"/>
      <c r="G32" s="8"/>
      <c r="K32" s="9"/>
    </row>
    <row r="33" spans="1:7" x14ac:dyDescent="0.25">
      <c r="A33" s="8"/>
      <c r="G33" s="8"/>
    </row>
  </sheetData>
  <mergeCells count="16">
    <mergeCell ref="G7:K7"/>
    <mergeCell ref="G22:J22"/>
    <mergeCell ref="A3:E3"/>
    <mergeCell ref="A4:E4"/>
    <mergeCell ref="A7:E7"/>
    <mergeCell ref="A2:E2"/>
    <mergeCell ref="A5:E5"/>
    <mergeCell ref="G2:K2"/>
    <mergeCell ref="G3:K3"/>
    <mergeCell ref="G4:K4"/>
    <mergeCell ref="G5:K5"/>
    <mergeCell ref="G28:H28"/>
    <mergeCell ref="A28:B28"/>
    <mergeCell ref="A24:D24"/>
    <mergeCell ref="G24:J24"/>
    <mergeCell ref="A22:D22"/>
  </mergeCells>
  <pageMargins left="0.2" right="0.2" top="0.25" bottom="0.25" header="0" footer="0.3"/>
  <pageSetup orientation="portrait" r:id="rId1"/>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22"/>
  <sheetViews>
    <sheetView workbookViewId="0">
      <selection activeCell="C13" sqref="C13"/>
    </sheetView>
  </sheetViews>
  <sheetFormatPr defaultColWidth="9.140625" defaultRowHeight="14.25" x14ac:dyDescent="0.2"/>
  <cols>
    <col min="1" max="1" width="7.28515625" style="106" customWidth="1"/>
    <col min="2" max="2" width="35" style="106" customWidth="1"/>
    <col min="3" max="3" width="15" style="106" bestFit="1" customWidth="1"/>
    <col min="4" max="4" width="15.140625" style="106" customWidth="1"/>
    <col min="5" max="5" width="13" style="106" customWidth="1"/>
    <col min="6" max="6" width="16.28515625" style="106" bestFit="1" customWidth="1"/>
    <col min="7" max="7" width="12.5703125" style="106" customWidth="1"/>
    <col min="8" max="8" width="20.85546875" style="106" customWidth="1"/>
    <col min="9" max="16384" width="9.140625" style="106"/>
  </cols>
  <sheetData>
    <row r="1" spans="2:10" ht="15" thickBot="1" x14ac:dyDescent="0.25"/>
    <row r="2" spans="2:10" s="112" customFormat="1" ht="29.25" x14ac:dyDescent="0.25">
      <c r="B2" s="107" t="s">
        <v>5</v>
      </c>
      <c r="C2" s="108" t="s">
        <v>77</v>
      </c>
      <c r="D2" s="109" t="s">
        <v>78</v>
      </c>
      <c r="E2" s="109" t="s">
        <v>73</v>
      </c>
      <c r="F2" s="110" t="s">
        <v>4</v>
      </c>
      <c r="G2" s="110" t="s">
        <v>7</v>
      </c>
      <c r="H2" s="111" t="s">
        <v>79</v>
      </c>
    </row>
    <row r="3" spans="2:10" s="112" customFormat="1" ht="15" x14ac:dyDescent="0.25">
      <c r="B3" s="113" t="s">
        <v>0</v>
      </c>
      <c r="C3" s="114"/>
      <c r="D3" s="115" t="s">
        <v>80</v>
      </c>
      <c r="E3" s="115" t="s">
        <v>80</v>
      </c>
      <c r="F3" s="115" t="s">
        <v>80</v>
      </c>
      <c r="G3" s="236">
        <f>'Indirect Rates'!G31</f>
        <v>0.06</v>
      </c>
      <c r="H3" s="116"/>
    </row>
    <row r="4" spans="2:10" s="112" customFormat="1" ht="15" x14ac:dyDescent="0.25">
      <c r="B4" s="123" t="s">
        <v>105</v>
      </c>
      <c r="C4" s="117">
        <f>VLOOKUP(B4, 'Direct Labor '!$D$24:$Z$27, 23, FALSE)</f>
        <v>15.43</v>
      </c>
      <c r="D4" s="118">
        <f>ROUND(C4*'Indirect Rates'!G16,2)</f>
        <v>0.77</v>
      </c>
      <c r="E4" s="119">
        <f>ROUND(SUM((C4+D4)*'Indirect Rates'!G21),2)</f>
        <v>0.81</v>
      </c>
      <c r="F4" s="120">
        <f>ROUND(SUM(C4+D4+E4)*'Indirect Rates'!$G$23,2)</f>
        <v>0.85</v>
      </c>
      <c r="G4" s="121">
        <f>ROUND((SUM(C4+D4+E4+F4)*'Indirect Rates'!$G$31),2)</f>
        <v>1.07</v>
      </c>
      <c r="H4" s="122">
        <f>SUM(C4:G4)</f>
        <v>18.93</v>
      </c>
      <c r="J4" s="184"/>
    </row>
    <row r="5" spans="2:10" s="112" customFormat="1" ht="15" x14ac:dyDescent="0.25">
      <c r="B5" s="123" t="s">
        <v>106</v>
      </c>
      <c r="C5" s="117">
        <f>VLOOKUP(B5, 'Direct Labor '!$D$24:$Z$27, 23, FALSE)</f>
        <v>17.48</v>
      </c>
      <c r="D5" s="118">
        <f>ROUND(C5*'Indirect Rates'!G16,3)</f>
        <v>0.874</v>
      </c>
      <c r="E5" s="119">
        <f>ROUND(SUM((C5+D5)*'Indirect Rates'!G22),2)</f>
        <v>0.92</v>
      </c>
      <c r="F5" s="120">
        <f>ROUND(SUM(C5+D5+E5)*'Indirect Rates'!$G$23,2)</f>
        <v>0.96</v>
      </c>
      <c r="G5" s="121">
        <f>ROUND((SUM(C5+D5+E5+F5)*'Indirect Rates'!$G$31),2)</f>
        <v>1.21</v>
      </c>
      <c r="H5" s="122">
        <f t="shared" ref="H5:H7" si="0">SUM(C5:G5)</f>
        <v>21.444000000000003</v>
      </c>
      <c r="J5" s="184"/>
    </row>
    <row r="6" spans="2:10" s="112" customFormat="1" ht="15" x14ac:dyDescent="0.25">
      <c r="B6" s="123" t="s">
        <v>171</v>
      </c>
      <c r="C6" s="117">
        <f>VLOOKUP(B6, 'Direct Labor '!$D$24:$Z$27, 23, FALSE)</f>
        <v>19.54</v>
      </c>
      <c r="D6" s="118">
        <f>ROUND(C6*'Indirect Rates'!G28,2)</f>
        <v>0.98</v>
      </c>
      <c r="E6" s="119">
        <f>ROUND(SUM((C6+D6)*'Indirect Rates'!G19),2)</f>
        <v>1.03</v>
      </c>
      <c r="F6" s="120">
        <f>ROUND(SUM(C6+D6+E6)*'Indirect Rates'!$G$23,2)</f>
        <v>1.08</v>
      </c>
      <c r="G6" s="121">
        <f>ROUND((SUM(C6+D6+E6+F6)*'Indirect Rates'!$G$31),2)</f>
        <v>1.36</v>
      </c>
      <c r="H6" s="122">
        <f t="shared" si="0"/>
        <v>23.990000000000002</v>
      </c>
      <c r="J6" s="184"/>
    </row>
    <row r="7" spans="2:10" s="112" customFormat="1" ht="15" x14ac:dyDescent="0.25">
      <c r="B7" s="123" t="s">
        <v>107</v>
      </c>
      <c r="C7" s="117">
        <f>VLOOKUP(B7, 'Direct Labor '!$D$24:$Z$27, 23, FALSE)</f>
        <v>21.6</v>
      </c>
      <c r="D7" s="118">
        <f>ROUND(C7*'Indirect Rates'!G28,2)</f>
        <v>1.08</v>
      </c>
      <c r="E7" s="119">
        <f>ROUND(SUM((C7+D7)*'Indirect Rates'!G19),2)</f>
        <v>1.1299999999999999</v>
      </c>
      <c r="F7" s="120">
        <f>ROUND(SUM(C7+D7+E7)*'Indirect Rates'!$G$23,2)</f>
        <v>1.19</v>
      </c>
      <c r="G7" s="121">
        <f>ROUND((SUM(C7+D7+E7+F7)*'Indirect Rates'!$G$31),2)</f>
        <v>1.5</v>
      </c>
      <c r="H7" s="122">
        <f t="shared" si="0"/>
        <v>26.5</v>
      </c>
      <c r="J7" s="184"/>
    </row>
    <row r="8" spans="2:10" s="112" customFormat="1" ht="15.75" thickBot="1" x14ac:dyDescent="0.3">
      <c r="B8" s="124"/>
      <c r="C8" s="125"/>
      <c r="D8" s="126"/>
      <c r="E8" s="127"/>
      <c r="F8" s="128"/>
      <c r="G8" s="125"/>
      <c r="H8" s="129"/>
    </row>
    <row r="9" spans="2:10" s="112" customFormat="1" ht="15" x14ac:dyDescent="0.25">
      <c r="B9" s="130"/>
      <c r="C9" s="131"/>
      <c r="D9" s="132"/>
      <c r="E9" s="133"/>
      <c r="F9" s="134"/>
      <c r="G9" s="131"/>
    </row>
    <row r="10" spans="2:10" s="112" customFormat="1" ht="15.75" thickBot="1" x14ac:dyDescent="0.3">
      <c r="B10" s="130"/>
      <c r="C10" s="131"/>
      <c r="D10" s="132"/>
      <c r="E10" s="133"/>
      <c r="F10" s="134"/>
      <c r="G10" s="131"/>
    </row>
    <row r="11" spans="2:10" s="112" customFormat="1" ht="29.25" x14ac:dyDescent="0.25">
      <c r="B11" s="107" t="s">
        <v>83</v>
      </c>
      <c r="C11" s="108" t="s">
        <v>77</v>
      </c>
      <c r="D11" s="109" t="s">
        <v>78</v>
      </c>
      <c r="E11" s="109" t="s">
        <v>73</v>
      </c>
      <c r="F11" s="110" t="s">
        <v>4</v>
      </c>
      <c r="G11" s="110" t="s">
        <v>7</v>
      </c>
      <c r="H11" s="111" t="s">
        <v>79</v>
      </c>
    </row>
    <row r="12" spans="2:10" s="112" customFormat="1" ht="15" x14ac:dyDescent="0.25">
      <c r="B12" s="113" t="s">
        <v>0</v>
      </c>
      <c r="C12" s="114"/>
      <c r="D12" s="115" t="s">
        <v>80</v>
      </c>
      <c r="E12" s="115" t="s">
        <v>80</v>
      </c>
      <c r="F12" s="115" t="s">
        <v>80</v>
      </c>
      <c r="G12" s="236">
        <f>'Indirect Rates'!H31</f>
        <v>0.06</v>
      </c>
      <c r="H12" s="116"/>
    </row>
    <row r="13" spans="2:10" s="112" customFormat="1" ht="15" x14ac:dyDescent="0.25">
      <c r="B13" s="123" t="s">
        <v>105</v>
      </c>
      <c r="C13" s="117">
        <f>VLOOKUP(B13, 'Direct Labor '!$D$24:$AA$27, 24, FALSE)</f>
        <v>15.47</v>
      </c>
      <c r="D13" s="118">
        <f>ROUND(C13*'Indirect Rates'!H16,2)</f>
        <v>0.77</v>
      </c>
      <c r="E13" s="119">
        <f>ROUND(SUM((C13+D13)*'Indirect Rates'!H21),2)</f>
        <v>0.81</v>
      </c>
      <c r="F13" s="120">
        <f>ROUND(SUM(C13+D13+E13)*'Indirect Rates'!$H$23,2)</f>
        <v>0.85</v>
      </c>
      <c r="G13" s="121">
        <f>ROUND((SUM(C13+D13+E13+F13)*'Indirect Rates'!$H$31),2)</f>
        <v>1.07</v>
      </c>
      <c r="H13" s="122">
        <f>SUM(C13:G13)</f>
        <v>18.970000000000002</v>
      </c>
      <c r="J13" s="184"/>
    </row>
    <row r="14" spans="2:10" s="112" customFormat="1" ht="15" x14ac:dyDescent="0.25">
      <c r="B14" s="123" t="s">
        <v>106</v>
      </c>
      <c r="C14" s="117">
        <f>VLOOKUP(B14, 'Direct Labor '!$D$24:$AA$27, 24, FALSE)</f>
        <v>17.54</v>
      </c>
      <c r="D14" s="118">
        <f>ROUND(C14*'Indirect Rates'!H16,2)</f>
        <v>0.88</v>
      </c>
      <c r="E14" s="119">
        <f>ROUND(SUM((C14+D14)*'Indirect Rates'!H22),2)</f>
        <v>0.92</v>
      </c>
      <c r="F14" s="120">
        <f>ROUND(SUM(C14+D14+E14)*'Indirect Rates'!$H$23,2)</f>
        <v>0.97</v>
      </c>
      <c r="G14" s="121">
        <f>ROUND((SUM(C14+D14+E14+F14)*'Indirect Rates'!$H$31),2)</f>
        <v>1.22</v>
      </c>
      <c r="H14" s="122">
        <f t="shared" ref="H14:H16" si="1">SUM(C14:G14)</f>
        <v>21.529999999999998</v>
      </c>
      <c r="J14" s="184"/>
    </row>
    <row r="15" spans="2:10" s="112" customFormat="1" ht="15" x14ac:dyDescent="0.25">
      <c r="B15" s="123" t="s">
        <v>171</v>
      </c>
      <c r="C15" s="117">
        <f>VLOOKUP(B15, 'Direct Labor '!$D$24:$AA$27, 24, FALSE)</f>
        <v>19.600000000000001</v>
      </c>
      <c r="D15" s="118">
        <f>ROUND(C15*'Indirect Rates'!H28,2)</f>
        <v>0.98</v>
      </c>
      <c r="E15" s="119">
        <f>ROUND(SUM((C15+D15)*'Indirect Rates'!H19),2)</f>
        <v>1.03</v>
      </c>
      <c r="F15" s="120">
        <f>ROUND(SUM(C15+D15+E15)*'Indirect Rates'!$H$23,2)</f>
        <v>1.08</v>
      </c>
      <c r="G15" s="121">
        <f>ROUND((SUM(C15+D15+E15+F15)*'Indirect Rates'!$H$31),2)</f>
        <v>1.36</v>
      </c>
      <c r="H15" s="122">
        <f t="shared" si="1"/>
        <v>24.050000000000004</v>
      </c>
      <c r="J15" s="184"/>
    </row>
    <row r="16" spans="2:10" s="112" customFormat="1" ht="15" x14ac:dyDescent="0.25">
      <c r="B16" s="123" t="s">
        <v>107</v>
      </c>
      <c r="C16" s="117">
        <f>VLOOKUP(B16, 'Direct Labor '!$D$24:$AA$27, 24, FALSE)</f>
        <v>21.66</v>
      </c>
      <c r="D16" s="118">
        <f>ROUND(C16*'Indirect Rates'!H28,2)</f>
        <v>1.08</v>
      </c>
      <c r="E16" s="119">
        <f>ROUND(SUM((C16+D16)*'Indirect Rates'!H19),2)</f>
        <v>1.1399999999999999</v>
      </c>
      <c r="F16" s="120">
        <f>ROUND(SUM(C16+D16+E16)*'Indirect Rates'!$H$23,2)</f>
        <v>1.19</v>
      </c>
      <c r="G16" s="121">
        <f>ROUND((SUM(C16+D16+E16+F16)*'Indirect Rates'!$H$31),2)</f>
        <v>1.5</v>
      </c>
      <c r="H16" s="122">
        <f t="shared" si="1"/>
        <v>26.570000000000004</v>
      </c>
      <c r="J16" s="184"/>
    </row>
    <row r="17" spans="2:8" s="112" customFormat="1" ht="15.75" thickBot="1" x14ac:dyDescent="0.3">
      <c r="B17" s="124"/>
      <c r="C17" s="125"/>
      <c r="D17" s="126"/>
      <c r="E17" s="127"/>
      <c r="F17" s="128"/>
      <c r="G17" s="125"/>
      <c r="H17" s="129"/>
    </row>
    <row r="18" spans="2:8" ht="15" thickBot="1" x14ac:dyDescent="0.25"/>
    <row r="19" spans="2:8" ht="15.75" thickBot="1" x14ac:dyDescent="0.25">
      <c r="B19" s="135" t="s">
        <v>81</v>
      </c>
    </row>
    <row r="20" spans="2:8" ht="30" x14ac:dyDescent="0.25">
      <c r="B20" s="136" t="s">
        <v>5</v>
      </c>
      <c r="C20" s="137" t="s">
        <v>77</v>
      </c>
      <c r="D20" s="138" t="s">
        <v>78</v>
      </c>
      <c r="E20" s="138" t="s">
        <v>73</v>
      </c>
      <c r="F20" s="139" t="s">
        <v>4</v>
      </c>
      <c r="G20" s="139" t="s">
        <v>7</v>
      </c>
      <c r="H20" s="140" t="s">
        <v>79</v>
      </c>
    </row>
    <row r="21" spans="2:8" ht="15" x14ac:dyDescent="0.25">
      <c r="B21" s="141"/>
      <c r="C21" s="142"/>
      <c r="D21" s="143">
        <v>0.05</v>
      </c>
      <c r="E21" s="143">
        <v>0.05</v>
      </c>
      <c r="F21" s="143">
        <v>0.05</v>
      </c>
      <c r="G21" s="143">
        <v>0.05</v>
      </c>
      <c r="H21" s="144"/>
    </row>
    <row r="22" spans="2:8" ht="15" x14ac:dyDescent="0.25">
      <c r="B22" s="145" t="s">
        <v>82</v>
      </c>
      <c r="C22" s="146">
        <v>10</v>
      </c>
      <c r="D22" s="147">
        <f>C22*D21</f>
        <v>0.5</v>
      </c>
      <c r="E22" s="148">
        <f>(C22+D22)*E21</f>
        <v>0.52500000000000002</v>
      </c>
      <c r="F22" s="149">
        <f>(C22+D22+E22)*F21</f>
        <v>0.55125000000000002</v>
      </c>
      <c r="G22" s="150">
        <f>SUM(C22:F22)*G21</f>
        <v>0.57881250000000006</v>
      </c>
      <c r="H22" s="151">
        <f>SUM(C22:G22)</f>
        <v>12.1550625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B2822-9DEF-4CBC-8DDE-F7C82CAA9483}">
  <dimension ref="C6:AA27"/>
  <sheetViews>
    <sheetView showGridLines="0" topLeftCell="A3" zoomScale="72" zoomScaleNormal="72" workbookViewId="0">
      <selection activeCell="W30" sqref="W30"/>
    </sheetView>
  </sheetViews>
  <sheetFormatPr defaultColWidth="8.7109375" defaultRowHeight="12.75" x14ac:dyDescent="0.2"/>
  <cols>
    <col min="1" max="1" width="2.85546875" style="165" customWidth="1"/>
    <col min="2" max="2" width="6.140625" style="165" customWidth="1"/>
    <col min="3" max="3" width="8.7109375" style="165"/>
    <col min="4" max="4" width="15.5703125" style="165" customWidth="1"/>
    <col min="5" max="6" width="8.7109375" style="165"/>
    <col min="7" max="7" width="30.140625" style="165" customWidth="1"/>
    <col min="8" max="9" width="8.7109375" style="165"/>
    <col min="10" max="10" width="31.7109375" style="165" customWidth="1"/>
    <col min="11" max="16384" width="8.7109375" style="165"/>
  </cols>
  <sheetData>
    <row r="6" spans="13:19" ht="13.5" thickBot="1" x14ac:dyDescent="0.25"/>
    <row r="7" spans="13:19" x14ac:dyDescent="0.2">
      <c r="M7" s="227" t="s">
        <v>151</v>
      </c>
      <c r="N7" s="228"/>
      <c r="O7" s="228"/>
      <c r="P7" s="228"/>
      <c r="Q7" s="228"/>
      <c r="R7" s="228"/>
      <c r="S7" s="229"/>
    </row>
    <row r="8" spans="13:19" x14ac:dyDescent="0.2">
      <c r="M8" s="230"/>
      <c r="N8" s="231" t="s">
        <v>109</v>
      </c>
      <c r="O8" s="231" t="s">
        <v>110</v>
      </c>
      <c r="P8" s="231" t="s">
        <v>111</v>
      </c>
      <c r="Q8" s="231" t="s">
        <v>152</v>
      </c>
      <c r="R8" s="231" t="s">
        <v>153</v>
      </c>
      <c r="S8" s="232" t="s">
        <v>154</v>
      </c>
    </row>
    <row r="9" spans="13:19" x14ac:dyDescent="0.2">
      <c r="M9" s="224" t="s">
        <v>64</v>
      </c>
      <c r="N9" s="225">
        <v>0.05</v>
      </c>
      <c r="O9" s="225">
        <v>0.95</v>
      </c>
      <c r="P9" s="225">
        <v>0</v>
      </c>
      <c r="Q9" s="225">
        <v>0</v>
      </c>
      <c r="R9" s="225">
        <v>0</v>
      </c>
      <c r="S9" s="226">
        <v>0</v>
      </c>
    </row>
    <row r="10" spans="13:19" x14ac:dyDescent="0.2">
      <c r="M10" s="224" t="s">
        <v>112</v>
      </c>
      <c r="N10" s="225">
        <v>0</v>
      </c>
      <c r="O10" s="225">
        <v>0.95</v>
      </c>
      <c r="P10" s="225">
        <v>0.05</v>
      </c>
      <c r="Q10" s="225">
        <v>0</v>
      </c>
      <c r="R10" s="225">
        <v>0</v>
      </c>
      <c r="S10" s="226">
        <v>0</v>
      </c>
    </row>
    <row r="11" spans="13:19" x14ac:dyDescent="0.2">
      <c r="M11" s="224" t="s">
        <v>113</v>
      </c>
      <c r="N11" s="225">
        <v>0</v>
      </c>
      <c r="O11" s="225">
        <v>0</v>
      </c>
      <c r="P11" s="225">
        <v>0.05</v>
      </c>
      <c r="Q11" s="225">
        <v>0.95</v>
      </c>
      <c r="R11" s="225">
        <v>0</v>
      </c>
      <c r="S11" s="226">
        <v>0</v>
      </c>
    </row>
    <row r="18" spans="3:27" x14ac:dyDescent="0.2">
      <c r="M18" s="221" t="s">
        <v>148</v>
      </c>
      <c r="N18" s="222"/>
      <c r="O18" s="223">
        <v>0.03</v>
      </c>
      <c r="P18" s="223">
        <f>O18</f>
        <v>0.03</v>
      </c>
      <c r="Q18" s="223">
        <f t="shared" ref="Q18" si="0">P18</f>
        <v>0.03</v>
      </c>
    </row>
    <row r="21" spans="3:27" ht="25.5" x14ac:dyDescent="0.2">
      <c r="C21" s="284" t="s">
        <v>133</v>
      </c>
      <c r="D21" s="285"/>
      <c r="E21" s="198"/>
      <c r="F21" s="198"/>
      <c r="G21" s="198"/>
      <c r="H21" s="198"/>
      <c r="I21" s="199" t="s">
        <v>134</v>
      </c>
      <c r="J21" s="200" t="s">
        <v>135</v>
      </c>
      <c r="K21" s="201"/>
      <c r="L21" s="288" t="s">
        <v>136</v>
      </c>
      <c r="M21" s="202"/>
      <c r="N21" s="203" t="s">
        <v>137</v>
      </c>
      <c r="O21" s="203"/>
      <c r="P21" s="203"/>
      <c r="Z21" s="233" t="s">
        <v>155</v>
      </c>
      <c r="AA21" s="233"/>
    </row>
    <row r="22" spans="3:27" ht="26.25" thickBot="1" x14ac:dyDescent="0.25">
      <c r="C22" s="286"/>
      <c r="D22" s="287"/>
      <c r="E22" s="204" t="s">
        <v>177</v>
      </c>
      <c r="F22" s="204" t="s">
        <v>138</v>
      </c>
      <c r="G22" s="204" t="s">
        <v>178</v>
      </c>
      <c r="H22" s="204" t="s">
        <v>139</v>
      </c>
      <c r="I22" s="205" t="s">
        <v>140</v>
      </c>
      <c r="J22" s="206" t="s">
        <v>141</v>
      </c>
      <c r="K22" s="207" t="s">
        <v>142</v>
      </c>
      <c r="L22" s="289"/>
      <c r="M22" s="208" t="s">
        <v>143</v>
      </c>
      <c r="N22" s="209" t="s">
        <v>144</v>
      </c>
      <c r="O22" s="209" t="s">
        <v>145</v>
      </c>
      <c r="P22" s="209" t="s">
        <v>146</v>
      </c>
      <c r="Z22" s="234" t="s">
        <v>64</v>
      </c>
      <c r="AA22" s="234" t="s">
        <v>112</v>
      </c>
    </row>
    <row r="23" spans="3:27" ht="13.5" thickTop="1" x14ac:dyDescent="0.2">
      <c r="C23" s="180"/>
      <c r="D23" s="210"/>
      <c r="E23" s="210"/>
      <c r="F23" s="210"/>
      <c r="G23" s="210"/>
      <c r="H23" s="210"/>
      <c r="I23" s="210"/>
      <c r="J23" s="210"/>
      <c r="K23" s="211"/>
      <c r="L23" s="211"/>
      <c r="M23" s="211"/>
      <c r="N23" s="211"/>
      <c r="O23" s="211"/>
      <c r="P23" s="211"/>
      <c r="Z23" s="211"/>
      <c r="AA23" s="210"/>
    </row>
    <row r="24" spans="3:27" x14ac:dyDescent="0.2">
      <c r="C24" s="212"/>
      <c r="D24" s="213" t="s">
        <v>105</v>
      </c>
      <c r="E24" s="214" t="s">
        <v>149</v>
      </c>
      <c r="F24" s="214" t="s">
        <v>150</v>
      </c>
      <c r="G24" s="215" t="s">
        <v>147</v>
      </c>
      <c r="H24" s="216">
        <v>2</v>
      </c>
      <c r="I24" s="217">
        <v>2</v>
      </c>
      <c r="J24" s="213" t="s">
        <v>191</v>
      </c>
      <c r="K24" s="218">
        <v>5</v>
      </c>
      <c r="L24" s="219">
        <v>10</v>
      </c>
      <c r="M24" s="220">
        <v>1</v>
      </c>
      <c r="N24" s="218">
        <f>ROUND(SUM(K24:L24)*M24,2)</f>
        <v>15</v>
      </c>
      <c r="O24" s="219">
        <f t="shared" ref="O24:P24" si="1">IFERROR(ROUND(N24*(1+O$18),2),0)</f>
        <v>15.45</v>
      </c>
      <c r="P24" s="219">
        <f t="shared" si="1"/>
        <v>15.91</v>
      </c>
      <c r="Z24" s="219">
        <f>ROUND(SUMPRODUCT($N$9:$Y$9,$N24:$Y24),2)</f>
        <v>15.43</v>
      </c>
      <c r="AA24" s="235">
        <f>IF(AA$18="",ROUND(SUMPRODUCT($N$10:$Y$10,$N24:$Y24),2),ROUND(Z24*(1+AA$18),2))</f>
        <v>15.47</v>
      </c>
    </row>
    <row r="25" spans="3:27" x14ac:dyDescent="0.2">
      <c r="C25" s="212"/>
      <c r="D25" s="213" t="s">
        <v>106</v>
      </c>
      <c r="E25" s="214" t="s">
        <v>158</v>
      </c>
      <c r="F25" s="214" t="s">
        <v>150</v>
      </c>
      <c r="G25" s="215" t="s">
        <v>156</v>
      </c>
      <c r="H25" s="216">
        <v>0</v>
      </c>
      <c r="I25" s="217" t="s">
        <v>157</v>
      </c>
      <c r="J25" s="213" t="s">
        <v>191</v>
      </c>
      <c r="K25" s="218">
        <v>6</v>
      </c>
      <c r="L25" s="219">
        <v>11</v>
      </c>
      <c r="M25" s="220">
        <v>1</v>
      </c>
      <c r="N25" s="218">
        <f>ROUND(SUM(K25:L25)*M25,2)</f>
        <v>17</v>
      </c>
      <c r="O25" s="219">
        <f t="shared" ref="O25" si="2">IFERROR(ROUND(N25*(1+O$18),2),0)</f>
        <v>17.510000000000002</v>
      </c>
      <c r="P25" s="219">
        <f t="shared" ref="P25" si="3">IFERROR(ROUND(O25*(1+P$18),2),0)</f>
        <v>18.04</v>
      </c>
      <c r="Z25" s="219">
        <f t="shared" ref="Z25:Z27" si="4">ROUND(SUMPRODUCT($N$9:$Y$9,$N25:$Y25),2)</f>
        <v>17.48</v>
      </c>
      <c r="AA25" s="235">
        <f>IF(AA$18="",ROUND(SUMPRODUCT($N$10:$Y$10,$N25:$Y25),2),ROUND(Z25*(1+AA$18),2))</f>
        <v>17.54</v>
      </c>
    </row>
    <row r="26" spans="3:27" x14ac:dyDescent="0.2">
      <c r="C26" s="212"/>
      <c r="D26" s="213" t="s">
        <v>171</v>
      </c>
      <c r="E26" s="214" t="s">
        <v>149</v>
      </c>
      <c r="F26" s="214" t="s">
        <v>159</v>
      </c>
      <c r="G26" s="215" t="s">
        <v>160</v>
      </c>
      <c r="H26" s="216">
        <v>3</v>
      </c>
      <c r="I26" s="217" t="s">
        <v>161</v>
      </c>
      <c r="J26" s="213">
        <v>0</v>
      </c>
      <c r="K26" s="218">
        <v>7</v>
      </c>
      <c r="L26" s="219">
        <v>12</v>
      </c>
      <c r="M26" s="220">
        <v>1</v>
      </c>
      <c r="N26" s="218">
        <f t="shared" ref="N26:N27" si="5">ROUND(SUM(K26:L26)*M26,2)</f>
        <v>19</v>
      </c>
      <c r="O26" s="219">
        <f t="shared" ref="O26:O27" si="6">IFERROR(ROUND(N26*(1+O$18),2),0)</f>
        <v>19.57</v>
      </c>
      <c r="P26" s="219">
        <f t="shared" ref="P26:P27" si="7">IFERROR(ROUND(O26*(1+P$18),2),0)</f>
        <v>20.16</v>
      </c>
      <c r="Z26" s="219">
        <f t="shared" si="4"/>
        <v>19.54</v>
      </c>
      <c r="AA26" s="235">
        <f>IF(AA$18="",ROUND(SUMPRODUCT($N$10:$Y$10,$N26:$Y26),2),ROUND(Z26*(1+AA$18),2))</f>
        <v>19.600000000000001</v>
      </c>
    </row>
    <row r="27" spans="3:27" x14ac:dyDescent="0.2">
      <c r="C27" s="212"/>
      <c r="D27" s="213" t="s">
        <v>107</v>
      </c>
      <c r="E27" s="214" t="s">
        <v>149</v>
      </c>
      <c r="F27" s="214" t="s">
        <v>159</v>
      </c>
      <c r="G27" s="215" t="s">
        <v>162</v>
      </c>
      <c r="H27" s="216">
        <v>3</v>
      </c>
      <c r="I27" s="217" t="s">
        <v>163</v>
      </c>
      <c r="J27" s="213">
        <v>0</v>
      </c>
      <c r="K27" s="218">
        <v>8</v>
      </c>
      <c r="L27" s="219">
        <v>13</v>
      </c>
      <c r="M27" s="220">
        <v>1</v>
      </c>
      <c r="N27" s="218">
        <f t="shared" si="5"/>
        <v>21</v>
      </c>
      <c r="O27" s="219">
        <f t="shared" si="6"/>
        <v>21.63</v>
      </c>
      <c r="P27" s="219">
        <f t="shared" si="7"/>
        <v>22.28</v>
      </c>
      <c r="Z27" s="219">
        <f t="shared" si="4"/>
        <v>21.6</v>
      </c>
      <c r="AA27" s="235">
        <f>IF(AA$18="",ROUND(SUMPRODUCT($N$10:$Y$10,$N27:$Y27),2),ROUND(Z27*(1+AA$18),2))</f>
        <v>21.66</v>
      </c>
    </row>
  </sheetData>
  <mergeCells count="2">
    <mergeCell ref="C21:D22"/>
    <mergeCell ref="L21:L22"/>
  </mergeCells>
  <conditionalFormatting sqref="G24:G27">
    <cfRule type="expression" dxfId="12" priority="10">
      <formula>IF(AND(G24="",SUM($L24:$M24)&gt;0),TRUE,FALSE)</formula>
    </cfRule>
  </conditionalFormatting>
  <conditionalFormatting sqref="H24:H27">
    <cfRule type="cellIs" dxfId="11" priority="1" stopIfTrue="1" operator="equal">
      <formula>$I24</formula>
    </cfRule>
    <cfRule type="expression" dxfId="10" priority="2" stopIfTrue="1">
      <formula>IF($K24&gt;0,TRUE,FALSE)</formula>
    </cfRule>
    <cfRule type="cellIs" dxfId="9" priority="3" operator="equal">
      <formula>10</formula>
    </cfRule>
    <cfRule type="cellIs" dxfId="8" priority="4" operator="equal">
      <formula>0</formula>
    </cfRule>
  </conditionalFormatting>
  <conditionalFormatting sqref="I24:I27">
    <cfRule type="expression" dxfId="7" priority="5" stopIfTrue="1">
      <formula>IF(OR(F24="PDM",F24="PDM-S"),TRUE,FALSE)</formula>
    </cfRule>
    <cfRule type="expression" dxfId="6" priority="6" stopIfTrue="1">
      <formula>IF($K24&gt;0,TRUE,FALSE)</formula>
    </cfRule>
    <cfRule type="expression" dxfId="5" priority="7" stopIfTrue="1">
      <formula>IF(L24="NO DL",TRUE,FALSE)</formula>
    </cfRule>
    <cfRule type="expression" dxfId="4" priority="8">
      <formula>IF(AND(I24="",SUM($L24:$M24)&gt;0),TRUE,FALSE)</formula>
    </cfRule>
  </conditionalFormatting>
  <conditionalFormatting sqref="J24:J27">
    <cfRule type="expression" dxfId="3" priority="9">
      <formula>IF(AND(J24="",$K24&gt;0),TRUE,FALSE)</formula>
    </cfRule>
  </conditionalFormatting>
  <conditionalFormatting sqref="K24:K27">
    <cfRule type="expression" dxfId="2" priority="11">
      <formula>IF(AND($F24="PDM (A)",$K24=0),TRUE,FALSE)</formula>
    </cfRule>
  </conditionalFormatting>
  <conditionalFormatting sqref="M24:M27">
    <cfRule type="cellIs" dxfId="1" priority="47" operator="lessThanOrEqual">
      <formula>0</formula>
    </cfRule>
    <cfRule type="expression" dxfId="0" priority="48">
      <formula>IF(L24="NO DL",TRUE,FALSE)</formula>
    </cfRule>
  </conditionalFormatting>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R41"/>
  <sheetViews>
    <sheetView zoomScale="85" zoomScaleNormal="85" workbookViewId="0">
      <selection activeCell="G41" sqref="G41"/>
    </sheetView>
  </sheetViews>
  <sheetFormatPr defaultColWidth="9.140625" defaultRowHeight="15.75" x14ac:dyDescent="0.25"/>
  <cols>
    <col min="1" max="1" width="9.140625" style="30"/>
    <col min="2" max="2" width="29.28515625" style="30" customWidth="1"/>
    <col min="3" max="3" width="22.7109375" style="30" bestFit="1" customWidth="1"/>
    <col min="4" max="4" width="34.85546875" style="30" customWidth="1"/>
    <col min="5" max="5" width="41.42578125" style="30" customWidth="1"/>
    <col min="6" max="6" width="15.42578125" style="30" customWidth="1"/>
    <col min="7" max="7" width="11.7109375" style="30" customWidth="1"/>
    <col min="8" max="8" width="14.28515625" style="30" customWidth="1"/>
    <col min="9" max="9" width="12.85546875" style="30" customWidth="1"/>
    <col min="10" max="10" width="13.5703125" style="30" customWidth="1"/>
    <col min="11" max="11" width="12.85546875" style="30" customWidth="1"/>
    <col min="12" max="12" width="16.140625" style="30" customWidth="1"/>
    <col min="13" max="13" width="9.140625" style="30"/>
    <col min="14" max="15" width="9.5703125" style="30" bestFit="1" customWidth="1"/>
    <col min="16" max="18" width="9.28515625" style="30" bestFit="1" customWidth="1"/>
    <col min="19" max="16384" width="9.140625" style="30"/>
  </cols>
  <sheetData>
    <row r="1" spans="2:18" ht="19.5" thickBot="1" x14ac:dyDescent="0.35">
      <c r="B1" s="105" t="s">
        <v>55</v>
      </c>
      <c r="C1" s="83"/>
      <c r="D1" s="84"/>
      <c r="E1" s="84"/>
      <c r="F1" s="84"/>
      <c r="G1" s="83"/>
      <c r="H1" s="292" t="s">
        <v>56</v>
      </c>
      <c r="I1" s="292"/>
      <c r="J1" s="292"/>
      <c r="K1" s="292"/>
      <c r="L1" s="83"/>
      <c r="M1" s="83"/>
      <c r="N1" s="36"/>
      <c r="O1" s="36"/>
      <c r="P1" s="36"/>
      <c r="Q1" s="36"/>
      <c r="R1" s="36"/>
    </row>
    <row r="2" spans="2:18" s="36" customFormat="1" ht="43.5" thickBot="1" x14ac:dyDescent="0.3">
      <c r="B2" s="99" t="s">
        <v>57</v>
      </c>
      <c r="C2" s="100" t="s">
        <v>14</v>
      </c>
      <c r="D2" s="100" t="s">
        <v>0</v>
      </c>
      <c r="E2" s="100" t="s">
        <v>58</v>
      </c>
      <c r="F2" s="100" t="s">
        <v>59</v>
      </c>
      <c r="G2" s="101" t="s">
        <v>60</v>
      </c>
      <c r="H2" s="102" t="s">
        <v>61</v>
      </c>
      <c r="I2" s="100" t="s">
        <v>62</v>
      </c>
      <c r="J2" s="100" t="s">
        <v>63</v>
      </c>
      <c r="K2" s="103" t="s">
        <v>165</v>
      </c>
      <c r="L2" s="104" t="s">
        <v>15</v>
      </c>
    </row>
    <row r="3" spans="2:18" s="36" customFormat="1" x14ac:dyDescent="0.25">
      <c r="B3" s="237"/>
      <c r="C3" s="255" t="s">
        <v>173</v>
      </c>
      <c r="D3" s="238"/>
      <c r="E3" s="238"/>
      <c r="F3" s="238"/>
      <c r="G3" s="238"/>
      <c r="H3" s="239"/>
      <c r="I3" s="239"/>
      <c r="J3" s="239"/>
      <c r="K3" s="239"/>
      <c r="L3" s="239"/>
    </row>
    <row r="4" spans="2:18" s="36" customFormat="1" x14ac:dyDescent="0.25">
      <c r="B4" s="237"/>
      <c r="C4" s="238"/>
      <c r="D4" s="238"/>
      <c r="E4" s="238"/>
      <c r="F4" s="238"/>
      <c r="G4" s="238"/>
      <c r="H4" s="239"/>
      <c r="I4" s="239"/>
      <c r="J4" s="239"/>
      <c r="K4" s="239"/>
      <c r="L4" s="239"/>
    </row>
    <row r="5" spans="2:18" s="36" customFormat="1" x14ac:dyDescent="0.25">
      <c r="B5" s="237"/>
      <c r="C5" s="238"/>
      <c r="D5" s="238"/>
      <c r="E5" s="238"/>
      <c r="F5" s="238"/>
      <c r="G5" s="238"/>
      <c r="H5" s="239"/>
      <c r="I5" s="239"/>
      <c r="J5" s="239"/>
      <c r="K5" s="239"/>
      <c r="L5" s="239"/>
    </row>
    <row r="6" spans="2:18" s="36" customFormat="1" x14ac:dyDescent="0.25">
      <c r="B6" s="237"/>
      <c r="C6" s="238"/>
      <c r="D6" s="238"/>
      <c r="E6" s="238"/>
      <c r="F6" s="238"/>
      <c r="G6" s="238"/>
      <c r="H6" s="239"/>
      <c r="I6" s="239"/>
      <c r="J6" s="239"/>
      <c r="K6" s="239"/>
      <c r="L6" s="239"/>
    </row>
    <row r="7" spans="2:18" s="36" customFormat="1" x14ac:dyDescent="0.25">
      <c r="B7" s="237"/>
      <c r="C7" s="238"/>
      <c r="D7" s="238"/>
      <c r="E7" s="238"/>
      <c r="F7" s="238"/>
      <c r="G7" s="238"/>
      <c r="H7" s="239"/>
      <c r="I7" s="239"/>
      <c r="J7" s="239"/>
      <c r="K7" s="239"/>
      <c r="L7" s="239"/>
    </row>
    <row r="8" spans="2:18" s="36" customFormat="1" x14ac:dyDescent="0.25">
      <c r="B8" s="237"/>
      <c r="C8" s="238"/>
      <c r="D8" s="238"/>
      <c r="E8" s="238"/>
      <c r="F8" s="238"/>
      <c r="G8" s="238"/>
      <c r="H8" s="239"/>
      <c r="I8" s="239"/>
      <c r="J8" s="239"/>
      <c r="K8" s="239"/>
      <c r="L8" s="239"/>
    </row>
    <row r="9" spans="2:18" s="36" customFormat="1" x14ac:dyDescent="0.25">
      <c r="B9" s="237"/>
      <c r="C9" s="238"/>
      <c r="D9" s="238"/>
      <c r="E9" s="238"/>
      <c r="F9" s="238"/>
      <c r="G9" s="238"/>
      <c r="H9" s="239"/>
      <c r="I9" s="239"/>
      <c r="J9" s="239"/>
      <c r="K9" s="239"/>
      <c r="L9" s="239"/>
    </row>
    <row r="10" spans="2:18" x14ac:dyDescent="0.25">
      <c r="B10" s="237"/>
      <c r="C10" s="238"/>
      <c r="D10" s="238"/>
      <c r="E10" s="238"/>
      <c r="F10" s="238"/>
      <c r="G10" s="238"/>
      <c r="H10" s="239"/>
      <c r="I10" s="239"/>
      <c r="J10" s="239"/>
      <c r="K10" s="239"/>
      <c r="L10" s="239"/>
      <c r="N10" s="36"/>
      <c r="O10" s="36"/>
      <c r="P10" s="36"/>
      <c r="Q10" s="36"/>
      <c r="R10" s="36"/>
    </row>
    <row r="11" spans="2:18" x14ac:dyDescent="0.25">
      <c r="B11" s="85"/>
      <c r="C11" s="86"/>
      <c r="D11" s="84"/>
      <c r="E11" s="84"/>
      <c r="F11" s="84"/>
      <c r="G11" s="84"/>
      <c r="H11" s="84"/>
      <c r="I11" s="87"/>
      <c r="J11" s="87"/>
      <c r="K11" s="88"/>
      <c r="L11" s="88"/>
      <c r="M11" s="87"/>
    </row>
    <row r="12" spans="2:18" x14ac:dyDescent="0.25">
      <c r="B12" s="85"/>
      <c r="C12" s="86"/>
      <c r="D12" s="84"/>
      <c r="E12" s="84"/>
      <c r="F12" s="84"/>
      <c r="G12" s="84"/>
      <c r="H12" s="84"/>
      <c r="I12" s="87"/>
      <c r="J12" s="87"/>
      <c r="K12" s="88"/>
      <c r="L12" s="88"/>
      <c r="M12" s="87"/>
    </row>
    <row r="13" spans="2:18" ht="19.5" thickBot="1" x14ac:dyDescent="0.35">
      <c r="B13" s="296" t="s">
        <v>72</v>
      </c>
      <c r="C13" s="296"/>
      <c r="D13" s="296"/>
      <c r="E13" s="296"/>
      <c r="F13" s="296"/>
      <c r="G13" s="84"/>
      <c r="H13" s="84"/>
      <c r="I13" s="87"/>
      <c r="J13" s="87"/>
      <c r="K13" s="88"/>
      <c r="L13" s="88"/>
      <c r="M13" s="87"/>
    </row>
    <row r="14" spans="2:18" ht="19.5" thickBot="1" x14ac:dyDescent="0.35">
      <c r="B14" s="89"/>
      <c r="C14" s="89"/>
      <c r="D14" s="89"/>
      <c r="E14" s="89"/>
      <c r="F14" s="256" t="s">
        <v>174</v>
      </c>
      <c r="G14" s="257"/>
      <c r="H14" s="84"/>
      <c r="I14" s="87"/>
      <c r="J14" s="87"/>
      <c r="K14" s="88"/>
      <c r="L14" s="88"/>
      <c r="M14" s="87"/>
    </row>
    <row r="15" spans="2:18" ht="19.5" thickBot="1" x14ac:dyDescent="0.35">
      <c r="B15" s="293" t="s">
        <v>66</v>
      </c>
      <c r="C15" s="294"/>
      <c r="D15" s="294"/>
      <c r="E15" s="294"/>
      <c r="F15" s="258">
        <f>'Indirect Rates'!G23</f>
        <v>0.05</v>
      </c>
      <c r="G15" s="259"/>
    </row>
    <row r="16" spans="2:18" ht="47.25" x14ac:dyDescent="0.25">
      <c r="B16" s="240" t="s">
        <v>54</v>
      </c>
      <c r="C16" s="241" t="s">
        <v>65</v>
      </c>
      <c r="D16" s="242" t="s">
        <v>14</v>
      </c>
      <c r="E16" s="243" t="s">
        <v>170</v>
      </c>
      <c r="F16" s="244" t="s">
        <v>4</v>
      </c>
      <c r="G16" s="244" t="s">
        <v>169</v>
      </c>
      <c r="H16" s="36"/>
      <c r="I16" s="36"/>
      <c r="J16" s="36"/>
      <c r="K16" s="36"/>
      <c r="L16" s="36"/>
      <c r="M16" s="36"/>
    </row>
    <row r="17" spans="2:13" x14ac:dyDescent="0.25">
      <c r="B17" s="42" t="s">
        <v>166</v>
      </c>
      <c r="C17" s="42">
        <v>1</v>
      </c>
      <c r="D17" s="42" t="s">
        <v>167</v>
      </c>
      <c r="E17" s="245">
        <f>(C17*10)/(1+$F$15)</f>
        <v>9.5238095238095237</v>
      </c>
      <c r="F17" s="245">
        <f>E17*$F$15</f>
        <v>0.47619047619047622</v>
      </c>
      <c r="G17" s="245">
        <f>SUM(E17:F17)</f>
        <v>10</v>
      </c>
    </row>
    <row r="18" spans="2:13" x14ac:dyDescent="0.25">
      <c r="B18" s="42" t="s">
        <v>166</v>
      </c>
      <c r="C18" s="42">
        <v>1</v>
      </c>
      <c r="D18" s="42" t="s">
        <v>168</v>
      </c>
      <c r="E18" s="245">
        <f>(C18*10)/(1+$F$15)</f>
        <v>9.5238095238095237</v>
      </c>
      <c r="F18" s="245">
        <f>E18*$F$15</f>
        <v>0.47619047619047622</v>
      </c>
      <c r="G18" s="245">
        <f>SUM(E18:F18)</f>
        <v>10</v>
      </c>
    </row>
    <row r="19" spans="2:13" x14ac:dyDescent="0.25">
      <c r="B19" s="42"/>
      <c r="C19" s="42"/>
      <c r="D19" s="42"/>
      <c r="E19" s="42"/>
      <c r="F19" s="42"/>
      <c r="G19" s="42"/>
    </row>
    <row r="20" spans="2:13" x14ac:dyDescent="0.25">
      <c r="B20" s="42"/>
      <c r="C20" s="42"/>
      <c r="D20" s="42"/>
      <c r="E20" s="42"/>
      <c r="F20" s="42"/>
      <c r="G20" s="42"/>
    </row>
    <row r="21" spans="2:13" x14ac:dyDescent="0.25">
      <c r="B21" s="42"/>
      <c r="C21" s="42"/>
      <c r="D21" s="42"/>
      <c r="E21" s="42"/>
      <c r="F21" s="42"/>
      <c r="G21" s="42"/>
    </row>
    <row r="22" spans="2:13" x14ac:dyDescent="0.25">
      <c r="B22" s="42"/>
      <c r="C22" s="42"/>
      <c r="D22" s="42"/>
      <c r="E22" s="42"/>
      <c r="F22" s="42"/>
      <c r="G22" s="42"/>
    </row>
    <row r="23" spans="2:13" x14ac:dyDescent="0.25">
      <c r="B23" s="42"/>
      <c r="C23" s="42"/>
      <c r="D23" s="42"/>
      <c r="E23" s="42"/>
      <c r="F23" s="42"/>
      <c r="G23" s="42"/>
    </row>
    <row r="24" spans="2:13" s="36" customFormat="1" x14ac:dyDescent="0.25">
      <c r="B24" s="42"/>
      <c r="C24" s="42"/>
      <c r="D24" s="42"/>
      <c r="E24" s="42"/>
      <c r="F24" s="42"/>
      <c r="G24" s="42"/>
      <c r="H24" s="30"/>
      <c r="I24" s="30"/>
      <c r="J24" s="30"/>
      <c r="K24" s="30"/>
      <c r="L24" s="30"/>
      <c r="M24" s="30"/>
    </row>
    <row r="25" spans="2:13" x14ac:dyDescent="0.25">
      <c r="B25" s="42"/>
      <c r="C25" s="42"/>
      <c r="D25" s="42"/>
      <c r="E25" s="42"/>
      <c r="F25" s="42"/>
      <c r="G25" s="42"/>
    </row>
    <row r="26" spans="2:13" x14ac:dyDescent="0.25">
      <c r="B26" s="42"/>
      <c r="C26" s="42"/>
      <c r="D26" s="42"/>
      <c r="E26" s="42"/>
      <c r="F26" s="42"/>
      <c r="G26" s="42"/>
    </row>
    <row r="28" spans="2:13" ht="16.5" thickBot="1" x14ac:dyDescent="0.3"/>
    <row r="29" spans="2:13" ht="16.5" thickBot="1" x14ac:dyDescent="0.3">
      <c r="B29" s="90"/>
      <c r="C29" s="90"/>
      <c r="D29" s="90"/>
      <c r="E29" s="90"/>
      <c r="F29" s="256" t="s">
        <v>175</v>
      </c>
      <c r="G29" s="257"/>
    </row>
    <row r="30" spans="2:13" ht="19.5" thickBot="1" x14ac:dyDescent="0.35">
      <c r="B30" s="293" t="s">
        <v>67</v>
      </c>
      <c r="C30" s="294"/>
      <c r="D30" s="294"/>
      <c r="E30" s="295"/>
      <c r="F30" s="258">
        <f>'Indirect Rates'!H23</f>
        <v>0.05</v>
      </c>
      <c r="G30" s="259"/>
    </row>
    <row r="31" spans="2:13" ht="26.25" customHeight="1" x14ac:dyDescent="0.25">
      <c r="B31" s="246" t="s">
        <v>13</v>
      </c>
      <c r="C31" s="241" t="s">
        <v>65</v>
      </c>
      <c r="D31" s="242" t="s">
        <v>14</v>
      </c>
      <c r="E31" s="243" t="s">
        <v>170</v>
      </c>
      <c r="F31" s="244" t="s">
        <v>4</v>
      </c>
      <c r="G31" s="244" t="s">
        <v>169</v>
      </c>
      <c r="H31" s="36"/>
      <c r="I31" s="36"/>
      <c r="J31" s="36"/>
      <c r="K31" s="36"/>
      <c r="L31" s="36"/>
      <c r="M31" s="36"/>
    </row>
    <row r="32" spans="2:13" x14ac:dyDescent="0.25">
      <c r="B32" s="42" t="s">
        <v>166</v>
      </c>
      <c r="C32" s="42">
        <v>6</v>
      </c>
      <c r="D32" s="42" t="s">
        <v>167</v>
      </c>
      <c r="E32" s="245">
        <f>(C32*10)/(1+$F$30)</f>
        <v>57.142857142857139</v>
      </c>
      <c r="F32" s="245">
        <f>E32*$F$30</f>
        <v>2.8571428571428572</v>
      </c>
      <c r="G32" s="245">
        <f>SUM(E32:F32)</f>
        <v>59.999999999999993</v>
      </c>
    </row>
    <row r="33" spans="2:13" x14ac:dyDescent="0.25">
      <c r="B33" s="42" t="s">
        <v>166</v>
      </c>
      <c r="C33" s="42">
        <v>6</v>
      </c>
      <c r="D33" s="42" t="s">
        <v>168</v>
      </c>
      <c r="E33" s="245">
        <f>(C33*10)/(1+$F$30)</f>
        <v>57.142857142857139</v>
      </c>
      <c r="F33" s="245">
        <f>E33*$F$30</f>
        <v>2.8571428571428572</v>
      </c>
      <c r="G33" s="245">
        <f>SUM(E33:F33)</f>
        <v>59.999999999999993</v>
      </c>
    </row>
    <row r="34" spans="2:13" x14ac:dyDescent="0.25">
      <c r="B34" s="42"/>
      <c r="C34" s="42"/>
      <c r="D34" s="42"/>
      <c r="E34" s="42"/>
      <c r="F34" s="42"/>
      <c r="G34" s="42"/>
    </row>
    <row r="35" spans="2:13" x14ac:dyDescent="0.25">
      <c r="B35" s="42"/>
      <c r="C35" s="42"/>
      <c r="D35" s="42"/>
      <c r="E35" s="42"/>
      <c r="F35" s="42"/>
      <c r="G35" s="42"/>
    </row>
    <row r="36" spans="2:13" x14ac:dyDescent="0.25">
      <c r="B36" s="42"/>
      <c r="C36" s="42"/>
      <c r="D36" s="42"/>
      <c r="E36" s="42"/>
      <c r="F36" s="42"/>
      <c r="G36" s="42"/>
    </row>
    <row r="37" spans="2:13" x14ac:dyDescent="0.25">
      <c r="B37" s="42"/>
      <c r="C37" s="42"/>
      <c r="D37" s="42"/>
      <c r="E37" s="42"/>
      <c r="F37" s="42"/>
      <c r="G37" s="42"/>
    </row>
    <row r="38" spans="2:13" s="36" customFormat="1" x14ac:dyDescent="0.25">
      <c r="B38" s="42"/>
      <c r="C38" s="42"/>
      <c r="D38" s="42"/>
      <c r="E38" s="42"/>
      <c r="F38" s="42"/>
      <c r="G38" s="42"/>
      <c r="H38" s="30"/>
      <c r="I38" s="30"/>
      <c r="J38" s="30"/>
      <c r="K38" s="30"/>
      <c r="L38" s="30"/>
      <c r="M38" s="30"/>
    </row>
    <row r="39" spans="2:13" x14ac:dyDescent="0.25">
      <c r="B39" s="42"/>
      <c r="C39" s="42"/>
      <c r="D39" s="42"/>
      <c r="E39" s="42"/>
      <c r="F39" s="42"/>
      <c r="G39" s="42"/>
    </row>
    <row r="40" spans="2:13" x14ac:dyDescent="0.25">
      <c r="B40" s="247"/>
      <c r="C40" s="248"/>
      <c r="D40" s="249"/>
      <c r="E40" s="249"/>
      <c r="F40" s="249"/>
      <c r="G40" s="249"/>
    </row>
    <row r="41" spans="2:13" ht="24.75" customHeight="1" thickBot="1" x14ac:dyDescent="0.3">
      <c r="B41" s="290" t="s">
        <v>16</v>
      </c>
      <c r="C41" s="291"/>
      <c r="D41" s="291"/>
      <c r="E41" s="245">
        <f>ROUND(SUM(E32:E33)+(SUM(E17:E18)),2)</f>
        <v>133.33000000000001</v>
      </c>
      <c r="F41" s="245">
        <f>ROUND(SUM(F32:F33)+(SUM(F17:F18)),2)</f>
        <v>6.67</v>
      </c>
      <c r="G41" s="245">
        <f t="shared" ref="G41" si="0">SUM(G32:G33)+(SUM(G17:G18))</f>
        <v>140</v>
      </c>
    </row>
  </sheetData>
  <mergeCells count="5">
    <mergeCell ref="B41:D41"/>
    <mergeCell ref="H1:K1"/>
    <mergeCell ref="B15:E15"/>
    <mergeCell ref="B30:E30"/>
    <mergeCell ref="B13:F13"/>
  </mergeCells>
  <pageMargins left="0.2" right="0.2" top="0.25" bottom="0.25" header="0" footer="0.3"/>
  <pageSetup scale="86" orientation="landscape" r:id="rId1"/>
  <colBreaks count="1" manualBreakCount="1">
    <brk id="5"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2"/>
  <sheetViews>
    <sheetView topLeftCell="A21" zoomScale="110" zoomScaleNormal="110" workbookViewId="0">
      <selection activeCell="C16" sqref="C16"/>
    </sheetView>
  </sheetViews>
  <sheetFormatPr defaultColWidth="9.140625" defaultRowHeight="15.75" x14ac:dyDescent="0.25"/>
  <cols>
    <col min="1" max="1" width="26.42578125" style="30" customWidth="1"/>
    <col min="2" max="2" width="20.5703125" style="30" bestFit="1" customWidth="1"/>
    <col min="3" max="3" width="28.42578125" style="30" customWidth="1"/>
    <col min="4" max="4" width="15.7109375" style="30" customWidth="1"/>
    <col min="5" max="5" width="23.42578125" style="31" customWidth="1"/>
    <col min="6" max="6" width="18.5703125" style="30" customWidth="1"/>
    <col min="7" max="16384" width="9.140625" style="30"/>
  </cols>
  <sheetData>
    <row r="1" spans="1:6" ht="16.5" thickBot="1" x14ac:dyDescent="0.3"/>
    <row r="2" spans="1:6" s="36" customFormat="1" ht="81.75" customHeight="1" thickBot="1" x14ac:dyDescent="0.3">
      <c r="A2" s="82" t="s">
        <v>54</v>
      </c>
      <c r="B2" s="33" t="s">
        <v>5</v>
      </c>
      <c r="C2" s="33" t="s">
        <v>19</v>
      </c>
      <c r="D2" s="33" t="s">
        <v>20</v>
      </c>
      <c r="E2" s="34" t="s">
        <v>21</v>
      </c>
      <c r="F2" s="35" t="s">
        <v>15</v>
      </c>
    </row>
    <row r="3" spans="1:6" x14ac:dyDescent="0.25">
      <c r="A3" s="37"/>
      <c r="B3" s="38"/>
      <c r="C3" s="38"/>
      <c r="D3" s="38"/>
      <c r="E3" s="39"/>
      <c r="F3" s="40"/>
    </row>
    <row r="4" spans="1:6" x14ac:dyDescent="0.25">
      <c r="A4" s="41"/>
      <c r="B4" s="42"/>
      <c r="C4" s="42"/>
      <c r="D4" s="42"/>
      <c r="E4" s="43"/>
      <c r="F4" s="44"/>
    </row>
    <row r="5" spans="1:6" x14ac:dyDescent="0.25">
      <c r="A5" s="41"/>
      <c r="B5" s="42"/>
      <c r="C5" s="42"/>
      <c r="D5" s="42"/>
      <c r="E5" s="43"/>
      <c r="F5" s="44"/>
    </row>
    <row r="6" spans="1:6" x14ac:dyDescent="0.25">
      <c r="A6" s="41"/>
      <c r="B6" s="42"/>
      <c r="C6" s="42"/>
      <c r="D6" s="42"/>
      <c r="E6" s="43"/>
      <c r="F6" s="44"/>
    </row>
    <row r="7" spans="1:6" x14ac:dyDescent="0.25">
      <c r="A7" s="41"/>
      <c r="B7" s="42"/>
      <c r="C7" s="42"/>
      <c r="D7" s="42"/>
      <c r="E7" s="43"/>
      <c r="F7" s="44"/>
    </row>
    <row r="8" spans="1:6" x14ac:dyDescent="0.25">
      <c r="A8" s="41"/>
      <c r="B8" s="42"/>
      <c r="C8" s="42"/>
      <c r="D8" s="42"/>
      <c r="E8" s="43"/>
      <c r="F8" s="44"/>
    </row>
    <row r="9" spans="1:6" x14ac:dyDescent="0.25">
      <c r="A9" s="41"/>
      <c r="B9" s="42"/>
      <c r="C9" s="42"/>
      <c r="D9" s="42"/>
      <c r="E9" s="43"/>
      <c r="F9" s="44"/>
    </row>
    <row r="10" spans="1:6" x14ac:dyDescent="0.25">
      <c r="A10" s="41"/>
      <c r="B10" s="42"/>
      <c r="C10" s="42"/>
      <c r="D10" s="42"/>
      <c r="E10" s="43"/>
      <c r="F10" s="44"/>
    </row>
    <row r="11" spans="1:6" ht="16.5" thickBot="1" x14ac:dyDescent="0.3">
      <c r="A11" s="41"/>
      <c r="B11" s="42"/>
      <c r="C11" s="42"/>
      <c r="D11" s="42"/>
      <c r="E11" s="48" t="s">
        <v>17</v>
      </c>
      <c r="F11" s="44"/>
    </row>
    <row r="12" spans="1:6" s="36" customFormat="1" ht="16.5" thickBot="1" x14ac:dyDescent="0.3">
      <c r="A12" s="32" t="s">
        <v>13</v>
      </c>
      <c r="B12" s="33" t="s">
        <v>11</v>
      </c>
      <c r="C12" s="33" t="s">
        <v>19</v>
      </c>
      <c r="D12" s="33" t="s">
        <v>20</v>
      </c>
      <c r="E12" s="34" t="s">
        <v>21</v>
      </c>
      <c r="F12" s="35" t="s">
        <v>15</v>
      </c>
    </row>
    <row r="13" spans="1:6" x14ac:dyDescent="0.25">
      <c r="A13" s="41"/>
      <c r="B13" s="42"/>
      <c r="C13" s="42"/>
      <c r="D13" s="42"/>
      <c r="E13" s="43"/>
      <c r="F13" s="44"/>
    </row>
    <row r="14" spans="1:6" x14ac:dyDescent="0.25">
      <c r="A14" s="41"/>
      <c r="B14" s="42"/>
      <c r="C14" s="42"/>
      <c r="D14" s="42"/>
      <c r="E14" s="43"/>
      <c r="F14" s="44"/>
    </row>
    <row r="15" spans="1:6" x14ac:dyDescent="0.25">
      <c r="A15" s="41"/>
      <c r="B15" s="42"/>
      <c r="C15" s="42"/>
      <c r="D15" s="42"/>
      <c r="E15" s="43"/>
      <c r="F15" s="44"/>
    </row>
    <row r="16" spans="1:6" x14ac:dyDescent="0.25">
      <c r="A16" s="41"/>
      <c r="B16" s="42"/>
      <c r="C16" s="42"/>
      <c r="D16" s="42"/>
      <c r="E16" s="43"/>
      <c r="F16" s="44"/>
    </row>
    <row r="17" spans="1:6" x14ac:dyDescent="0.25">
      <c r="A17" s="41"/>
      <c r="B17" s="42"/>
      <c r="C17" s="42"/>
      <c r="D17" s="42"/>
      <c r="E17" s="43"/>
      <c r="F17" s="44"/>
    </row>
    <row r="18" spans="1:6" x14ac:dyDescent="0.25">
      <c r="A18" s="41"/>
      <c r="B18" s="42"/>
      <c r="C18" s="42"/>
      <c r="D18" s="42"/>
      <c r="E18" s="43"/>
      <c r="F18" s="44"/>
    </row>
    <row r="19" spans="1:6" x14ac:dyDescent="0.25">
      <c r="A19" s="41"/>
      <c r="B19" s="42"/>
      <c r="C19" s="42"/>
      <c r="D19" s="42"/>
      <c r="E19" s="43"/>
      <c r="F19" s="44"/>
    </row>
    <row r="20" spans="1:6" x14ac:dyDescent="0.25">
      <c r="A20" s="41"/>
      <c r="B20" s="42"/>
      <c r="C20" s="42"/>
      <c r="D20" s="42"/>
      <c r="E20" s="48" t="s">
        <v>18</v>
      </c>
      <c r="F20" s="44"/>
    </row>
    <row r="21" spans="1:6" x14ac:dyDescent="0.25">
      <c r="A21" s="50"/>
      <c r="B21" s="51"/>
      <c r="C21" s="51"/>
      <c r="D21" s="51"/>
      <c r="E21" s="49"/>
      <c r="F21" s="52"/>
    </row>
    <row r="22" spans="1:6" ht="32.25" thickBot="1" x14ac:dyDescent="0.3">
      <c r="A22" s="45"/>
      <c r="B22" s="46"/>
      <c r="C22" s="46"/>
      <c r="D22" s="46"/>
      <c r="E22" s="53" t="s">
        <v>16</v>
      </c>
      <c r="F22" s="47"/>
    </row>
  </sheetData>
  <pageMargins left="0.7" right="0.7" top="0.75" bottom="0.75" header="0.3" footer="0.3"/>
  <pageSetup scale="9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11865-5CCC-4829-A94A-99CB6B2653F0}">
  <dimension ref="F3:U32"/>
  <sheetViews>
    <sheetView showGridLines="0" topLeftCell="D1" zoomScale="81" zoomScaleNormal="81" workbookViewId="0">
      <selection activeCell="H16" sqref="H16"/>
    </sheetView>
  </sheetViews>
  <sheetFormatPr defaultColWidth="8.85546875" defaultRowHeight="12.75" x14ac:dyDescent="0.2"/>
  <cols>
    <col min="1" max="5" width="8.85546875" style="165"/>
    <col min="6" max="6" width="27" style="165" customWidth="1"/>
    <col min="7" max="7" width="11.5703125" style="165" customWidth="1"/>
    <col min="8" max="8" width="13.42578125" style="165" customWidth="1"/>
    <col min="9" max="17" width="8.85546875" style="165"/>
    <col min="18" max="18" width="25.42578125" style="165" customWidth="1"/>
    <col min="19" max="16384" width="8.85546875" style="165"/>
  </cols>
  <sheetData>
    <row r="3" spans="6:21" x14ac:dyDescent="0.2">
      <c r="R3" s="166" t="s">
        <v>108</v>
      </c>
      <c r="S3" s="167" t="s">
        <v>109</v>
      </c>
      <c r="T3" s="167" t="s">
        <v>110</v>
      </c>
      <c r="U3" s="167" t="s">
        <v>111</v>
      </c>
    </row>
    <row r="4" spans="6:21" x14ac:dyDescent="0.2">
      <c r="R4" s="168"/>
      <c r="S4" s="169">
        <v>43252</v>
      </c>
      <c r="T4" s="169">
        <v>43617</v>
      </c>
      <c r="U4" s="169">
        <v>43983</v>
      </c>
    </row>
    <row r="5" spans="6:21" ht="13.5" thickBot="1" x14ac:dyDescent="0.25">
      <c r="R5" s="170"/>
      <c r="S5" s="171">
        <v>43616</v>
      </c>
      <c r="T5" s="171">
        <v>43982</v>
      </c>
      <c r="U5" s="171">
        <v>44347</v>
      </c>
    </row>
    <row r="6" spans="6:21" ht="13.5" thickTop="1" x14ac:dyDescent="0.2">
      <c r="R6" s="172" t="s">
        <v>64</v>
      </c>
      <c r="S6" s="172">
        <f>1/12</f>
        <v>8.3333333333333329E-2</v>
      </c>
      <c r="T6" s="172">
        <f>1-S6</f>
        <v>0.91666666666666663</v>
      </c>
      <c r="U6" s="172">
        <v>0</v>
      </c>
    </row>
    <row r="7" spans="6:21" x14ac:dyDescent="0.2">
      <c r="R7" s="172" t="s">
        <v>112</v>
      </c>
      <c r="S7" s="172"/>
      <c r="T7" s="172">
        <f>2/12</f>
        <v>0.16666666666666666</v>
      </c>
      <c r="U7" s="172">
        <f>1-T7</f>
        <v>0.83333333333333337</v>
      </c>
    </row>
    <row r="8" spans="6:21" x14ac:dyDescent="0.2">
      <c r="R8" s="172" t="s">
        <v>113</v>
      </c>
      <c r="S8" s="172"/>
      <c r="T8" s="172"/>
      <c r="U8" s="172"/>
    </row>
    <row r="9" spans="6:21" x14ac:dyDescent="0.2">
      <c r="R9" s="172" t="s">
        <v>114</v>
      </c>
      <c r="S9" s="172"/>
      <c r="T9" s="172"/>
      <c r="U9" s="172"/>
    </row>
    <row r="10" spans="6:21" x14ac:dyDescent="0.2">
      <c r="R10" s="172" t="s">
        <v>115</v>
      </c>
      <c r="S10" s="172"/>
      <c r="T10" s="172"/>
      <c r="U10" s="172"/>
    </row>
    <row r="11" spans="6:21" x14ac:dyDescent="0.2">
      <c r="R11" s="172" t="s">
        <v>132</v>
      </c>
      <c r="S11" s="172"/>
      <c r="T11" s="172"/>
      <c r="U11" s="172"/>
    </row>
    <row r="14" spans="6:21" x14ac:dyDescent="0.2">
      <c r="F14" s="173" t="s">
        <v>116</v>
      </c>
      <c r="G14" s="174"/>
      <c r="H14" s="174"/>
      <c r="R14" s="173" t="s">
        <v>117</v>
      </c>
      <c r="S14" s="174"/>
      <c r="T14" s="174"/>
      <c r="U14" s="175" t="s">
        <v>118</v>
      </c>
    </row>
    <row r="15" spans="6:21" ht="13.5" thickBot="1" x14ac:dyDescent="0.25">
      <c r="F15" s="176" t="s">
        <v>119</v>
      </c>
      <c r="G15" s="177" t="s">
        <v>64</v>
      </c>
      <c r="H15" s="177" t="s">
        <v>112</v>
      </c>
      <c r="R15" s="176" t="s">
        <v>119</v>
      </c>
      <c r="S15" s="176" t="s">
        <v>109</v>
      </c>
      <c r="T15" s="178" t="s">
        <v>110</v>
      </c>
      <c r="U15" s="179" t="s">
        <v>111</v>
      </c>
    </row>
    <row r="16" spans="6:21" ht="13.5" thickTop="1" x14ac:dyDescent="0.2">
      <c r="F16" s="172" t="s">
        <v>92</v>
      </c>
      <c r="G16" s="172">
        <f t="shared" ref="G16:G24" si="0">ROUND(SUMPRODUCT($S16:$AC16,$S$6:$AC$6),4)</f>
        <v>0.05</v>
      </c>
      <c r="H16" s="172">
        <f t="shared" ref="H16:H24" si="1">ROUND(SUMPRODUCT($S16:$AC16,$S$7:$AC$7),4)</f>
        <v>0.05</v>
      </c>
      <c r="R16" s="172" t="s">
        <v>92</v>
      </c>
      <c r="S16" s="172">
        <v>0.05</v>
      </c>
      <c r="T16" s="172">
        <v>0.05</v>
      </c>
      <c r="U16" s="172">
        <v>0.05</v>
      </c>
    </row>
    <row r="17" spans="6:21" x14ac:dyDescent="0.2">
      <c r="F17" s="172" t="s">
        <v>97</v>
      </c>
      <c r="G17" s="172">
        <f t="shared" si="0"/>
        <v>0.05</v>
      </c>
      <c r="H17" s="172">
        <f t="shared" si="1"/>
        <v>0.05</v>
      </c>
      <c r="R17" s="172" t="s">
        <v>97</v>
      </c>
      <c r="S17" s="172">
        <v>0.05</v>
      </c>
      <c r="T17" s="172">
        <v>0.05</v>
      </c>
      <c r="U17" s="172">
        <v>0.05</v>
      </c>
    </row>
    <row r="18" spans="6:21" x14ac:dyDescent="0.2">
      <c r="F18" s="172" t="s">
        <v>93</v>
      </c>
      <c r="G18" s="172">
        <f t="shared" si="0"/>
        <v>0.05</v>
      </c>
      <c r="H18" s="172">
        <f t="shared" si="1"/>
        <v>0.05</v>
      </c>
      <c r="R18" s="172" t="s">
        <v>93</v>
      </c>
      <c r="S18" s="172">
        <v>0.05</v>
      </c>
      <c r="T18" s="172">
        <v>0.05</v>
      </c>
      <c r="U18" s="172">
        <v>0.05</v>
      </c>
    </row>
    <row r="19" spans="6:21" x14ac:dyDescent="0.2">
      <c r="F19" s="172" t="s">
        <v>98</v>
      </c>
      <c r="G19" s="172">
        <f t="shared" si="0"/>
        <v>0.05</v>
      </c>
      <c r="H19" s="172">
        <f t="shared" si="1"/>
        <v>0.05</v>
      </c>
      <c r="R19" s="172" t="s">
        <v>98</v>
      </c>
      <c r="S19" s="172">
        <v>0.05</v>
      </c>
      <c r="T19" s="172">
        <v>0.05</v>
      </c>
      <c r="U19" s="172">
        <v>0.05</v>
      </c>
    </row>
    <row r="20" spans="6:21" x14ac:dyDescent="0.2">
      <c r="F20" s="172" t="s">
        <v>95</v>
      </c>
      <c r="G20" s="172">
        <f t="shared" si="0"/>
        <v>0.05</v>
      </c>
      <c r="H20" s="172">
        <f t="shared" si="1"/>
        <v>0.05</v>
      </c>
      <c r="R20" s="172" t="s">
        <v>95</v>
      </c>
      <c r="S20" s="172">
        <v>0.05</v>
      </c>
      <c r="T20" s="172">
        <v>0.05</v>
      </c>
      <c r="U20" s="172">
        <v>0.05</v>
      </c>
    </row>
    <row r="21" spans="6:21" x14ac:dyDescent="0.2">
      <c r="F21" s="172" t="s">
        <v>94</v>
      </c>
      <c r="G21" s="172">
        <f t="shared" si="0"/>
        <v>0.05</v>
      </c>
      <c r="H21" s="172">
        <f t="shared" si="1"/>
        <v>0.05</v>
      </c>
      <c r="R21" s="172" t="s">
        <v>94</v>
      </c>
      <c r="S21" s="172">
        <v>0.05</v>
      </c>
      <c r="T21" s="172">
        <v>0.05</v>
      </c>
      <c r="U21" s="172">
        <v>0.05</v>
      </c>
    </row>
    <row r="22" spans="6:21" x14ac:dyDescent="0.2">
      <c r="F22" s="172" t="s">
        <v>120</v>
      </c>
      <c r="G22" s="172">
        <f t="shared" si="0"/>
        <v>0.05</v>
      </c>
      <c r="H22" s="172">
        <f t="shared" si="1"/>
        <v>0.05</v>
      </c>
      <c r="R22" s="172" t="s">
        <v>120</v>
      </c>
      <c r="S22" s="172">
        <v>0.05</v>
      </c>
      <c r="T22" s="172">
        <v>0.05</v>
      </c>
      <c r="U22" s="172">
        <v>0.05</v>
      </c>
    </row>
    <row r="23" spans="6:21" x14ac:dyDescent="0.2">
      <c r="F23" s="172" t="s">
        <v>4</v>
      </c>
      <c r="G23" s="172">
        <f t="shared" si="0"/>
        <v>0.05</v>
      </c>
      <c r="H23" s="172">
        <f t="shared" si="1"/>
        <v>0.05</v>
      </c>
      <c r="R23" s="172" t="s">
        <v>4</v>
      </c>
      <c r="S23" s="172">
        <v>0.05</v>
      </c>
      <c r="T23" s="172">
        <v>0.05</v>
      </c>
      <c r="U23" s="172">
        <v>0.05</v>
      </c>
    </row>
    <row r="24" spans="6:21" x14ac:dyDescent="0.2">
      <c r="F24" s="172" t="s">
        <v>96</v>
      </c>
      <c r="G24" s="172">
        <f t="shared" si="0"/>
        <v>0.05</v>
      </c>
      <c r="H24" s="172">
        <f t="shared" si="1"/>
        <v>0.05</v>
      </c>
      <c r="R24" s="172" t="s">
        <v>96</v>
      </c>
      <c r="S24" s="172">
        <v>0.05</v>
      </c>
      <c r="T24" s="172">
        <v>0.05</v>
      </c>
      <c r="U24" s="172">
        <v>0.05</v>
      </c>
    </row>
    <row r="25" spans="6:21" x14ac:dyDescent="0.2">
      <c r="F25" s="180"/>
      <c r="G25" s="180"/>
      <c r="H25" s="180"/>
      <c r="R25" s="180"/>
      <c r="S25" s="180"/>
      <c r="T25" s="180"/>
      <c r="U25" s="180"/>
    </row>
    <row r="26" spans="6:21" x14ac:dyDescent="0.2">
      <c r="F26" s="172" t="s">
        <v>121</v>
      </c>
      <c r="G26" s="172">
        <f>ROUND(SUMPRODUCT($S26:$AC26,$S$6:$AC$6),4)</f>
        <v>0.05</v>
      </c>
      <c r="H26" s="172">
        <f>ROUND(SUMPRODUCT($S26:$AC26,$S$7:$AC$7),4)</f>
        <v>0.05</v>
      </c>
      <c r="R26" s="172" t="s">
        <v>121</v>
      </c>
      <c r="S26" s="172">
        <v>0.05</v>
      </c>
      <c r="T26" s="172">
        <v>0.05</v>
      </c>
      <c r="U26" s="172">
        <v>0.05</v>
      </c>
    </row>
    <row r="27" spans="6:21" x14ac:dyDescent="0.2">
      <c r="F27" s="180"/>
      <c r="G27" s="180"/>
      <c r="H27" s="180"/>
      <c r="R27" s="180"/>
      <c r="S27" s="180"/>
      <c r="T27" s="180"/>
      <c r="U27" s="180"/>
    </row>
    <row r="28" spans="6:21" x14ac:dyDescent="0.2">
      <c r="F28" s="172" t="s">
        <v>122</v>
      </c>
      <c r="G28" s="172">
        <f>ROUND(SUMPRODUCT($S28:$AC28,$S$6:$AC$6),4)</f>
        <v>0.05</v>
      </c>
      <c r="H28" s="172">
        <f>ROUND(SUMPRODUCT($S28:$AC28,$S$7:$AC$7),4)</f>
        <v>0.05</v>
      </c>
      <c r="R28" s="172" t="s">
        <v>122</v>
      </c>
      <c r="S28" s="172">
        <v>0.05</v>
      </c>
      <c r="T28" s="172">
        <v>0.05</v>
      </c>
      <c r="U28" s="172">
        <v>0.05</v>
      </c>
    </row>
    <row r="29" spans="6:21" x14ac:dyDescent="0.2">
      <c r="F29" s="172" t="s">
        <v>123</v>
      </c>
      <c r="G29" s="172">
        <f>ROUND(SUMPRODUCT($S29:$AC29,$S$6:$AC$6),4)</f>
        <v>0.05</v>
      </c>
      <c r="H29" s="172">
        <f>ROUND(SUMPRODUCT($S29:$AC29,$S$7:$AC$7),4)</f>
        <v>0.05</v>
      </c>
      <c r="R29" s="172" t="s">
        <v>123</v>
      </c>
      <c r="S29" s="172">
        <v>0.05</v>
      </c>
      <c r="T29" s="172">
        <v>0.05</v>
      </c>
      <c r="U29" s="172">
        <v>0.05</v>
      </c>
    </row>
    <row r="31" spans="6:21" x14ac:dyDescent="0.2">
      <c r="F31" s="172" t="s">
        <v>130</v>
      </c>
      <c r="G31" s="172">
        <v>0.06</v>
      </c>
      <c r="H31" s="172">
        <v>0.06</v>
      </c>
    </row>
    <row r="32" spans="6:21" x14ac:dyDescent="0.2">
      <c r="F32" s="172"/>
      <c r="G32" s="172"/>
      <c r="H32" s="172"/>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7"/>
  <sheetViews>
    <sheetView topLeftCell="A10" zoomScaleNormal="100" workbookViewId="0">
      <selection activeCell="C2" sqref="C2"/>
    </sheetView>
  </sheetViews>
  <sheetFormatPr defaultColWidth="9.140625" defaultRowHeight="15" x14ac:dyDescent="0.25"/>
  <cols>
    <col min="1" max="1" width="19.5703125" style="71" customWidth="1"/>
    <col min="2" max="2" width="1.28515625" style="71" customWidth="1"/>
    <col min="3" max="3" width="98.28515625" style="71" customWidth="1"/>
    <col min="4" max="4" width="1.42578125" style="71" customWidth="1"/>
    <col min="5" max="16384" width="9.140625" style="71"/>
  </cols>
  <sheetData>
    <row r="1" spans="1:8" ht="18.75" x14ac:dyDescent="0.3">
      <c r="A1" s="55"/>
      <c r="B1" s="55"/>
      <c r="C1" s="56" t="s">
        <v>22</v>
      </c>
      <c r="D1" s="72"/>
      <c r="E1" s="72"/>
      <c r="F1" s="72"/>
      <c r="G1" s="72"/>
      <c r="H1" s="72"/>
    </row>
    <row r="2" spans="1:8" ht="51.75" x14ac:dyDescent="0.25">
      <c r="A2" s="57" t="s">
        <v>23</v>
      </c>
      <c r="B2" s="54"/>
      <c r="C2" s="58" t="s">
        <v>86</v>
      </c>
      <c r="D2" s="72"/>
      <c r="E2" s="72"/>
      <c r="F2" s="72"/>
      <c r="G2" s="72"/>
      <c r="H2" s="72"/>
    </row>
    <row r="3" spans="1:8" ht="18.75" x14ac:dyDescent="0.3">
      <c r="A3" s="69"/>
      <c r="B3" s="54"/>
      <c r="C3" s="56" t="s">
        <v>42</v>
      </c>
      <c r="D3" s="54"/>
      <c r="E3" s="54"/>
      <c r="F3" s="54"/>
      <c r="G3" s="54"/>
      <c r="H3" s="54"/>
    </row>
    <row r="4" spans="1:8" ht="64.5" x14ac:dyDescent="0.25">
      <c r="A4" s="69"/>
      <c r="B4" s="54"/>
      <c r="C4" s="70" t="s">
        <v>43</v>
      </c>
      <c r="D4" s="54"/>
      <c r="E4" s="54"/>
      <c r="F4" s="54"/>
      <c r="G4" s="54"/>
      <c r="H4" s="54"/>
    </row>
    <row r="5" spans="1:8" ht="64.5" x14ac:dyDescent="0.25">
      <c r="A5" s="69"/>
      <c r="B5" s="54"/>
      <c r="C5" s="70" t="s">
        <v>44</v>
      </c>
      <c r="D5" s="54"/>
      <c r="E5" s="54"/>
      <c r="F5" s="54"/>
      <c r="G5" s="54"/>
      <c r="H5" s="54"/>
    </row>
    <row r="6" spans="1:8" ht="39" x14ac:dyDescent="0.25">
      <c r="A6" s="69"/>
      <c r="B6" s="54"/>
      <c r="C6" s="70" t="s">
        <v>45</v>
      </c>
      <c r="D6" s="54"/>
      <c r="E6" s="54"/>
      <c r="F6" s="54"/>
      <c r="G6" s="54"/>
      <c r="H6" s="54"/>
    </row>
    <row r="7" spans="1:8" ht="15.75" thickBot="1" x14ac:dyDescent="0.3">
      <c r="A7" s="59"/>
      <c r="B7" s="59"/>
      <c r="C7" s="60"/>
      <c r="D7" s="61"/>
      <c r="E7" s="54"/>
      <c r="F7" s="54"/>
      <c r="G7" s="54"/>
      <c r="H7" s="54"/>
    </row>
    <row r="8" spans="1:8" ht="179.25" thickBot="1" x14ac:dyDescent="0.3">
      <c r="A8" s="62" t="s">
        <v>24</v>
      </c>
      <c r="B8" s="63"/>
      <c r="C8" s="181" t="s">
        <v>124</v>
      </c>
      <c r="D8" s="61"/>
      <c r="E8" s="54"/>
      <c r="F8" s="54"/>
      <c r="G8" s="54"/>
      <c r="H8" s="54"/>
    </row>
    <row r="9" spans="1:8" ht="115.5" thickBot="1" x14ac:dyDescent="0.3">
      <c r="A9" s="64" t="s">
        <v>25</v>
      </c>
      <c r="B9" s="63"/>
      <c r="C9" s="65" t="s">
        <v>179</v>
      </c>
      <c r="D9" s="61"/>
      <c r="E9" s="72"/>
      <c r="F9" s="72"/>
      <c r="G9" s="72"/>
      <c r="H9" s="72"/>
    </row>
    <row r="10" spans="1:8" ht="90" thickBot="1" x14ac:dyDescent="0.3">
      <c r="A10" s="64" t="s">
        <v>26</v>
      </c>
      <c r="B10" s="63"/>
      <c r="C10" s="65" t="s">
        <v>180</v>
      </c>
      <c r="D10" s="61"/>
      <c r="E10" s="72"/>
      <c r="F10" s="72"/>
      <c r="G10" s="72"/>
      <c r="H10" s="72"/>
    </row>
    <row r="11" spans="1:8" ht="51.75" thickBot="1" x14ac:dyDescent="0.3">
      <c r="A11" s="64" t="s">
        <v>27</v>
      </c>
      <c r="B11" s="63"/>
      <c r="C11" s="65" t="s">
        <v>181</v>
      </c>
      <c r="D11" s="61"/>
      <c r="E11" s="72"/>
      <c r="F11" s="72"/>
      <c r="G11" s="72"/>
      <c r="H11" s="72"/>
    </row>
    <row r="12" spans="1:8" ht="26.25" thickBot="1" x14ac:dyDescent="0.3">
      <c r="A12" s="64" t="s">
        <v>28</v>
      </c>
      <c r="B12" s="63"/>
      <c r="C12" s="65" t="s">
        <v>182</v>
      </c>
      <c r="D12" s="61"/>
      <c r="E12" s="72"/>
      <c r="F12" s="72"/>
      <c r="G12" s="72"/>
      <c r="H12" s="72"/>
    </row>
    <row r="13" spans="1:8" ht="166.5" thickBot="1" x14ac:dyDescent="0.3">
      <c r="A13" s="64" t="s">
        <v>29</v>
      </c>
      <c r="B13" s="63"/>
      <c r="C13" s="65" t="s">
        <v>183</v>
      </c>
      <c r="D13" s="61"/>
      <c r="E13" s="72"/>
      <c r="F13" s="72"/>
      <c r="G13" s="72"/>
      <c r="H13" s="72"/>
    </row>
    <row r="14" spans="1:8" ht="192" thickBot="1" x14ac:dyDescent="0.3">
      <c r="A14" s="64" t="s">
        <v>30</v>
      </c>
      <c r="B14" s="63"/>
      <c r="C14" s="65" t="s">
        <v>125</v>
      </c>
      <c r="D14" s="61"/>
      <c r="E14" s="72"/>
      <c r="F14" s="72"/>
      <c r="G14" s="72"/>
      <c r="H14" s="72"/>
    </row>
    <row r="15" spans="1:8" ht="192" thickBot="1" x14ac:dyDescent="0.3">
      <c r="A15" s="64" t="s">
        <v>31</v>
      </c>
      <c r="B15" s="63"/>
      <c r="C15" s="65" t="s">
        <v>184</v>
      </c>
      <c r="D15" s="61"/>
      <c r="E15" s="72"/>
      <c r="F15" s="72"/>
      <c r="G15" s="72"/>
      <c r="H15" s="72"/>
    </row>
    <row r="16" spans="1:8" ht="39" thickBot="1" x14ac:dyDescent="0.3">
      <c r="A16" s="64" t="s">
        <v>32</v>
      </c>
      <c r="B16" s="63"/>
      <c r="C16" s="65" t="s">
        <v>185</v>
      </c>
      <c r="D16" s="61"/>
      <c r="E16" s="72"/>
      <c r="F16" s="72"/>
      <c r="G16" s="72"/>
      <c r="H16" s="72"/>
    </row>
    <row r="17" spans="1:8" ht="39" thickBot="1" x14ac:dyDescent="0.3">
      <c r="A17" s="64" t="s">
        <v>33</v>
      </c>
      <c r="B17" s="63"/>
      <c r="C17" s="65" t="s">
        <v>186</v>
      </c>
      <c r="D17" s="61"/>
      <c r="E17" s="72"/>
      <c r="F17" s="72"/>
      <c r="G17" s="72"/>
      <c r="H17" s="72"/>
    </row>
    <row r="18" spans="1:8" ht="51.75" thickBot="1" x14ac:dyDescent="0.3">
      <c r="A18" s="64" t="s">
        <v>34</v>
      </c>
      <c r="B18" s="63"/>
      <c r="C18" s="65" t="s">
        <v>187</v>
      </c>
      <c r="D18" s="61"/>
      <c r="E18" s="72"/>
      <c r="F18" s="72"/>
      <c r="G18" s="72"/>
      <c r="H18" s="72"/>
    </row>
    <row r="19" spans="1:8" ht="15.75" thickBot="1" x14ac:dyDescent="0.3">
      <c r="A19" s="64" t="s">
        <v>35</v>
      </c>
      <c r="B19" s="63"/>
      <c r="C19" s="65" t="s">
        <v>126</v>
      </c>
      <c r="D19" s="61"/>
      <c r="E19" s="72"/>
      <c r="F19" s="72"/>
      <c r="G19" s="72"/>
      <c r="H19" s="72"/>
    </row>
    <row r="20" spans="1:8" ht="39" thickBot="1" x14ac:dyDescent="0.3">
      <c r="A20" s="64" t="s">
        <v>36</v>
      </c>
      <c r="B20" s="63"/>
      <c r="C20" s="65" t="s">
        <v>188</v>
      </c>
      <c r="D20" s="61"/>
      <c r="E20" s="72"/>
      <c r="F20" s="72"/>
      <c r="G20" s="72"/>
      <c r="H20" s="72"/>
    </row>
    <row r="21" spans="1:8" ht="26.25" thickBot="1" x14ac:dyDescent="0.3">
      <c r="A21" s="64" t="s">
        <v>37</v>
      </c>
      <c r="B21" s="63"/>
      <c r="C21" s="65" t="s">
        <v>127</v>
      </c>
      <c r="D21" s="61"/>
      <c r="E21" s="72"/>
      <c r="F21" s="72"/>
      <c r="G21" s="72"/>
      <c r="H21" s="72"/>
    </row>
    <row r="22" spans="1:8" ht="179.25" thickBot="1" x14ac:dyDescent="0.3">
      <c r="A22" s="64" t="s">
        <v>38</v>
      </c>
      <c r="B22" s="63"/>
      <c r="C22" s="65" t="s">
        <v>189</v>
      </c>
      <c r="D22" s="61"/>
      <c r="E22" s="72"/>
      <c r="F22" s="72"/>
      <c r="G22" s="72"/>
      <c r="H22" s="72"/>
    </row>
    <row r="23" spans="1:8" ht="26.25" thickBot="1" x14ac:dyDescent="0.3">
      <c r="A23" s="64" t="s">
        <v>39</v>
      </c>
      <c r="B23" s="63"/>
      <c r="C23" s="65" t="s">
        <v>128</v>
      </c>
      <c r="D23" s="61"/>
      <c r="E23" s="72"/>
      <c r="F23" s="72"/>
      <c r="G23" s="72"/>
      <c r="H23" s="72"/>
    </row>
    <row r="24" spans="1:8" ht="39" thickBot="1" x14ac:dyDescent="0.3">
      <c r="A24" s="64" t="s">
        <v>40</v>
      </c>
      <c r="B24" s="63"/>
      <c r="C24" s="65" t="s">
        <v>190</v>
      </c>
      <c r="D24" s="61"/>
      <c r="E24" s="72"/>
      <c r="F24" s="72"/>
      <c r="G24" s="72"/>
      <c r="H24" s="72"/>
    </row>
    <row r="25" spans="1:8" ht="15.75" thickBot="1" x14ac:dyDescent="0.3">
      <c r="A25" s="64" t="s">
        <v>41</v>
      </c>
      <c r="B25" s="63"/>
      <c r="C25" s="65" t="s">
        <v>129</v>
      </c>
      <c r="D25" s="61"/>
      <c r="E25" s="72"/>
      <c r="F25" s="72"/>
      <c r="G25" s="72"/>
      <c r="H25" s="72"/>
    </row>
    <row r="26" spans="1:8" x14ac:dyDescent="0.25">
      <c r="A26" s="66"/>
      <c r="B26" s="67"/>
      <c r="C26" s="68"/>
      <c r="D26" s="61"/>
      <c r="E26" s="72"/>
      <c r="F26" s="72"/>
      <c r="G26" s="72"/>
      <c r="H26" s="72"/>
    </row>
    <row r="27" spans="1:8" x14ac:dyDescent="0.25">
      <c r="A27" s="69"/>
      <c r="B27" s="54"/>
      <c r="C27" s="72"/>
      <c r="D27" s="54"/>
      <c r="E27" s="54"/>
      <c r="F27" s="54"/>
      <c r="G27" s="54"/>
      <c r="H27" s="54"/>
    </row>
  </sheetData>
  <pageMargins left="0.7" right="0.7" top="0.75" bottom="0.75" header="0.3" footer="0.3"/>
  <pageSetup scale="98" orientation="portrait" r:id="rId1"/>
  <colBreaks count="1" manualBreakCount="1">
    <brk id="2" max="2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Offeror Info</vt:lpstr>
      <vt:lpstr>Summary of Costs</vt:lpstr>
      <vt:lpstr>Sample TO Per Period</vt:lpstr>
      <vt:lpstr>Labor Rate Buildup</vt:lpstr>
      <vt:lpstr>Direct Labor </vt:lpstr>
      <vt:lpstr>Travel</vt:lpstr>
      <vt:lpstr>ODCs</vt:lpstr>
      <vt:lpstr>Indirect Rates</vt:lpstr>
      <vt:lpstr>Comp Plan</vt:lpstr>
      <vt:lpstr>'Comp Plan'!Print_Area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Levy, Marina (CMS/OIT)</cp:lastModifiedBy>
  <dcterms:created xsi:type="dcterms:W3CDTF">2018-05-09T17:37:56Z</dcterms:created>
  <dcterms:modified xsi:type="dcterms:W3CDTF">2024-07-01T13:25:05Z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