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LKWW\Documents\Confidential\Manual\Examples to Sanitize for Skyward\Sanitized\"/>
    </mc:Choice>
  </mc:AlternateContent>
  <xr:revisionPtr revIDLastSave="0" documentId="13_ncr:1_{E41A826A-87A0-416F-959D-5BB821BAC142}" xr6:coauthVersionLast="47" xr6:coauthVersionMax="47" xr10:uidLastSave="{00000000-0000-0000-0000-000000000000}"/>
  <bookViews>
    <workbookView xWindow="-120" yWindow="-120" windowWidth="29040" windowHeight="15840" xr2:uid="{00000000-000D-0000-FFFF-FFFF00000000}"/>
  </bookViews>
  <sheets>
    <sheet name="Offeror Info" sheetId="5" r:id="rId1"/>
    <sheet name="Summary of Costs" sheetId="6" r:id="rId2"/>
    <sheet name="Sample TO Per Period" sheetId="1" r:id="rId3"/>
    <sheet name="Labor Rate Buildup" sheetId="7" r:id="rId4"/>
    <sheet name="Travel" sheetId="2" r:id="rId5"/>
    <sheet name="ODCs" sheetId="3" r:id="rId6"/>
    <sheet name="Comp Plan" sheetId="4" r:id="rId7"/>
  </sheets>
  <externalReferences>
    <externalReference r:id="rId8"/>
    <externalReference r:id="rId9"/>
  </externalReferences>
  <definedNames>
    <definedName name="Prime_Name">'[1]Loading Factors'!$B$2</definedName>
    <definedName name="_xlnm.Print_Area" localSheetId="6">'Comp Plan'!$A$1:$C$26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3" l="1"/>
  <c r="D13" i="3"/>
  <c r="D4" i="3"/>
  <c r="D3" i="3"/>
  <c r="D10" i="6" l="1"/>
  <c r="C10" i="6" s="1"/>
  <c r="D11" i="6"/>
  <c r="C11" i="6" s="1"/>
  <c r="D12" i="6"/>
  <c r="C12" i="6" s="1"/>
  <c r="B13" i="6"/>
  <c r="D13" i="6"/>
  <c r="C13" i="6" s="1"/>
  <c r="D14" i="6"/>
  <c r="C14" i="6" s="1"/>
  <c r="D9" i="6"/>
  <c r="C9" i="6" s="1"/>
  <c r="K18" i="1"/>
  <c r="H14" i="1"/>
  <c r="H13" i="1"/>
  <c r="H12" i="1"/>
  <c r="H11" i="1"/>
  <c r="H10" i="1"/>
  <c r="H9" i="1"/>
  <c r="B14" i="1"/>
  <c r="B13" i="1"/>
  <c r="B12" i="1"/>
  <c r="B11" i="1"/>
  <c r="B10" i="1"/>
  <c r="B9" i="1"/>
  <c r="G10" i="1"/>
  <c r="G11" i="1"/>
  <c r="G12" i="1"/>
  <c r="G13" i="1"/>
  <c r="G14" i="1"/>
  <c r="G9" i="1"/>
  <c r="A10" i="1"/>
  <c r="B10" i="6" s="1"/>
  <c r="A11" i="1"/>
  <c r="B11" i="6" s="1"/>
  <c r="A12" i="1"/>
  <c r="B12" i="6" s="1"/>
  <c r="A13" i="1"/>
  <c r="A14" i="1"/>
  <c r="B14" i="6" s="1"/>
  <c r="A9" i="1"/>
  <c r="B9" i="6" s="1"/>
  <c r="F14" i="3"/>
  <c r="F13" i="3"/>
  <c r="F4" i="3"/>
  <c r="F3" i="3"/>
  <c r="D26" i="7"/>
  <c r="F19" i="7"/>
  <c r="D19" i="7"/>
  <c r="F18" i="7"/>
  <c r="D18" i="7"/>
  <c r="F17" i="7"/>
  <c r="D17" i="7"/>
  <c r="F16" i="7"/>
  <c r="D16" i="7"/>
  <c r="F15" i="7"/>
  <c r="D15" i="7"/>
  <c r="F14" i="7"/>
  <c r="D14" i="7"/>
  <c r="F9" i="7"/>
  <c r="D9" i="7"/>
  <c r="F8" i="7"/>
  <c r="D8" i="7"/>
  <c r="F7" i="7"/>
  <c r="D7" i="7"/>
  <c r="F6" i="7"/>
  <c r="D6" i="7"/>
  <c r="F5" i="7"/>
  <c r="D5" i="7"/>
  <c r="F4" i="7"/>
  <c r="D4" i="7"/>
  <c r="C16" i="6" l="1"/>
  <c r="F20" i="3"/>
  <c r="K20" i="1" s="1"/>
  <c r="K25" i="1" s="1"/>
  <c r="K26" i="1" s="1"/>
  <c r="D16" i="6"/>
  <c r="L3" i="2"/>
  <c r="F11" i="3"/>
  <c r="E20" i="1" s="1"/>
  <c r="E4" i="7"/>
  <c r="G4" i="7" s="1"/>
  <c r="E6" i="7"/>
  <c r="G6" i="7" s="1"/>
  <c r="E8" i="7"/>
  <c r="G8" i="7" s="1"/>
  <c r="E14" i="7"/>
  <c r="G14" i="7" s="1"/>
  <c r="E16" i="7"/>
  <c r="G16" i="7" s="1"/>
  <c r="E18" i="7"/>
  <c r="G18" i="7" s="1"/>
  <c r="E26" i="7"/>
  <c r="G26" i="7" s="1"/>
  <c r="H26" i="7" s="1"/>
  <c r="E5" i="7"/>
  <c r="G5" i="7" s="1"/>
  <c r="E7" i="7"/>
  <c r="G7" i="7" s="1"/>
  <c r="H7" i="7" s="1"/>
  <c r="E9" i="7"/>
  <c r="G9" i="7" s="1"/>
  <c r="E15" i="7"/>
  <c r="G15" i="7" s="1"/>
  <c r="E17" i="7"/>
  <c r="G17" i="7" s="1"/>
  <c r="E19" i="7"/>
  <c r="G19" i="7" s="1"/>
  <c r="E20" i="6" l="1"/>
  <c r="H5" i="7"/>
  <c r="I5" i="7" s="1"/>
  <c r="D10" i="1" s="1"/>
  <c r="E10" i="1" s="1"/>
  <c r="H9" i="7"/>
  <c r="I9" i="7" s="1"/>
  <c r="D14" i="1" s="1"/>
  <c r="E14" i="1" s="1"/>
  <c r="H8" i="7"/>
  <c r="I8" i="7" s="1"/>
  <c r="D13" i="1" s="1"/>
  <c r="E13" i="1" s="1"/>
  <c r="H19" i="7"/>
  <c r="I19" i="7" s="1"/>
  <c r="J14" i="1" s="1"/>
  <c r="K14" i="1" s="1"/>
  <c r="H14" i="7"/>
  <c r="I14" i="7" s="1"/>
  <c r="J9" i="1" s="1"/>
  <c r="K9" i="1" s="1"/>
  <c r="H17" i="7"/>
  <c r="I17" i="7" s="1"/>
  <c r="J12" i="1" s="1"/>
  <c r="K12" i="1" s="1"/>
  <c r="E34" i="2"/>
  <c r="E18" i="1"/>
  <c r="F22" i="3"/>
  <c r="H16" i="7"/>
  <c r="I16" i="7" s="1"/>
  <c r="J11" i="1" s="1"/>
  <c r="K11" i="1" s="1"/>
  <c r="H4" i="7"/>
  <c r="I4" i="7" s="1"/>
  <c r="D9" i="1" s="1"/>
  <c r="E9" i="1" s="1"/>
  <c r="I26" i="7"/>
  <c r="H18" i="7"/>
  <c r="I18" i="7" s="1"/>
  <c r="J13" i="1" s="1"/>
  <c r="K13" i="1" s="1"/>
  <c r="H6" i="7"/>
  <c r="I6" i="7" s="1"/>
  <c r="D11" i="1" s="1"/>
  <c r="E11" i="1" s="1"/>
  <c r="E11" i="6" s="1"/>
  <c r="H15" i="7"/>
  <c r="I15" i="7" s="1"/>
  <c r="J10" i="1" s="1"/>
  <c r="K10" i="1" s="1"/>
  <c r="I7" i="7"/>
  <c r="D12" i="1" s="1"/>
  <c r="E12" i="1" s="1"/>
  <c r="E14" i="6" l="1"/>
  <c r="E9" i="6"/>
  <c r="E16" i="1"/>
  <c r="E22" i="1" s="1"/>
  <c r="E10" i="6"/>
  <c r="K16" i="1"/>
  <c r="K22" i="1" s="1"/>
  <c r="K28" i="1" s="1"/>
  <c r="E12" i="6"/>
  <c r="E18" i="6"/>
  <c r="E25" i="6" s="1"/>
  <c r="E26" i="6" s="1"/>
  <c r="E25" i="1"/>
  <c r="E26" i="1" s="1"/>
  <c r="E13" i="6"/>
  <c r="E28" i="1" l="1"/>
  <c r="E16" i="6"/>
  <c r="E22" i="6" s="1"/>
  <c r="E28" i="6" s="1"/>
</calcChain>
</file>

<file path=xl/sharedStrings.xml><?xml version="1.0" encoding="utf-8"?>
<sst xmlns="http://schemas.openxmlformats.org/spreadsheetml/2006/main" count="223" uniqueCount="139">
  <si>
    <t>Labor Category</t>
  </si>
  <si>
    <t>Hours</t>
  </si>
  <si>
    <t>Total</t>
  </si>
  <si>
    <t>Total Labor</t>
  </si>
  <si>
    <t>G&amp;A</t>
  </si>
  <si>
    <t>Base Period</t>
  </si>
  <si>
    <t>Total Labor, Travel and ODC's</t>
  </si>
  <si>
    <t>Fixed Fee</t>
  </si>
  <si>
    <t>Travel (Total from separate Tab)</t>
  </si>
  <si>
    <t>ODCs (Total from separate Tab)</t>
  </si>
  <si>
    <t xml:space="preserve">QASP Contractor </t>
  </si>
  <si>
    <t>Option Period I</t>
  </si>
  <si>
    <t>SAMPLE TASK ORDER</t>
  </si>
  <si>
    <t>SOW Crosswalk</t>
  </si>
  <si>
    <t>Reason for Trip</t>
  </si>
  <si>
    <t>Total Cost</t>
  </si>
  <si>
    <t>TOTAL ALL PERIODS</t>
  </si>
  <si>
    <t>Total Base Period</t>
  </si>
  <si>
    <t>Total Option Period I</t>
  </si>
  <si>
    <t>Item Description</t>
  </si>
  <si>
    <t>Quantity</t>
  </si>
  <si>
    <t>Unit Cost</t>
  </si>
  <si>
    <t xml:space="preserve"> EMPLOYEE COMPENSATION PLAN </t>
  </si>
  <si>
    <t>INSTRUCTIONS:</t>
  </si>
  <si>
    <t>Salaries</t>
  </si>
  <si>
    <t>Salary Supporting Data</t>
  </si>
  <si>
    <t>Eligibility for Benefits</t>
  </si>
  <si>
    <t>Vacation</t>
  </si>
  <si>
    <t>Sick Leave</t>
  </si>
  <si>
    <t>Holidays</t>
  </si>
  <si>
    <t>Military leave</t>
  </si>
  <si>
    <t>Jury Duty</t>
  </si>
  <si>
    <t>Medical Insurance</t>
  </si>
  <si>
    <t>Dental Care</t>
  </si>
  <si>
    <t>Vision Care</t>
  </si>
  <si>
    <t>Short Term Disability</t>
  </si>
  <si>
    <t>Long-Term Disability</t>
  </si>
  <si>
    <t>Life Insurance</t>
  </si>
  <si>
    <t>Retirement /Pension</t>
  </si>
  <si>
    <t>Education Assistance</t>
  </si>
  <si>
    <t>% of Salary contributed to a Retirement Plan</t>
  </si>
  <si>
    <t>Additional Notes:</t>
  </si>
  <si>
    <t>EMPLOYEE COMPENSATION PLAN GUIDE</t>
  </si>
  <si>
    <t xml:space="preserve">In order to receive a contract award, a company must have an acceptable Professional Employee Compensation Plan.   A company may have an excellent record of employee retention and may have a high fringe rate, but if the Professional Employee Compensation Plan does not support this, it is impossible to make a determination of acceptability.  Without an acceptable plan, a company cannot receive contract award without opening discussions.  The Government strives to award contracts based on initial proposals.   </t>
  </si>
  <si>
    <r>
      <t xml:space="preserve">This guidance was developed to provide the contractors with insight as to the information the Government needs to evaluate a compensation plan.   This provision requires that offerors submit for evaluation a total compensation plan setting forth proposed salaries and fringe benefits for professional employees working on the contract..   </t>
    </r>
    <r>
      <rPr>
        <b/>
        <sz val="10"/>
        <color indexed="10"/>
        <rFont val="Times New Roman"/>
        <family val="1"/>
      </rPr>
      <t>Completion of this spreadsheet</t>
    </r>
    <r>
      <rPr>
        <b/>
        <sz val="10"/>
        <rFont val="Times New Roman"/>
        <family val="1"/>
      </rPr>
      <t xml:space="preserve"> satisfies the requirement for the Employee Compensation Plan.  No additional information is required, but supplemental data may be provided if desired.</t>
    </r>
  </si>
  <si>
    <r>
      <rPr>
        <b/>
        <u/>
        <sz val="10"/>
        <rFont val="Times New Roman"/>
        <family val="1"/>
      </rPr>
      <t xml:space="preserve">Important: </t>
    </r>
    <r>
      <rPr>
        <b/>
        <sz val="10"/>
        <rFont val="Times New Roman"/>
        <family val="1"/>
      </rPr>
      <t xml:space="preserve"> The Employee Compensation Plan does not have to be long, and does not have to present the entire employee manual.   It is possible to provide the pertinent information in 2 or 3 pages using the attached guidance.  Chart or spreadsheet format is an effective way to provide the information.  </t>
    </r>
  </si>
  <si>
    <t>Offeror Name</t>
  </si>
  <si>
    <t>Productive Hours (FTE):</t>
  </si>
  <si>
    <t>FTE</t>
  </si>
  <si>
    <t>Type of Rate</t>
  </si>
  <si>
    <t xml:space="preserve">Rate </t>
  </si>
  <si>
    <t>Escalation Factor/Rate</t>
  </si>
  <si>
    <t>Does your company have forward pricing rates?</t>
  </si>
  <si>
    <t>Applied to</t>
  </si>
  <si>
    <t>SOW Crosswalk                 (What section of the SOW does this relate to?)</t>
  </si>
  <si>
    <t>Travel</t>
  </si>
  <si>
    <t>Per Traveler</t>
  </si>
  <si>
    <t>Contract Year</t>
  </si>
  <si>
    <t>Trip (Departure/Arrival Locations)</t>
  </si>
  <si>
    <t># of Travelers</t>
  </si>
  <si>
    <t># of Days</t>
  </si>
  <si>
    <t>AirFare</t>
  </si>
  <si>
    <t>Lodging</t>
  </si>
  <si>
    <t>Car Rental / Mileage / Parking</t>
  </si>
  <si>
    <t>Per Diem</t>
  </si>
  <si>
    <t>Base</t>
  </si>
  <si>
    <t>Kick-Off Meeting</t>
  </si>
  <si>
    <t>Number of Travelers</t>
  </si>
  <si>
    <t>BASE PERIOD</t>
  </si>
  <si>
    <t>OPTION PERIOD 1</t>
  </si>
  <si>
    <t xml:space="preserve">Travel </t>
  </si>
  <si>
    <t xml:space="preserve">ODCs </t>
  </si>
  <si>
    <t>CLIN 0001 Base Period</t>
  </si>
  <si>
    <t>CLIN 0002 Option Period I</t>
  </si>
  <si>
    <t>For the remaining travel, please include the information below and assume $2,000 per trip per person</t>
  </si>
  <si>
    <t>Overhead</t>
  </si>
  <si>
    <t>Base + Option Period</t>
  </si>
  <si>
    <t>SAMPLE TASK ORDER SUMMARY</t>
  </si>
  <si>
    <t>PEO IDIQ Sample Task Order - QASP Contractor</t>
  </si>
  <si>
    <t>Direct Rate</t>
  </si>
  <si>
    <t>Fringe</t>
  </si>
  <si>
    <t>Total Fully Burdened Rate</t>
  </si>
  <si>
    <t>EXAMPLE</t>
  </si>
  <si>
    <t>Program Director</t>
  </si>
  <si>
    <t>Option Period</t>
  </si>
  <si>
    <t>Fully Burdened Labor Rate</t>
  </si>
  <si>
    <t xml:space="preserve">Total </t>
  </si>
  <si>
    <t xml:space="preserve">Completion of this TAB "Comp Plan" satisfies the requirement for the FAR 52.222-46 clause for Employee Compensation Plan.  No other information is required for the Employee Compensation Plan, although supplementary information may be submitted, if desired.  See "EMPLOYEE COMPENSATION PLAN GUIDE" below for guidance on how to complete the below chart.  </t>
  </si>
  <si>
    <t>If the Offeror applies indirect rate or fees to ODCS or Travel</t>
  </si>
  <si>
    <t>If the Offeror applies indirect rates or fees to ODCS or Travel</t>
  </si>
  <si>
    <t>Amendment 0002 Exhibit E.8</t>
  </si>
  <si>
    <t xml:space="preserve">Offeror Indirect Rates </t>
  </si>
  <si>
    <t>Does your company have current APPROVED Provisional Rates?</t>
  </si>
  <si>
    <t>Program Overhead</t>
  </si>
  <si>
    <t>Manager OH</t>
  </si>
  <si>
    <t xml:space="preserve">Project Manager  </t>
  </si>
  <si>
    <t>Internal Audit Sr</t>
  </si>
  <si>
    <t>Internal Auditor</t>
  </si>
  <si>
    <t>Financial Consultant Sr</t>
  </si>
  <si>
    <t>Bus Info Consultant</t>
  </si>
  <si>
    <t>Project Manager, Internal Audit Manager, Internal Audit Senior</t>
  </si>
  <si>
    <t>Task Order-1 QASP Audit</t>
  </si>
  <si>
    <t>QASP Audit</t>
  </si>
  <si>
    <t>Task Order-2 QASP Audit</t>
  </si>
  <si>
    <t>Workplace Services</t>
  </si>
  <si>
    <t>Program IT</t>
  </si>
  <si>
    <t>Infrastructure IT allocation and shared program application hardware and software</t>
  </si>
  <si>
    <t>Associates are eligible to participate in benefits on the first of the month following the date of hire; with the exception of the 401k plan which they are eligible to participate 30 days from hire date.</t>
  </si>
  <si>
    <t xml:space="preserve">Short-term disability coverage is provided at no cost to associates.  It provides a benefit of 66 2/3 percent of base salary. </t>
  </si>
  <si>
    <t>Full time associates are eligible to enroll in long-term disability insurance. An associate is eligible to use the benefit if they have a disability that lasts longer than 180 days. During enrollment, one may choose a benefit of either 50% or 60% of salary. LTD benefits are paid for on an after-tax basis; therefore if a associate becomes disabled the benefit received is tax-free.</t>
  </si>
  <si>
    <t>N/A</t>
  </si>
  <si>
    <t>Fee</t>
  </si>
  <si>
    <t>Payroll dollars</t>
  </si>
  <si>
    <t>Direct labor dollars and fringe allocation</t>
  </si>
  <si>
    <t>Manager Overhead</t>
  </si>
  <si>
    <t>Labor Hours</t>
  </si>
  <si>
    <t>Total Cost Input</t>
  </si>
  <si>
    <t>No</t>
  </si>
  <si>
    <t>Supporting data for salary information is extensive and includes multiple salary surveys. Further detail can be provided upon request.</t>
  </si>
  <si>
    <t>000FMC100000</t>
  </si>
  <si>
    <t>1% (Base), 1% (OY1)</t>
  </si>
  <si>
    <t>Vendor</t>
  </si>
  <si>
    <t xml:space="preserve">The starting point for determining pay is the job description. Each job at Vendor is assigned a national market reference point (MRP) based on the value of that kind of job in the market. We use dozens of salary surveys of what other employers pay for the same or similar job in order to arrive at this “going rate.” (Sometimes there is no data available for an equivalent job in the market. In these cases, we use other Vendor jobs that are similar in responsibility and scope to determine the MRP.).
Next, a salary range is assigned to each job at Vendor. The minimum of the salary range for a specific job is 80 percent of the MRP, and the maximum is 120 percent of the MRP. The last step lets us adjust each salary range to reflect the degree by which pay may vary across different geographic locations due to the local economy. 
MRPs are updated each year based on market data. Once the national MRP is determined, a grade is assigned. Grades are simply clusters of jobs with similar MRPs and levels of responsibility. </t>
  </si>
  <si>
    <t>Vendor's PTO program provides associates with time off for both planned vacations and unexpected events. Associates with 4 years or less of service, accrue 19 days of PTO.  Associates with 5 years or more of service accrue 24 days of PTO.  Part-time associates accrue PTO at a pro-rated rate.</t>
  </si>
  <si>
    <t xml:space="preserve">Vendor allows for any PTO carry-over hours above 40 hours to be placed in a sick/STD supplement bank for use due to illness. PTO carryover limitations does not apply to associates in California, Montana, Nebraska and Washington D.C. </t>
  </si>
  <si>
    <t>Vendor recognizes 8 holidays: New Year's Day, Martin Luther King Jr. Day, Memorial Day, Independence Day, Labor Day, Thanksgiving, Day after Thanksgiving and Christmas Day.</t>
  </si>
  <si>
    <t>Vendor offers a military leave program. Associates on military leave maintain medical, dental, vision and life insurance benefits for one year.  In addition, Vendor pays the difference between the military pay and the associate's base pay for up to one year.  Returning service men and women also have re-employment rights under federal law.</t>
  </si>
  <si>
    <t>Vendor encourages civic responsibility.  Associates can take time off for jury duty and subpoenaed court appearance for up to 10 days per calendar year (more where required by law).</t>
  </si>
  <si>
    <t>Vendor offers two traditional dental plans and a dental HMO where available that cover preventative and basic services.  The enhanced plan also offers major dental and orthodontic services.</t>
  </si>
  <si>
    <t xml:space="preserve">A routine vision exam with a medical network provider is included in Vendor medical coverage. If an associates requires additional coverage, Vendor offers vision coverage. </t>
  </si>
  <si>
    <t>Vendor offers associates life insurance to provide financial protection for their beneficiaries. Life insurance election automatically includes an equal amount of accidental death &amp; dismemberment (AD&amp;D) coverage. If an associate dies as a result of a covered accident, AD&amp;D pays a benefit in addition to life insurance.  Associates may elect coverage from $50k - 7x their annual salary with a maximum payable benefit of $2million dollars for life insurance and $2million dollars for AD&amp;D.</t>
  </si>
  <si>
    <t>Associates are eligible to participate in the Vendor 401(k) plan 30 days from date of hire.  Associates are also immediately eligible for the company match (subject to a two-year vesting schedule). Associates can contribute 1% to 60% of pay up to the IRS limits for combined pre-tax 401(k) and after-tax Roth 401(k). Vendor provides a match of 100% on the first 3%  of pay an associates contributes and 50% of the next 3% of pay contributed for a maximum match of 4.5%.</t>
  </si>
  <si>
    <t>Vendor encourages associates to pursue learning opportunities at accredited institutions toward the completion of a degree. The chosen area of study must relate to an associate's current or potential role within the company.  An associate can be reimbursed for up to $5000 per calendar year for eligible education expenses (tuition, books, fees).  To qualify you must be employed with Vendor for six months, taking classes at an accredited institution, be on Vendor's payroll at the completion of the course and pass the course with a grade of 'C' or better.</t>
  </si>
  <si>
    <t>Vendor provides a plethora of benefits to health increase the quality of life for our associates ranging from adoption assistance to flexible work schedules to employee discounts to health club reimbursement.</t>
  </si>
  <si>
    <t>Locations</t>
  </si>
  <si>
    <t>Vendor Program Mgmt Comm Coord</t>
  </si>
  <si>
    <t>N/A - Service Center applied to productive hours. Billed as an ODC per Vendor Disclosure Statement</t>
  </si>
  <si>
    <t>IT costs shared across Vendor by all associates, including personal computers, software, desktop support, access management and helpdesk.</t>
  </si>
  <si>
    <t xml:space="preserve">Vendor offers a range of options that balance coverage level and cost, empowering associates to choose what’s most appropriate and affordable for them. As a subsidiary of Vendor, one of our Nation’s largest healthcare providers, Vendor offers a comprehensive health insurance package. For example, we have a flex credit program that reduces health care costs by rewarding associates for proactive, healthy behavior. This promotes happier and healthier employees who provide high quality, reliable and consistent output. The company offers three consumer-driven health plans:
■ Silver Health SaviVendor Account (HSA)
■ Gold Health Reimbursement Arrangement (HRA)
■ Gold HSA
Health Maintenance Organizations (HMOs) are also available in select locations: California, Colorado, Georgia, Missouri and Virginia. We offer our employees options including dental, vision, disability, health programs, and flex spending accounts. Vendor reviews health care costs annually to stay competitive with the market.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</si>
</sst>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_(* #,##0_);_(* \(#,##0\);_(* &quot;-&quot;??_);_(@_)"/>
  </numFmts>
  <fonts count="30" x14ac:knownFonts="1">
    <font>
      <sz val="11"/>
      <color theme="1"/>
      <name val="Calibri"/>
      <family val="2"/>
      <scheme val="minor"/>
    </font>
    <font>
      <sz val="11"/>
      <color theme="1"/>
      <name val="Calibri"/>
      <family val="2"/>
      <scheme val="minor"/>
    </font>
    <font>
      <b/>
      <sz val="11"/>
      <name val="Times New Roman"/>
      <family val="1"/>
    </font>
    <font>
      <sz val="10"/>
      <name val="Times New Roman"/>
      <family val="1"/>
    </font>
    <font>
      <b/>
      <sz val="10"/>
      <name val="Times New Roman"/>
      <family val="1"/>
    </font>
    <font>
      <b/>
      <sz val="11"/>
      <color theme="1"/>
      <name val="Calibri"/>
      <family val="2"/>
      <scheme val="minor"/>
    </font>
    <font>
      <b/>
      <sz val="14"/>
      <name val="Times New Roman"/>
      <family val="1"/>
    </font>
    <font>
      <sz val="12"/>
      <name val="Times New Roman"/>
      <family val="1"/>
    </font>
    <font>
      <b/>
      <sz val="12"/>
      <name val="Times New Roman"/>
      <family val="1"/>
    </font>
    <font>
      <sz val="10"/>
      <name val="Arial"/>
      <family val="2"/>
    </font>
    <font>
      <sz val="8"/>
      <name val="Times New Roman"/>
      <family val="1"/>
    </font>
    <font>
      <b/>
      <sz val="10"/>
      <color indexed="10"/>
      <name val="Times New Roman"/>
      <family val="1"/>
    </font>
    <font>
      <b/>
      <sz val="8"/>
      <name val="Times New Roman"/>
      <family val="1"/>
    </font>
    <font>
      <b/>
      <u/>
      <sz val="10"/>
      <name val="Times New Roman"/>
      <family val="1"/>
    </font>
    <font>
      <sz val="11"/>
      <color theme="1"/>
      <name val="Times New Roman"/>
      <family val="1"/>
    </font>
    <font>
      <sz val="14"/>
      <color theme="1"/>
      <name val="Times New Roman"/>
      <family val="1"/>
    </font>
    <font>
      <u/>
      <sz val="14"/>
      <color theme="1"/>
      <name val="Times New Roman"/>
      <family val="1"/>
    </font>
    <font>
      <sz val="12"/>
      <color theme="1"/>
      <name val="Times New Roman"/>
      <family val="1"/>
    </font>
    <font>
      <b/>
      <sz val="14"/>
      <color rgb="FFFF0000"/>
      <name val="Times New Roman"/>
      <family val="1"/>
    </font>
    <font>
      <b/>
      <sz val="14"/>
      <color theme="1"/>
      <name val="Times New Roman"/>
      <family val="1"/>
    </font>
    <font>
      <u/>
      <sz val="12"/>
      <color theme="1"/>
      <name val="Times New Roman"/>
      <family val="1"/>
    </font>
    <font>
      <sz val="11"/>
      <color indexed="8"/>
      <name val="Times New Roman"/>
      <family val="1"/>
    </font>
    <font>
      <b/>
      <sz val="11"/>
      <color theme="1"/>
      <name val="Times New Roman"/>
      <family val="1"/>
    </font>
    <font>
      <b/>
      <sz val="14"/>
      <color indexed="8"/>
      <name val="Times New Roman"/>
      <family val="1"/>
    </font>
    <font>
      <i/>
      <sz val="14"/>
      <color theme="1"/>
      <name val="Times New Roman"/>
      <family val="1"/>
    </font>
    <font>
      <sz val="11"/>
      <name val="Arial"/>
      <family val="2"/>
    </font>
    <font>
      <sz val="11"/>
      <name val="Times New Roman"/>
      <family val="1"/>
    </font>
    <font>
      <b/>
      <i/>
      <sz val="11"/>
      <name val="Times New Roman"/>
      <family val="1"/>
    </font>
    <font>
      <i/>
      <sz val="11"/>
      <name val="Times New Roman"/>
      <family val="1"/>
    </font>
    <font>
      <b/>
      <i/>
      <sz val="10"/>
      <name val="Times New Roman"/>
      <family val="1"/>
    </font>
  </fonts>
  <fills count="13">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indexed="21"/>
        <bgColor indexed="64"/>
      </patternFill>
    </fill>
    <fill>
      <patternFill patternType="solid">
        <fgColor rgb="FFFFFF00"/>
        <bgColor indexed="64"/>
      </patternFill>
    </fill>
    <fill>
      <patternFill patternType="solid">
        <fgColor indexed="13"/>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thin">
        <color theme="0"/>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0"/>
      </left>
      <right/>
      <top style="medium">
        <color indexed="64"/>
      </top>
      <bottom style="medium">
        <color indexed="64"/>
      </bottom>
      <diagonal/>
    </border>
    <border>
      <left style="thin">
        <color indexed="64"/>
      </left>
      <right style="thin">
        <color theme="0"/>
      </right>
      <top style="medium">
        <color indexed="64"/>
      </top>
      <bottom style="medium">
        <color indexed="64"/>
      </bottom>
      <diagonal/>
    </border>
    <border>
      <left style="thin">
        <color theme="0"/>
      </left>
      <right style="thin">
        <color indexed="64"/>
      </right>
      <top style="medium">
        <color indexed="64"/>
      </top>
      <bottom style="medium">
        <color indexed="64"/>
      </bottom>
      <diagonal/>
    </border>
    <border>
      <left style="thin">
        <color indexed="64"/>
      </left>
      <right/>
      <top style="thin">
        <color indexed="64"/>
      </top>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8">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9" fillId="0" borderId="0"/>
    <xf numFmtId="0" fontId="1" fillId="0" borderId="0"/>
    <xf numFmtId="44" fontId="9" fillId="0" borderId="0" applyFont="0" applyFill="0" applyBorder="0" applyAlignment="0" applyProtection="0"/>
    <xf numFmtId="44" fontId="9" fillId="0" borderId="0" applyFont="0" applyFill="0" applyBorder="0" applyAlignment="0" applyProtection="0"/>
  </cellStyleXfs>
  <cellXfs count="241">
    <xf numFmtId="0" fontId="0" fillId="0" borderId="0" xfId="0"/>
    <xf numFmtId="0" fontId="4" fillId="2" borderId="1" xfId="0" applyFont="1" applyFill="1" applyBorder="1" applyAlignment="1">
      <alignment horizontal="center"/>
    </xf>
    <xf numFmtId="43" fontId="3" fillId="2" borderId="1" xfId="1" applyFont="1" applyFill="1" applyBorder="1" applyAlignment="1">
      <alignment horizontal="center"/>
    </xf>
    <xf numFmtId="0" fontId="4" fillId="3" borderId="1"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xf numFmtId="44" fontId="4" fillId="2" borderId="5" xfId="2" applyFont="1" applyFill="1" applyBorder="1"/>
    <xf numFmtId="0" fontId="5" fillId="0" borderId="0" xfId="0" applyFont="1"/>
    <xf numFmtId="44" fontId="5" fillId="0" borderId="0" xfId="0" applyNumberFormat="1" applyFont="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2" fillId="2" borderId="1" xfId="0" applyFont="1" applyFill="1" applyBorder="1" applyAlignment="1">
      <alignment horizontal="center"/>
    </xf>
    <xf numFmtId="0" fontId="3" fillId="3" borderId="3" xfId="0" applyFont="1" applyFill="1" applyBorder="1"/>
    <xf numFmtId="0" fontId="3" fillId="3" borderId="6" xfId="0" applyFont="1" applyFill="1" applyBorder="1"/>
    <xf numFmtId="0" fontId="4" fillId="2" borderId="10" xfId="0" applyFont="1" applyFill="1" applyBorder="1"/>
    <xf numFmtId="0" fontId="4" fillId="2" borderId="11" xfId="0" applyFont="1" applyFill="1" applyBorder="1" applyAlignment="1">
      <alignment horizontal="center"/>
    </xf>
    <xf numFmtId="0" fontId="3" fillId="2" borderId="10" xfId="0" applyFont="1" applyFill="1" applyBorder="1" applyAlignment="1">
      <alignment wrapText="1"/>
    </xf>
    <xf numFmtId="44" fontId="3" fillId="2" borderId="11" xfId="2" applyFont="1" applyFill="1" applyBorder="1" applyAlignment="1">
      <alignment horizontal="center"/>
    </xf>
    <xf numFmtId="0" fontId="3" fillId="3" borderId="12" xfId="0" applyFont="1" applyFill="1" applyBorder="1"/>
    <xf numFmtId="0" fontId="3" fillId="3" borderId="13" xfId="0" applyFont="1" applyFill="1" applyBorder="1"/>
    <xf numFmtId="44" fontId="3" fillId="2" borderId="11" xfId="0" applyNumberFormat="1" applyFont="1" applyFill="1" applyBorder="1" applyAlignment="1">
      <alignment horizontal="center"/>
    </xf>
    <xf numFmtId="0" fontId="4" fillId="3" borderId="11" xfId="0" applyFont="1" applyFill="1" applyBorder="1" applyAlignment="1">
      <alignment horizontal="center"/>
    </xf>
    <xf numFmtId="0" fontId="4" fillId="2" borderId="10" xfId="0" applyFont="1" applyFill="1" applyBorder="1" applyAlignment="1">
      <alignment horizontal="right"/>
    </xf>
    <xf numFmtId="44" fontId="3" fillId="2" borderId="11" xfId="2" applyFont="1" applyFill="1" applyBorder="1"/>
    <xf numFmtId="0" fontId="3" fillId="3" borderId="14" xfId="0" applyFont="1" applyFill="1" applyBorder="1"/>
    <xf numFmtId="0" fontId="3" fillId="3" borderId="15" xfId="0" applyFont="1" applyFill="1" applyBorder="1"/>
    <xf numFmtId="0" fontId="3" fillId="3" borderId="16" xfId="0" applyFont="1" applyFill="1" applyBorder="1"/>
    <xf numFmtId="0" fontId="7" fillId="0" borderId="0" xfId="0" applyFont="1"/>
    <xf numFmtId="0" fontId="7" fillId="0" borderId="0" xfId="0" applyFont="1" applyAlignment="1">
      <alignment wrapText="1"/>
    </xf>
    <xf numFmtId="0" fontId="8" fillId="3" borderId="17" xfId="0" applyFont="1" applyFill="1" applyBorder="1" applyAlignment="1">
      <alignment horizontal="center" vertical="center"/>
    </xf>
    <xf numFmtId="0" fontId="8" fillId="3" borderId="18" xfId="0" applyFont="1" applyFill="1" applyBorder="1" applyAlignment="1">
      <alignment horizontal="center" vertical="center"/>
    </xf>
    <xf numFmtId="0" fontId="8" fillId="3" borderId="18" xfId="0" applyFont="1" applyFill="1" applyBorder="1" applyAlignment="1">
      <alignment horizontal="center" vertical="center" wrapText="1"/>
    </xf>
    <xf numFmtId="0" fontId="8" fillId="3" borderId="19" xfId="0" applyFont="1" applyFill="1" applyBorder="1" applyAlignment="1">
      <alignment horizontal="center" vertical="center"/>
    </xf>
    <xf numFmtId="0" fontId="8" fillId="0" borderId="0" xfId="0" applyFont="1" applyAlignment="1">
      <alignment horizontal="center" vertical="center"/>
    </xf>
    <xf numFmtId="0" fontId="7" fillId="0" borderId="20" xfId="0" applyFont="1" applyBorder="1"/>
    <xf numFmtId="0" fontId="7" fillId="0" borderId="21" xfId="0" applyFont="1" applyBorder="1"/>
    <xf numFmtId="0" fontId="7" fillId="0" borderId="21" xfId="0" applyFont="1" applyBorder="1" applyAlignment="1">
      <alignment wrapText="1"/>
    </xf>
    <xf numFmtId="0" fontId="7" fillId="0" borderId="10" xfId="0" applyFont="1" applyBorder="1"/>
    <xf numFmtId="0" fontId="7" fillId="0" borderId="1" xfId="0" applyFont="1" applyBorder="1"/>
    <xf numFmtId="0" fontId="7" fillId="0" borderId="1" xfId="0" applyFont="1" applyBorder="1" applyAlignment="1">
      <alignment wrapText="1"/>
    </xf>
    <xf numFmtId="0" fontId="7" fillId="0" borderId="11" xfId="0" applyFont="1" applyBorder="1"/>
    <xf numFmtId="0" fontId="7" fillId="0" borderId="23" xfId="0" applyFont="1" applyBorder="1"/>
    <xf numFmtId="0" fontId="7" fillId="0" borderId="24" xfId="0" applyFont="1" applyBorder="1"/>
    <xf numFmtId="0" fontId="7" fillId="0" borderId="25" xfId="0" applyFont="1" applyBorder="1"/>
    <xf numFmtId="0" fontId="7" fillId="4" borderId="10" xfId="0" applyFont="1" applyFill="1" applyBorder="1"/>
    <xf numFmtId="0" fontId="7" fillId="4" borderId="1" xfId="0" applyFont="1" applyFill="1" applyBorder="1"/>
    <xf numFmtId="0" fontId="8" fillId="3" borderId="1" xfId="0" applyFont="1" applyFill="1" applyBorder="1" applyAlignment="1">
      <alignment horizontal="right" wrapText="1"/>
    </xf>
    <xf numFmtId="0" fontId="8" fillId="3" borderId="28" xfId="0" applyFont="1" applyFill="1" applyBorder="1" applyAlignment="1">
      <alignment horizontal="right" wrapText="1"/>
    </xf>
    <xf numFmtId="0" fontId="7" fillId="3" borderId="28" xfId="0" applyFont="1" applyFill="1" applyBorder="1"/>
    <xf numFmtId="0" fontId="7" fillId="3" borderId="30" xfId="0" applyFont="1" applyFill="1" applyBorder="1"/>
    <xf numFmtId="0" fontId="8" fillId="0" borderId="24" xfId="0" applyFont="1" applyBorder="1" applyAlignment="1">
      <alignment horizontal="right" wrapText="1"/>
    </xf>
    <xf numFmtId="0" fontId="10" fillId="0" borderId="0" xfId="4" applyFont="1"/>
    <xf numFmtId="0" fontId="6" fillId="0" borderId="0" xfId="4" applyFont="1" applyAlignment="1">
      <alignment wrapText="1"/>
    </xf>
    <xf numFmtId="0" fontId="6" fillId="5" borderId="0" xfId="4" applyFont="1" applyFill="1" applyAlignment="1">
      <alignment horizontal="center" wrapText="1"/>
    </xf>
    <xf numFmtId="0" fontId="11" fillId="0" borderId="0" xfId="4" applyFont="1" applyAlignment="1">
      <alignment vertical="top" wrapText="1"/>
    </xf>
    <xf numFmtId="0" fontId="11" fillId="0" borderId="0" xfId="4" applyFont="1" applyAlignment="1">
      <alignment wrapText="1"/>
    </xf>
    <xf numFmtId="0" fontId="12" fillId="6" borderId="0" xfId="4" applyFont="1" applyFill="1" applyAlignment="1">
      <alignment horizontal="center" vertical="top" wrapText="1"/>
    </xf>
    <xf numFmtId="0" fontId="10" fillId="6" borderId="0" xfId="4" applyFont="1" applyFill="1" applyAlignment="1">
      <alignment wrapText="1"/>
    </xf>
    <xf numFmtId="0" fontId="10" fillId="6" borderId="0" xfId="4" applyFont="1" applyFill="1"/>
    <xf numFmtId="0" fontId="4" fillId="0" borderId="31" xfId="4" applyFont="1" applyBorder="1" applyAlignment="1">
      <alignment horizontal="left" vertical="top" wrapText="1"/>
    </xf>
    <xf numFmtId="0" fontId="3" fillId="6" borderId="32" xfId="4" applyFont="1" applyFill="1" applyBorder="1"/>
    <xf numFmtId="0" fontId="4" fillId="0" borderId="31" xfId="4" applyFont="1" applyBorder="1" applyAlignment="1">
      <alignment vertical="top" wrapText="1"/>
    </xf>
    <xf numFmtId="0" fontId="3" fillId="8" borderId="33" xfId="4" applyFont="1" applyFill="1" applyBorder="1" applyAlignment="1">
      <alignment vertical="top" wrapText="1"/>
    </xf>
    <xf numFmtId="0" fontId="4" fillId="6" borderId="0" xfId="4" applyFont="1" applyFill="1" applyAlignment="1">
      <alignment vertical="top" wrapText="1"/>
    </xf>
    <xf numFmtId="0" fontId="3" fillId="6" borderId="0" xfId="4" applyFont="1" applyFill="1"/>
    <xf numFmtId="0" fontId="3" fillId="6" borderId="0" xfId="4" applyFont="1" applyFill="1" applyAlignment="1">
      <alignment vertical="top" wrapText="1"/>
    </xf>
    <xf numFmtId="0" fontId="10" fillId="0" borderId="0" xfId="4" applyFont="1" applyAlignment="1">
      <alignment vertical="top" wrapText="1"/>
    </xf>
    <xf numFmtId="0" fontId="4" fillId="0" borderId="0" xfId="4" applyFont="1" applyAlignment="1">
      <alignment wrapText="1"/>
    </xf>
    <xf numFmtId="0" fontId="14" fillId="0" borderId="0" xfId="0" applyFont="1"/>
    <xf numFmtId="0" fontId="3" fillId="0" borderId="0" xfId="4" applyFont="1"/>
    <xf numFmtId="0" fontId="15" fillId="0" borderId="0" xfId="0" applyFont="1"/>
    <xf numFmtId="0" fontId="4" fillId="2" borderId="3" xfId="0" applyFont="1" applyFill="1" applyBorder="1" applyAlignment="1">
      <alignment horizontal="left"/>
    </xf>
    <xf numFmtId="0" fontId="15" fillId="9" borderId="2" xfId="0" applyFont="1" applyFill="1" applyBorder="1"/>
    <xf numFmtId="0" fontId="15" fillId="0" borderId="2" xfId="0" applyFont="1" applyBorder="1"/>
    <xf numFmtId="0" fontId="15" fillId="9" borderId="34" xfId="0" applyFont="1" applyFill="1" applyBorder="1"/>
    <xf numFmtId="0" fontId="15" fillId="0" borderId="5" xfId="0" applyFont="1" applyBorder="1"/>
    <xf numFmtId="0" fontId="15" fillId="9" borderId="35" xfId="0" applyFont="1" applyFill="1" applyBorder="1"/>
    <xf numFmtId="0" fontId="4" fillId="2" borderId="12" xfId="0" applyFont="1" applyFill="1" applyBorder="1"/>
    <xf numFmtId="44" fontId="3" fillId="2" borderId="13" xfId="2" applyFont="1" applyFill="1" applyBorder="1" applyAlignment="1">
      <alignment horizontal="center"/>
    </xf>
    <xf numFmtId="0" fontId="3" fillId="3" borderId="36" xfId="0" applyFont="1" applyFill="1" applyBorder="1"/>
    <xf numFmtId="0" fontId="3" fillId="3" borderId="0" xfId="0" applyFont="1" applyFill="1"/>
    <xf numFmtId="0" fontId="8" fillId="3" borderId="17" xfId="0" applyFont="1" applyFill="1" applyBorder="1" applyAlignment="1">
      <alignment horizontal="center" vertical="center" wrapText="1"/>
    </xf>
    <xf numFmtId="0" fontId="21" fillId="0" borderId="0" xfId="0" applyFont="1" applyAlignment="1">
      <alignment vertical="top" wrapText="1"/>
    </xf>
    <xf numFmtId="0" fontId="21" fillId="0" borderId="0" xfId="5" applyFont="1"/>
    <xf numFmtId="49" fontId="21" fillId="0" borderId="0" xfId="5" quotePrefix="1" applyNumberFormat="1" applyFont="1" applyAlignment="1">
      <alignment horizontal="right"/>
    </xf>
    <xf numFmtId="49" fontId="21" fillId="0" borderId="0" xfId="5" applyNumberFormat="1" applyFont="1" applyAlignment="1">
      <alignment horizontal="center"/>
    </xf>
    <xf numFmtId="164" fontId="21" fillId="0" borderId="0" xfId="6" applyNumberFormat="1" applyFont="1" applyBorder="1" applyAlignment="1">
      <alignment horizontal="left"/>
    </xf>
    <xf numFmtId="164" fontId="21" fillId="0" borderId="0" xfId="6" applyNumberFormat="1" applyFont="1" applyFill="1" applyBorder="1"/>
    <xf numFmtId="0" fontId="8" fillId="3" borderId="37" xfId="0" applyFont="1" applyFill="1" applyBorder="1" applyAlignment="1">
      <alignment horizontal="center" vertical="center"/>
    </xf>
    <xf numFmtId="0" fontId="7" fillId="0" borderId="38" xfId="0" applyFont="1" applyBorder="1"/>
    <xf numFmtId="0" fontId="7" fillId="0" borderId="2" xfId="0" applyFont="1" applyBorder="1"/>
    <xf numFmtId="0" fontId="7" fillId="4" borderId="2" xfId="0" applyFont="1" applyFill="1" applyBorder="1"/>
    <xf numFmtId="49" fontId="23" fillId="0" borderId="0" xfId="5" quotePrefix="1" applyNumberFormat="1" applyFont="1" applyAlignment="1">
      <alignment horizontal="left"/>
    </xf>
    <xf numFmtId="0" fontId="7" fillId="0" borderId="39" xfId="0" applyFont="1" applyBorder="1"/>
    <xf numFmtId="0" fontId="7" fillId="0" borderId="15" xfId="0" applyFont="1" applyBorder="1"/>
    <xf numFmtId="0" fontId="7" fillId="4" borderId="30" xfId="0" applyFont="1" applyFill="1" applyBorder="1"/>
    <xf numFmtId="0" fontId="3" fillId="3" borderId="13" xfId="0" applyFont="1" applyFill="1" applyBorder="1" applyAlignment="1">
      <alignment horizontal="center"/>
    </xf>
    <xf numFmtId="0" fontId="15" fillId="9" borderId="31" xfId="0" applyFont="1" applyFill="1" applyBorder="1"/>
    <xf numFmtId="0" fontId="15" fillId="9" borderId="33" xfId="0" applyFont="1" applyFill="1" applyBorder="1"/>
    <xf numFmtId="0" fontId="19" fillId="0" borderId="17" xfId="0" applyFont="1" applyBorder="1"/>
    <xf numFmtId="0" fontId="19" fillId="0" borderId="19" xfId="0" applyFont="1" applyBorder="1" applyAlignment="1">
      <alignment horizontal="center"/>
    </xf>
    <xf numFmtId="0" fontId="20" fillId="0" borderId="5" xfId="0" applyFont="1" applyBorder="1" applyAlignment="1">
      <alignment horizontal="center"/>
    </xf>
    <xf numFmtId="49" fontId="21" fillId="0" borderId="21" xfId="5" applyNumberFormat="1" applyFont="1" applyBorder="1" applyAlignment="1">
      <alignment horizontal="center"/>
    </xf>
    <xf numFmtId="0" fontId="21" fillId="0" borderId="21" xfId="5" applyFont="1" applyBorder="1"/>
    <xf numFmtId="0" fontId="22" fillId="3" borderId="42" xfId="0" applyFont="1" applyFill="1" applyBorder="1" applyAlignment="1">
      <alignment horizontal="center" vertical="center" wrapText="1"/>
    </xf>
    <xf numFmtId="0" fontId="22" fillId="3" borderId="43" xfId="0" applyFont="1" applyFill="1" applyBorder="1" applyAlignment="1">
      <alignment horizontal="center" vertical="center" wrapText="1"/>
    </xf>
    <xf numFmtId="0" fontId="22" fillId="3" borderId="44" xfId="0" applyFont="1" applyFill="1" applyBorder="1" applyAlignment="1">
      <alignment horizontal="center" vertical="center" wrapText="1"/>
    </xf>
    <xf numFmtId="0" fontId="22" fillId="3" borderId="45" xfId="0" applyFont="1" applyFill="1" applyBorder="1" applyAlignment="1">
      <alignment horizontal="center" vertical="center" wrapText="1"/>
    </xf>
    <xf numFmtId="0" fontId="22" fillId="3" borderId="46" xfId="0" applyFont="1" applyFill="1" applyBorder="1" applyAlignment="1">
      <alignment horizontal="center" vertical="center" wrapText="1"/>
    </xf>
    <xf numFmtId="0" fontId="22" fillId="3" borderId="33" xfId="0" applyFont="1" applyFill="1" applyBorder="1" applyAlignment="1">
      <alignment horizontal="center" vertical="center" wrapText="1"/>
    </xf>
    <xf numFmtId="49" fontId="23" fillId="0" borderId="40" xfId="5" applyNumberFormat="1" applyFont="1" applyBorder="1" applyAlignment="1">
      <alignment horizontal="center"/>
    </xf>
    <xf numFmtId="0" fontId="25" fillId="0" borderId="0" xfId="0" applyFont="1"/>
    <xf numFmtId="0" fontId="2" fillId="10" borderId="7" xfId="0" applyFont="1" applyFill="1" applyBorder="1" applyAlignment="1">
      <alignment horizontal="center"/>
    </xf>
    <xf numFmtId="1" fontId="2" fillId="0" borderId="8" xfId="0" applyNumberFormat="1" applyFont="1" applyBorder="1" applyAlignment="1">
      <alignment horizontal="center" wrapText="1"/>
    </xf>
    <xf numFmtId="0" fontId="2" fillId="0" borderId="8" xfId="0" applyFont="1" applyBorder="1" applyAlignment="1">
      <alignment horizontal="center"/>
    </xf>
    <xf numFmtId="42" fontId="2" fillId="0" borderId="8" xfId="0" applyNumberFormat="1" applyFont="1" applyBorder="1" applyAlignment="1">
      <alignment horizontal="center"/>
    </xf>
    <xf numFmtId="0" fontId="2" fillId="0" borderId="9" xfId="0" applyFont="1" applyBorder="1" applyAlignment="1">
      <alignment horizontal="center" wrapText="1"/>
    </xf>
    <xf numFmtId="0" fontId="26" fillId="0" borderId="0" xfId="0" applyFont="1"/>
    <xf numFmtId="0" fontId="2" fillId="10" borderId="20" xfId="0" applyFont="1" applyFill="1" applyBorder="1" applyAlignment="1">
      <alignment horizontal="center"/>
    </xf>
    <xf numFmtId="1" fontId="2" fillId="10" borderId="21" xfId="0" applyNumberFormat="1" applyFont="1" applyFill="1" applyBorder="1" applyAlignment="1">
      <alignment horizontal="center" wrapText="1"/>
    </xf>
    <xf numFmtId="0" fontId="2" fillId="10" borderId="22" xfId="0" applyFont="1" applyFill="1" applyBorder="1" applyAlignment="1">
      <alignment horizontal="center" wrapText="1"/>
    </xf>
    <xf numFmtId="165" fontId="26" fillId="0" borderId="1" xfId="1" applyNumberFormat="1" applyFont="1" applyFill="1" applyBorder="1" applyAlignment="1">
      <alignment horizontal="center" vertical="center" wrapText="1"/>
    </xf>
    <xf numFmtId="165" fontId="26" fillId="0" borderId="1" xfId="0" applyNumberFormat="1" applyFont="1" applyBorder="1" applyAlignment="1">
      <alignment horizontal="center" vertical="center" wrapText="1"/>
    </xf>
    <xf numFmtId="0" fontId="26" fillId="0" borderId="0" xfId="0" applyFont="1" applyAlignment="1">
      <alignment horizontal="left" wrapText="1"/>
    </xf>
    <xf numFmtId="166" fontId="26" fillId="0" borderId="0" xfId="0" applyNumberFormat="1" applyFont="1" applyAlignment="1">
      <alignment horizontal="center" vertical="center" wrapText="1"/>
    </xf>
    <xf numFmtId="167" fontId="26" fillId="0" borderId="0" xfId="1" applyNumberFormat="1" applyFont="1" applyFill="1" applyBorder="1"/>
    <xf numFmtId="44" fontId="26" fillId="0" borderId="0" xfId="6" applyFont="1" applyFill="1" applyBorder="1" applyProtection="1">
      <protection locked="0"/>
    </xf>
    <xf numFmtId="42" fontId="2" fillId="0" borderId="0" xfId="6" applyNumberFormat="1" applyFont="1" applyFill="1" applyBorder="1"/>
    <xf numFmtId="49" fontId="27" fillId="0" borderId="31" xfId="0" applyNumberFormat="1" applyFont="1" applyBorder="1" applyAlignment="1">
      <alignment horizontal="center" vertical="center" wrapText="1"/>
    </xf>
    <xf numFmtId="0" fontId="27" fillId="11" borderId="7" xfId="0" applyFont="1" applyFill="1" applyBorder="1" applyAlignment="1">
      <alignment horizontal="center"/>
    </xf>
    <xf numFmtId="1" fontId="27" fillId="0" borderId="8" xfId="0" applyNumberFormat="1" applyFont="1" applyBorder="1" applyAlignment="1">
      <alignment horizontal="center" wrapText="1"/>
    </xf>
    <xf numFmtId="0" fontId="27" fillId="0" borderId="8" xfId="0" applyFont="1" applyBorder="1" applyAlignment="1">
      <alignment horizontal="center"/>
    </xf>
    <xf numFmtId="42" fontId="27" fillId="0" borderId="8" xfId="0" applyNumberFormat="1" applyFont="1" applyBorder="1" applyAlignment="1">
      <alignment horizontal="center"/>
    </xf>
    <xf numFmtId="0" fontId="27" fillId="0" borderId="9" xfId="0" applyFont="1" applyBorder="1" applyAlignment="1">
      <alignment horizontal="center" wrapText="1"/>
    </xf>
    <xf numFmtId="0" fontId="27" fillId="11" borderId="20" xfId="0" applyFont="1" applyFill="1" applyBorder="1" applyAlignment="1">
      <alignment horizontal="center"/>
    </xf>
    <xf numFmtId="1" fontId="27" fillId="11" borderId="21" xfId="0" applyNumberFormat="1" applyFont="1" applyFill="1" applyBorder="1" applyAlignment="1">
      <alignment horizontal="center" wrapText="1"/>
    </xf>
    <xf numFmtId="9" fontId="27" fillId="0" borderId="21" xfId="0" applyNumberFormat="1" applyFont="1" applyBorder="1" applyAlignment="1">
      <alignment horizontal="center"/>
    </xf>
    <xf numFmtId="0" fontId="27" fillId="11" borderId="22" xfId="0" applyFont="1" applyFill="1" applyBorder="1" applyAlignment="1">
      <alignment horizontal="center" wrapText="1"/>
    </xf>
    <xf numFmtId="49" fontId="27" fillId="0" borderId="10" xfId="0" applyNumberFormat="1" applyFont="1" applyBorder="1" applyAlignment="1">
      <alignment horizontal="left" vertical="center" wrapText="1"/>
    </xf>
    <xf numFmtId="165" fontId="28" fillId="0" borderId="1" xfId="1" applyNumberFormat="1" applyFont="1" applyFill="1" applyBorder="1" applyAlignment="1">
      <alignment horizontal="center" vertical="center" wrapText="1"/>
    </xf>
    <xf numFmtId="165" fontId="28" fillId="0" borderId="1" xfId="0" applyNumberFormat="1" applyFont="1" applyBorder="1" applyAlignment="1">
      <alignment horizontal="right"/>
    </xf>
    <xf numFmtId="165" fontId="28" fillId="0" borderId="1" xfId="6" applyNumberFormat="1" applyFont="1" applyFill="1" applyBorder="1" applyProtection="1"/>
    <xf numFmtId="165" fontId="28" fillId="0" borderId="1" xfId="6" applyNumberFormat="1" applyFont="1" applyFill="1" applyBorder="1"/>
    <xf numFmtId="165" fontId="28" fillId="0" borderId="1" xfId="0" applyNumberFormat="1" applyFont="1" applyBorder="1" applyAlignment="1">
      <alignment horizontal="center" vertical="center" wrapText="1"/>
    </xf>
    <xf numFmtId="165" fontId="28" fillId="0" borderId="11" xfId="0" applyNumberFormat="1" applyFont="1" applyBorder="1"/>
    <xf numFmtId="0" fontId="4" fillId="2" borderId="1" xfId="0" applyFont="1" applyFill="1" applyBorder="1" applyAlignment="1">
      <alignment horizontal="center" wrapText="1"/>
    </xf>
    <xf numFmtId="44" fontId="3" fillId="3" borderId="11" xfId="2" applyFont="1" applyFill="1" applyBorder="1"/>
    <xf numFmtId="0" fontId="19" fillId="7" borderId="0" xfId="0" applyFont="1" applyFill="1"/>
    <xf numFmtId="0" fontId="15" fillId="0" borderId="47" xfId="0" applyFont="1" applyBorder="1"/>
    <xf numFmtId="0" fontId="15" fillId="0" borderId="40" xfId="0" applyFont="1" applyBorder="1"/>
    <xf numFmtId="0" fontId="15" fillId="9" borderId="1" xfId="0" applyFont="1" applyFill="1" applyBorder="1"/>
    <xf numFmtId="0" fontId="24" fillId="12" borderId="5" xfId="0" applyFont="1" applyFill="1" applyBorder="1"/>
    <xf numFmtId="0" fontId="15" fillId="12" borderId="5" xfId="0" applyFont="1" applyFill="1" applyBorder="1"/>
    <xf numFmtId="0" fontId="16" fillId="0" borderId="41" xfId="0" applyFont="1" applyBorder="1" applyAlignment="1">
      <alignment horizontal="right"/>
    </xf>
    <xf numFmtId="0" fontId="17" fillId="0" borderId="0" xfId="0" applyFont="1" applyAlignment="1">
      <alignment wrapText="1"/>
    </xf>
    <xf numFmtId="0" fontId="15" fillId="0" borderId="33" xfId="0" applyFont="1" applyBorder="1"/>
    <xf numFmtId="0" fontId="16" fillId="7" borderId="5" xfId="0" applyFont="1" applyFill="1" applyBorder="1" applyAlignment="1">
      <alignment horizontal="center"/>
    </xf>
    <xf numFmtId="0" fontId="15" fillId="0" borderId="1" xfId="0" applyFont="1" applyBorder="1"/>
    <xf numFmtId="0" fontId="2" fillId="0" borderId="8" xfId="0" applyFont="1" applyBorder="1" applyAlignment="1">
      <alignment horizontal="center" wrapText="1"/>
    </xf>
    <xf numFmtId="10" fontId="2" fillId="0" borderId="21" xfId="0" applyNumberFormat="1" applyFont="1" applyBorder="1" applyAlignment="1">
      <alignment horizontal="center"/>
    </xf>
    <xf numFmtId="8" fontId="2" fillId="0" borderId="21" xfId="0" applyNumberFormat="1" applyFont="1" applyBorder="1" applyAlignment="1">
      <alignment horizontal="center"/>
    </xf>
    <xf numFmtId="9" fontId="2" fillId="0" borderId="21" xfId="0" applyNumberFormat="1" applyFont="1" applyBorder="1" applyAlignment="1">
      <alignment horizontal="center"/>
    </xf>
    <xf numFmtId="0" fontId="2" fillId="0" borderId="10" xfId="0" applyFont="1" applyBorder="1" applyAlignment="1">
      <alignment horizontal="left" vertical="center" wrapText="1"/>
    </xf>
    <xf numFmtId="165" fontId="26" fillId="0" borderId="1" xfId="0" applyNumberFormat="1" applyFont="1" applyBorder="1" applyAlignment="1">
      <alignment horizontal="center"/>
    </xf>
    <xf numFmtId="165" fontId="26" fillId="0" borderId="1" xfId="6" applyNumberFormat="1" applyFont="1" applyFill="1" applyBorder="1" applyAlignment="1" applyProtection="1">
      <alignment horizontal="center"/>
    </xf>
    <xf numFmtId="165" fontId="26" fillId="0" borderId="1" xfId="6" applyNumberFormat="1" applyFont="1" applyFill="1" applyBorder="1" applyAlignment="1">
      <alignment horizontal="center"/>
    </xf>
    <xf numFmtId="165" fontId="26" fillId="0" borderId="11" xfId="0" applyNumberFormat="1" applyFont="1" applyBorder="1" applyAlignment="1">
      <alignment horizontal="center"/>
    </xf>
    <xf numFmtId="0" fontId="2" fillId="0" borderId="23" xfId="0" applyFont="1" applyBorder="1" applyAlignment="1">
      <alignment horizontal="left" vertical="center" wrapText="1"/>
    </xf>
    <xf numFmtId="165" fontId="26" fillId="0" borderId="24" xfId="1" applyNumberFormat="1" applyFont="1" applyFill="1" applyBorder="1" applyAlignment="1">
      <alignment horizontal="center" vertical="center" wrapText="1"/>
    </xf>
    <xf numFmtId="165" fontId="26" fillId="0" borderId="24" xfId="0" applyNumberFormat="1" applyFont="1" applyBorder="1" applyAlignment="1">
      <alignment horizontal="center"/>
    </xf>
    <xf numFmtId="165" fontId="26" fillId="0" borderId="24" xfId="6" applyNumberFormat="1" applyFont="1" applyFill="1" applyBorder="1" applyAlignment="1" applyProtection="1">
      <alignment horizontal="center"/>
    </xf>
    <xf numFmtId="165" fontId="26" fillId="0" borderId="24" xfId="6" applyNumberFormat="1" applyFont="1" applyFill="1" applyBorder="1" applyAlignment="1">
      <alignment horizontal="center"/>
    </xf>
    <xf numFmtId="165" fontId="26" fillId="0" borderId="24" xfId="0" applyNumberFormat="1" applyFont="1" applyBorder="1" applyAlignment="1">
      <alignment horizontal="center" vertical="center" wrapText="1"/>
    </xf>
    <xf numFmtId="165" fontId="26" fillId="0" borderId="25" xfId="0" applyNumberFormat="1" applyFont="1" applyBorder="1" applyAlignment="1">
      <alignment horizontal="center"/>
    </xf>
    <xf numFmtId="0" fontId="26" fillId="0" borderId="0" xfId="0" applyFont="1" applyAlignment="1">
      <alignment horizontal="left"/>
    </xf>
    <xf numFmtId="166" fontId="26" fillId="0" borderId="0" xfId="0" applyNumberFormat="1" applyFont="1" applyAlignment="1">
      <alignment horizontal="center" vertical="center"/>
    </xf>
    <xf numFmtId="167" fontId="26" fillId="0" borderId="0" xfId="1" applyNumberFormat="1" applyFont="1" applyFill="1" applyBorder="1" applyAlignment="1"/>
    <xf numFmtId="44" fontId="26" fillId="0" borderId="0" xfId="6" applyFont="1" applyFill="1" applyBorder="1" applyAlignment="1" applyProtection="1">
      <protection locked="0"/>
    </xf>
    <xf numFmtId="42" fontId="2" fillId="0" borderId="0" xfId="6" applyNumberFormat="1" applyFont="1" applyFill="1" applyBorder="1" applyAlignment="1"/>
    <xf numFmtId="0" fontId="21" fillId="0" borderId="21" xfId="5" applyFont="1" applyBorder="1" applyAlignment="1">
      <alignment wrapText="1"/>
    </xf>
    <xf numFmtId="165" fontId="21" fillId="0" borderId="21" xfId="6" applyNumberFormat="1" applyFont="1" applyBorder="1" applyAlignment="1">
      <alignment horizontal="right"/>
    </xf>
    <xf numFmtId="165" fontId="21" fillId="0" borderId="21" xfId="6" applyNumberFormat="1" applyFont="1" applyFill="1" applyBorder="1" applyAlignment="1">
      <alignment horizontal="right"/>
    </xf>
    <xf numFmtId="8" fontId="7" fillId="0" borderId="22" xfId="0" applyNumberFormat="1" applyFont="1" applyBorder="1"/>
    <xf numFmtId="8" fontId="7" fillId="0" borderId="11" xfId="0" applyNumberFormat="1" applyFont="1" applyBorder="1"/>
    <xf numFmtId="8" fontId="7" fillId="0" borderId="5" xfId="0" applyNumberFormat="1" applyFont="1" applyBorder="1" applyAlignment="1">
      <alignment horizontal="right"/>
    </xf>
    <xf numFmtId="0" fontId="7" fillId="0" borderId="20" xfId="0" applyFont="1" applyBorder="1" applyAlignment="1">
      <alignment wrapText="1"/>
    </xf>
    <xf numFmtId="43" fontId="7" fillId="0" borderId="21" xfId="0" applyNumberFormat="1" applyFont="1" applyBorder="1"/>
    <xf numFmtId="8" fontId="7" fillId="0" borderId="21" xfId="0" applyNumberFormat="1" applyFont="1" applyBorder="1" applyAlignment="1">
      <alignment wrapText="1"/>
    </xf>
    <xf numFmtId="165" fontId="7" fillId="0" borderId="22" xfId="0" applyNumberFormat="1" applyFont="1" applyBorder="1"/>
    <xf numFmtId="43" fontId="7" fillId="0" borderId="1" xfId="0" applyNumberFormat="1" applyFont="1" applyBorder="1"/>
    <xf numFmtId="0" fontId="7" fillId="0" borderId="10" xfId="0" applyFont="1" applyBorder="1" applyAlignment="1">
      <alignment wrapText="1"/>
    </xf>
    <xf numFmtId="165" fontId="7" fillId="0" borderId="11" xfId="0" applyNumberFormat="1" applyFont="1" applyBorder="1"/>
    <xf numFmtId="8" fontId="7" fillId="0" borderId="1" xfId="0" applyNumberFormat="1" applyFont="1" applyBorder="1" applyAlignment="1">
      <alignment wrapText="1"/>
    </xf>
    <xf numFmtId="0" fontId="7" fillId="3" borderId="29" xfId="0" applyFont="1" applyFill="1" applyBorder="1" applyAlignment="1">
      <alignment wrapText="1"/>
    </xf>
    <xf numFmtId="0" fontId="7" fillId="3" borderId="28" xfId="0" applyFont="1" applyFill="1" applyBorder="1" applyAlignment="1">
      <alignment wrapText="1"/>
    </xf>
    <xf numFmtId="0" fontId="7" fillId="0" borderId="23" xfId="0" applyFont="1" applyBorder="1" applyAlignment="1">
      <alignment wrapText="1"/>
    </xf>
    <xf numFmtId="0" fontId="7" fillId="0" borderId="24" xfId="0" applyFont="1" applyBorder="1" applyAlignment="1">
      <alignment wrapText="1"/>
    </xf>
    <xf numFmtId="44" fontId="7" fillId="0" borderId="25" xfId="2" applyFont="1" applyBorder="1"/>
    <xf numFmtId="0" fontId="3" fillId="7" borderId="33" xfId="4" applyFont="1" applyFill="1" applyBorder="1" applyAlignment="1">
      <alignment vertical="top" wrapText="1"/>
    </xf>
    <xf numFmtId="0" fontId="29" fillId="2" borderId="10" xfId="0" applyFont="1" applyFill="1" applyBorder="1"/>
    <xf numFmtId="10" fontId="4" fillId="2" borderId="1" xfId="3" applyNumberFormat="1" applyFont="1" applyFill="1" applyBorder="1" applyAlignment="1">
      <alignment horizontal="center"/>
    </xf>
    <xf numFmtId="43" fontId="4" fillId="0" borderId="1" xfId="0" applyNumberFormat="1" applyFont="1" applyBorder="1" applyAlignment="1">
      <alignment horizontal="center"/>
    </xf>
    <xf numFmtId="44" fontId="4" fillId="2" borderId="11" xfId="2" applyFont="1" applyFill="1" applyBorder="1" applyAlignment="1">
      <alignment horizontal="center"/>
    </xf>
    <xf numFmtId="10" fontId="15" fillId="0" borderId="5" xfId="3" applyNumberFormat="1" applyFont="1" applyBorder="1" applyAlignment="1">
      <alignment horizontal="center"/>
    </xf>
    <xf numFmtId="0" fontId="15" fillId="0" borderId="5" xfId="0" applyFont="1" applyBorder="1" applyAlignment="1">
      <alignment horizontal="center"/>
    </xf>
    <xf numFmtId="165" fontId="15" fillId="0" borderId="5" xfId="0" applyNumberFormat="1" applyFont="1" applyBorder="1" applyAlignment="1">
      <alignment horizontal="center"/>
    </xf>
    <xf numFmtId="0" fontId="18" fillId="0" borderId="41" xfId="0" applyFont="1" applyBorder="1" applyAlignment="1">
      <alignment horizontal="left"/>
    </xf>
    <xf numFmtId="0" fontId="18" fillId="0" borderId="35" xfId="0" applyFont="1" applyBorder="1" applyAlignment="1">
      <alignment horizontal="left"/>
    </xf>
    <xf numFmtId="0" fontId="4" fillId="2" borderId="12" xfId="0" applyFont="1" applyFill="1" applyBorder="1" applyAlignment="1">
      <alignment horizontal="right"/>
    </xf>
    <xf numFmtId="0" fontId="4" fillId="2" borderId="4" xfId="0" applyFont="1" applyFill="1" applyBorder="1" applyAlignment="1">
      <alignment horizontal="right"/>
    </xf>
    <xf numFmtId="0" fontId="2" fillId="9" borderId="7" xfId="0" applyFont="1" applyFill="1" applyBorder="1" applyAlignment="1">
      <alignment horizontal="center"/>
    </xf>
    <xf numFmtId="0" fontId="2" fillId="9" borderId="8" xfId="0" applyFont="1" applyFill="1" applyBorder="1" applyAlignment="1">
      <alignment horizontal="center"/>
    </xf>
    <xf numFmtId="0" fontId="2" fillId="9" borderId="9" xfId="0" applyFont="1" applyFill="1" applyBorder="1" applyAlignment="1">
      <alignment horizontal="center"/>
    </xf>
    <xf numFmtId="0" fontId="2" fillId="2" borderId="10" xfId="0" applyFont="1" applyFill="1" applyBorder="1" applyAlignment="1">
      <alignment horizontal="center"/>
    </xf>
    <xf numFmtId="0" fontId="2" fillId="2" borderId="1" xfId="0" applyFont="1" applyFill="1" applyBorder="1" applyAlignment="1">
      <alignment horizontal="center"/>
    </xf>
    <xf numFmtId="0" fontId="2" fillId="2" borderId="11" xfId="0" applyFont="1" applyFill="1" applyBorder="1" applyAlignment="1">
      <alignment horizontal="center"/>
    </xf>
    <xf numFmtId="0" fontId="3" fillId="3" borderId="12" xfId="0" applyFont="1" applyFill="1" applyBorder="1" applyAlignment="1">
      <alignment horizontal="center"/>
    </xf>
    <xf numFmtId="0" fontId="3" fillId="3" borderId="3" xfId="0" applyFont="1" applyFill="1" applyBorder="1" applyAlignment="1">
      <alignment horizontal="center"/>
    </xf>
    <xf numFmtId="0" fontId="3" fillId="3" borderId="13" xfId="0" applyFont="1" applyFill="1" applyBorder="1" applyAlignment="1">
      <alignment horizontal="center"/>
    </xf>
    <xf numFmtId="0" fontId="4" fillId="2" borderId="12" xfId="0" applyFont="1" applyFill="1" applyBorder="1" applyAlignment="1">
      <alignment horizontal="right" wrapText="1"/>
    </xf>
    <xf numFmtId="0" fontId="4" fillId="2" borderId="3" xfId="0" applyFont="1" applyFill="1" applyBorder="1" applyAlignment="1">
      <alignment horizontal="right" wrapText="1"/>
    </xf>
    <xf numFmtId="0" fontId="4" fillId="0" borderId="1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2" borderId="4" xfId="0" applyFont="1" applyFill="1" applyBorder="1" applyAlignment="1">
      <alignment horizontal="right" wrapText="1"/>
    </xf>
    <xf numFmtId="0" fontId="4" fillId="2" borderId="12" xfId="0" applyFont="1" applyFill="1" applyBorder="1" applyAlignment="1">
      <alignment horizontal="left"/>
    </xf>
    <xf numFmtId="0" fontId="4" fillId="2" borderId="4" xfId="0" applyFont="1" applyFill="1" applyBorder="1" applyAlignment="1">
      <alignment horizontal="left"/>
    </xf>
    <xf numFmtId="0" fontId="4" fillId="0" borderId="1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8" fillId="0" borderId="26" xfId="0" applyFont="1" applyBorder="1" applyAlignment="1">
      <alignment horizontal="right"/>
    </xf>
    <xf numFmtId="0" fontId="8" fillId="0" borderId="27" xfId="0" applyFont="1" applyBorder="1" applyAlignment="1">
      <alignment horizontal="right"/>
    </xf>
    <xf numFmtId="0" fontId="8" fillId="0" borderId="48" xfId="0" applyFont="1" applyBorder="1" applyAlignment="1">
      <alignment horizontal="right"/>
    </xf>
    <xf numFmtId="0" fontId="22" fillId="3" borderId="39" xfId="0" applyFont="1" applyFill="1" applyBorder="1" applyAlignment="1">
      <alignment horizontal="center" vertical="center" wrapText="1"/>
    </xf>
    <xf numFmtId="0" fontId="22" fillId="3" borderId="27" xfId="0" applyFont="1" applyFill="1" applyBorder="1" applyAlignment="1">
      <alignment horizontal="center" vertical="center" wrapText="1"/>
    </xf>
    <xf numFmtId="0" fontId="22" fillId="3" borderId="49" xfId="0" applyFont="1" applyFill="1" applyBorder="1" applyAlignment="1">
      <alignment horizontal="center" vertical="center" wrapText="1"/>
    </xf>
    <xf numFmtId="0" fontId="6" fillId="0" borderId="31" xfId="0" applyFont="1" applyBorder="1" applyAlignment="1">
      <alignment horizontal="center"/>
    </xf>
    <xf numFmtId="0" fontId="6" fillId="0" borderId="32" xfId="0" applyFont="1" applyBorder="1" applyAlignment="1">
      <alignment horizontal="center"/>
    </xf>
    <xf numFmtId="0" fontId="6" fillId="0" borderId="33" xfId="0" applyFont="1" applyBorder="1" applyAlignment="1">
      <alignment horizontal="center"/>
    </xf>
    <xf numFmtId="49" fontId="23" fillId="0" borderId="0" xfId="5" quotePrefix="1" applyNumberFormat="1" applyFont="1" applyAlignment="1">
      <alignment horizontal="center"/>
    </xf>
  </cellXfs>
  <cellStyles count="8">
    <cellStyle name="Comma" xfId="1" builtinId="3"/>
    <cellStyle name="Currency" xfId="2" builtinId="4"/>
    <cellStyle name="Currency [2]" xfId="6" xr:uid="{00000000-0005-0000-0000-000002000000}"/>
    <cellStyle name="Currency 2" xfId="7" xr:uid="{00000000-0005-0000-0000-000003000000}"/>
    <cellStyle name="Normal" xfId="0" builtinId="0"/>
    <cellStyle name="Normal 2" xfId="4" xr:uid="{00000000-0005-0000-0000-000005000000}"/>
    <cellStyle name="Normal 3" xfId="5" xr:uid="{00000000-0005-0000-0000-000006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o-adshare\share\Share\OA\OOM\AGG\E-Contracts\2019\Provider%20Enrollment%20IDIQ\D-Solicitation%20-%20X\D.3-Sol%20Docs%20-%20X\Attachments%20and%20Exhibits\J-5%20PEO%20IDIQ%20Sample%20TO_Cost_Price_Tab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67598/Desktop/PEO/Sample%20TO/Amend/PEO%20Sample%20TO%20Pric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rections"/>
      <sheetName val="Loading Factors"/>
      <sheetName val="SAMPLE TO "/>
      <sheetName val="SUB Labor Prime Fills in"/>
      <sheetName val="Grand Total"/>
      <sheetName val="Benefit Summary"/>
      <sheetName val="Esc Rate calculation"/>
    </sheetNames>
    <sheetDataSet>
      <sheetData sheetId="0" refreshError="1"/>
      <sheetData sheetId="1">
        <row r="2">
          <cell r="B2" t="str">
            <v>Prime</v>
          </cell>
        </row>
      </sheetData>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 Downs"/>
      <sheetName val="Schedule"/>
      <sheetName val="Labor"/>
      <sheetName val="ODCs - BOM"/>
      <sheetName val="Pricing Build"/>
      <sheetName val="DL Rates"/>
      <sheetName val="MRP"/>
      <sheetName val="Travel"/>
      <sheetName val="Indirects"/>
      <sheetName val="LCATs"/>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0"/>
  <sheetViews>
    <sheetView tabSelected="1" zoomScaleNormal="100" workbookViewId="0">
      <selection activeCell="C6" sqref="C6"/>
    </sheetView>
  </sheetViews>
  <sheetFormatPr defaultColWidth="9.140625" defaultRowHeight="18.75" x14ac:dyDescent="0.3"/>
  <cols>
    <col min="1" max="1" width="2.42578125" style="71" customWidth="1"/>
    <col min="2" max="2" width="71.28515625" style="71" customWidth="1"/>
    <col min="3" max="3" width="41.42578125" style="71" customWidth="1"/>
    <col min="4" max="4" width="58.5703125" style="71" bestFit="1" customWidth="1"/>
    <col min="5" max="16384" width="9.140625" style="71"/>
  </cols>
  <sheetData>
    <row r="1" spans="2:4" ht="21.75" customHeight="1" thickBot="1" x14ac:dyDescent="0.35">
      <c r="B1" s="148" t="s">
        <v>90</v>
      </c>
    </row>
    <row r="2" spans="2:4" ht="19.5" thickBot="1" x14ac:dyDescent="0.35">
      <c r="B2" s="100" t="s">
        <v>78</v>
      </c>
      <c r="C2" s="101" t="s">
        <v>119</v>
      </c>
    </row>
    <row r="3" spans="2:4" ht="19.5" thickBot="1" x14ac:dyDescent="0.35">
      <c r="B3" s="207"/>
      <c r="C3" s="208"/>
    </row>
    <row r="4" spans="2:4" ht="19.5" thickBot="1" x14ac:dyDescent="0.35">
      <c r="B4" s="98"/>
      <c r="C4" s="99"/>
    </row>
    <row r="5" spans="2:4" ht="19.5" thickBot="1" x14ac:dyDescent="0.35">
      <c r="B5" s="154" t="s">
        <v>46</v>
      </c>
      <c r="C5" s="76" t="s">
        <v>121</v>
      </c>
    </row>
    <row r="6" spans="2:4" ht="19.5" thickBot="1" x14ac:dyDescent="0.35">
      <c r="B6" s="98"/>
      <c r="C6" s="99"/>
    </row>
    <row r="7" spans="2:4" ht="19.5" thickBot="1" x14ac:dyDescent="0.35">
      <c r="B7" s="157" t="s">
        <v>91</v>
      </c>
      <c r="C7" s="152"/>
      <c r="D7" s="153"/>
    </row>
    <row r="8" spans="2:4" ht="19.5" thickBot="1" x14ac:dyDescent="0.35">
      <c r="B8" s="102" t="s">
        <v>49</v>
      </c>
      <c r="C8" s="102" t="s">
        <v>50</v>
      </c>
      <c r="D8" s="102" t="s">
        <v>53</v>
      </c>
    </row>
    <row r="9" spans="2:4" ht="19.5" thickBot="1" x14ac:dyDescent="0.35">
      <c r="B9" s="76" t="s">
        <v>80</v>
      </c>
      <c r="C9" s="204">
        <v>0.01</v>
      </c>
      <c r="D9" s="205" t="s">
        <v>112</v>
      </c>
    </row>
    <row r="10" spans="2:4" ht="19.5" thickBot="1" x14ac:dyDescent="0.35">
      <c r="B10" s="76" t="s">
        <v>93</v>
      </c>
      <c r="C10" s="204">
        <v>0.05</v>
      </c>
      <c r="D10" s="205" t="s">
        <v>113</v>
      </c>
    </row>
    <row r="11" spans="2:4" ht="19.5" thickBot="1" x14ac:dyDescent="0.35">
      <c r="B11" s="76" t="s">
        <v>114</v>
      </c>
      <c r="C11" s="206">
        <v>1</v>
      </c>
      <c r="D11" s="205" t="s">
        <v>115</v>
      </c>
    </row>
    <row r="12" spans="2:4" ht="19.5" thickBot="1" x14ac:dyDescent="0.35">
      <c r="B12" s="76" t="s">
        <v>104</v>
      </c>
      <c r="C12" s="206">
        <v>1</v>
      </c>
      <c r="D12" s="205" t="s">
        <v>115</v>
      </c>
    </row>
    <row r="13" spans="2:4" ht="19.5" thickBot="1" x14ac:dyDescent="0.35">
      <c r="B13" s="76" t="s">
        <v>105</v>
      </c>
      <c r="C13" s="206">
        <v>1</v>
      </c>
      <c r="D13" s="205" t="s">
        <v>115</v>
      </c>
    </row>
    <row r="14" spans="2:4" ht="19.5" thickBot="1" x14ac:dyDescent="0.35">
      <c r="B14" s="76" t="s">
        <v>4</v>
      </c>
      <c r="C14" s="204">
        <v>0.01</v>
      </c>
      <c r="D14" s="205" t="s">
        <v>116</v>
      </c>
    </row>
    <row r="15" spans="2:4" ht="19.5" thickBot="1" x14ac:dyDescent="0.35">
      <c r="B15" s="73"/>
      <c r="C15" s="75"/>
    </row>
    <row r="16" spans="2:4" ht="19.5" thickBot="1" x14ac:dyDescent="0.35">
      <c r="B16" s="74" t="s">
        <v>51</v>
      </c>
      <c r="C16" s="76" t="s">
        <v>120</v>
      </c>
    </row>
    <row r="17" spans="2:4" ht="19.5" thickBot="1" x14ac:dyDescent="0.35">
      <c r="B17" s="73"/>
      <c r="C17" s="77"/>
    </row>
    <row r="18" spans="2:4" x14ac:dyDescent="0.3">
      <c r="B18" s="149" t="s">
        <v>52</v>
      </c>
      <c r="C18" s="150" t="s">
        <v>117</v>
      </c>
    </row>
    <row r="19" spans="2:4" ht="19.5" thickBot="1" x14ac:dyDescent="0.35">
      <c r="B19" s="151"/>
      <c r="C19" s="151"/>
    </row>
    <row r="20" spans="2:4" ht="24" customHeight="1" thickBot="1" x14ac:dyDescent="0.35">
      <c r="B20" s="158" t="s">
        <v>92</v>
      </c>
      <c r="C20" s="156" t="s">
        <v>117</v>
      </c>
      <c r="D20" s="155"/>
    </row>
  </sheetData>
  <mergeCells count="1">
    <mergeCell ref="B3:C3"/>
  </mergeCells>
  <pageMargins left="0.2" right="0.2" top="0.25" bottom="0.25" header="0" footer="0.3"/>
  <pageSetup scale="80" orientation="landscape" r:id="rId1"/>
  <headerFooter>
    <oddHeader>&amp;C&amp;"Adobe Devanagari,Regular"&amp;12Exhibit E.8 QASP Sample Task Order Business Proposal Template</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33"/>
  <sheetViews>
    <sheetView topLeftCell="A14" zoomScale="110" zoomScaleNormal="110" workbookViewId="0">
      <selection activeCell="B31" sqref="B31"/>
    </sheetView>
  </sheetViews>
  <sheetFormatPr defaultRowHeight="15" x14ac:dyDescent="0.25"/>
  <cols>
    <col min="1" max="1" width="4.5703125" customWidth="1"/>
    <col min="2" max="2" width="41" customWidth="1"/>
    <col min="3" max="3" width="11.5703125" customWidth="1"/>
    <col min="4" max="4" width="17.140625" customWidth="1"/>
    <col min="5" max="5" width="19.5703125" customWidth="1"/>
    <col min="8" max="12" width="9.140625" customWidth="1"/>
  </cols>
  <sheetData>
    <row r="1" spans="2:5" ht="15.75" thickBot="1" x14ac:dyDescent="0.3"/>
    <row r="2" spans="2:5" x14ac:dyDescent="0.25">
      <c r="B2" s="211" t="s">
        <v>77</v>
      </c>
      <c r="C2" s="212"/>
      <c r="D2" s="212"/>
      <c r="E2" s="213"/>
    </row>
    <row r="3" spans="2:5" x14ac:dyDescent="0.25">
      <c r="B3" s="214" t="s">
        <v>76</v>
      </c>
      <c r="C3" s="215"/>
      <c r="D3" s="215"/>
      <c r="E3" s="216"/>
    </row>
    <row r="4" spans="2:5" x14ac:dyDescent="0.25">
      <c r="B4" s="214" t="s">
        <v>10</v>
      </c>
      <c r="C4" s="215"/>
      <c r="D4" s="215"/>
      <c r="E4" s="216"/>
    </row>
    <row r="5" spans="2:5" x14ac:dyDescent="0.25">
      <c r="B5" s="217"/>
      <c r="C5" s="218"/>
      <c r="D5" s="218"/>
      <c r="E5" s="219"/>
    </row>
    <row r="6" spans="2:5" x14ac:dyDescent="0.25">
      <c r="B6" s="23" t="s">
        <v>47</v>
      </c>
      <c r="C6" s="12">
        <v>1800</v>
      </c>
      <c r="D6" s="9"/>
      <c r="E6" s="97"/>
    </row>
    <row r="7" spans="2:5" x14ac:dyDescent="0.25">
      <c r="B7" s="217"/>
      <c r="C7" s="218"/>
      <c r="D7" s="218"/>
      <c r="E7" s="219"/>
    </row>
    <row r="8" spans="2:5" x14ac:dyDescent="0.25">
      <c r="B8" s="15" t="s">
        <v>0</v>
      </c>
      <c r="C8" s="1" t="s">
        <v>48</v>
      </c>
      <c r="D8" s="1" t="s">
        <v>1</v>
      </c>
      <c r="E8" s="16" t="s">
        <v>2</v>
      </c>
    </row>
    <row r="9" spans="2:5" x14ac:dyDescent="0.25">
      <c r="B9" s="17" t="str">
        <f>'Sample TO Per Period'!A9</f>
        <v xml:space="preserve">Project Manager  </v>
      </c>
      <c r="C9" s="2">
        <f>D9/$C$6</f>
        <v>0.1111111111111111</v>
      </c>
      <c r="D9" s="2">
        <f>SUM('Sample TO Per Period'!C9,'Sample TO Per Period'!I9)</f>
        <v>200</v>
      </c>
      <c r="E9" s="18">
        <f>SUM('Sample TO Per Period'!E9,'Sample TO Per Period'!K9)</f>
        <v>2389.2884210000002</v>
      </c>
    </row>
    <row r="10" spans="2:5" x14ac:dyDescent="0.25">
      <c r="B10" s="17" t="str">
        <f>'Sample TO Per Period'!A10</f>
        <v>Internal Audit Sr</v>
      </c>
      <c r="C10" s="2">
        <f t="shared" ref="C10:C14" si="0">D10/$C$6</f>
        <v>0.1111111111111111</v>
      </c>
      <c r="D10" s="2">
        <f>SUM('Sample TO Per Period'!C10,'Sample TO Per Period'!I10)</f>
        <v>200</v>
      </c>
      <c r="E10" s="18">
        <f>SUM('Sample TO Per Period'!E10,'Sample TO Per Period'!K10)</f>
        <v>3429.8924310000002</v>
      </c>
    </row>
    <row r="11" spans="2:5" x14ac:dyDescent="0.25">
      <c r="B11" s="17" t="str">
        <f>'Sample TO Per Period'!A11</f>
        <v>Internal Auditor</v>
      </c>
      <c r="C11" s="2">
        <f t="shared" si="0"/>
        <v>0.1111111111111111</v>
      </c>
      <c r="D11" s="2">
        <f>SUM('Sample TO Per Period'!C11,'Sample TO Per Period'!I11)</f>
        <v>200</v>
      </c>
      <c r="E11" s="18">
        <f>SUM('Sample TO Per Period'!E11,'Sample TO Per Period'!K11)</f>
        <v>2701.4696239999998</v>
      </c>
    </row>
    <row r="12" spans="2:5" x14ac:dyDescent="0.25">
      <c r="B12" s="17" t="str">
        <f>'Sample TO Per Period'!A12</f>
        <v>Financial Consultant Sr</v>
      </c>
      <c r="C12" s="2">
        <f t="shared" si="0"/>
        <v>0.1111111111111111</v>
      </c>
      <c r="D12" s="2">
        <f>SUM('Sample TO Per Period'!C12,'Sample TO Per Period'!I12)</f>
        <v>200</v>
      </c>
      <c r="E12" s="18">
        <f>SUM('Sample TO Per Period'!E12,'Sample TO Per Period'!K12)</f>
        <v>3429.8924310000002</v>
      </c>
    </row>
    <row r="13" spans="2:5" x14ac:dyDescent="0.25">
      <c r="B13" s="17" t="str">
        <f>'Sample TO Per Period'!A13</f>
        <v>Bus Info Consultant</v>
      </c>
      <c r="C13" s="2">
        <f t="shared" si="0"/>
        <v>0.1111111111111111</v>
      </c>
      <c r="D13" s="2">
        <f>SUM('Sample TO Per Period'!C13,'Sample TO Per Period'!I13)</f>
        <v>200</v>
      </c>
      <c r="E13" s="18">
        <f>SUM('Sample TO Per Period'!E13,'Sample TO Per Period'!K13)</f>
        <v>3013.6508270000004</v>
      </c>
    </row>
    <row r="14" spans="2:5" x14ac:dyDescent="0.25">
      <c r="B14" s="17" t="str">
        <f>'Sample TO Per Period'!A14</f>
        <v>Vendor Program Mgmt Comm Coord</v>
      </c>
      <c r="C14" s="2">
        <f t="shared" si="0"/>
        <v>0.1111111111111111</v>
      </c>
      <c r="D14" s="2">
        <f>SUM('Sample TO Per Period'!C14,'Sample TO Per Period'!I14)</f>
        <v>200</v>
      </c>
      <c r="E14" s="18">
        <f>SUM('Sample TO Per Period'!E14,'Sample TO Per Period'!K14)</f>
        <v>3429.8924310000002</v>
      </c>
    </row>
    <row r="15" spans="2:5" x14ac:dyDescent="0.25">
      <c r="B15" s="19"/>
      <c r="C15" s="13"/>
      <c r="D15" s="13"/>
      <c r="E15" s="20"/>
    </row>
    <row r="16" spans="2:5" x14ac:dyDescent="0.25">
      <c r="B16" s="23" t="s">
        <v>3</v>
      </c>
      <c r="C16" s="202">
        <f>SUM(C9:C14)</f>
        <v>0.66666666666666674</v>
      </c>
      <c r="D16" s="202">
        <f>SUM(D9:D14)</f>
        <v>1200</v>
      </c>
      <c r="E16" s="203">
        <f>SUM(E9:E14)</f>
        <v>18394.086165000001</v>
      </c>
    </row>
    <row r="17" spans="2:5" x14ac:dyDescent="0.25">
      <c r="B17" s="19"/>
      <c r="C17" s="80"/>
      <c r="D17" s="80"/>
      <c r="E17" s="20"/>
    </row>
    <row r="18" spans="2:5" x14ac:dyDescent="0.25">
      <c r="B18" s="78" t="s">
        <v>70</v>
      </c>
      <c r="C18" s="9"/>
      <c r="D18" s="11"/>
      <c r="E18" s="79">
        <f>SUM('Sample TO Per Period'!E18,'Sample TO Per Period'!K18)</f>
        <v>320</v>
      </c>
    </row>
    <row r="19" spans="2:5" x14ac:dyDescent="0.25">
      <c r="B19" s="19"/>
      <c r="C19" s="14"/>
      <c r="D19" s="14"/>
      <c r="E19" s="20"/>
    </row>
    <row r="20" spans="2:5" x14ac:dyDescent="0.25">
      <c r="B20" s="15" t="s">
        <v>71</v>
      </c>
      <c r="C20" s="9"/>
      <c r="D20" s="11"/>
      <c r="E20" s="79">
        <f>SUM('Sample TO Per Period'!E20,'Sample TO Per Period'!K20)</f>
        <v>2400</v>
      </c>
    </row>
    <row r="21" spans="2:5" x14ac:dyDescent="0.25">
      <c r="B21" s="19"/>
      <c r="C21" s="13"/>
      <c r="D21" s="13"/>
      <c r="E21" s="20"/>
    </row>
    <row r="22" spans="2:5" x14ac:dyDescent="0.25">
      <c r="B22" s="220" t="s">
        <v>6</v>
      </c>
      <c r="C22" s="221"/>
      <c r="D22" s="221"/>
      <c r="E22" s="21">
        <f>SUM(E16:E20)</f>
        <v>21114.086165000001</v>
      </c>
    </row>
    <row r="23" spans="2:5" x14ac:dyDescent="0.25">
      <c r="B23" s="19"/>
      <c r="C23" s="13"/>
      <c r="D23" s="13"/>
      <c r="E23" s="20"/>
    </row>
    <row r="24" spans="2:5" x14ac:dyDescent="0.25">
      <c r="B24" s="222" t="s">
        <v>88</v>
      </c>
      <c r="C24" s="223"/>
      <c r="D24" s="224"/>
      <c r="E24" s="97"/>
    </row>
    <row r="25" spans="2:5" x14ac:dyDescent="0.25">
      <c r="B25" s="200" t="s">
        <v>4</v>
      </c>
      <c r="C25" s="201">
        <v>0.01</v>
      </c>
      <c r="D25" s="4"/>
      <c r="E25" s="24">
        <f>SUM(E18:E20)*C25</f>
        <v>27.2</v>
      </c>
    </row>
    <row r="26" spans="2:5" x14ac:dyDescent="0.25">
      <c r="B26" s="200" t="s">
        <v>111</v>
      </c>
      <c r="C26" s="201">
        <v>0.01</v>
      </c>
      <c r="D26" s="4"/>
      <c r="E26" s="24">
        <f>SUM(E18:E20,E25)*C26</f>
        <v>27.471999999999998</v>
      </c>
    </row>
    <row r="27" spans="2:5" ht="15.75" thickBot="1" x14ac:dyDescent="0.3">
      <c r="B27" s="19"/>
      <c r="C27" s="13"/>
      <c r="D27" s="13"/>
      <c r="E27" s="20"/>
    </row>
    <row r="28" spans="2:5" ht="15.75" thickBot="1" x14ac:dyDescent="0.3">
      <c r="B28" s="209" t="s">
        <v>86</v>
      </c>
      <c r="C28" s="210"/>
      <c r="D28" s="9"/>
      <c r="E28" s="6">
        <f>SUM(E22:E26)</f>
        <v>21168.758165000003</v>
      </c>
    </row>
    <row r="29" spans="2:5" ht="15.75" thickBot="1" x14ac:dyDescent="0.3">
      <c r="B29" s="25"/>
      <c r="C29" s="26"/>
      <c r="D29" s="26"/>
      <c r="E29" s="27"/>
    </row>
    <row r="32" spans="2:5" x14ac:dyDescent="0.25">
      <c r="B32" s="7"/>
      <c r="E32" s="8"/>
    </row>
    <row r="33" spans="2:2" x14ac:dyDescent="0.25">
      <c r="B33" s="7"/>
    </row>
  </sheetData>
  <mergeCells count="8">
    <mergeCell ref="B28:C28"/>
    <mergeCell ref="B2:E2"/>
    <mergeCell ref="B3:E3"/>
    <mergeCell ref="B4:E4"/>
    <mergeCell ref="B5:E5"/>
    <mergeCell ref="B7:E7"/>
    <mergeCell ref="B22:D22"/>
    <mergeCell ref="B24:D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3"/>
  <sheetViews>
    <sheetView topLeftCell="A16" zoomScale="110" zoomScaleNormal="110" workbookViewId="0">
      <selection activeCell="N22" sqref="N22"/>
    </sheetView>
  </sheetViews>
  <sheetFormatPr defaultRowHeight="15" x14ac:dyDescent="0.25"/>
  <cols>
    <col min="1" max="1" width="41.140625" customWidth="1"/>
    <col min="2" max="3" width="11.5703125" customWidth="1"/>
    <col min="4" max="4" width="15" customWidth="1"/>
    <col min="5" max="5" width="19.5703125" customWidth="1"/>
    <col min="6" max="6" width="6" customWidth="1"/>
    <col min="7" max="7" width="33.7109375" customWidth="1"/>
    <col min="8" max="9" width="11.5703125" customWidth="1"/>
    <col min="10" max="10" width="14.7109375" customWidth="1"/>
    <col min="11" max="11" width="19.5703125" customWidth="1"/>
    <col min="12" max="12" width="6" customWidth="1"/>
    <col min="13" max="13" width="10.5703125" customWidth="1"/>
    <col min="15" max="15" width="14.7109375" customWidth="1"/>
    <col min="17" max="17" width="28.5703125" customWidth="1"/>
    <col min="18" max="18" width="12" customWidth="1"/>
    <col min="19" max="19" width="11.7109375" customWidth="1"/>
    <col min="20" max="20" width="12.85546875" customWidth="1"/>
  </cols>
  <sheetData>
    <row r="1" spans="1:11" ht="15.75" thickBot="1" x14ac:dyDescent="0.3"/>
    <row r="2" spans="1:11" x14ac:dyDescent="0.25">
      <c r="A2" s="211" t="s">
        <v>12</v>
      </c>
      <c r="B2" s="212"/>
      <c r="C2" s="212"/>
      <c r="D2" s="212"/>
      <c r="E2" s="213"/>
      <c r="G2" s="211" t="s">
        <v>12</v>
      </c>
      <c r="H2" s="212"/>
      <c r="I2" s="212"/>
      <c r="J2" s="212"/>
      <c r="K2" s="213"/>
    </row>
    <row r="3" spans="1:11" x14ac:dyDescent="0.25">
      <c r="A3" s="214" t="s">
        <v>72</v>
      </c>
      <c r="B3" s="215"/>
      <c r="C3" s="215"/>
      <c r="D3" s="215"/>
      <c r="E3" s="216"/>
      <c r="G3" s="214" t="s">
        <v>73</v>
      </c>
      <c r="H3" s="215"/>
      <c r="I3" s="215"/>
      <c r="J3" s="215"/>
      <c r="K3" s="216"/>
    </row>
    <row r="4" spans="1:11" x14ac:dyDescent="0.25">
      <c r="A4" s="214" t="s">
        <v>10</v>
      </c>
      <c r="B4" s="215"/>
      <c r="C4" s="215"/>
      <c r="D4" s="215"/>
      <c r="E4" s="216"/>
      <c r="G4" s="214" t="s">
        <v>10</v>
      </c>
      <c r="H4" s="215"/>
      <c r="I4" s="215"/>
      <c r="J4" s="215"/>
      <c r="K4" s="216"/>
    </row>
    <row r="5" spans="1:11" ht="7.5" customHeight="1" x14ac:dyDescent="0.25">
      <c r="A5" s="217"/>
      <c r="B5" s="218"/>
      <c r="C5" s="218"/>
      <c r="D5" s="218"/>
      <c r="E5" s="219"/>
      <c r="G5" s="217"/>
      <c r="H5" s="218"/>
      <c r="I5" s="218"/>
      <c r="J5" s="218"/>
      <c r="K5" s="219"/>
    </row>
    <row r="6" spans="1:11" x14ac:dyDescent="0.25">
      <c r="A6" s="23" t="s">
        <v>47</v>
      </c>
      <c r="B6" s="12">
        <v>1800</v>
      </c>
      <c r="C6" s="9"/>
      <c r="D6" s="10"/>
      <c r="E6" s="11"/>
      <c r="G6" s="23" t="s">
        <v>47</v>
      </c>
      <c r="H6" s="12">
        <v>1800</v>
      </c>
      <c r="I6" s="3"/>
      <c r="J6" s="3"/>
      <c r="K6" s="22"/>
    </row>
    <row r="7" spans="1:11" x14ac:dyDescent="0.25">
      <c r="A7" s="217"/>
      <c r="B7" s="218"/>
      <c r="C7" s="218"/>
      <c r="D7" s="218"/>
      <c r="E7" s="219"/>
      <c r="G7" s="217"/>
      <c r="H7" s="218"/>
      <c r="I7" s="218"/>
      <c r="J7" s="218"/>
      <c r="K7" s="219"/>
    </row>
    <row r="8" spans="1:11" ht="26.25" x14ac:dyDescent="0.25">
      <c r="A8" s="15" t="s">
        <v>0</v>
      </c>
      <c r="B8" s="1" t="s">
        <v>48</v>
      </c>
      <c r="C8" s="1" t="s">
        <v>1</v>
      </c>
      <c r="D8" s="146" t="s">
        <v>85</v>
      </c>
      <c r="E8" s="16" t="s">
        <v>2</v>
      </c>
      <c r="G8" s="15" t="s">
        <v>0</v>
      </c>
      <c r="H8" s="1" t="s">
        <v>48</v>
      </c>
      <c r="I8" s="1" t="s">
        <v>1</v>
      </c>
      <c r="J8" s="146" t="s">
        <v>85</v>
      </c>
      <c r="K8" s="16" t="s">
        <v>2</v>
      </c>
    </row>
    <row r="9" spans="1:11" x14ac:dyDescent="0.25">
      <c r="A9" s="17" t="str">
        <f>'Labor Rate Buildup'!B4</f>
        <v xml:space="preserve">Project Manager  </v>
      </c>
      <c r="B9" s="2">
        <f>C9/$B$6</f>
        <v>5.5555555555555552E-2</v>
      </c>
      <c r="C9" s="2">
        <v>100</v>
      </c>
      <c r="D9" s="2">
        <f>'Labor Rate Buildup'!I4</f>
        <v>11.4261401</v>
      </c>
      <c r="E9" s="18">
        <f>C9*D9</f>
        <v>1142.61401</v>
      </c>
      <c r="G9" s="17" t="str">
        <f>'Labor Rate Buildup'!B14</f>
        <v xml:space="preserve">Project Manager  </v>
      </c>
      <c r="H9" s="2">
        <f>I9/$H$6</f>
        <v>5.5555555555555552E-2</v>
      </c>
      <c r="I9" s="2">
        <v>100</v>
      </c>
      <c r="J9" s="2">
        <f>'Labor Rate Buildup'!I14</f>
        <v>12.46674411</v>
      </c>
      <c r="K9" s="18">
        <f>I9*J9</f>
        <v>1246.674411</v>
      </c>
    </row>
    <row r="10" spans="1:11" x14ac:dyDescent="0.25">
      <c r="A10" s="17" t="str">
        <f>'Labor Rate Buildup'!B5</f>
        <v>Internal Audit Sr</v>
      </c>
      <c r="B10" s="2">
        <f t="shared" ref="B10:B14" si="0">C10/$B$6</f>
        <v>5.5555555555555552E-2</v>
      </c>
      <c r="C10" s="2">
        <v>100</v>
      </c>
      <c r="D10" s="2">
        <f>'Labor Rate Buildup'!I5</f>
        <v>16.629160150000001</v>
      </c>
      <c r="E10" s="18">
        <f t="shared" ref="E10:E14" si="1">C10*D10</f>
        <v>1662.916015</v>
      </c>
      <c r="G10" s="17" t="str">
        <f>'Labor Rate Buildup'!B15</f>
        <v>Internal Audit Sr</v>
      </c>
      <c r="H10" s="2">
        <f t="shared" ref="H10:H14" si="2">I10/$H$6</f>
        <v>5.5555555555555552E-2</v>
      </c>
      <c r="I10" s="2">
        <v>100</v>
      </c>
      <c r="J10" s="2">
        <f>'Labor Rate Buildup'!I15</f>
        <v>17.66976416</v>
      </c>
      <c r="K10" s="18">
        <f t="shared" ref="K10:K14" si="3">I10*J10</f>
        <v>1766.976416</v>
      </c>
    </row>
    <row r="11" spans="1:11" x14ac:dyDescent="0.25">
      <c r="A11" s="17" t="str">
        <f>'Labor Rate Buildup'!B6</f>
        <v>Internal Auditor</v>
      </c>
      <c r="B11" s="2">
        <f t="shared" si="0"/>
        <v>5.5555555555555552E-2</v>
      </c>
      <c r="C11" s="2">
        <v>100</v>
      </c>
      <c r="D11" s="2">
        <f>'Labor Rate Buildup'!I6</f>
        <v>13.50734812</v>
      </c>
      <c r="E11" s="18">
        <f t="shared" si="1"/>
        <v>1350.7348119999999</v>
      </c>
      <c r="G11" s="17" t="str">
        <f>'Labor Rate Buildup'!B16</f>
        <v>Internal Auditor</v>
      </c>
      <c r="H11" s="2">
        <f t="shared" si="2"/>
        <v>5.5555555555555552E-2</v>
      </c>
      <c r="I11" s="2">
        <v>100</v>
      </c>
      <c r="J11" s="2">
        <f>'Labor Rate Buildup'!I16</f>
        <v>13.50734812</v>
      </c>
      <c r="K11" s="18">
        <f t="shared" si="3"/>
        <v>1350.7348119999999</v>
      </c>
    </row>
    <row r="12" spans="1:11" x14ac:dyDescent="0.25">
      <c r="A12" s="17" t="str">
        <f>'Labor Rate Buildup'!B7</f>
        <v>Financial Consultant Sr</v>
      </c>
      <c r="B12" s="2">
        <f t="shared" si="0"/>
        <v>5.5555555555555552E-2</v>
      </c>
      <c r="C12" s="2">
        <v>100</v>
      </c>
      <c r="D12" s="2">
        <f>'Labor Rate Buildup'!I7</f>
        <v>16.629160150000001</v>
      </c>
      <c r="E12" s="18">
        <f t="shared" si="1"/>
        <v>1662.916015</v>
      </c>
      <c r="G12" s="17" t="str">
        <f>'Labor Rate Buildup'!B17</f>
        <v>Financial Consultant Sr</v>
      </c>
      <c r="H12" s="2">
        <f t="shared" si="2"/>
        <v>5.5555555555555552E-2</v>
      </c>
      <c r="I12" s="2">
        <v>100</v>
      </c>
      <c r="J12" s="2">
        <f>'Labor Rate Buildup'!I17</f>
        <v>17.66976416</v>
      </c>
      <c r="K12" s="18">
        <f t="shared" si="3"/>
        <v>1766.976416</v>
      </c>
    </row>
    <row r="13" spans="1:11" x14ac:dyDescent="0.25">
      <c r="A13" s="17" t="str">
        <f>'Labor Rate Buildup'!B8</f>
        <v>Bus Info Consultant</v>
      </c>
      <c r="B13" s="2">
        <f t="shared" si="0"/>
        <v>5.5555555555555552E-2</v>
      </c>
      <c r="C13" s="2">
        <v>100</v>
      </c>
      <c r="D13" s="2">
        <f>'Labor Rate Buildup'!I8</f>
        <v>14.547952130000001</v>
      </c>
      <c r="E13" s="18">
        <f t="shared" si="1"/>
        <v>1454.7952130000001</v>
      </c>
      <c r="G13" s="17" t="str">
        <f>'Labor Rate Buildup'!B18</f>
        <v>Bus Info Consultant</v>
      </c>
      <c r="H13" s="2">
        <f t="shared" si="2"/>
        <v>5.5555555555555552E-2</v>
      </c>
      <c r="I13" s="2">
        <v>100</v>
      </c>
      <c r="J13" s="2">
        <f>'Labor Rate Buildup'!I18</f>
        <v>15.588556140000001</v>
      </c>
      <c r="K13" s="18">
        <f t="shared" si="3"/>
        <v>1558.8556140000001</v>
      </c>
    </row>
    <row r="14" spans="1:11" x14ac:dyDescent="0.25">
      <c r="A14" s="17" t="str">
        <f>'Labor Rate Buildup'!B9</f>
        <v>Vendor Program Mgmt Comm Coord</v>
      </c>
      <c r="B14" s="2">
        <f t="shared" si="0"/>
        <v>5.5555555555555552E-2</v>
      </c>
      <c r="C14" s="2">
        <v>100</v>
      </c>
      <c r="D14" s="2">
        <f>'Labor Rate Buildup'!I9</f>
        <v>16.629160150000001</v>
      </c>
      <c r="E14" s="18">
        <f t="shared" si="1"/>
        <v>1662.916015</v>
      </c>
      <c r="G14" s="17" t="str">
        <f>'Labor Rate Buildup'!B19</f>
        <v>Vendor Program Mgmt Comm Coord</v>
      </c>
      <c r="H14" s="2">
        <f t="shared" si="2"/>
        <v>5.5555555555555552E-2</v>
      </c>
      <c r="I14" s="2">
        <v>100</v>
      </c>
      <c r="J14" s="2">
        <f>'Labor Rate Buildup'!I19</f>
        <v>17.66976416</v>
      </c>
      <c r="K14" s="18">
        <f t="shared" si="3"/>
        <v>1766.976416</v>
      </c>
    </row>
    <row r="15" spans="1:11" x14ac:dyDescent="0.25">
      <c r="A15" s="19"/>
      <c r="B15" s="13"/>
      <c r="C15" s="13"/>
      <c r="D15" s="13"/>
      <c r="E15" s="20"/>
      <c r="G15" s="19"/>
      <c r="H15" s="13"/>
      <c r="I15" s="13"/>
      <c r="J15" s="13"/>
      <c r="K15" s="20"/>
    </row>
    <row r="16" spans="1:11" x14ac:dyDescent="0.25">
      <c r="A16" s="78" t="s">
        <v>3</v>
      </c>
      <c r="B16" s="9"/>
      <c r="C16" s="10"/>
      <c r="D16" s="11"/>
      <c r="E16" s="18">
        <f>SUM(E9:E14)</f>
        <v>8936.8920799999996</v>
      </c>
      <c r="G16" s="15" t="s">
        <v>3</v>
      </c>
      <c r="H16" s="4"/>
      <c r="I16" s="4"/>
      <c r="J16" s="4"/>
      <c r="K16" s="18">
        <f>SUM(K9:K14)</f>
        <v>9457.1940849999992</v>
      </c>
    </row>
    <row r="17" spans="1:11" x14ac:dyDescent="0.25">
      <c r="A17" s="19"/>
      <c r="B17" s="81"/>
      <c r="C17" s="81"/>
      <c r="D17" s="81"/>
      <c r="E17" s="20"/>
      <c r="G17" s="19"/>
      <c r="H17" s="13"/>
      <c r="I17" s="13"/>
      <c r="J17" s="13"/>
      <c r="K17" s="20"/>
    </row>
    <row r="18" spans="1:11" x14ac:dyDescent="0.25">
      <c r="A18" s="78" t="s">
        <v>8</v>
      </c>
      <c r="B18" s="9"/>
      <c r="C18" s="10"/>
      <c r="D18" s="11"/>
      <c r="E18" s="18">
        <f>Travel!L3+SUM(Travel!E10:E19)</f>
        <v>300</v>
      </c>
      <c r="G18" s="15" t="s">
        <v>8</v>
      </c>
      <c r="H18" s="4"/>
      <c r="I18" s="4"/>
      <c r="J18" s="4"/>
      <c r="K18" s="18">
        <f>SUM(Travel!E23:E30)</f>
        <v>20</v>
      </c>
    </row>
    <row r="19" spans="1:11" x14ac:dyDescent="0.25">
      <c r="A19" s="19"/>
      <c r="B19" s="14"/>
      <c r="C19" s="14"/>
      <c r="D19" s="14"/>
      <c r="E19" s="20"/>
      <c r="G19" s="19"/>
      <c r="H19" s="13"/>
      <c r="I19" s="13"/>
      <c r="J19" s="13"/>
      <c r="K19" s="20"/>
    </row>
    <row r="20" spans="1:11" x14ac:dyDescent="0.25">
      <c r="A20" s="15" t="s">
        <v>9</v>
      </c>
      <c r="B20" s="9"/>
      <c r="C20" s="10"/>
      <c r="D20" s="11"/>
      <c r="E20" s="18">
        <f>ODCs!F11</f>
        <v>1200</v>
      </c>
      <c r="G20" s="15" t="s">
        <v>9</v>
      </c>
      <c r="H20" s="4"/>
      <c r="I20" s="4"/>
      <c r="J20" s="4"/>
      <c r="K20" s="18">
        <f>ODCs!F20</f>
        <v>1200</v>
      </c>
    </row>
    <row r="21" spans="1:11" x14ac:dyDescent="0.25">
      <c r="A21" s="19"/>
      <c r="B21" s="13"/>
      <c r="C21" s="13"/>
      <c r="D21" s="13"/>
      <c r="E21" s="20"/>
      <c r="G21" s="19"/>
      <c r="H21" s="13"/>
      <c r="I21" s="13"/>
      <c r="J21" s="13"/>
      <c r="K21" s="20"/>
    </row>
    <row r="22" spans="1:11" x14ac:dyDescent="0.25">
      <c r="A22" s="220" t="s">
        <v>6</v>
      </c>
      <c r="B22" s="221"/>
      <c r="C22" s="221"/>
      <c r="D22" s="225"/>
      <c r="E22" s="21">
        <f>SUM(E16:E20)</f>
        <v>10436.89208</v>
      </c>
      <c r="G22" s="220" t="s">
        <v>6</v>
      </c>
      <c r="H22" s="221"/>
      <c r="I22" s="221"/>
      <c r="J22" s="225"/>
      <c r="K22" s="21">
        <f>SUM(K16:K20)</f>
        <v>10677.194084999999</v>
      </c>
    </row>
    <row r="23" spans="1:11" x14ac:dyDescent="0.25">
      <c r="A23" s="19"/>
      <c r="B23" s="13"/>
      <c r="C23" s="13"/>
      <c r="D23" s="13"/>
      <c r="E23" s="20"/>
      <c r="G23" s="19"/>
      <c r="H23" s="13"/>
      <c r="I23" s="13"/>
      <c r="J23" s="13"/>
      <c r="K23" s="20"/>
    </row>
    <row r="24" spans="1:11" x14ac:dyDescent="0.25">
      <c r="A24" s="228" t="s">
        <v>89</v>
      </c>
      <c r="B24" s="229"/>
      <c r="C24" s="229"/>
      <c r="D24" s="230"/>
      <c r="E24" s="147"/>
      <c r="G24" s="228" t="s">
        <v>89</v>
      </c>
      <c r="H24" s="229"/>
      <c r="I24" s="229"/>
      <c r="J24" s="230"/>
      <c r="K24" s="147"/>
    </row>
    <row r="25" spans="1:11" x14ac:dyDescent="0.25">
      <c r="A25" s="200" t="s">
        <v>4</v>
      </c>
      <c r="B25" s="201">
        <v>0.01</v>
      </c>
      <c r="C25" s="9"/>
      <c r="D25" s="11"/>
      <c r="E25" s="24">
        <f>SUM(E18:E20)*B25</f>
        <v>15</v>
      </c>
      <c r="G25" s="200" t="s">
        <v>4</v>
      </c>
      <c r="H25" s="201">
        <v>0.01</v>
      </c>
      <c r="I25" s="9"/>
      <c r="J25" s="11"/>
      <c r="K25" s="24">
        <f>SUM(K18:K20)*H25</f>
        <v>12.200000000000001</v>
      </c>
    </row>
    <row r="26" spans="1:11" x14ac:dyDescent="0.25">
      <c r="A26" s="200" t="s">
        <v>111</v>
      </c>
      <c r="B26" s="201">
        <v>0.01</v>
      </c>
      <c r="C26" s="9"/>
      <c r="D26" s="11"/>
      <c r="E26" s="24">
        <f>SUM(E18:E20,E25)*B26</f>
        <v>15.15</v>
      </c>
      <c r="G26" s="200" t="s">
        <v>111</v>
      </c>
      <c r="H26" s="201">
        <v>0.01</v>
      </c>
      <c r="I26" s="9"/>
      <c r="J26" s="11"/>
      <c r="K26" s="24">
        <f>SUM(K18:K20,K25)*H26</f>
        <v>12.322000000000001</v>
      </c>
    </row>
    <row r="27" spans="1:11" ht="15.75" thickBot="1" x14ac:dyDescent="0.3">
      <c r="A27" s="19"/>
      <c r="B27" s="13"/>
      <c r="C27" s="13"/>
      <c r="D27" s="13"/>
      <c r="E27" s="20"/>
      <c r="G27" s="19"/>
      <c r="H27" s="13"/>
      <c r="I27" s="13"/>
      <c r="J27" s="13"/>
      <c r="K27" s="20"/>
    </row>
    <row r="28" spans="1:11" ht="15.75" thickBot="1" x14ac:dyDescent="0.3">
      <c r="A28" s="226" t="s">
        <v>2</v>
      </c>
      <c r="B28" s="227"/>
      <c r="C28" s="9"/>
      <c r="D28" s="11"/>
      <c r="E28" s="6">
        <f>SUM(E22:E26)</f>
        <v>10467.042079999999</v>
      </c>
      <c r="G28" s="226" t="s">
        <v>2</v>
      </c>
      <c r="H28" s="227"/>
      <c r="I28" s="72"/>
      <c r="J28" s="5"/>
      <c r="K28" s="6">
        <f>SUM(K22:K26)</f>
        <v>10701.716085</v>
      </c>
    </row>
    <row r="29" spans="1:11" ht="15.75" thickBot="1" x14ac:dyDescent="0.3">
      <c r="A29" s="25"/>
      <c r="B29" s="26"/>
      <c r="C29" s="26"/>
      <c r="D29" s="26"/>
      <c r="E29" s="27"/>
      <c r="G29" s="25"/>
      <c r="H29" s="26"/>
      <c r="I29" s="26"/>
      <c r="J29" s="26"/>
      <c r="K29" s="27"/>
    </row>
    <row r="32" spans="1:11" x14ac:dyDescent="0.25">
      <c r="A32" s="7"/>
      <c r="E32" s="8"/>
      <c r="G32" s="7"/>
      <c r="K32" s="8"/>
    </row>
    <row r="33" spans="1:7" x14ac:dyDescent="0.25">
      <c r="A33" s="7"/>
      <c r="G33" s="7"/>
    </row>
  </sheetData>
  <mergeCells count="16">
    <mergeCell ref="G28:H28"/>
    <mergeCell ref="A28:B28"/>
    <mergeCell ref="A24:D24"/>
    <mergeCell ref="G24:J24"/>
    <mergeCell ref="A22:D22"/>
    <mergeCell ref="A2:E2"/>
    <mergeCell ref="A5:E5"/>
    <mergeCell ref="G2:K2"/>
    <mergeCell ref="G3:K3"/>
    <mergeCell ref="G4:K4"/>
    <mergeCell ref="G5:K5"/>
    <mergeCell ref="G7:K7"/>
    <mergeCell ref="G22:J22"/>
    <mergeCell ref="A3:E3"/>
    <mergeCell ref="A4:E4"/>
    <mergeCell ref="A7:E7"/>
  </mergeCells>
  <pageMargins left="0.2" right="0.2" top="0.25" bottom="0.25" header="0" footer="0.3"/>
  <pageSetup orientation="portrait" r:id="rId1"/>
  <colBreaks count="1" manualBreakCount="1">
    <brk id="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6"/>
  <sheetViews>
    <sheetView workbookViewId="0">
      <selection activeCell="I4" sqref="I4"/>
    </sheetView>
  </sheetViews>
  <sheetFormatPr defaultColWidth="9.140625" defaultRowHeight="14.25" x14ac:dyDescent="0.2"/>
  <cols>
    <col min="1" max="1" width="7.28515625" style="112" customWidth="1"/>
    <col min="2" max="2" width="35" style="112" customWidth="1"/>
    <col min="3" max="3" width="15" style="112" bestFit="1" customWidth="1"/>
    <col min="4" max="4" width="15.140625" style="112" customWidth="1"/>
    <col min="5" max="6" width="13" style="112" customWidth="1"/>
    <col min="7" max="7" width="16.28515625" style="112" bestFit="1" customWidth="1"/>
    <col min="8" max="8" width="12.5703125" style="112" customWidth="1"/>
    <col min="9" max="9" width="20.85546875" style="112" customWidth="1"/>
    <col min="10" max="16384" width="9.140625" style="112"/>
  </cols>
  <sheetData>
    <row r="1" spans="2:9" ht="15" thickBot="1" x14ac:dyDescent="0.25"/>
    <row r="2" spans="2:9" s="118" customFormat="1" ht="29.25" x14ac:dyDescent="0.25">
      <c r="B2" s="113" t="s">
        <v>5</v>
      </c>
      <c r="C2" s="114" t="s">
        <v>79</v>
      </c>
      <c r="D2" s="115" t="s">
        <v>80</v>
      </c>
      <c r="E2" s="159" t="s">
        <v>93</v>
      </c>
      <c r="F2" s="159" t="s">
        <v>94</v>
      </c>
      <c r="G2" s="116" t="s">
        <v>4</v>
      </c>
      <c r="H2" s="116" t="s">
        <v>7</v>
      </c>
      <c r="I2" s="117" t="s">
        <v>81</v>
      </c>
    </row>
    <row r="3" spans="2:9" s="118" customFormat="1" ht="15" x14ac:dyDescent="0.25">
      <c r="B3" s="119" t="s">
        <v>0</v>
      </c>
      <c r="C3" s="120"/>
      <c r="D3" s="160">
        <v>0.01</v>
      </c>
      <c r="E3" s="160">
        <v>0.01</v>
      </c>
      <c r="F3" s="161">
        <v>1</v>
      </c>
      <c r="G3" s="160">
        <v>0.01</v>
      </c>
      <c r="H3" s="162">
        <v>0.01</v>
      </c>
      <c r="I3" s="121"/>
    </row>
    <row r="4" spans="2:9" s="118" customFormat="1" ht="15" x14ac:dyDescent="0.25">
      <c r="B4" s="163" t="s">
        <v>95</v>
      </c>
      <c r="C4" s="122">
        <v>10</v>
      </c>
      <c r="D4" s="164">
        <f>C4*$D$3</f>
        <v>0.1</v>
      </c>
      <c r="E4" s="165">
        <f>SUM(C4:D4)*$E$3</f>
        <v>0.10099999999999999</v>
      </c>
      <c r="F4" s="165">
        <f>$F$3</f>
        <v>1</v>
      </c>
      <c r="G4" s="166">
        <f t="shared" ref="G4:G9" si="0">SUM(C4:F4)*$G$3</f>
        <v>0.11201000000000001</v>
      </c>
      <c r="H4" s="123">
        <f t="shared" ref="H4:H9" si="1">SUM(C4:G4)*$H$3</f>
        <v>0.11313010000000001</v>
      </c>
      <c r="I4" s="167">
        <f t="shared" ref="I4:I9" si="2">SUM(C4:H4)</f>
        <v>11.4261401</v>
      </c>
    </row>
    <row r="5" spans="2:9" s="118" customFormat="1" ht="15" x14ac:dyDescent="0.25">
      <c r="B5" s="163" t="s">
        <v>96</v>
      </c>
      <c r="C5" s="122">
        <v>15</v>
      </c>
      <c r="D5" s="164">
        <f t="shared" ref="D5:D9" si="3">C5*$D$3</f>
        <v>0.15</v>
      </c>
      <c r="E5" s="165">
        <f t="shared" ref="E5:E9" si="4">SUM(C5:D5)*$E$3</f>
        <v>0.1515</v>
      </c>
      <c r="F5" s="165">
        <f t="shared" ref="F5:F9" si="5">$F$3</f>
        <v>1</v>
      </c>
      <c r="G5" s="166">
        <f t="shared" si="0"/>
        <v>0.16301500000000002</v>
      </c>
      <c r="H5" s="123">
        <f t="shared" si="1"/>
        <v>0.16464515000000002</v>
      </c>
      <c r="I5" s="167">
        <f t="shared" si="2"/>
        <v>16.629160150000001</v>
      </c>
    </row>
    <row r="6" spans="2:9" s="118" customFormat="1" ht="15" x14ac:dyDescent="0.25">
      <c r="B6" s="163" t="s">
        <v>97</v>
      </c>
      <c r="C6" s="122">
        <v>12</v>
      </c>
      <c r="D6" s="164">
        <f t="shared" si="3"/>
        <v>0.12</v>
      </c>
      <c r="E6" s="165">
        <f t="shared" si="4"/>
        <v>0.12119999999999999</v>
      </c>
      <c r="F6" s="165">
        <f t="shared" si="5"/>
        <v>1</v>
      </c>
      <c r="G6" s="166">
        <f t="shared" si="0"/>
        <v>0.132412</v>
      </c>
      <c r="H6" s="123">
        <f t="shared" si="1"/>
        <v>0.13373611999999999</v>
      </c>
      <c r="I6" s="167">
        <f t="shared" si="2"/>
        <v>13.50734812</v>
      </c>
    </row>
    <row r="7" spans="2:9" s="118" customFormat="1" ht="15" x14ac:dyDescent="0.25">
      <c r="B7" s="163" t="s">
        <v>98</v>
      </c>
      <c r="C7" s="122">
        <v>15</v>
      </c>
      <c r="D7" s="164">
        <f t="shared" si="3"/>
        <v>0.15</v>
      </c>
      <c r="E7" s="165">
        <f t="shared" si="4"/>
        <v>0.1515</v>
      </c>
      <c r="F7" s="165">
        <f t="shared" si="5"/>
        <v>1</v>
      </c>
      <c r="G7" s="166">
        <f t="shared" si="0"/>
        <v>0.16301500000000002</v>
      </c>
      <c r="H7" s="123">
        <f t="shared" si="1"/>
        <v>0.16464515000000002</v>
      </c>
      <c r="I7" s="167">
        <f t="shared" si="2"/>
        <v>16.629160150000001</v>
      </c>
    </row>
    <row r="8" spans="2:9" s="118" customFormat="1" ht="15" x14ac:dyDescent="0.25">
      <c r="B8" s="163" t="s">
        <v>99</v>
      </c>
      <c r="C8" s="122">
        <v>13</v>
      </c>
      <c r="D8" s="164">
        <f t="shared" si="3"/>
        <v>0.13</v>
      </c>
      <c r="E8" s="165">
        <f t="shared" si="4"/>
        <v>0.1313</v>
      </c>
      <c r="F8" s="165">
        <f t="shared" si="5"/>
        <v>1</v>
      </c>
      <c r="G8" s="166">
        <f t="shared" si="0"/>
        <v>0.14261300000000002</v>
      </c>
      <c r="H8" s="123">
        <f t="shared" si="1"/>
        <v>0.14403913000000002</v>
      </c>
      <c r="I8" s="167">
        <f t="shared" si="2"/>
        <v>14.547952130000001</v>
      </c>
    </row>
    <row r="9" spans="2:9" s="118" customFormat="1" ht="29.25" thickBot="1" x14ac:dyDescent="0.3">
      <c r="B9" s="168" t="s">
        <v>135</v>
      </c>
      <c r="C9" s="169">
        <v>15</v>
      </c>
      <c r="D9" s="170">
        <f t="shared" si="3"/>
        <v>0.15</v>
      </c>
      <c r="E9" s="171">
        <f t="shared" si="4"/>
        <v>0.1515</v>
      </c>
      <c r="F9" s="171">
        <f t="shared" si="5"/>
        <v>1</v>
      </c>
      <c r="G9" s="172">
        <f t="shared" si="0"/>
        <v>0.16301500000000002</v>
      </c>
      <c r="H9" s="173">
        <f t="shared" si="1"/>
        <v>0.16464515000000002</v>
      </c>
      <c r="I9" s="174">
        <f t="shared" si="2"/>
        <v>16.629160150000001</v>
      </c>
    </row>
    <row r="10" spans="2:9" s="118" customFormat="1" ht="15" x14ac:dyDescent="0.25">
      <c r="B10" s="124"/>
      <c r="C10" s="125"/>
      <c r="D10" s="126"/>
      <c r="E10" s="127"/>
      <c r="F10" s="127"/>
      <c r="G10" s="128"/>
      <c r="H10" s="125"/>
    </row>
    <row r="11" spans="2:9" s="118" customFormat="1" ht="15.75" thickBot="1" x14ac:dyDescent="0.3">
      <c r="B11" s="124"/>
      <c r="C11" s="125"/>
      <c r="D11" s="126"/>
      <c r="E11" s="127"/>
      <c r="F11" s="127"/>
      <c r="G11" s="128"/>
      <c r="H11" s="125"/>
    </row>
    <row r="12" spans="2:9" s="118" customFormat="1" ht="29.25" x14ac:dyDescent="0.25">
      <c r="B12" s="113" t="s">
        <v>84</v>
      </c>
      <c r="C12" s="114" t="s">
        <v>79</v>
      </c>
      <c r="D12" s="115" t="s">
        <v>80</v>
      </c>
      <c r="E12" s="159" t="s">
        <v>93</v>
      </c>
      <c r="F12" s="159" t="s">
        <v>94</v>
      </c>
      <c r="G12" s="116" t="s">
        <v>4</v>
      </c>
      <c r="H12" s="116" t="s">
        <v>7</v>
      </c>
      <c r="I12" s="117" t="s">
        <v>81</v>
      </c>
    </row>
    <row r="13" spans="2:9" s="118" customFormat="1" ht="15" x14ac:dyDescent="0.25">
      <c r="B13" s="119" t="s">
        <v>0</v>
      </c>
      <c r="C13" s="120"/>
      <c r="D13" s="160">
        <v>0.01</v>
      </c>
      <c r="E13" s="160">
        <v>0.01</v>
      </c>
      <c r="F13" s="161">
        <v>1</v>
      </c>
      <c r="G13" s="160">
        <v>0.01</v>
      </c>
      <c r="H13" s="162">
        <v>0.01</v>
      </c>
      <c r="I13" s="121"/>
    </row>
    <row r="14" spans="2:9" s="118" customFormat="1" ht="15" x14ac:dyDescent="0.25">
      <c r="B14" s="163" t="s">
        <v>95</v>
      </c>
      <c r="C14" s="122">
        <v>11</v>
      </c>
      <c r="D14" s="164">
        <f>C14*$D$3</f>
        <v>0.11</v>
      </c>
      <c r="E14" s="165">
        <f>SUM(C14:D14)*$E$3</f>
        <v>0.11109999999999999</v>
      </c>
      <c r="F14" s="165">
        <f>$F$13</f>
        <v>1</v>
      </c>
      <c r="G14" s="166">
        <f t="shared" ref="G14:G19" si="6">SUM(C14:F14)*$G$3</f>
        <v>0.122211</v>
      </c>
      <c r="H14" s="123">
        <f t="shared" ref="H14:H19" si="7">SUM(C14:G14)*$H$3</f>
        <v>0.12343311</v>
      </c>
      <c r="I14" s="167">
        <f>SUM(C14:H14)</f>
        <v>12.46674411</v>
      </c>
    </row>
    <row r="15" spans="2:9" s="118" customFormat="1" ht="15" x14ac:dyDescent="0.25">
      <c r="B15" s="163" t="s">
        <v>96</v>
      </c>
      <c r="C15" s="122">
        <v>16</v>
      </c>
      <c r="D15" s="164">
        <f t="shared" ref="D15:D19" si="8">C15*$D$3</f>
        <v>0.16</v>
      </c>
      <c r="E15" s="165">
        <f t="shared" ref="E15:E19" si="9">SUM(C15:D15)*$E$3</f>
        <v>0.16159999999999999</v>
      </c>
      <c r="F15" s="165">
        <f t="shared" ref="F15:F19" si="10">$F$13</f>
        <v>1</v>
      </c>
      <c r="G15" s="166">
        <f t="shared" si="6"/>
        <v>0.17321600000000001</v>
      </c>
      <c r="H15" s="123">
        <f t="shared" si="7"/>
        <v>0.17494815999999999</v>
      </c>
      <c r="I15" s="167">
        <f t="shared" ref="I15:I19" si="11">SUM(C15:H15)</f>
        <v>17.66976416</v>
      </c>
    </row>
    <row r="16" spans="2:9" s="118" customFormat="1" ht="15" x14ac:dyDescent="0.25">
      <c r="B16" s="163" t="s">
        <v>97</v>
      </c>
      <c r="C16" s="122">
        <v>12</v>
      </c>
      <c r="D16" s="164">
        <f t="shared" si="8"/>
        <v>0.12</v>
      </c>
      <c r="E16" s="165">
        <f t="shared" si="9"/>
        <v>0.12119999999999999</v>
      </c>
      <c r="F16" s="165">
        <f t="shared" si="10"/>
        <v>1</v>
      </c>
      <c r="G16" s="166">
        <f t="shared" si="6"/>
        <v>0.132412</v>
      </c>
      <c r="H16" s="123">
        <f t="shared" si="7"/>
        <v>0.13373611999999999</v>
      </c>
      <c r="I16" s="167">
        <f t="shared" si="11"/>
        <v>13.50734812</v>
      </c>
    </row>
    <row r="17" spans="2:9" s="118" customFormat="1" ht="15" x14ac:dyDescent="0.25">
      <c r="B17" s="163" t="s">
        <v>98</v>
      </c>
      <c r="C17" s="122">
        <v>16</v>
      </c>
      <c r="D17" s="164">
        <f t="shared" si="8"/>
        <v>0.16</v>
      </c>
      <c r="E17" s="165">
        <f t="shared" si="9"/>
        <v>0.16159999999999999</v>
      </c>
      <c r="F17" s="165">
        <f t="shared" si="10"/>
        <v>1</v>
      </c>
      <c r="G17" s="166">
        <f t="shared" si="6"/>
        <v>0.17321600000000001</v>
      </c>
      <c r="H17" s="123">
        <f t="shared" si="7"/>
        <v>0.17494815999999999</v>
      </c>
      <c r="I17" s="167">
        <f t="shared" si="11"/>
        <v>17.66976416</v>
      </c>
    </row>
    <row r="18" spans="2:9" s="118" customFormat="1" ht="15" x14ac:dyDescent="0.25">
      <c r="B18" s="163" t="s">
        <v>99</v>
      </c>
      <c r="C18" s="122">
        <v>14</v>
      </c>
      <c r="D18" s="164">
        <f t="shared" si="8"/>
        <v>0.14000000000000001</v>
      </c>
      <c r="E18" s="165">
        <f t="shared" si="9"/>
        <v>0.1414</v>
      </c>
      <c r="F18" s="165">
        <f t="shared" si="10"/>
        <v>1</v>
      </c>
      <c r="G18" s="166">
        <f t="shared" si="6"/>
        <v>0.15281400000000001</v>
      </c>
      <c r="H18" s="123">
        <f t="shared" si="7"/>
        <v>0.15434214000000002</v>
      </c>
      <c r="I18" s="167">
        <f t="shared" si="11"/>
        <v>15.588556140000001</v>
      </c>
    </row>
    <row r="19" spans="2:9" s="118" customFormat="1" ht="29.25" thickBot="1" x14ac:dyDescent="0.3">
      <c r="B19" s="168" t="s">
        <v>135</v>
      </c>
      <c r="C19" s="169">
        <v>16</v>
      </c>
      <c r="D19" s="170">
        <f t="shared" si="8"/>
        <v>0.16</v>
      </c>
      <c r="E19" s="171">
        <f t="shared" si="9"/>
        <v>0.16159999999999999</v>
      </c>
      <c r="F19" s="171">
        <f t="shared" si="10"/>
        <v>1</v>
      </c>
      <c r="G19" s="172">
        <f t="shared" si="6"/>
        <v>0.17321600000000001</v>
      </c>
      <c r="H19" s="173">
        <f t="shared" si="7"/>
        <v>0.17494815999999999</v>
      </c>
      <c r="I19" s="174">
        <f t="shared" si="11"/>
        <v>17.66976416</v>
      </c>
    </row>
    <row r="20" spans="2:9" s="118" customFormat="1" ht="15" x14ac:dyDescent="0.25">
      <c r="B20" s="124"/>
      <c r="C20" s="125"/>
      <c r="D20" s="126"/>
      <c r="E20" s="127"/>
      <c r="F20" s="127"/>
      <c r="G20" s="128"/>
      <c r="H20" s="125"/>
    </row>
    <row r="21" spans="2:9" s="118" customFormat="1" ht="15" x14ac:dyDescent="0.25">
      <c r="B21" s="175"/>
      <c r="C21" s="176"/>
      <c r="D21" s="177"/>
      <c r="E21" s="178"/>
      <c r="F21" s="178"/>
      <c r="G21" s="179"/>
      <c r="H21" s="125"/>
    </row>
    <row r="22" spans="2:9" ht="15" thickBot="1" x14ac:dyDescent="0.25"/>
    <row r="23" spans="2:9" ht="15.75" thickBot="1" x14ac:dyDescent="0.25">
      <c r="B23" s="129" t="s">
        <v>82</v>
      </c>
    </row>
    <row r="24" spans="2:9" ht="30" x14ac:dyDescent="0.25">
      <c r="B24" s="130" t="s">
        <v>5</v>
      </c>
      <c r="C24" s="131" t="s">
        <v>79</v>
      </c>
      <c r="D24" s="132" t="s">
        <v>80</v>
      </c>
      <c r="E24" s="132" t="s">
        <v>75</v>
      </c>
      <c r="F24" s="132"/>
      <c r="G24" s="133" t="s">
        <v>4</v>
      </c>
      <c r="H24" s="133" t="s">
        <v>7</v>
      </c>
      <c r="I24" s="134" t="s">
        <v>81</v>
      </c>
    </row>
    <row r="25" spans="2:9" ht="15" x14ac:dyDescent="0.25">
      <c r="B25" s="135"/>
      <c r="C25" s="136"/>
      <c r="D25" s="137">
        <v>0.2</v>
      </c>
      <c r="E25" s="137">
        <v>0.2</v>
      </c>
      <c r="F25" s="137"/>
      <c r="G25" s="137">
        <v>0.2</v>
      </c>
      <c r="H25" s="137">
        <v>0.05</v>
      </c>
      <c r="I25" s="138"/>
    </row>
    <row r="26" spans="2:9" ht="15" x14ac:dyDescent="0.25">
      <c r="B26" s="139" t="s">
        <v>83</v>
      </c>
      <c r="C26" s="140">
        <v>40</v>
      </c>
      <c r="D26" s="141">
        <f>C26*D25</f>
        <v>8</v>
      </c>
      <c r="E26" s="142">
        <f>(C26+D26)*E25</f>
        <v>9.6000000000000014</v>
      </c>
      <c r="F26" s="142"/>
      <c r="G26" s="143">
        <f>(C26+D26+E26)*G25</f>
        <v>11.520000000000001</v>
      </c>
      <c r="H26" s="144">
        <f>SUM(C26:G26)*H25</f>
        <v>3.4560000000000004</v>
      </c>
      <c r="I26" s="145">
        <f>SUM(C26:H26)</f>
        <v>72.576000000000008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34"/>
  <sheetViews>
    <sheetView topLeftCell="A31" zoomScaleNormal="100" workbookViewId="0">
      <selection activeCell="L3" sqref="L3"/>
    </sheetView>
  </sheetViews>
  <sheetFormatPr defaultColWidth="9.140625" defaultRowHeight="15.75" x14ac:dyDescent="0.25"/>
  <cols>
    <col min="1" max="1" width="9.140625" style="28"/>
    <col min="2" max="2" width="29.28515625" style="28" customWidth="1"/>
    <col min="3" max="3" width="22.7109375" style="28" bestFit="1" customWidth="1"/>
    <col min="4" max="4" width="34.85546875" style="28" customWidth="1"/>
    <col min="5" max="5" width="29" style="28" customWidth="1"/>
    <col min="6" max="6" width="15.42578125" style="28" customWidth="1"/>
    <col min="7" max="7" width="11.7109375" style="28" customWidth="1"/>
    <col min="8" max="8" width="14.28515625" style="28" customWidth="1"/>
    <col min="9" max="9" width="12.85546875" style="28" customWidth="1"/>
    <col min="10" max="10" width="13.5703125" style="28" customWidth="1"/>
    <col min="11" max="11" width="12.85546875" style="28" customWidth="1"/>
    <col min="12" max="12" width="16.140625" style="28" customWidth="1"/>
    <col min="13" max="16384" width="9.140625" style="28"/>
  </cols>
  <sheetData>
    <row r="1" spans="2:13" ht="19.5" thickBot="1" x14ac:dyDescent="0.35">
      <c r="B1" s="111" t="s">
        <v>55</v>
      </c>
      <c r="C1" s="83"/>
      <c r="D1" s="84"/>
      <c r="E1" s="84"/>
      <c r="F1" s="84"/>
      <c r="G1" s="83"/>
      <c r="H1" s="234" t="s">
        <v>56</v>
      </c>
      <c r="I1" s="235"/>
      <c r="J1" s="235"/>
      <c r="K1" s="236"/>
      <c r="L1" s="83"/>
      <c r="M1" s="83"/>
    </row>
    <row r="2" spans="2:13" s="34" customFormat="1" ht="43.5" thickBot="1" x14ac:dyDescent="0.3">
      <c r="B2" s="105" t="s">
        <v>57</v>
      </c>
      <c r="C2" s="106" t="s">
        <v>14</v>
      </c>
      <c r="D2" s="106" t="s">
        <v>0</v>
      </c>
      <c r="E2" s="106" t="s">
        <v>58</v>
      </c>
      <c r="F2" s="106" t="s">
        <v>59</v>
      </c>
      <c r="G2" s="107" t="s">
        <v>60</v>
      </c>
      <c r="H2" s="108" t="s">
        <v>61</v>
      </c>
      <c r="I2" s="106" t="s">
        <v>62</v>
      </c>
      <c r="J2" s="106" t="s">
        <v>63</v>
      </c>
      <c r="K2" s="109" t="s">
        <v>64</v>
      </c>
      <c r="L2" s="110" t="s">
        <v>15</v>
      </c>
    </row>
    <row r="3" spans="2:13" ht="12.75" customHeight="1" x14ac:dyDescent="0.25">
      <c r="B3" s="103" t="s">
        <v>65</v>
      </c>
      <c r="C3" s="104" t="s">
        <v>66</v>
      </c>
      <c r="D3" s="180" t="s">
        <v>100</v>
      </c>
      <c r="E3" s="104" t="s">
        <v>134</v>
      </c>
      <c r="F3" s="104">
        <v>1</v>
      </c>
      <c r="G3" s="104">
        <v>1</v>
      </c>
      <c r="H3" s="181">
        <v>120</v>
      </c>
      <c r="I3" s="181">
        <v>110</v>
      </c>
      <c r="J3" s="182">
        <v>20</v>
      </c>
      <c r="K3" s="182">
        <v>30</v>
      </c>
      <c r="L3" s="181">
        <f>SUM(H3:K3)</f>
        <v>280</v>
      </c>
    </row>
    <row r="4" spans="2:13" ht="15" customHeight="1" x14ac:dyDescent="0.25">
      <c r="B4" s="85"/>
      <c r="C4" s="86"/>
      <c r="D4" s="84"/>
      <c r="E4" s="84"/>
      <c r="F4" s="84"/>
      <c r="G4" s="84"/>
      <c r="H4" s="84"/>
      <c r="I4" s="87"/>
      <c r="J4" s="87"/>
      <c r="K4" s="88"/>
      <c r="L4" s="88"/>
      <c r="M4" s="87"/>
    </row>
    <row r="5" spans="2:13" x14ac:dyDescent="0.25">
      <c r="B5" s="85"/>
      <c r="C5" s="86"/>
      <c r="D5" s="84"/>
      <c r="E5" s="84"/>
      <c r="F5" s="84"/>
      <c r="G5" s="84"/>
      <c r="H5" s="84"/>
      <c r="I5" s="87"/>
      <c r="J5" s="87"/>
      <c r="K5" s="88"/>
      <c r="L5" s="88"/>
      <c r="M5" s="87"/>
    </row>
    <row r="6" spans="2:13" ht="18.75" x14ac:dyDescent="0.3">
      <c r="B6" s="240" t="s">
        <v>74</v>
      </c>
      <c r="C6" s="240"/>
      <c r="D6" s="240"/>
      <c r="E6" s="240"/>
      <c r="F6" s="240"/>
      <c r="G6" s="84"/>
      <c r="H6" s="84"/>
      <c r="I6" s="87"/>
      <c r="J6" s="87"/>
      <c r="K6" s="88"/>
      <c r="L6" s="88"/>
      <c r="M6" s="87"/>
    </row>
    <row r="7" spans="2:13" ht="19.5" thickBot="1" x14ac:dyDescent="0.35">
      <c r="B7" s="93"/>
      <c r="C7" s="93"/>
      <c r="D7" s="93"/>
      <c r="E7" s="93"/>
      <c r="F7" s="84"/>
      <c r="G7" s="84"/>
      <c r="H7" s="84"/>
      <c r="I7" s="87"/>
      <c r="J7" s="87"/>
      <c r="K7" s="88"/>
      <c r="L7" s="88"/>
      <c r="M7" s="87"/>
    </row>
    <row r="8" spans="2:13" ht="19.5" thickBot="1" x14ac:dyDescent="0.35">
      <c r="B8" s="237" t="s">
        <v>68</v>
      </c>
      <c r="C8" s="238"/>
      <c r="D8" s="238"/>
      <c r="E8" s="239"/>
    </row>
    <row r="9" spans="2:13" ht="48" thickBot="1" x14ac:dyDescent="0.3">
      <c r="B9" s="82" t="s">
        <v>54</v>
      </c>
      <c r="C9" s="31" t="s">
        <v>67</v>
      </c>
      <c r="D9" s="89" t="s">
        <v>14</v>
      </c>
      <c r="E9" s="33" t="s">
        <v>15</v>
      </c>
      <c r="F9" s="34"/>
      <c r="G9" s="34"/>
      <c r="H9" s="34"/>
      <c r="I9" s="34"/>
      <c r="J9" s="34"/>
      <c r="K9" s="34"/>
      <c r="L9" s="34"/>
      <c r="M9" s="34"/>
    </row>
    <row r="10" spans="2:13" x14ac:dyDescent="0.25">
      <c r="B10" s="35" t="s">
        <v>101</v>
      </c>
      <c r="C10" s="36">
        <v>2</v>
      </c>
      <c r="D10" s="90" t="s">
        <v>102</v>
      </c>
      <c r="E10" s="183">
        <v>10</v>
      </c>
    </row>
    <row r="11" spans="2:13" x14ac:dyDescent="0.25">
      <c r="B11" s="35" t="s">
        <v>103</v>
      </c>
      <c r="C11" s="36">
        <v>2</v>
      </c>
      <c r="D11" s="90" t="s">
        <v>102</v>
      </c>
      <c r="E11" s="183">
        <v>10</v>
      </c>
    </row>
    <row r="12" spans="2:13" x14ac:dyDescent="0.25">
      <c r="B12" s="35"/>
      <c r="C12" s="36"/>
      <c r="D12" s="90"/>
      <c r="E12" s="183"/>
    </row>
    <row r="13" spans="2:13" x14ac:dyDescent="0.25">
      <c r="B13" s="35"/>
      <c r="C13" s="36"/>
      <c r="D13" s="90"/>
      <c r="E13" s="183"/>
    </row>
    <row r="14" spans="2:13" x14ac:dyDescent="0.25">
      <c r="B14" s="38"/>
      <c r="C14" s="39"/>
      <c r="D14" s="91"/>
      <c r="E14" s="41"/>
    </row>
    <row r="15" spans="2:13" x14ac:dyDescent="0.25">
      <c r="B15" s="38"/>
      <c r="C15" s="39"/>
      <c r="D15" s="91"/>
      <c r="E15" s="41"/>
    </row>
    <row r="16" spans="2:13" x14ac:dyDescent="0.25">
      <c r="B16" s="38"/>
      <c r="C16" s="39"/>
      <c r="D16" s="91"/>
      <c r="E16" s="41"/>
    </row>
    <row r="17" spans="2:13" s="34" customFormat="1" x14ac:dyDescent="0.25">
      <c r="B17" s="38"/>
      <c r="C17" s="39"/>
      <c r="D17" s="91"/>
      <c r="E17" s="41"/>
      <c r="F17" s="28"/>
      <c r="G17" s="28"/>
      <c r="H17" s="28"/>
      <c r="I17" s="28"/>
      <c r="J17" s="28"/>
      <c r="K17" s="28"/>
      <c r="L17" s="28"/>
      <c r="M17" s="28"/>
    </row>
    <row r="18" spans="2:13" x14ac:dyDescent="0.25">
      <c r="B18" s="38"/>
      <c r="C18" s="39"/>
      <c r="D18" s="91"/>
      <c r="E18" s="41"/>
    </row>
    <row r="19" spans="2:13" ht="16.5" thickBot="1" x14ac:dyDescent="0.3">
      <c r="B19" s="42"/>
      <c r="C19" s="43"/>
      <c r="D19" s="94"/>
      <c r="E19" s="44"/>
    </row>
    <row r="20" spans="2:13" ht="16.5" thickBot="1" x14ac:dyDescent="0.3">
      <c r="B20" s="95"/>
      <c r="C20" s="95"/>
      <c r="D20" s="95"/>
      <c r="E20" s="95"/>
    </row>
    <row r="21" spans="2:13" ht="19.5" thickBot="1" x14ac:dyDescent="0.35">
      <c r="B21" s="237" t="s">
        <v>69</v>
      </c>
      <c r="C21" s="238"/>
      <c r="D21" s="238"/>
      <c r="E21" s="239"/>
    </row>
    <row r="22" spans="2:13" ht="26.25" customHeight="1" thickBot="1" x14ac:dyDescent="0.3">
      <c r="B22" s="30" t="s">
        <v>13</v>
      </c>
      <c r="C22" s="31" t="s">
        <v>67</v>
      </c>
      <c r="D22" s="89" t="s">
        <v>14</v>
      </c>
      <c r="E22" s="33" t="s">
        <v>15</v>
      </c>
      <c r="F22" s="34"/>
      <c r="K22" s="34"/>
      <c r="L22" s="34"/>
      <c r="M22" s="34"/>
    </row>
    <row r="23" spans="2:13" x14ac:dyDescent="0.25">
      <c r="B23" s="38" t="s">
        <v>101</v>
      </c>
      <c r="C23" s="39">
        <v>2</v>
      </c>
      <c r="D23" s="91" t="s">
        <v>102</v>
      </c>
      <c r="E23" s="184">
        <v>10</v>
      </c>
    </row>
    <row r="24" spans="2:13" x14ac:dyDescent="0.25">
      <c r="B24" s="38" t="s">
        <v>103</v>
      </c>
      <c r="C24" s="39">
        <v>2</v>
      </c>
      <c r="D24" s="91" t="s">
        <v>102</v>
      </c>
      <c r="E24" s="184">
        <v>10</v>
      </c>
    </row>
    <row r="25" spans="2:13" x14ac:dyDescent="0.25">
      <c r="B25" s="38"/>
      <c r="C25" s="39"/>
      <c r="D25" s="91"/>
      <c r="E25" s="184"/>
    </row>
    <row r="26" spans="2:13" x14ac:dyDescent="0.25">
      <c r="B26" s="38"/>
      <c r="C26" s="39"/>
      <c r="D26" s="91"/>
      <c r="E26" s="184"/>
    </row>
    <row r="27" spans="2:13" x14ac:dyDescent="0.25">
      <c r="B27" s="38"/>
      <c r="C27" s="39"/>
      <c r="D27" s="91"/>
      <c r="E27" s="184"/>
    </row>
    <row r="28" spans="2:13" x14ac:dyDescent="0.25">
      <c r="B28" s="38"/>
      <c r="C28" s="39"/>
      <c r="D28" s="91"/>
      <c r="E28" s="184"/>
    </row>
    <row r="29" spans="2:13" s="34" customFormat="1" x14ac:dyDescent="0.25">
      <c r="B29" s="38"/>
      <c r="C29" s="39"/>
      <c r="D29" s="91"/>
      <c r="E29" s="41"/>
      <c r="F29" s="28"/>
      <c r="G29" s="28"/>
      <c r="H29" s="28"/>
      <c r="I29" s="28"/>
      <c r="J29" s="28"/>
      <c r="K29" s="28"/>
      <c r="L29" s="28"/>
      <c r="M29" s="28"/>
    </row>
    <row r="30" spans="2:13" ht="16.5" thickBot="1" x14ac:dyDescent="0.3">
      <c r="B30" s="42"/>
      <c r="C30" s="43"/>
      <c r="D30" s="94"/>
      <c r="E30" s="44"/>
    </row>
    <row r="31" spans="2:13" x14ac:dyDescent="0.25">
      <c r="B31" s="45"/>
      <c r="C31" s="46"/>
      <c r="D31" s="92"/>
      <c r="E31" s="96"/>
    </row>
    <row r="32" spans="2:13" ht="24.75" customHeight="1" x14ac:dyDescent="0.25"/>
    <row r="33" spans="2:5" ht="16.5" thickBot="1" x14ac:dyDescent="0.3"/>
    <row r="34" spans="2:5" ht="16.5" thickBot="1" x14ac:dyDescent="0.3">
      <c r="B34" s="231" t="s">
        <v>16</v>
      </c>
      <c r="C34" s="232"/>
      <c r="D34" s="233"/>
      <c r="E34" s="185">
        <f>SUM(E10:E13,E23:E28)+L3</f>
        <v>320</v>
      </c>
    </row>
  </sheetData>
  <mergeCells count="5">
    <mergeCell ref="B34:D34"/>
    <mergeCell ref="H1:K1"/>
    <mergeCell ref="B8:E8"/>
    <mergeCell ref="B21:E21"/>
    <mergeCell ref="B6:F6"/>
  </mergeCells>
  <dataValidations count="3">
    <dataValidation type="list" allowBlank="1" showInputMessage="1" showErrorMessage="1" sqref="M6:M43" xr:uid="{00000000-0002-0000-0400-000000000000}">
      <formula1>$Z$6:$Z$7</formula1>
    </dataValidation>
    <dataValidation type="list" allowBlank="1" showInputMessage="1" showErrorMessage="1" sqref="B6 B36:B43" xr:uid="{00000000-0002-0000-0400-000001000000}">
      <formula1>$Z$11:$Z$17</formula1>
    </dataValidation>
    <dataValidation type="list" allowBlank="1" showInputMessage="1" showErrorMessage="1" sqref="E6 E36:E43" xr:uid="{00000000-0002-0000-0400-000002000000}">
      <formula1>$Z$19:$Z$20</formula1>
    </dataValidation>
  </dataValidations>
  <pageMargins left="0.2" right="0.2" top="0.25" bottom="0.25" header="0" footer="0.3"/>
  <pageSetup scale="86" orientation="landscape" r:id="rId1"/>
  <colBreaks count="1" manualBreakCount="1">
    <brk id="5"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3000000}">
          <x14:formula1>
            <xm:f>'C:\Users\AD67598\Desktop\PEO\Sample TO\Amend\[PEO Sample TO Pricing.xlsx]Drop Downs'!#REF!</xm:f>
          </x14:formula1>
          <xm:sqref>C6 C36:C43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topLeftCell="A10" zoomScale="110" zoomScaleNormal="110" workbookViewId="0">
      <selection activeCell="D13" sqref="D13"/>
    </sheetView>
  </sheetViews>
  <sheetFormatPr defaultColWidth="9.140625" defaultRowHeight="15.75" x14ac:dyDescent="0.25"/>
  <cols>
    <col min="1" max="1" width="26.42578125" style="29" customWidth="1"/>
    <col min="2" max="2" width="20.5703125" style="28" bestFit="1" customWidth="1"/>
    <col min="3" max="3" width="33" style="29" customWidth="1"/>
    <col min="4" max="4" width="15.7109375" style="28" customWidth="1"/>
    <col min="5" max="5" width="23.42578125" style="29" customWidth="1"/>
    <col min="6" max="6" width="18.5703125" style="28" customWidth="1"/>
    <col min="7" max="16384" width="9.140625" style="28"/>
  </cols>
  <sheetData>
    <row r="1" spans="1:6" ht="16.5" thickBot="1" x14ac:dyDescent="0.3"/>
    <row r="2" spans="1:6" s="34" customFormat="1" ht="81.75" customHeight="1" thickBot="1" x14ac:dyDescent="0.3">
      <c r="A2" s="82" t="s">
        <v>54</v>
      </c>
      <c r="B2" s="31" t="s">
        <v>5</v>
      </c>
      <c r="C2" s="32" t="s">
        <v>19</v>
      </c>
      <c r="D2" s="31" t="s">
        <v>20</v>
      </c>
      <c r="E2" s="32" t="s">
        <v>21</v>
      </c>
      <c r="F2" s="33" t="s">
        <v>15</v>
      </c>
    </row>
    <row r="3" spans="1:6" ht="78.75" x14ac:dyDescent="0.25">
      <c r="A3" s="186" t="s">
        <v>136</v>
      </c>
      <c r="B3" s="36" t="s">
        <v>104</v>
      </c>
      <c r="C3" s="37" t="s">
        <v>137</v>
      </c>
      <c r="D3" s="187">
        <f>SUM('Sample TO Per Period'!C9:C14)</f>
        <v>600</v>
      </c>
      <c r="E3" s="188">
        <v>1</v>
      </c>
      <c r="F3" s="189">
        <f>D3*E3</f>
        <v>600</v>
      </c>
    </row>
    <row r="4" spans="1:6" ht="78.75" x14ac:dyDescent="0.25">
      <c r="A4" s="186" t="s">
        <v>136</v>
      </c>
      <c r="B4" s="39" t="s">
        <v>105</v>
      </c>
      <c r="C4" s="37" t="s">
        <v>106</v>
      </c>
      <c r="D4" s="190">
        <f>SUM('Sample TO Per Period'!C9:C14)</f>
        <v>600</v>
      </c>
      <c r="E4" s="188">
        <v>1</v>
      </c>
      <c r="F4" s="189">
        <f>D4*E4</f>
        <v>600</v>
      </c>
    </row>
    <row r="5" spans="1:6" x14ac:dyDescent="0.25">
      <c r="A5" s="191"/>
      <c r="B5" s="39"/>
      <c r="C5" s="40"/>
      <c r="D5" s="39"/>
      <c r="E5" s="40"/>
      <c r="F5" s="192"/>
    </row>
    <row r="6" spans="1:6" x14ac:dyDescent="0.25">
      <c r="A6" s="191"/>
      <c r="B6" s="39"/>
      <c r="C6" s="40"/>
      <c r="D6" s="39"/>
      <c r="E6" s="40"/>
      <c r="F6" s="192"/>
    </row>
    <row r="7" spans="1:6" x14ac:dyDescent="0.25">
      <c r="A7" s="191"/>
      <c r="B7" s="39"/>
      <c r="C7" s="40"/>
      <c r="D7" s="39"/>
      <c r="E7" s="40"/>
      <c r="F7" s="192"/>
    </row>
    <row r="8" spans="1:6" x14ac:dyDescent="0.25">
      <c r="A8" s="191"/>
      <c r="B8" s="39"/>
      <c r="C8" s="40"/>
      <c r="D8" s="39"/>
      <c r="E8" s="40"/>
      <c r="F8" s="192"/>
    </row>
    <row r="9" spans="1:6" x14ac:dyDescent="0.25">
      <c r="A9" s="191"/>
      <c r="B9" s="39"/>
      <c r="C9" s="40"/>
      <c r="D9" s="39"/>
      <c r="E9" s="40"/>
      <c r="F9" s="192"/>
    </row>
    <row r="10" spans="1:6" x14ac:dyDescent="0.25">
      <c r="A10" s="191"/>
      <c r="B10" s="39"/>
      <c r="C10" s="40"/>
      <c r="D10" s="39"/>
      <c r="E10" s="40"/>
      <c r="F10" s="192"/>
    </row>
    <row r="11" spans="1:6" ht="16.5" thickBot="1" x14ac:dyDescent="0.3">
      <c r="A11" s="191"/>
      <c r="B11" s="39"/>
      <c r="C11" s="40"/>
      <c r="D11" s="39"/>
      <c r="E11" s="47" t="s">
        <v>17</v>
      </c>
      <c r="F11" s="192">
        <f>SUM(F3:F10)</f>
        <v>1200</v>
      </c>
    </row>
    <row r="12" spans="1:6" s="34" customFormat="1" ht="16.5" thickBot="1" x14ac:dyDescent="0.3">
      <c r="A12" s="82" t="s">
        <v>13</v>
      </c>
      <c r="B12" s="31" t="s">
        <v>11</v>
      </c>
      <c r="C12" s="32" t="s">
        <v>19</v>
      </c>
      <c r="D12" s="31" t="s">
        <v>20</v>
      </c>
      <c r="E12" s="32" t="s">
        <v>21</v>
      </c>
      <c r="F12" s="33" t="s">
        <v>15</v>
      </c>
    </row>
    <row r="13" spans="1:6" ht="78.75" x14ac:dyDescent="0.25">
      <c r="A13" s="186" t="s">
        <v>136</v>
      </c>
      <c r="B13" s="36" t="s">
        <v>104</v>
      </c>
      <c r="C13" s="37" t="s">
        <v>137</v>
      </c>
      <c r="D13" s="190">
        <f>SUM('Sample TO Per Period'!I9:I14)</f>
        <v>600</v>
      </c>
      <c r="E13" s="193">
        <v>1</v>
      </c>
      <c r="F13" s="189">
        <f>D13*E13</f>
        <v>600</v>
      </c>
    </row>
    <row r="14" spans="1:6" ht="78.75" x14ac:dyDescent="0.25">
      <c r="A14" s="186" t="s">
        <v>136</v>
      </c>
      <c r="B14" s="39" t="s">
        <v>105</v>
      </c>
      <c r="C14" s="37" t="s">
        <v>106</v>
      </c>
      <c r="D14" s="190">
        <f>SUM('Sample TO Per Period'!I9:I14)</f>
        <v>600</v>
      </c>
      <c r="E14" s="193">
        <v>1</v>
      </c>
      <c r="F14" s="189">
        <f>D14*E14</f>
        <v>600</v>
      </c>
    </row>
    <row r="15" spans="1:6" x14ac:dyDescent="0.25">
      <c r="A15" s="191"/>
      <c r="B15" s="39"/>
      <c r="C15" s="40"/>
      <c r="D15" s="39"/>
      <c r="E15" s="40"/>
      <c r="F15" s="192"/>
    </row>
    <row r="16" spans="1:6" x14ac:dyDescent="0.25">
      <c r="A16" s="191"/>
      <c r="B16" s="39"/>
      <c r="C16" s="40"/>
      <c r="D16" s="39"/>
      <c r="E16" s="40"/>
      <c r="F16" s="192"/>
    </row>
    <row r="17" spans="1:6" x14ac:dyDescent="0.25">
      <c r="A17" s="191"/>
      <c r="B17" s="39"/>
      <c r="C17" s="40"/>
      <c r="D17" s="39"/>
      <c r="E17" s="40"/>
      <c r="F17" s="192"/>
    </row>
    <row r="18" spans="1:6" x14ac:dyDescent="0.25">
      <c r="A18" s="191"/>
      <c r="B18" s="39"/>
      <c r="C18" s="40"/>
      <c r="D18" s="39"/>
      <c r="E18" s="40"/>
      <c r="F18" s="192"/>
    </row>
    <row r="19" spans="1:6" x14ac:dyDescent="0.25">
      <c r="A19" s="191"/>
      <c r="B19" s="39"/>
      <c r="C19" s="40"/>
      <c r="D19" s="39"/>
      <c r="E19" s="40"/>
      <c r="F19" s="192"/>
    </row>
    <row r="20" spans="1:6" x14ac:dyDescent="0.25">
      <c r="A20" s="191"/>
      <c r="B20" s="39"/>
      <c r="C20" s="40"/>
      <c r="D20" s="39"/>
      <c r="E20" s="47" t="s">
        <v>18</v>
      </c>
      <c r="F20" s="192">
        <f>SUM(F12:F19)</f>
        <v>1200</v>
      </c>
    </row>
    <row r="21" spans="1:6" x14ac:dyDescent="0.25">
      <c r="A21" s="194"/>
      <c r="B21" s="49"/>
      <c r="C21" s="195"/>
      <c r="D21" s="49"/>
      <c r="E21" s="48"/>
      <c r="F21" s="50"/>
    </row>
    <row r="22" spans="1:6" ht="32.25" thickBot="1" x14ac:dyDescent="0.3">
      <c r="A22" s="196"/>
      <c r="B22" s="43"/>
      <c r="C22" s="197"/>
      <c r="D22" s="43"/>
      <c r="E22" s="51" t="s">
        <v>16</v>
      </c>
      <c r="F22" s="198">
        <f>SUM(F20,F11)</f>
        <v>2400</v>
      </c>
    </row>
  </sheetData>
  <pageMargins left="0.7" right="0.7" top="0.75" bottom="0.75" header="0.3" footer="0.3"/>
  <pageSetup scale="91"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7"/>
  <sheetViews>
    <sheetView zoomScaleNormal="100" workbookViewId="0">
      <selection activeCell="C5" sqref="C5"/>
    </sheetView>
  </sheetViews>
  <sheetFormatPr defaultColWidth="9.140625" defaultRowHeight="15" x14ac:dyDescent="0.25"/>
  <cols>
    <col min="1" max="1" width="19.5703125" style="69" customWidth="1"/>
    <col min="2" max="2" width="1.28515625" style="69" customWidth="1"/>
    <col min="3" max="3" width="98.28515625" style="69" customWidth="1"/>
    <col min="4" max="4" width="1.42578125" style="69" customWidth="1"/>
    <col min="5" max="16384" width="9.140625" style="69"/>
  </cols>
  <sheetData>
    <row r="1" spans="1:8" ht="18.75" x14ac:dyDescent="0.3">
      <c r="A1" s="53"/>
      <c r="B1" s="53"/>
      <c r="C1" s="54" t="s">
        <v>22</v>
      </c>
      <c r="D1" s="70"/>
      <c r="E1" s="70"/>
      <c r="F1" s="70"/>
      <c r="G1" s="70"/>
      <c r="H1" s="70"/>
    </row>
    <row r="2" spans="1:8" ht="51.75" x14ac:dyDescent="0.25">
      <c r="A2" s="55" t="s">
        <v>23</v>
      </c>
      <c r="B2" s="52"/>
      <c r="C2" s="56" t="s">
        <v>87</v>
      </c>
      <c r="D2" s="70"/>
      <c r="E2" s="70"/>
      <c r="F2" s="70"/>
      <c r="G2" s="70"/>
      <c r="H2" s="70"/>
    </row>
    <row r="3" spans="1:8" ht="18.75" x14ac:dyDescent="0.3">
      <c r="A3" s="67"/>
      <c r="B3" s="52"/>
      <c r="C3" s="54" t="s">
        <v>42</v>
      </c>
      <c r="D3" s="52"/>
      <c r="E3" s="52"/>
      <c r="F3" s="52"/>
      <c r="G3" s="52"/>
      <c r="H3" s="52"/>
    </row>
    <row r="4" spans="1:8" ht="64.5" x14ac:dyDescent="0.25">
      <c r="A4" s="67"/>
      <c r="B4" s="52"/>
      <c r="C4" s="68" t="s">
        <v>43</v>
      </c>
      <c r="D4" s="52"/>
      <c r="E4" s="52"/>
      <c r="F4" s="52"/>
      <c r="G4" s="52"/>
      <c r="H4" s="52"/>
    </row>
    <row r="5" spans="1:8" ht="64.5" x14ac:dyDescent="0.25">
      <c r="A5" s="67"/>
      <c r="B5" s="52"/>
      <c r="C5" s="68" t="s">
        <v>44</v>
      </c>
      <c r="D5" s="52"/>
      <c r="E5" s="52"/>
      <c r="F5" s="52"/>
      <c r="G5" s="52"/>
      <c r="H5" s="52"/>
    </row>
    <row r="6" spans="1:8" ht="39" x14ac:dyDescent="0.25">
      <c r="A6" s="67"/>
      <c r="B6" s="52"/>
      <c r="C6" s="68" t="s">
        <v>45</v>
      </c>
      <c r="D6" s="52"/>
      <c r="E6" s="52"/>
      <c r="F6" s="52"/>
      <c r="G6" s="52"/>
      <c r="H6" s="52"/>
    </row>
    <row r="7" spans="1:8" ht="15.75" thickBot="1" x14ac:dyDescent="0.3">
      <c r="A7" s="57"/>
      <c r="B7" s="57"/>
      <c r="C7" s="58"/>
      <c r="D7" s="59"/>
      <c r="E7" s="52"/>
      <c r="F7" s="52"/>
      <c r="G7" s="52"/>
      <c r="H7" s="52"/>
    </row>
    <row r="8" spans="1:8" ht="153.75" thickBot="1" x14ac:dyDescent="0.3">
      <c r="A8" s="60" t="s">
        <v>24</v>
      </c>
      <c r="B8" s="61"/>
      <c r="C8" s="199" t="s">
        <v>122</v>
      </c>
      <c r="D8" s="59"/>
      <c r="E8" s="52"/>
      <c r="F8" s="52"/>
      <c r="G8" s="52"/>
      <c r="H8" s="52"/>
    </row>
    <row r="9" spans="1:8" ht="26.25" thickBot="1" x14ac:dyDescent="0.3">
      <c r="A9" s="62" t="s">
        <v>25</v>
      </c>
      <c r="B9" s="61"/>
      <c r="C9" s="63" t="s">
        <v>118</v>
      </c>
      <c r="D9" s="59"/>
      <c r="E9" s="70"/>
      <c r="F9" s="70"/>
      <c r="G9" s="70"/>
      <c r="H9" s="70"/>
    </row>
    <row r="10" spans="1:8" ht="26.25" thickBot="1" x14ac:dyDescent="0.3">
      <c r="A10" s="62" t="s">
        <v>26</v>
      </c>
      <c r="B10" s="61"/>
      <c r="C10" s="63" t="s">
        <v>107</v>
      </c>
      <c r="D10" s="59"/>
      <c r="E10" s="70"/>
      <c r="F10" s="70"/>
      <c r="G10" s="70"/>
      <c r="H10" s="70"/>
    </row>
    <row r="11" spans="1:8" ht="39" thickBot="1" x14ac:dyDescent="0.3">
      <c r="A11" s="62" t="s">
        <v>27</v>
      </c>
      <c r="B11" s="61"/>
      <c r="C11" s="63" t="s">
        <v>123</v>
      </c>
      <c r="D11" s="59"/>
      <c r="E11" s="70"/>
      <c r="F11" s="70"/>
      <c r="G11" s="70"/>
      <c r="H11" s="70"/>
    </row>
    <row r="12" spans="1:8" ht="26.25" thickBot="1" x14ac:dyDescent="0.3">
      <c r="A12" s="62" t="s">
        <v>28</v>
      </c>
      <c r="B12" s="61"/>
      <c r="C12" s="63" t="s">
        <v>124</v>
      </c>
      <c r="D12" s="59"/>
      <c r="E12" s="70"/>
      <c r="F12" s="70"/>
      <c r="G12" s="70"/>
      <c r="H12" s="70"/>
    </row>
    <row r="13" spans="1:8" ht="26.25" thickBot="1" x14ac:dyDescent="0.3">
      <c r="A13" s="62" t="s">
        <v>29</v>
      </c>
      <c r="B13" s="61"/>
      <c r="C13" s="63" t="s">
        <v>125</v>
      </c>
      <c r="D13" s="59"/>
      <c r="E13" s="70"/>
      <c r="F13" s="70"/>
      <c r="G13" s="70"/>
      <c r="H13" s="70"/>
    </row>
    <row r="14" spans="1:8" ht="39" thickBot="1" x14ac:dyDescent="0.3">
      <c r="A14" s="62" t="s">
        <v>30</v>
      </c>
      <c r="B14" s="61"/>
      <c r="C14" s="63" t="s">
        <v>126</v>
      </c>
      <c r="D14" s="59"/>
      <c r="E14" s="70"/>
      <c r="F14" s="70"/>
      <c r="G14" s="70"/>
      <c r="H14" s="70"/>
    </row>
    <row r="15" spans="1:8" ht="26.25" thickBot="1" x14ac:dyDescent="0.3">
      <c r="A15" s="62" t="s">
        <v>31</v>
      </c>
      <c r="B15" s="61"/>
      <c r="C15" s="63" t="s">
        <v>127</v>
      </c>
      <c r="D15" s="59"/>
      <c r="E15" s="70"/>
      <c r="F15" s="70"/>
      <c r="G15" s="70"/>
      <c r="H15" s="70"/>
    </row>
    <row r="16" spans="1:8" ht="153.75" thickBot="1" x14ac:dyDescent="0.3">
      <c r="A16" s="62" t="s">
        <v>32</v>
      </c>
      <c r="B16" s="61"/>
      <c r="C16" s="63" t="s">
        <v>138</v>
      </c>
      <c r="D16" s="59"/>
      <c r="E16" s="70"/>
      <c r="F16" s="70"/>
      <c r="G16" s="70"/>
      <c r="H16" s="70"/>
    </row>
    <row r="17" spans="1:8" ht="26.25" thickBot="1" x14ac:dyDescent="0.3">
      <c r="A17" s="62" t="s">
        <v>33</v>
      </c>
      <c r="B17" s="61"/>
      <c r="C17" s="63" t="s">
        <v>128</v>
      </c>
      <c r="D17" s="59"/>
      <c r="E17" s="70"/>
      <c r="F17" s="70"/>
      <c r="G17" s="70"/>
      <c r="H17" s="70"/>
    </row>
    <row r="18" spans="1:8" ht="26.25" thickBot="1" x14ac:dyDescent="0.3">
      <c r="A18" s="62" t="s">
        <v>34</v>
      </c>
      <c r="B18" s="61"/>
      <c r="C18" s="63" t="s">
        <v>129</v>
      </c>
      <c r="D18" s="59"/>
      <c r="E18" s="70"/>
      <c r="F18" s="70"/>
      <c r="G18" s="70"/>
      <c r="H18" s="70"/>
    </row>
    <row r="19" spans="1:8" ht="15.75" thickBot="1" x14ac:dyDescent="0.3">
      <c r="A19" s="62" t="s">
        <v>35</v>
      </c>
      <c r="B19" s="61"/>
      <c r="C19" s="63" t="s">
        <v>108</v>
      </c>
      <c r="D19" s="59"/>
      <c r="E19" s="70"/>
      <c r="F19" s="70"/>
      <c r="G19" s="70"/>
      <c r="H19" s="70"/>
    </row>
    <row r="20" spans="1:8" ht="51.75" thickBot="1" x14ac:dyDescent="0.3">
      <c r="A20" s="62" t="s">
        <v>36</v>
      </c>
      <c r="B20" s="61"/>
      <c r="C20" s="63" t="s">
        <v>109</v>
      </c>
      <c r="D20" s="59"/>
      <c r="E20" s="70"/>
      <c r="F20" s="70"/>
      <c r="G20" s="70"/>
      <c r="H20" s="70"/>
    </row>
    <row r="21" spans="1:8" ht="51.75" thickBot="1" x14ac:dyDescent="0.3">
      <c r="A21" s="62" t="s">
        <v>37</v>
      </c>
      <c r="B21" s="61"/>
      <c r="C21" s="63" t="s">
        <v>130</v>
      </c>
      <c r="D21" s="59"/>
      <c r="E21" s="70"/>
      <c r="F21" s="70"/>
      <c r="G21" s="70"/>
      <c r="H21" s="70"/>
    </row>
    <row r="22" spans="1:8" ht="51.75" thickBot="1" x14ac:dyDescent="0.3">
      <c r="A22" s="62" t="s">
        <v>38</v>
      </c>
      <c r="B22" s="61"/>
      <c r="C22" s="63" t="s">
        <v>131</v>
      </c>
      <c r="D22" s="59"/>
      <c r="E22" s="70"/>
      <c r="F22" s="70"/>
      <c r="G22" s="70"/>
      <c r="H22" s="70"/>
    </row>
    <row r="23" spans="1:8" ht="64.5" thickBot="1" x14ac:dyDescent="0.3">
      <c r="A23" s="62" t="s">
        <v>39</v>
      </c>
      <c r="B23" s="61"/>
      <c r="C23" s="63" t="s">
        <v>132</v>
      </c>
      <c r="D23" s="59"/>
      <c r="E23" s="70"/>
      <c r="F23" s="70"/>
      <c r="G23" s="70"/>
      <c r="H23" s="70"/>
    </row>
    <row r="24" spans="1:8" ht="39" thickBot="1" x14ac:dyDescent="0.3">
      <c r="A24" s="62" t="s">
        <v>40</v>
      </c>
      <c r="B24" s="61"/>
      <c r="C24" s="63" t="s">
        <v>110</v>
      </c>
      <c r="D24" s="59"/>
      <c r="E24" s="70"/>
      <c r="F24" s="70"/>
      <c r="G24" s="70"/>
      <c r="H24" s="70"/>
    </row>
    <row r="25" spans="1:8" ht="26.25" thickBot="1" x14ac:dyDescent="0.3">
      <c r="A25" s="62" t="s">
        <v>41</v>
      </c>
      <c r="B25" s="61"/>
      <c r="C25" s="63" t="s">
        <v>133</v>
      </c>
      <c r="D25" s="59"/>
      <c r="E25" s="70"/>
      <c r="F25" s="70"/>
      <c r="G25" s="70"/>
      <c r="H25" s="70"/>
    </row>
    <row r="26" spans="1:8" x14ac:dyDescent="0.25">
      <c r="A26" s="64"/>
      <c r="B26" s="65"/>
      <c r="C26" s="66"/>
      <c r="D26" s="59"/>
      <c r="E26" s="70"/>
      <c r="F26" s="70"/>
      <c r="G26" s="70"/>
      <c r="H26" s="70"/>
    </row>
    <row r="27" spans="1:8" x14ac:dyDescent="0.25">
      <c r="A27" s="67"/>
      <c r="B27" s="52"/>
      <c r="C27" s="70"/>
      <c r="D27" s="52"/>
      <c r="E27" s="52"/>
      <c r="F27" s="52"/>
      <c r="G27" s="52"/>
      <c r="H27" s="52"/>
    </row>
  </sheetData>
  <pageMargins left="0.7" right="0.7" top="0.75" bottom="0.75" header="0.3" footer="0.3"/>
  <pageSetup scale="98" orientation="portrait" r:id="rId1"/>
  <colBreaks count="1" manualBreakCount="1">
    <brk id="2" max="2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Policy Auditing</Name>
    <Synchronization>Synchronous</Synchronization>
    <Type>10001</Type>
    <SequenceNumber>1100</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10002</Type>
    <SequenceNumber>1101</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10004</Type>
    <SequenceNumber>1102</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10006</Type>
    <SequenceNumber>1103</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10001</Type>
    <SequenceNumber>1100</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10002</Type>
    <SequenceNumber>1101</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10004</Type>
    <SequenceNumber>1102</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10006</Type>
    <SequenceNumber>1103</SequenceNumber>
    <Url/>
    <Assembly>Microsoft.Office.Policy, Version=15.0.0.0, Culture=neutral, PublicKeyToken=71e9bce111e9429c</Assembly>
    <Class>Microsoft.Office.RecordsManagement.Internal.AuditHandler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3F8904C3AB4CBC448CDCF9C66D549D93" ma:contentTypeVersion="0" ma:contentTypeDescription="Create a new document." ma:contentTypeScope="" ma:versionID="245997402565bb9fcd42d24cb4d76b69">
  <xsd:schema xmlns:xsd="http://www.w3.org/2001/XMLSchema" xmlns:xs="http://www.w3.org/2001/XMLSchema" xmlns:p="http://schemas.microsoft.com/office/2006/metadata/properties" xmlns:ns1="http://schemas.microsoft.com/sharepoint/v3" targetNamespace="http://schemas.microsoft.com/office/2006/metadata/properties" ma:root="true" ma:fieldsID="5101861a701d6bf958b0dec918ba22c3" ns1:_="">
    <xsd:import namespace="http://schemas.microsoft.com/sharepoint/v3"/>
    <xsd:element name="properties">
      <xsd:complexType>
        <xsd:sequence>
          <xsd:element name="documentManagement">
            <xsd:complexType>
              <xsd:all>
                <xsd:element ref="ns1:_dlc_Exemp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hidden="true" ma:internalName="_dlc_Exempt"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p:Policy xmlns:p="office.server.policy" id="" local="true">
  <p:Name>Item</p:Name>
  <p:Description/>
  <p:Statement/>
  <p:PolicyItems>
    <p:PolicyItem featureId="Microsoft.Office.RecordsManagement.PolicyFeatures.PolicyAudit" staticId="0x01|1757814118" UniqueId="03f075b2-2a42-45e5-95b0-64e54bbe6b95">
      <p:Name>Auditing</p:Name>
      <p:Description>Audits user actions on documents and list items to the Audit Log.</p:Description>
      <p:CustomData>
        <Audit>
          <Update/>
          <CheckInOut/>
          <MoveCopy/>
          <DeleteRestore/>
        </Audit>
      </p:CustomData>
    </p:PolicyItem>
  </p:PolicyItems>
</p:Policy>
</file>

<file path=customXml/itemProps1.xml><?xml version="1.0" encoding="utf-8"?>
<ds:datastoreItem xmlns:ds="http://schemas.openxmlformats.org/officeDocument/2006/customXml" ds:itemID="{FA29CBE7-6D53-488D-82B6-C5C958E3D953}">
  <ds:schemaRefs>
    <ds:schemaRef ds:uri="http://schemas.microsoft.com/sharepoint/events"/>
  </ds:schemaRefs>
</ds:datastoreItem>
</file>

<file path=customXml/itemProps2.xml><?xml version="1.0" encoding="utf-8"?>
<ds:datastoreItem xmlns:ds="http://schemas.openxmlformats.org/officeDocument/2006/customXml" ds:itemID="{1EFB32C1-B217-47E8-A955-30A9513EF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FDF756-D43B-43ED-A6E4-7F1BA10B8563}">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60E1A6D0-8440-425A-923B-2B0849402147}">
  <ds:schemaRefs>
    <ds:schemaRef ds:uri="http://schemas.microsoft.com/sharepoint/v3/contenttype/forms"/>
  </ds:schemaRefs>
</ds:datastoreItem>
</file>

<file path=customXml/itemProps5.xml><?xml version="1.0" encoding="utf-8"?>
<ds:datastoreItem xmlns:ds="http://schemas.openxmlformats.org/officeDocument/2006/customXml" ds:itemID="{A2E6D188-0977-42F9-98CA-D4170DC8F865}">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Offeror Info</vt:lpstr>
      <vt:lpstr>Summary of Costs</vt:lpstr>
      <vt:lpstr>Sample TO Per Period</vt:lpstr>
      <vt:lpstr>Labor Rate Buildup</vt:lpstr>
      <vt:lpstr>Travel</vt:lpstr>
      <vt:lpstr>ODCs</vt:lpstr>
      <vt:lpstr>Comp Plan</vt:lpstr>
      <vt:lpstr>'Comp Plan'!Print_Area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Levy, Marina (CMS/OIT)</cp:lastModifiedBy>
  <dcterms:created xsi:type="dcterms:W3CDTF">2018-05-09T17:37:56Z</dcterms:created>
  <dcterms:modified xsi:type="dcterms:W3CDTF">2024-07-01T13:25:29Z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0x0101003F8904C3AB4CBC448CDCF9C66D549D93</vt:lpwstr>
  </property>
</Properties>
</file>