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KWW\Documents\Confidential\Manual\Examples to Sanitize for Skyward\Sanitized\"/>
    </mc:Choice>
  </mc:AlternateContent>
  <xr:revisionPtr revIDLastSave="0" documentId="13_ncr:1_{8B68214E-9C7B-4592-8DB6-0F5639127CE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usiness Quote" sheetId="3" r:id="rId1"/>
    <sheet name="Pricing Summary" sheetId="2" r:id="rId2"/>
    <sheet name="GSA Rates" sheetId="1" r:id="rId3"/>
    <sheet name="Task 1-Audits, DR's, Reopenings" sheetId="4" r:id="rId4"/>
    <sheet name="Task 2 - IRIS" sheetId="8" r:id="rId5"/>
    <sheet name="Task 3 - 5503 Audits" sheetId="9" r:id="rId6"/>
    <sheet name="Task 4 - Appeals" sheetId="10" r:id="rId7"/>
    <sheet name="Travel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4" l="1"/>
  <c r="C28" i="4" l="1"/>
  <c r="B26" i="10" l="1"/>
  <c r="C26" i="10"/>
  <c r="J11" i="10" l="1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10" i="10"/>
  <c r="D26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10" i="10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10" i="9"/>
  <c r="F26" i="10" l="1"/>
  <c r="F6" i="10" s="1"/>
  <c r="H26" i="10"/>
  <c r="H6" i="10" s="1"/>
  <c r="J26" i="10"/>
  <c r="J6" i="10" s="1"/>
  <c r="C26" i="9"/>
  <c r="C6" i="9" s="1"/>
  <c r="B68" i="8"/>
  <c r="B8" i="8" s="1"/>
  <c r="B48" i="8"/>
  <c r="K70" i="4"/>
  <c r="J70" i="4"/>
  <c r="I70" i="4"/>
  <c r="B7" i="8" l="1"/>
  <c r="I8" i="4"/>
  <c r="D70" i="4"/>
  <c r="C70" i="4"/>
  <c r="B70" i="4"/>
  <c r="K49" i="4"/>
  <c r="K7" i="4" s="1"/>
  <c r="J49" i="4"/>
  <c r="J7" i="4" s="1"/>
  <c r="I49" i="4"/>
  <c r="I7" i="4" s="1"/>
  <c r="D49" i="4"/>
  <c r="C49" i="4"/>
  <c r="B49" i="4"/>
  <c r="J8" i="4"/>
  <c r="K8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H54" i="4"/>
  <c r="G54" i="4"/>
  <c r="F54" i="4"/>
  <c r="H33" i="4"/>
  <c r="G33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12" i="4"/>
  <c r="F13" i="4"/>
  <c r="F14" i="4"/>
  <c r="F15" i="4"/>
  <c r="F16" i="4"/>
  <c r="F17" i="4"/>
  <c r="F18" i="4"/>
  <c r="F19" i="4"/>
  <c r="F20" i="4"/>
  <c r="F21" i="4"/>
  <c r="F22" i="4"/>
  <c r="F23" i="4"/>
  <c r="O23" i="4" s="1"/>
  <c r="C15" i="3" s="1"/>
  <c r="F24" i="4"/>
  <c r="F25" i="4"/>
  <c r="F26" i="4"/>
  <c r="F27" i="4"/>
  <c r="F12" i="4"/>
  <c r="D28" i="4"/>
  <c r="B28" i="4"/>
  <c r="I28" i="4"/>
  <c r="I6" i="4" s="1"/>
  <c r="J28" i="4"/>
  <c r="J6" i="4" s="1"/>
  <c r="K28" i="4"/>
  <c r="K6" i="4" s="1"/>
  <c r="O54" i="4" l="1"/>
  <c r="C52" i="3" s="1"/>
  <c r="O66" i="4"/>
  <c r="C64" i="3" s="1"/>
  <c r="O58" i="4"/>
  <c r="C56" i="3" s="1"/>
  <c r="O62" i="4"/>
  <c r="C60" i="3" s="1"/>
  <c r="G70" i="4"/>
  <c r="G8" i="4" s="1"/>
  <c r="H70" i="4"/>
  <c r="H8" i="4" s="1"/>
  <c r="O19" i="4"/>
  <c r="C11" i="3" s="1"/>
  <c r="O59" i="4"/>
  <c r="C57" i="3" s="1"/>
  <c r="O55" i="4"/>
  <c r="C53" i="3" s="1"/>
  <c r="O33" i="4"/>
  <c r="C28" i="3" s="1"/>
  <c r="O68" i="4"/>
  <c r="C66" i="3" s="1"/>
  <c r="O64" i="4"/>
  <c r="C62" i="3" s="1"/>
  <c r="O60" i="4"/>
  <c r="C58" i="3" s="1"/>
  <c r="O56" i="4"/>
  <c r="C54" i="3" s="1"/>
  <c r="F70" i="4"/>
  <c r="F8" i="4" s="1"/>
  <c r="O67" i="4"/>
  <c r="C65" i="3" s="1"/>
  <c r="O63" i="4"/>
  <c r="C61" i="3" s="1"/>
  <c r="O69" i="4"/>
  <c r="C67" i="3" s="1"/>
  <c r="O65" i="4"/>
  <c r="C63" i="3" s="1"/>
  <c r="O61" i="4"/>
  <c r="C59" i="3" s="1"/>
  <c r="O57" i="4"/>
  <c r="C55" i="3" s="1"/>
  <c r="G49" i="4"/>
  <c r="G7" i="4" s="1"/>
  <c r="O47" i="4"/>
  <c r="C42" i="3" s="1"/>
  <c r="O43" i="4"/>
  <c r="C38" i="3" s="1"/>
  <c r="O39" i="4"/>
  <c r="C34" i="3" s="1"/>
  <c r="O35" i="4"/>
  <c r="C30" i="3" s="1"/>
  <c r="H49" i="4"/>
  <c r="H7" i="4" s="1"/>
  <c r="O45" i="4"/>
  <c r="C40" i="3" s="1"/>
  <c r="O41" i="4"/>
  <c r="C36" i="3" s="1"/>
  <c r="O37" i="4"/>
  <c r="C32" i="3" s="1"/>
  <c r="O46" i="4"/>
  <c r="C41" i="3" s="1"/>
  <c r="O42" i="4"/>
  <c r="C37" i="3" s="1"/>
  <c r="O38" i="4"/>
  <c r="C33" i="3" s="1"/>
  <c r="O34" i="4"/>
  <c r="C29" i="3" s="1"/>
  <c r="O48" i="4"/>
  <c r="C43" i="3" s="1"/>
  <c r="O44" i="4"/>
  <c r="C39" i="3" s="1"/>
  <c r="O40" i="4"/>
  <c r="C35" i="3" s="1"/>
  <c r="O36" i="4"/>
  <c r="C31" i="3" s="1"/>
  <c r="F49" i="4"/>
  <c r="F7" i="4" s="1"/>
  <c r="O24" i="4"/>
  <c r="C16" i="3" s="1"/>
  <c r="O12" i="4"/>
  <c r="C4" i="3" s="1"/>
  <c r="O27" i="4"/>
  <c r="C19" i="3" s="1"/>
  <c r="O15" i="4"/>
  <c r="C7" i="3" s="1"/>
  <c r="O20" i="4"/>
  <c r="C12" i="3" s="1"/>
  <c r="O26" i="4"/>
  <c r="C18" i="3" s="1"/>
  <c r="O22" i="4"/>
  <c r="C14" i="3" s="1"/>
  <c r="O14" i="4"/>
  <c r="C6" i="3" s="1"/>
  <c r="O25" i="4"/>
  <c r="C17" i="3" s="1"/>
  <c r="O21" i="4"/>
  <c r="C13" i="3" s="1"/>
  <c r="O17" i="4"/>
  <c r="C9" i="3" s="1"/>
  <c r="O16" i="4"/>
  <c r="C8" i="3" s="1"/>
  <c r="H28" i="4"/>
  <c r="H6" i="4" s="1"/>
  <c r="O18" i="4"/>
  <c r="C10" i="3" s="1"/>
  <c r="O13" i="4"/>
  <c r="C5" i="3" s="1"/>
  <c r="G28" i="4"/>
  <c r="G6" i="4" s="1"/>
  <c r="F199" i="11"/>
  <c r="F198" i="11"/>
  <c r="F197" i="11"/>
  <c r="F196" i="11"/>
  <c r="F195" i="11"/>
  <c r="F194" i="11"/>
  <c r="F193" i="11"/>
  <c r="F192" i="11"/>
  <c r="F191" i="11"/>
  <c r="F190" i="11"/>
  <c r="F188" i="11"/>
  <c r="F184" i="11"/>
  <c r="F183" i="11"/>
  <c r="F182" i="11"/>
  <c r="F181" i="11"/>
  <c r="F180" i="11"/>
  <c r="F179" i="11"/>
  <c r="F178" i="11"/>
  <c r="F177" i="11"/>
  <c r="F176" i="11"/>
  <c r="F175" i="11"/>
  <c r="F173" i="11"/>
  <c r="F169" i="11"/>
  <c r="F168" i="11"/>
  <c r="F167" i="11"/>
  <c r="F166" i="11"/>
  <c r="F165" i="11"/>
  <c r="F164" i="11"/>
  <c r="F163" i="11"/>
  <c r="F162" i="11"/>
  <c r="F161" i="11"/>
  <c r="F160" i="11"/>
  <c r="F158" i="11"/>
  <c r="F154" i="11"/>
  <c r="F153" i="11"/>
  <c r="F152" i="11"/>
  <c r="F151" i="11"/>
  <c r="F150" i="11"/>
  <c r="F149" i="11"/>
  <c r="F148" i="11"/>
  <c r="F147" i="11"/>
  <c r="F146" i="11"/>
  <c r="F145" i="11"/>
  <c r="F143" i="11"/>
  <c r="F134" i="11"/>
  <c r="F133" i="11"/>
  <c r="F132" i="11"/>
  <c r="F131" i="11"/>
  <c r="F130" i="11"/>
  <c r="F129" i="11"/>
  <c r="F128" i="11"/>
  <c r="F127" i="11"/>
  <c r="F126" i="11"/>
  <c r="F125" i="11"/>
  <c r="F123" i="11"/>
  <c r="F119" i="11"/>
  <c r="F118" i="11"/>
  <c r="F117" i="11"/>
  <c r="F116" i="11"/>
  <c r="F115" i="11"/>
  <c r="F114" i="11"/>
  <c r="F113" i="11"/>
  <c r="F112" i="11"/>
  <c r="F111" i="11"/>
  <c r="F110" i="11"/>
  <c r="F108" i="11"/>
  <c r="F104" i="11"/>
  <c r="F103" i="11"/>
  <c r="F102" i="11"/>
  <c r="F101" i="11"/>
  <c r="F100" i="11"/>
  <c r="F99" i="11"/>
  <c r="F98" i="11"/>
  <c r="F97" i="11"/>
  <c r="F96" i="11"/>
  <c r="F95" i="11"/>
  <c r="F93" i="11"/>
  <c r="F89" i="11"/>
  <c r="F88" i="11"/>
  <c r="F87" i="11"/>
  <c r="F86" i="11"/>
  <c r="F85" i="11"/>
  <c r="F84" i="11"/>
  <c r="F83" i="11"/>
  <c r="F82" i="11"/>
  <c r="F81" i="11"/>
  <c r="F80" i="11"/>
  <c r="F78" i="11"/>
  <c r="F70" i="11"/>
  <c r="F69" i="11"/>
  <c r="F68" i="11"/>
  <c r="F67" i="11"/>
  <c r="F66" i="11"/>
  <c r="F65" i="11"/>
  <c r="F64" i="11"/>
  <c r="F63" i="11"/>
  <c r="F62" i="11"/>
  <c r="F61" i="11"/>
  <c r="F59" i="11"/>
  <c r="F55" i="11"/>
  <c r="F54" i="11"/>
  <c r="F53" i="11"/>
  <c r="F52" i="11"/>
  <c r="F51" i="11"/>
  <c r="F50" i="11"/>
  <c r="F49" i="11"/>
  <c r="F48" i="11"/>
  <c r="F47" i="11"/>
  <c r="F46" i="11"/>
  <c r="F44" i="11"/>
  <c r="F40" i="11"/>
  <c r="F39" i="11"/>
  <c r="F38" i="11"/>
  <c r="F37" i="11"/>
  <c r="F36" i="11"/>
  <c r="F35" i="11"/>
  <c r="F34" i="11"/>
  <c r="F33" i="11"/>
  <c r="F32" i="11"/>
  <c r="F31" i="11"/>
  <c r="F29" i="11"/>
  <c r="O8" i="4" l="1"/>
  <c r="O7" i="4"/>
  <c r="C20" i="3"/>
  <c r="G105" i="11"/>
  <c r="G90" i="11"/>
  <c r="G200" i="11"/>
  <c r="G155" i="11"/>
  <c r="G120" i="11"/>
  <c r="G170" i="11"/>
  <c r="G135" i="11"/>
  <c r="G185" i="11"/>
  <c r="G71" i="11"/>
  <c r="G56" i="11"/>
  <c r="G41" i="11"/>
  <c r="G137" i="11" l="1"/>
  <c r="B8" i="11" s="1"/>
  <c r="G202" i="11"/>
  <c r="B9" i="11" s="1"/>
  <c r="D69" i="3" l="1"/>
  <c r="E8" i="2"/>
  <c r="D45" i="3"/>
  <c r="E7" i="2"/>
  <c r="G26" i="11"/>
  <c r="G73" i="11" s="1"/>
  <c r="B7" i="11" l="1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52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28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4" i="3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H6" i="1"/>
  <c r="B53" i="3" s="1"/>
  <c r="H7" i="1"/>
  <c r="B54" i="3" s="1"/>
  <c r="H8" i="1"/>
  <c r="B55" i="3" s="1"/>
  <c r="H9" i="1"/>
  <c r="B56" i="3" s="1"/>
  <c r="H10" i="1"/>
  <c r="B57" i="3" s="1"/>
  <c r="H11" i="1"/>
  <c r="B58" i="3" s="1"/>
  <c r="H12" i="1"/>
  <c r="B59" i="3" s="1"/>
  <c r="H13" i="1"/>
  <c r="H14" i="1"/>
  <c r="B61" i="3" s="1"/>
  <c r="H15" i="1"/>
  <c r="H16" i="1"/>
  <c r="B63" i="3" s="1"/>
  <c r="H17" i="1"/>
  <c r="B64" i="3" s="1"/>
  <c r="H18" i="1"/>
  <c r="H19" i="1"/>
  <c r="B66" i="3" s="1"/>
  <c r="H20" i="1"/>
  <c r="B67" i="3" s="1"/>
  <c r="H5" i="1"/>
  <c r="B52" i="3" s="1"/>
  <c r="G6" i="1"/>
  <c r="B29" i="3" s="1"/>
  <c r="G7" i="1"/>
  <c r="B30" i="3" s="1"/>
  <c r="G8" i="1"/>
  <c r="B31" i="3" s="1"/>
  <c r="G9" i="1"/>
  <c r="B32" i="3" s="1"/>
  <c r="G10" i="1"/>
  <c r="B33" i="3" s="1"/>
  <c r="G11" i="1"/>
  <c r="B34" i="3" s="1"/>
  <c r="G12" i="1"/>
  <c r="B35" i="3" s="1"/>
  <c r="G13" i="1"/>
  <c r="G14" i="1"/>
  <c r="G15" i="1"/>
  <c r="G16" i="1"/>
  <c r="B39" i="3" s="1"/>
  <c r="G17" i="1"/>
  <c r="B40" i="3" s="1"/>
  <c r="G18" i="1"/>
  <c r="G19" i="1"/>
  <c r="B42" i="3" s="1"/>
  <c r="G20" i="1"/>
  <c r="B43" i="3" s="1"/>
  <c r="G5" i="1"/>
  <c r="B28" i="3" s="1"/>
  <c r="A48" i="4"/>
  <c r="A47" i="4"/>
  <c r="A46" i="4"/>
  <c r="M46" i="4" s="1"/>
  <c r="P46" i="4" s="1"/>
  <c r="A45" i="4"/>
  <c r="A44" i="4"/>
  <c r="A43" i="4"/>
  <c r="A42" i="4"/>
  <c r="M42" i="4" s="1"/>
  <c r="A41" i="4"/>
  <c r="M41" i="4" s="1"/>
  <c r="A40" i="4"/>
  <c r="A39" i="4"/>
  <c r="A38" i="4"/>
  <c r="M38" i="4" s="1"/>
  <c r="A37" i="4"/>
  <c r="A36" i="4"/>
  <c r="A35" i="4"/>
  <c r="A34" i="4"/>
  <c r="M34" i="4" s="1"/>
  <c r="A33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M67" i="4" l="1"/>
  <c r="P67" i="4" s="1"/>
  <c r="C37" i="8"/>
  <c r="D37" i="8" s="1"/>
  <c r="C45" i="8"/>
  <c r="C65" i="8"/>
  <c r="D65" i="8" s="1"/>
  <c r="C41" i="8"/>
  <c r="D41" i="8" s="1"/>
  <c r="M43" i="4"/>
  <c r="M39" i="4"/>
  <c r="P39" i="4" s="1"/>
  <c r="M47" i="4"/>
  <c r="M60" i="4"/>
  <c r="P60" i="4" s="1"/>
  <c r="C38" i="8"/>
  <c r="D38" i="8" s="1"/>
  <c r="C58" i="8"/>
  <c r="D58" i="8" s="1"/>
  <c r="B38" i="3"/>
  <c r="B62" i="3"/>
  <c r="D62" i="3" s="1"/>
  <c r="M62" i="4"/>
  <c r="P62" i="4" s="1"/>
  <c r="M40" i="4"/>
  <c r="C39" i="8"/>
  <c r="B37" i="3"/>
  <c r="C60" i="8"/>
  <c r="D60" i="8" s="1"/>
  <c r="B60" i="3"/>
  <c r="D60" i="3" s="1"/>
  <c r="M64" i="4"/>
  <c r="P64" i="4" s="1"/>
  <c r="C42" i="8"/>
  <c r="D42" i="8" s="1"/>
  <c r="C62" i="8"/>
  <c r="D62" i="8" s="1"/>
  <c r="B41" i="3"/>
  <c r="B65" i="3"/>
  <c r="D65" i="3" s="1"/>
  <c r="D21" i="3"/>
  <c r="E6" i="2"/>
  <c r="M63" i="4"/>
  <c r="P63" i="4" s="1"/>
  <c r="C56" i="8"/>
  <c r="D56" i="8" s="1"/>
  <c r="M58" i="4"/>
  <c r="M37" i="4"/>
  <c r="P37" i="4" s="1"/>
  <c r="C36" i="8"/>
  <c r="D36" i="8" s="1"/>
  <c r="M55" i="4"/>
  <c r="P55" i="4" s="1"/>
  <c r="C53" i="8"/>
  <c r="D53" i="8" s="1"/>
  <c r="C33" i="8"/>
  <c r="D33" i="8" s="1"/>
  <c r="M33" i="4"/>
  <c r="M69" i="4"/>
  <c r="P69" i="4" s="1"/>
  <c r="C67" i="8"/>
  <c r="D67" i="8" s="1"/>
  <c r="M48" i="4"/>
  <c r="P48" i="4" s="1"/>
  <c r="C47" i="8"/>
  <c r="D47" i="8" s="1"/>
  <c r="M68" i="4"/>
  <c r="P68" i="4" s="1"/>
  <c r="C66" i="8"/>
  <c r="D66" i="8" s="1"/>
  <c r="C46" i="8"/>
  <c r="D46" i="8" s="1"/>
  <c r="C64" i="8"/>
  <c r="D64" i="8" s="1"/>
  <c r="M66" i="4"/>
  <c r="P66" i="4" s="1"/>
  <c r="M45" i="4"/>
  <c r="P45" i="4" s="1"/>
  <c r="C44" i="8"/>
  <c r="D44" i="8" s="1"/>
  <c r="M65" i="4"/>
  <c r="P65" i="4" s="1"/>
  <c r="C63" i="8"/>
  <c r="D63" i="8" s="1"/>
  <c r="M44" i="4"/>
  <c r="P44" i="4" s="1"/>
  <c r="C43" i="8"/>
  <c r="D43" i="8" s="1"/>
  <c r="C61" i="8"/>
  <c r="D61" i="8" s="1"/>
  <c r="B36" i="3"/>
  <c r="C40" i="8"/>
  <c r="D40" i="8" s="1"/>
  <c r="M61" i="4"/>
  <c r="P61" i="4" s="1"/>
  <c r="C59" i="8"/>
  <c r="D59" i="8" s="1"/>
  <c r="C57" i="8"/>
  <c r="D57" i="8" s="1"/>
  <c r="M59" i="4"/>
  <c r="P59" i="4" s="1"/>
  <c r="M57" i="4"/>
  <c r="P57" i="4" s="1"/>
  <c r="C55" i="8"/>
  <c r="D55" i="8" s="1"/>
  <c r="M36" i="4"/>
  <c r="P36" i="4" s="1"/>
  <c r="C35" i="8"/>
  <c r="D35" i="8" s="1"/>
  <c r="M56" i="4"/>
  <c r="P56" i="4" s="1"/>
  <c r="C54" i="8"/>
  <c r="D54" i="8" s="1"/>
  <c r="M35" i="4"/>
  <c r="P35" i="4" s="1"/>
  <c r="C34" i="8"/>
  <c r="D34" i="8" s="1"/>
  <c r="M54" i="4"/>
  <c r="C52" i="8"/>
  <c r="D52" i="8" s="1"/>
  <c r="C32" i="8"/>
  <c r="D32" i="8" s="1"/>
  <c r="P58" i="4"/>
  <c r="P47" i="4"/>
  <c r="P40" i="4"/>
  <c r="P38" i="4"/>
  <c r="D45" i="8"/>
  <c r="D43" i="3"/>
  <c r="D35" i="3"/>
  <c r="D39" i="3"/>
  <c r="D39" i="8"/>
  <c r="P42" i="4"/>
  <c r="P41" i="4"/>
  <c r="P34" i="4"/>
  <c r="P43" i="4"/>
  <c r="D41" i="3"/>
  <c r="D33" i="3"/>
  <c r="D67" i="3"/>
  <c r="D59" i="3"/>
  <c r="D57" i="3"/>
  <c r="D53" i="3"/>
  <c r="D52" i="3"/>
  <c r="B26" i="9"/>
  <c r="B28" i="8"/>
  <c r="F28" i="4"/>
  <c r="D68" i="8" l="1"/>
  <c r="D8" i="8" s="1"/>
  <c r="B6" i="8"/>
  <c r="D48" i="8"/>
  <c r="D7" i="8" s="1"/>
  <c r="P33" i="4"/>
  <c r="P7" i="4" s="1"/>
  <c r="F6" i="4"/>
  <c r="O6" i="4" s="1"/>
  <c r="P54" i="4"/>
  <c r="P8" i="4" s="1"/>
  <c r="D54" i="3"/>
  <c r="D58" i="3"/>
  <c r="D61" i="3"/>
  <c r="D29" i="3"/>
  <c r="D38" i="3"/>
  <c r="D37" i="3"/>
  <c r="D30" i="3"/>
  <c r="D34" i="3"/>
  <c r="D36" i="3"/>
  <c r="D42" i="3"/>
  <c r="D31" i="3"/>
  <c r="D55" i="3"/>
  <c r="D56" i="3"/>
  <c r="D64" i="3"/>
  <c r="D66" i="3"/>
  <c r="D63" i="3"/>
  <c r="D32" i="3"/>
  <c r="D40" i="3"/>
  <c r="D28" i="3"/>
  <c r="C44" i="3"/>
  <c r="C68" i="3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5" i="1"/>
  <c r="B14" i="3" l="1"/>
  <c r="C22" i="8"/>
  <c r="M20" i="10"/>
  <c r="D20" i="9"/>
  <c r="E20" i="9" s="1"/>
  <c r="M22" i="4"/>
  <c r="C21" i="8"/>
  <c r="D21" i="8" s="1"/>
  <c r="D19" i="9"/>
  <c r="E19" i="9" s="1"/>
  <c r="M19" i="10"/>
  <c r="B13" i="3"/>
  <c r="D13" i="3" s="1"/>
  <c r="M21" i="4"/>
  <c r="C25" i="8"/>
  <c r="D25" i="8" s="1"/>
  <c r="M23" i="10"/>
  <c r="D23" i="9"/>
  <c r="E23" i="9" s="1"/>
  <c r="M25" i="4"/>
  <c r="B17" i="3"/>
  <c r="D17" i="3" s="1"/>
  <c r="B8" i="3"/>
  <c r="D8" i="3" s="1"/>
  <c r="M16" i="4"/>
  <c r="C16" i="8"/>
  <c r="D16" i="8" s="1"/>
  <c r="M14" i="10"/>
  <c r="D14" i="9"/>
  <c r="E14" i="9" s="1"/>
  <c r="B5" i="3"/>
  <c r="D5" i="3" s="1"/>
  <c r="M13" i="4"/>
  <c r="C13" i="8"/>
  <c r="D13" i="8" s="1"/>
  <c r="D11" i="9"/>
  <c r="E11" i="9" s="1"/>
  <c r="M11" i="10"/>
  <c r="G8" i="2"/>
  <c r="P49" i="4"/>
  <c r="Q49" i="4" s="1"/>
  <c r="G6" i="2"/>
  <c r="G7" i="2"/>
  <c r="B19" i="3"/>
  <c r="D19" i="3" s="1"/>
  <c r="M27" i="4"/>
  <c r="C27" i="8"/>
  <c r="D27" i="8" s="1"/>
  <c r="D25" i="9"/>
  <c r="E25" i="9" s="1"/>
  <c r="M25" i="10"/>
  <c r="B18" i="3"/>
  <c r="D18" i="3" s="1"/>
  <c r="M26" i="4"/>
  <c r="C26" i="8"/>
  <c r="D26" i="8" s="1"/>
  <c r="D24" i="9"/>
  <c r="E24" i="9" s="1"/>
  <c r="M24" i="10"/>
  <c r="B16" i="3"/>
  <c r="D16" i="3" s="1"/>
  <c r="M24" i="4"/>
  <c r="M22" i="10"/>
  <c r="C24" i="8"/>
  <c r="D24" i="8" s="1"/>
  <c r="D22" i="9"/>
  <c r="E22" i="9" s="1"/>
  <c r="B15" i="3"/>
  <c r="D15" i="3" s="1"/>
  <c r="M23" i="4"/>
  <c r="C23" i="8"/>
  <c r="D23" i="8" s="1"/>
  <c r="D21" i="9"/>
  <c r="E21" i="9" s="1"/>
  <c r="M21" i="10"/>
  <c r="B12" i="3"/>
  <c r="D12" i="3" s="1"/>
  <c r="M20" i="4"/>
  <c r="C20" i="8"/>
  <c r="D20" i="8" s="1"/>
  <c r="D18" i="9"/>
  <c r="E18" i="9" s="1"/>
  <c r="M18" i="10"/>
  <c r="B11" i="3"/>
  <c r="D11" i="3" s="1"/>
  <c r="C19" i="8"/>
  <c r="D19" i="8" s="1"/>
  <c r="D17" i="9"/>
  <c r="E17" i="9" s="1"/>
  <c r="M17" i="10"/>
  <c r="M19" i="4"/>
  <c r="B10" i="3"/>
  <c r="D10" i="3" s="1"/>
  <c r="M16" i="10"/>
  <c r="D16" i="9"/>
  <c r="E16" i="9" s="1"/>
  <c r="M18" i="4"/>
  <c r="C18" i="8"/>
  <c r="D18" i="8" s="1"/>
  <c r="B9" i="3"/>
  <c r="D9" i="3" s="1"/>
  <c r="M15" i="10"/>
  <c r="D15" i="9"/>
  <c r="E15" i="9" s="1"/>
  <c r="M17" i="4"/>
  <c r="C17" i="8"/>
  <c r="D17" i="8" s="1"/>
  <c r="B7" i="3"/>
  <c r="D7" i="3" s="1"/>
  <c r="C15" i="8"/>
  <c r="D15" i="8" s="1"/>
  <c r="M15" i="4"/>
  <c r="D13" i="9"/>
  <c r="E13" i="9" s="1"/>
  <c r="M13" i="10"/>
  <c r="B6" i="3"/>
  <c r="D6" i="3" s="1"/>
  <c r="M14" i="4"/>
  <c r="C14" i="8"/>
  <c r="D14" i="8" s="1"/>
  <c r="D12" i="9"/>
  <c r="E12" i="9" s="1"/>
  <c r="M12" i="10"/>
  <c r="B4" i="3"/>
  <c r="D4" i="3" s="1"/>
  <c r="M12" i="4"/>
  <c r="C12" i="8"/>
  <c r="D12" i="8" s="1"/>
  <c r="D10" i="9"/>
  <c r="M10" i="10"/>
  <c r="P70" i="4"/>
  <c r="Q70" i="4" s="1"/>
  <c r="D68" i="3"/>
  <c r="D44" i="3"/>
  <c r="D22" i="8"/>
  <c r="D14" i="3"/>
  <c r="I20" i="10" l="1"/>
  <c r="K20" i="10"/>
  <c r="G20" i="10"/>
  <c r="G23" i="10"/>
  <c r="I23" i="10"/>
  <c r="K23" i="10"/>
  <c r="G19" i="10"/>
  <c r="I19" i="10"/>
  <c r="K19" i="10"/>
  <c r="K16" i="10"/>
  <c r="I16" i="10"/>
  <c r="G16" i="10"/>
  <c r="K12" i="10"/>
  <c r="I12" i="10"/>
  <c r="G12" i="10"/>
  <c r="K24" i="10"/>
  <c r="I24" i="10"/>
  <c r="G24" i="10"/>
  <c r="K10" i="10"/>
  <c r="I10" i="10"/>
  <c r="G10" i="10"/>
  <c r="I14" i="10"/>
  <c r="G14" i="10"/>
  <c r="K14" i="10"/>
  <c r="G13" i="10"/>
  <c r="K13" i="10"/>
  <c r="I13" i="10"/>
  <c r="I15" i="10"/>
  <c r="G15" i="10"/>
  <c r="K15" i="10"/>
  <c r="I17" i="10"/>
  <c r="K17" i="10"/>
  <c r="G17" i="10"/>
  <c r="I22" i="10"/>
  <c r="G22" i="10"/>
  <c r="K22" i="10"/>
  <c r="I25" i="10"/>
  <c r="K25" i="10"/>
  <c r="G25" i="10"/>
  <c r="G21" i="10"/>
  <c r="I21" i="10"/>
  <c r="K21" i="10"/>
  <c r="K11" i="10"/>
  <c r="I11" i="10"/>
  <c r="G11" i="10"/>
  <c r="K18" i="10"/>
  <c r="I18" i="10"/>
  <c r="G18" i="10"/>
  <c r="C7" i="2"/>
  <c r="E10" i="9"/>
  <c r="E26" i="9" s="1"/>
  <c r="E6" i="9" s="1"/>
  <c r="C8" i="2"/>
  <c r="D20" i="3"/>
  <c r="P17" i="4"/>
  <c r="P26" i="4"/>
  <c r="P22" i="4"/>
  <c r="P21" i="4"/>
  <c r="P25" i="4"/>
  <c r="P15" i="4"/>
  <c r="P13" i="4"/>
  <c r="P14" i="4"/>
  <c r="P23" i="4"/>
  <c r="P19" i="4"/>
  <c r="P20" i="4"/>
  <c r="P24" i="4"/>
  <c r="P18" i="4"/>
  <c r="P27" i="4"/>
  <c r="P16" i="4"/>
  <c r="P12" i="4"/>
  <c r="D70" i="3"/>
  <c r="D46" i="3"/>
  <c r="D28" i="8"/>
  <c r="D6" i="8" s="1"/>
  <c r="P23" i="10" l="1"/>
  <c r="O23" i="10"/>
  <c r="P20" i="10"/>
  <c r="O20" i="10"/>
  <c r="P19" i="10"/>
  <c r="O19" i="10"/>
  <c r="P13" i="10"/>
  <c r="O13" i="10"/>
  <c r="P11" i="10"/>
  <c r="O11" i="10"/>
  <c r="P14" i="10"/>
  <c r="O14" i="10"/>
  <c r="P12" i="10"/>
  <c r="O12" i="10"/>
  <c r="P15" i="10"/>
  <c r="O15" i="10"/>
  <c r="P10" i="10"/>
  <c r="G26" i="10"/>
  <c r="O10" i="10"/>
  <c r="I26" i="10"/>
  <c r="P16" i="10"/>
  <c r="O16" i="10"/>
  <c r="B6" i="2"/>
  <c r="P22" i="10"/>
  <c r="O22" i="10"/>
  <c r="K26" i="10"/>
  <c r="P17" i="10"/>
  <c r="O17" i="10"/>
  <c r="P25" i="10"/>
  <c r="O25" i="10"/>
  <c r="P18" i="10"/>
  <c r="O18" i="10"/>
  <c r="P21" i="10"/>
  <c r="O21" i="10"/>
  <c r="P24" i="10"/>
  <c r="O24" i="10"/>
  <c r="B7" i="2"/>
  <c r="F7" i="2" s="1"/>
  <c r="I7" i="2" s="1"/>
  <c r="B8" i="2"/>
  <c r="F8" i="2" s="1"/>
  <c r="I8" i="2" s="1"/>
  <c r="P28" i="4"/>
  <c r="P6" i="4" s="1"/>
  <c r="D22" i="3"/>
  <c r="O26" i="10" l="1"/>
  <c r="O6" i="10" s="1"/>
  <c r="P26" i="10"/>
  <c r="P6" i="10" s="1"/>
  <c r="C6" i="2"/>
  <c r="D6" i="2" l="1"/>
  <c r="H6" i="2"/>
  <c r="H9" i="2" s="1"/>
  <c r="F6" i="2" l="1"/>
  <c r="I6" i="2" s="1"/>
  <c r="F9" i="2" l="1"/>
</calcChain>
</file>

<file path=xl/sharedStrings.xml><?xml version="1.0" encoding="utf-8"?>
<sst xmlns="http://schemas.openxmlformats.org/spreadsheetml/2006/main" count="491" uniqueCount="168">
  <si>
    <t>GSA Labor Category</t>
  </si>
  <si>
    <t>GSA hourly Rate</t>
  </si>
  <si>
    <t>Principal V</t>
  </si>
  <si>
    <t>Senior Manager I</t>
  </si>
  <si>
    <t>Manager I</t>
  </si>
  <si>
    <t>Manager III</t>
  </si>
  <si>
    <t>Senior Accountant III</t>
  </si>
  <si>
    <t>Staff Accountant I</t>
  </si>
  <si>
    <t>Staff Accountant II</t>
  </si>
  <si>
    <t>Staff Accountant III</t>
  </si>
  <si>
    <t>Paraprofessional I</t>
  </si>
  <si>
    <t>Paraprofessional IV</t>
  </si>
  <si>
    <t>Senior Analyst V</t>
  </si>
  <si>
    <t>Staff Analyst I</t>
  </si>
  <si>
    <t>Staff Analyst III</t>
  </si>
  <si>
    <t>Systems Analyst</t>
  </si>
  <si>
    <t>Data Manager I</t>
  </si>
  <si>
    <t>Base Year</t>
  </si>
  <si>
    <t>Cost Report Desk Reviews</t>
  </si>
  <si>
    <t>Cost Report Reopenings</t>
  </si>
  <si>
    <t>Audit Activity</t>
  </si>
  <si>
    <t>Total Units</t>
  </si>
  <si>
    <t>Estimated Hours per Unit</t>
  </si>
  <si>
    <t>Total Hours</t>
  </si>
  <si>
    <t>Option Year 1</t>
  </si>
  <si>
    <t>Cost Report Audits</t>
  </si>
  <si>
    <t>Option Year 2</t>
  </si>
  <si>
    <t>Cost Report Desk Audits</t>
  </si>
  <si>
    <t>Hours per RFQ</t>
  </si>
  <si>
    <t>Task 1 - Cost Report audits, Desk Reviews and Reopenings - Open Inventory (13.2)</t>
  </si>
  <si>
    <t>Task 1 - Cost Report audits, Desk Reviews and Reopenings - Work in Progress (13.3)</t>
  </si>
  <si>
    <t>Task 2 - IRIS Review for Duplicate FTEs (13.4)</t>
  </si>
  <si>
    <t>FYs</t>
  </si>
  <si>
    <t>Total FTEs Involved</t>
  </si>
  <si>
    <t># of IME Overlaps</t>
  </si>
  <si>
    <t># of GME Overlaps</t>
  </si>
  <si>
    <t>Audits</t>
  </si>
  <si>
    <t>Optional Task 4 - Appeals</t>
  </si>
  <si>
    <t>Task 3 - Graduate Medical Education (GME) and Indirect Medical Education (IME) ACA Section 5503 Audits (13.5)</t>
  </si>
  <si>
    <t>Appeal Type</t>
  </si>
  <si>
    <t>Number</t>
  </si>
  <si>
    <t>Individual</t>
  </si>
  <si>
    <t>Group</t>
  </si>
  <si>
    <t>OPO</t>
  </si>
  <si>
    <t>Total Cost</t>
  </si>
  <si>
    <t>Totals</t>
  </si>
  <si>
    <t>Labor Category</t>
  </si>
  <si>
    <t xml:space="preserve">BPA Hourly Rate </t>
  </si>
  <si>
    <t>Hours</t>
  </si>
  <si>
    <t>Total Labor</t>
  </si>
  <si>
    <t>CLIN 0001 (Base)</t>
  </si>
  <si>
    <t>Period of Performance (08/01/2021 - 7/31/2022)</t>
  </si>
  <si>
    <t>Travel</t>
  </si>
  <si>
    <t>TOTAL NOT TO EXCEED AMOUNT CLIN 0001</t>
  </si>
  <si>
    <t>Period of Performance (08/01/2022 - 7/31/2023)</t>
  </si>
  <si>
    <t>CLIN 0002 (Option Year 1)</t>
  </si>
  <si>
    <t>TOTAL NOT TO EXCEED AMOUNT CLIN 0002</t>
  </si>
  <si>
    <t>Period of Performance (08/01/2023 - 7/31/2024)</t>
  </si>
  <si>
    <t>TOTAL NOT TO EXCEED AMOUNT CLIN 0003</t>
  </si>
  <si>
    <t>Year</t>
  </si>
  <si>
    <t>Units</t>
  </si>
  <si>
    <t>Task 3: GME and IME ACA Section 5503 Audits</t>
  </si>
  <si>
    <t>Optional Task 4: Appeals</t>
  </si>
  <si>
    <t>Rate for MADRID - Base Year</t>
  </si>
  <si>
    <t>Rate for MADRID - Option Year 1</t>
  </si>
  <si>
    <t>Rate for MADRID - Option Year 2</t>
  </si>
  <si>
    <t>Discount - Base Year</t>
  </si>
  <si>
    <t>Discount - Option Year 1</t>
  </si>
  <si>
    <t>Discount - Option Year 2</t>
  </si>
  <si>
    <t xml:space="preserve">Total Cost </t>
  </si>
  <si>
    <t>CLIN 0003 (Option Year 2)</t>
  </si>
  <si>
    <t>Ref.</t>
  </si>
  <si>
    <t>Type of Event</t>
  </si>
  <si>
    <t>Location</t>
  </si>
  <si>
    <t># of Attendees</t>
  </si>
  <si>
    <t># of Nights</t>
  </si>
  <si>
    <t>Hotel - GSA</t>
  </si>
  <si>
    <t>M&amp;IE-GSA</t>
  </si>
  <si>
    <t>First &amp; Last Day</t>
  </si>
  <si>
    <t>OY1-1</t>
  </si>
  <si>
    <t>Airfare</t>
  </si>
  <si>
    <t>Baggage Fees</t>
  </si>
  <si>
    <t xml:space="preserve">Lodging </t>
  </si>
  <si>
    <t>Lodging - Taxes</t>
  </si>
  <si>
    <t>Meal Per Diems</t>
  </si>
  <si>
    <t>Mileage</t>
  </si>
  <si>
    <t>Rental Car</t>
  </si>
  <si>
    <t>Rental Care Refueling</t>
  </si>
  <si>
    <t>Parking</t>
  </si>
  <si>
    <t>Other Transportation</t>
  </si>
  <si>
    <t>Conference Fee</t>
  </si>
  <si>
    <t xml:space="preserve">Other </t>
  </si>
  <si>
    <t>Trip Total</t>
  </si>
  <si>
    <t>OY1-2</t>
  </si>
  <si>
    <t>OY1-3</t>
  </si>
  <si>
    <t>Baltimore, MD</t>
  </si>
  <si>
    <t>OY1-4</t>
  </si>
  <si>
    <t xml:space="preserve">   Total Option Year 1</t>
  </si>
  <si>
    <t>OY2-1</t>
  </si>
  <si>
    <t>Indianapolis, IN</t>
  </si>
  <si>
    <t>OY2-2</t>
  </si>
  <si>
    <t>OY2-3</t>
  </si>
  <si>
    <t>OY2-4</t>
  </si>
  <si>
    <t xml:space="preserve">   Total Option Year 2</t>
  </si>
  <si>
    <t>Phoenix, AZ</t>
  </si>
  <si>
    <t>Omaha, NE</t>
  </si>
  <si>
    <t>Minneapolis, MN</t>
  </si>
  <si>
    <t xml:space="preserve">Medicare Technical Conference - 1 </t>
  </si>
  <si>
    <t>MARC Meeting - 1</t>
  </si>
  <si>
    <t xml:space="preserve">Medicare Technical Conference - 2 </t>
  </si>
  <si>
    <t>MARC Meeting - 2</t>
  </si>
  <si>
    <t xml:space="preserve">   Total Base Year</t>
  </si>
  <si>
    <t>Base-1</t>
  </si>
  <si>
    <t>Base-2</t>
  </si>
  <si>
    <t>Base-3</t>
  </si>
  <si>
    <t>Base-4</t>
  </si>
  <si>
    <t>MADRID - Option Year 1</t>
  </si>
  <si>
    <t>MADRID - Base Year</t>
  </si>
  <si>
    <t>Nashville, TN</t>
  </si>
  <si>
    <t>Boston, MA</t>
  </si>
  <si>
    <t>MADRID - Option Year 2</t>
  </si>
  <si>
    <t>Open Audits</t>
  </si>
  <si>
    <t>Work in Progress - Audits</t>
  </si>
  <si>
    <t>Work in Progress - Desk Reviews</t>
  </si>
  <si>
    <t>Work in Progress - Reopenings</t>
  </si>
  <si>
    <t>Desk Review Units</t>
  </si>
  <si>
    <t>Reopening Units</t>
  </si>
  <si>
    <t>Desk Review Hours (Per Unit)</t>
  </si>
  <si>
    <t>Reopening Hours (Per Unit)</t>
  </si>
  <si>
    <t>Open Audits (Per Unit)</t>
  </si>
  <si>
    <t>Total Desk Review Hours</t>
  </si>
  <si>
    <t xml:space="preserve">Total Reopening Hours </t>
  </si>
  <si>
    <t>Total Open Audits Hours</t>
  </si>
  <si>
    <t>Title</t>
  </si>
  <si>
    <t>Task 1 Summary</t>
  </si>
  <si>
    <t>Medicare Audit Desk Review and IRIS Duplicates (MADRID)</t>
  </si>
  <si>
    <t>Task 1 - Cost Report Audits, Desk Reviews and Reopenings - Open Inventory\Work in Process</t>
  </si>
  <si>
    <t>Task 2 - IRIS</t>
  </si>
  <si>
    <t>Task 2 Summary</t>
  </si>
  <si>
    <t>Discounted GSA Rate</t>
  </si>
  <si>
    <t>Hours (Per Unit)</t>
  </si>
  <si>
    <t>Task 3 Summary</t>
  </si>
  <si>
    <t>Individual Appeals Hours (Per Unit)</t>
  </si>
  <si>
    <t>Group Appeals Hours (Per Unit)</t>
  </si>
  <si>
    <t>OPO Appeals Hours (Per Unit)</t>
  </si>
  <si>
    <t>Total Individual Appeals Hours</t>
  </si>
  <si>
    <t>Total Group Appeals Hours</t>
  </si>
  <si>
    <t>Total OPO Appeals Hours</t>
  </si>
  <si>
    <t>Task 4 Summary (Optional)</t>
  </si>
  <si>
    <t>Individual Appeals Units</t>
  </si>
  <si>
    <t>Group Appeals Units</t>
  </si>
  <si>
    <t>OPO Appeals Units</t>
  </si>
  <si>
    <t>Travel Summary</t>
  </si>
  <si>
    <t>Travel Cost</t>
  </si>
  <si>
    <t>Pricing Summary</t>
  </si>
  <si>
    <t>Task 1</t>
  </si>
  <si>
    <t>Task 2</t>
  </si>
  <si>
    <t>Task 3</t>
  </si>
  <si>
    <t>Task 4 (Optional)</t>
  </si>
  <si>
    <t>Total Contract Summary</t>
  </si>
  <si>
    <t>May not be needed if conferences and meetings remain virtual.</t>
  </si>
  <si>
    <t xml:space="preserve">Travel - Estimates of travel destinations based on past meetings and MAC locations.   </t>
  </si>
  <si>
    <t>GSA Rates- Discounted</t>
  </si>
  <si>
    <t>Total Individual Appeals Cost</t>
  </si>
  <si>
    <t>Total Group Appeals Cost</t>
  </si>
  <si>
    <t>Total OPO Appeals Cost</t>
  </si>
  <si>
    <t>Ave hourly rate</t>
  </si>
  <si>
    <t>Senior Accountant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</si>
</sst>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139">
    <xf numFmtId="0" fontId="0" fillId="0" borderId="0" xfId="0"/>
    <xf numFmtId="44" fontId="0" fillId="0" borderId="0" xfId="2" applyFont="1"/>
    <xf numFmtId="0" fontId="0" fillId="0" borderId="1" xfId="0" applyBorder="1" applyAlignment="1">
      <alignment horizontal="center" wrapText="1"/>
    </xf>
    <xf numFmtId="0" fontId="0" fillId="0" borderId="1" xfId="0" applyBorder="1"/>
    <xf numFmtId="44" fontId="0" fillId="0" borderId="1" xfId="2" applyFont="1" applyBorder="1"/>
    <xf numFmtId="9" fontId="0" fillId="2" borderId="1" xfId="3" applyFont="1" applyFill="1" applyBorder="1"/>
    <xf numFmtId="164" fontId="0" fillId="0" borderId="0" xfId="1" applyNumberFormat="1" applyFont="1" applyBorder="1" applyAlignment="1">
      <alignment horizontal="right" wrapText="1"/>
    </xf>
    <xf numFmtId="0" fontId="2" fillId="0" borderId="1" xfId="0" applyFont="1" applyBorder="1"/>
    <xf numFmtId="0" fontId="0" fillId="0" borderId="1" xfId="0" applyBorder="1" applyAlignment="1">
      <alignment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right" wrapText="1"/>
    </xf>
    <xf numFmtId="164" fontId="0" fillId="0" borderId="1" xfId="1" applyNumberFormat="1" applyFont="1" applyBorder="1"/>
    <xf numFmtId="164" fontId="0" fillId="0" borderId="1" xfId="0" applyNumberFormat="1" applyBorder="1"/>
    <xf numFmtId="0" fontId="0" fillId="3" borderId="1" xfId="0" applyFill="1" applyBorder="1"/>
    <xf numFmtId="0" fontId="0" fillId="0" borderId="10" xfId="0" applyBorder="1"/>
    <xf numFmtId="0" fontId="2" fillId="0" borderId="9" xfId="0" applyFont="1" applyBorder="1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2" xfId="2" applyFont="1" applyBorder="1"/>
    <xf numFmtId="44" fontId="0" fillId="0" borderId="1" xfId="0" applyNumberFormat="1" applyBorder="1"/>
    <xf numFmtId="164" fontId="0" fillId="0" borderId="2" xfId="0" applyNumberFormat="1" applyBorder="1"/>
    <xf numFmtId="164" fontId="0" fillId="0" borderId="1" xfId="1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43" fontId="4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44" fontId="0" fillId="0" borderId="7" xfId="2" applyFont="1" applyBorder="1"/>
    <xf numFmtId="0" fontId="5" fillId="0" borderId="0" xfId="4" applyFont="1"/>
    <xf numFmtId="44" fontId="0" fillId="0" borderId="0" xfId="2" applyFont="1" applyBorder="1"/>
    <xf numFmtId="0" fontId="0" fillId="0" borderId="0" xfId="0" applyAlignment="1">
      <alignment horizontal="right" wrapText="1"/>
    </xf>
    <xf numFmtId="0" fontId="5" fillId="0" borderId="0" xfId="0" applyFont="1"/>
    <xf numFmtId="0" fontId="5" fillId="0" borderId="0" xfId="0" applyFont="1" applyAlignment="1">
      <alignment wrapText="1"/>
    </xf>
    <xf numFmtId="44" fontId="5" fillId="0" borderId="0" xfId="2" applyFont="1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right"/>
    </xf>
    <xf numFmtId="164" fontId="2" fillId="0" borderId="0" xfId="1" applyNumberFormat="1" applyFont="1"/>
    <xf numFmtId="44" fontId="8" fillId="0" borderId="0" xfId="2" applyFont="1"/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44" fontId="0" fillId="0" borderId="13" xfId="2" applyFont="1" applyBorder="1"/>
    <xf numFmtId="164" fontId="0" fillId="0" borderId="9" xfId="1" applyNumberFormat="1" applyFont="1" applyBorder="1"/>
    <xf numFmtId="44" fontId="0" fillId="0" borderId="10" xfId="2" applyFont="1" applyBorder="1"/>
    <xf numFmtId="0" fontId="0" fillId="0" borderId="15" xfId="0" applyBorder="1"/>
    <xf numFmtId="0" fontId="0" fillId="0" borderId="16" xfId="0" applyBorder="1"/>
    <xf numFmtId="164" fontId="0" fillId="0" borderId="11" xfId="0" applyNumberFormat="1" applyBorder="1"/>
    <xf numFmtId="164" fontId="0" fillId="0" borderId="0" xfId="0" applyNumberFormat="1"/>
    <xf numFmtId="164" fontId="0" fillId="0" borderId="17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44" fontId="0" fillId="0" borderId="17" xfId="2" applyFont="1" applyBorder="1"/>
    <xf numFmtId="44" fontId="0" fillId="0" borderId="8" xfId="2" applyFont="1" applyBorder="1"/>
    <xf numFmtId="164" fontId="0" fillId="0" borderId="11" xfId="1" applyNumberFormat="1" applyFont="1" applyBorder="1"/>
    <xf numFmtId="164" fontId="0" fillId="0" borderId="6" xfId="1" applyNumberFormat="1" applyFont="1" applyBorder="1"/>
    <xf numFmtId="0" fontId="0" fillId="5" borderId="12" xfId="0" applyFill="1" applyBorder="1" applyAlignment="1">
      <alignment horizontal="center"/>
    </xf>
    <xf numFmtId="0" fontId="0" fillId="5" borderId="12" xfId="0" applyFill="1" applyBorder="1" applyAlignment="1">
      <alignment horizontal="center" wrapText="1"/>
    </xf>
    <xf numFmtId="0" fontId="0" fillId="0" borderId="16" xfId="0" applyBorder="1" applyAlignment="1">
      <alignment horizontal="left"/>
    </xf>
    <xf numFmtId="44" fontId="0" fillId="0" borderId="16" xfId="2" applyFont="1" applyBorder="1"/>
    <xf numFmtId="44" fontId="0" fillId="5" borderId="1" xfId="2" applyFont="1" applyFill="1" applyBorder="1" applyAlignment="1">
      <alignment horizontal="center"/>
    </xf>
    <xf numFmtId="44" fontId="0" fillId="0" borderId="15" xfId="2" applyFont="1" applyBorder="1"/>
    <xf numFmtId="0" fontId="0" fillId="5" borderId="10" xfId="0" applyFill="1" applyBorder="1" applyAlignment="1">
      <alignment horizontal="center"/>
    </xf>
    <xf numFmtId="0" fontId="0" fillId="0" borderId="11" xfId="0" applyBorder="1"/>
    <xf numFmtId="0" fontId="0" fillId="0" borderId="6" xfId="0" applyBorder="1"/>
    <xf numFmtId="44" fontId="0" fillId="0" borderId="14" xfId="2" applyFont="1" applyBorder="1"/>
    <xf numFmtId="164" fontId="0" fillId="0" borderId="16" xfId="1" applyNumberFormat="1" applyFont="1" applyFill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0" fontId="0" fillId="5" borderId="10" xfId="0" applyFill="1" applyBorder="1" applyAlignment="1">
      <alignment horizontal="center" wrapText="1"/>
    </xf>
    <xf numFmtId="0" fontId="0" fillId="0" borderId="9" xfId="0" applyBorder="1"/>
    <xf numFmtId="0" fontId="0" fillId="0" borderId="12" xfId="0" applyBorder="1"/>
    <xf numFmtId="164" fontId="0" fillId="0" borderId="12" xfId="0" applyNumberFormat="1" applyBorder="1"/>
    <xf numFmtId="44" fontId="0" fillId="0" borderId="12" xfId="2" applyFont="1" applyBorder="1"/>
    <xf numFmtId="0" fontId="0" fillId="5" borderId="0" xfId="0" applyFill="1" applyAlignment="1">
      <alignment horizontal="center" wrapText="1"/>
    </xf>
    <xf numFmtId="164" fontId="0" fillId="0" borderId="0" xfId="1" applyNumberFormat="1" applyFont="1" applyFill="1" applyBorder="1" applyAlignment="1">
      <alignment horizontal="right"/>
    </xf>
    <xf numFmtId="0" fontId="0" fillId="5" borderId="16" xfId="0" applyFill="1" applyBorder="1" applyAlignment="1">
      <alignment horizontal="center"/>
    </xf>
    <xf numFmtId="0" fontId="0" fillId="5" borderId="16" xfId="0" applyFill="1" applyBorder="1" applyAlignment="1">
      <alignment horizontal="center" wrapText="1"/>
    </xf>
    <xf numFmtId="0" fontId="0" fillId="5" borderId="6" xfId="0" applyFill="1" applyBorder="1" applyAlignment="1">
      <alignment horizontal="center"/>
    </xf>
    <xf numFmtId="44" fontId="0" fillId="5" borderId="8" xfId="2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4" fontId="0" fillId="5" borderId="17" xfId="2" applyFon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5" xfId="0" applyFill="1" applyBorder="1" applyAlignment="1">
      <alignment horizontal="center" wrapText="1"/>
    </xf>
    <xf numFmtId="44" fontId="0" fillId="5" borderId="1" xfId="2" applyFont="1" applyFill="1" applyBorder="1"/>
    <xf numFmtId="0" fontId="0" fillId="0" borderId="3" xfId="0" applyBorder="1"/>
    <xf numFmtId="44" fontId="0" fillId="0" borderId="5" xfId="0" applyNumberFormat="1" applyBorder="1"/>
    <xf numFmtId="44" fontId="0" fillId="0" borderId="17" xfId="0" applyNumberFormat="1" applyBorder="1"/>
    <xf numFmtId="44" fontId="0" fillId="0" borderId="8" xfId="0" applyNumberFormat="1" applyBorder="1"/>
    <xf numFmtId="0" fontId="5" fillId="5" borderId="9" xfId="0" applyFont="1" applyFill="1" applyBorder="1" applyAlignment="1">
      <alignment horizontal="center" wrapText="1"/>
    </xf>
    <xf numFmtId="0" fontId="5" fillId="5" borderId="12" xfId="0" applyFont="1" applyFill="1" applyBorder="1" applyAlignment="1">
      <alignment horizontal="center" wrapText="1"/>
    </xf>
    <xf numFmtId="0" fontId="0" fillId="5" borderId="12" xfId="0" applyFill="1" applyBorder="1" applyAlignment="1">
      <alignment wrapText="1"/>
    </xf>
    <xf numFmtId="44" fontId="5" fillId="5" borderId="12" xfId="2" applyFont="1" applyFill="1" applyBorder="1" applyAlignment="1">
      <alignment horizontal="center" wrapText="1"/>
    </xf>
    <xf numFmtId="44" fontId="5" fillId="5" borderId="10" xfId="2" applyFont="1" applyFill="1" applyBorder="1" applyAlignment="1">
      <alignment horizontal="center" wrapText="1"/>
    </xf>
    <xf numFmtId="43" fontId="0" fillId="0" borderId="0" xfId="1" applyFont="1"/>
    <xf numFmtId="0" fontId="0" fillId="5" borderId="1" xfId="0" applyFill="1" applyBorder="1"/>
    <xf numFmtId="44" fontId="2" fillId="0" borderId="0" xfId="2" applyFont="1"/>
    <xf numFmtId="44" fontId="2" fillId="0" borderId="0" xfId="0" applyNumberFormat="1" applyFont="1"/>
    <xf numFmtId="0" fontId="0" fillId="5" borderId="1" xfId="0" applyFill="1" applyBorder="1" applyAlignment="1">
      <alignment wrapText="1"/>
    </xf>
    <xf numFmtId="0" fontId="2" fillId="0" borderId="4" xfId="0" applyFont="1" applyBorder="1"/>
    <xf numFmtId="44" fontId="9" fillId="0" borderId="0" xfId="2" applyFont="1"/>
    <xf numFmtId="0" fontId="9" fillId="0" borderId="0" xfId="0" applyFont="1"/>
    <xf numFmtId="0" fontId="10" fillId="0" borderId="0" xfId="0" applyFont="1"/>
    <xf numFmtId="44" fontId="10" fillId="0" borderId="0" xfId="2" applyFont="1"/>
    <xf numFmtId="164" fontId="0" fillId="0" borderId="12" xfId="1" applyNumberFormat="1" applyFont="1" applyBorder="1"/>
    <xf numFmtId="164" fontId="0" fillId="0" borderId="10" xfId="1" applyNumberFormat="1" applyFont="1" applyBorder="1"/>
    <xf numFmtId="43" fontId="0" fillId="0" borderId="0" xfId="0" applyNumberFormat="1"/>
    <xf numFmtId="0" fontId="11" fillId="0" borderId="0" xfId="0" applyFont="1"/>
    <xf numFmtId="0" fontId="0" fillId="2" borderId="16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0" fillId="2" borderId="1" xfId="1" applyNumberFormat="1" applyFont="1" applyFill="1" applyBorder="1" applyAlignment="1">
      <alignment horizontal="right"/>
    </xf>
    <xf numFmtId="0" fontId="12" fillId="0" borderId="0" xfId="0" applyFont="1" applyAlignment="1">
      <alignment wrapText="1"/>
    </xf>
    <xf numFmtId="44" fontId="0" fillId="6" borderId="16" xfId="2" applyFont="1" applyFill="1" applyBorder="1" applyAlignment="1">
      <alignment horizontal="right"/>
    </xf>
    <xf numFmtId="44" fontId="2" fillId="6" borderId="0" xfId="2" applyFont="1" applyFill="1"/>
    <xf numFmtId="44" fontId="0" fillId="6" borderId="8" xfId="2" applyFont="1" applyFill="1" applyBorder="1"/>
    <xf numFmtId="44" fontId="0" fillId="6" borderId="2" xfId="2" applyFont="1" applyFill="1" applyBorder="1"/>
    <xf numFmtId="44" fontId="0" fillId="6" borderId="10" xfId="2" applyFont="1" applyFill="1" applyBorder="1"/>
    <xf numFmtId="44" fontId="0" fillId="6" borderId="1" xfId="2" applyFont="1" applyFill="1" applyBorder="1"/>
    <xf numFmtId="44" fontId="2" fillId="6" borderId="2" xfId="2" applyFont="1" applyFill="1" applyBorder="1"/>
    <xf numFmtId="44" fontId="9" fillId="0" borderId="1" xfId="2" applyFont="1" applyBorder="1"/>
    <xf numFmtId="0" fontId="13" fillId="5" borderId="1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5" fillId="5" borderId="9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3 2" xfId="4" xr:uid="{00000000-0005-0000-0000-000003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zoomScale="85" zoomScaleNormal="85" workbookViewId="0">
      <selection activeCell="L61" sqref="L61"/>
    </sheetView>
  </sheetViews>
  <sheetFormatPr defaultRowHeight="15" x14ac:dyDescent="0.25"/>
  <cols>
    <col min="1" max="1" width="24.85546875" customWidth="1"/>
    <col min="2" max="2" width="16.42578125" customWidth="1"/>
    <col min="3" max="3" width="10.85546875" customWidth="1"/>
    <col min="4" max="4" width="17.42578125" customWidth="1"/>
    <col min="5" max="5" width="9.7109375" bestFit="1" customWidth="1"/>
  </cols>
  <sheetData>
    <row r="1" spans="1:4" x14ac:dyDescent="0.25">
      <c r="A1" s="126" t="s">
        <v>50</v>
      </c>
      <c r="B1" s="127"/>
      <c r="C1" s="127"/>
      <c r="D1" s="128"/>
    </row>
    <row r="2" spans="1:4" x14ac:dyDescent="0.25">
      <c r="A2" s="129" t="s">
        <v>51</v>
      </c>
      <c r="B2" s="130"/>
      <c r="C2" s="130"/>
      <c r="D2" s="131"/>
    </row>
    <row r="3" spans="1:4" x14ac:dyDescent="0.25">
      <c r="A3" s="7" t="s">
        <v>46</v>
      </c>
      <c r="B3" s="7" t="s">
        <v>47</v>
      </c>
      <c r="C3" s="7" t="s">
        <v>48</v>
      </c>
      <c r="D3" s="7" t="s">
        <v>49</v>
      </c>
    </row>
    <row r="4" spans="1:4" x14ac:dyDescent="0.25">
      <c r="A4" s="3" t="str">
        <f>'GSA Rates'!A5</f>
        <v>Principal V</v>
      </c>
      <c r="B4" s="4">
        <f>VLOOKUP(A4,'GSA Rates'!$A$5:$H$20,6,FALSE)</f>
        <v>9.5</v>
      </c>
      <c r="C4" s="11">
        <f>'Task 1-Audits, DR''s, Reopenings'!O12+'Task 2 - IRIS'!B12+'Task 3 - 5503 Audits'!C10</f>
        <v>440</v>
      </c>
      <c r="D4" s="4">
        <f>C4*B4</f>
        <v>4180</v>
      </c>
    </row>
    <row r="5" spans="1:4" x14ac:dyDescent="0.25">
      <c r="A5" s="3" t="str">
        <f>'GSA Rates'!A6</f>
        <v>Senior Manager I</v>
      </c>
      <c r="B5" s="4">
        <f>VLOOKUP(A5,'GSA Rates'!$A$5:$H$20,6,FALSE)</f>
        <v>14.25</v>
      </c>
      <c r="C5" s="11">
        <f>'Task 1-Audits, DR''s, Reopenings'!O13+'Task 2 - IRIS'!B13+'Task 3 - 5503 Audits'!C11</f>
        <v>440</v>
      </c>
      <c r="D5" s="4">
        <f t="shared" ref="D5:D19" si="0">C5*B5</f>
        <v>6270</v>
      </c>
    </row>
    <row r="6" spans="1:4" x14ac:dyDescent="0.25">
      <c r="A6" s="3" t="str">
        <f>'GSA Rates'!A7</f>
        <v>Manager I</v>
      </c>
      <c r="B6" s="4">
        <f>VLOOKUP(A6,'GSA Rates'!$A$5:$H$20,6,FALSE)</f>
        <v>9.5</v>
      </c>
      <c r="C6" s="11">
        <f>'Task 1-Audits, DR''s, Reopenings'!O14+'Task 2 - IRIS'!B14+'Task 3 - 5503 Audits'!C12</f>
        <v>440</v>
      </c>
      <c r="D6" s="4">
        <f t="shared" si="0"/>
        <v>4180</v>
      </c>
    </row>
    <row r="7" spans="1:4" x14ac:dyDescent="0.25">
      <c r="A7" s="3" t="str">
        <f>'GSA Rates'!A8</f>
        <v>Manager III</v>
      </c>
      <c r="B7" s="4">
        <f>VLOOKUP(A7,'GSA Rates'!$A$5:$H$20,6,FALSE)</f>
        <v>14.25</v>
      </c>
      <c r="C7" s="11">
        <f>'Task 1-Audits, DR''s, Reopenings'!O15+'Task 2 - IRIS'!B15+'Task 3 - 5503 Audits'!C13</f>
        <v>440</v>
      </c>
      <c r="D7" s="4">
        <f t="shared" si="0"/>
        <v>6270</v>
      </c>
    </row>
    <row r="8" spans="1:4" x14ac:dyDescent="0.25">
      <c r="A8" s="3" t="str">
        <f>'GSA Rates'!A9</f>
        <v>Senior Accountant III</v>
      </c>
      <c r="B8" s="4">
        <f>VLOOKUP(A8,'GSA Rates'!$A$5:$H$20,6,FALSE)</f>
        <v>9.5</v>
      </c>
      <c r="C8" s="11">
        <f>'Task 1-Audits, DR''s, Reopenings'!O16+'Task 2 - IRIS'!B16+'Task 3 - 5503 Audits'!C14</f>
        <v>440</v>
      </c>
      <c r="D8" s="4">
        <f t="shared" si="0"/>
        <v>4180</v>
      </c>
    </row>
    <row r="9" spans="1:4" x14ac:dyDescent="0.25">
      <c r="A9" s="3" t="str">
        <f>'GSA Rates'!A10</f>
        <v>Senior Accountant V</v>
      </c>
      <c r="B9" s="4">
        <f>VLOOKUP(A9,'GSA Rates'!$A$5:$H$20,6,FALSE)</f>
        <v>14.25</v>
      </c>
      <c r="C9" s="11">
        <f>'Task 1-Audits, DR''s, Reopenings'!O17+'Task 2 - IRIS'!B17+'Task 3 - 5503 Audits'!C15</f>
        <v>440</v>
      </c>
      <c r="D9" s="4">
        <f t="shared" si="0"/>
        <v>6270</v>
      </c>
    </row>
    <row r="10" spans="1:4" x14ac:dyDescent="0.25">
      <c r="A10" s="3" t="str">
        <f>'GSA Rates'!A11</f>
        <v>Staff Accountant I</v>
      </c>
      <c r="B10" s="4">
        <f>VLOOKUP(A10,'GSA Rates'!$A$5:$H$20,6,FALSE)</f>
        <v>9.5</v>
      </c>
      <c r="C10" s="11">
        <f>'Task 1-Audits, DR''s, Reopenings'!O18+'Task 2 - IRIS'!B18+'Task 3 - 5503 Audits'!C16</f>
        <v>440</v>
      </c>
      <c r="D10" s="4">
        <f t="shared" si="0"/>
        <v>4180</v>
      </c>
    </row>
    <row r="11" spans="1:4" x14ac:dyDescent="0.25">
      <c r="A11" s="3" t="str">
        <f>'GSA Rates'!A12</f>
        <v>Staff Accountant II</v>
      </c>
      <c r="B11" s="4">
        <f>VLOOKUP(A11,'GSA Rates'!$A$5:$H$20,6,FALSE)</f>
        <v>14.25</v>
      </c>
      <c r="C11" s="11">
        <f>'Task 1-Audits, DR''s, Reopenings'!O19+'Task 2 - IRIS'!B19+'Task 3 - 5503 Audits'!C17</f>
        <v>440</v>
      </c>
      <c r="D11" s="4">
        <f t="shared" si="0"/>
        <v>6270</v>
      </c>
    </row>
    <row r="12" spans="1:4" x14ac:dyDescent="0.25">
      <c r="A12" s="3" t="str">
        <f>'GSA Rates'!A13</f>
        <v>Staff Accountant III</v>
      </c>
      <c r="B12" s="4">
        <f>VLOOKUP(A12,'GSA Rates'!$A$5:$H$20,6,FALSE)</f>
        <v>9.5</v>
      </c>
      <c r="C12" s="11">
        <f>'Task 1-Audits, DR''s, Reopenings'!O20+'Task 2 - IRIS'!B20+'Task 3 - 5503 Audits'!C18</f>
        <v>440</v>
      </c>
      <c r="D12" s="4">
        <f t="shared" si="0"/>
        <v>4180</v>
      </c>
    </row>
    <row r="13" spans="1:4" x14ac:dyDescent="0.25">
      <c r="A13" s="3" t="str">
        <f>'GSA Rates'!A14</f>
        <v>Paraprofessional I</v>
      </c>
      <c r="B13" s="4">
        <f>VLOOKUP(A13,'GSA Rates'!$A$5:$H$20,6,FALSE)</f>
        <v>14.25</v>
      </c>
      <c r="C13" s="11">
        <f>'Task 1-Audits, DR''s, Reopenings'!O21+'Task 2 - IRIS'!B21+'Task 3 - 5503 Audits'!C19</f>
        <v>440</v>
      </c>
      <c r="D13" s="4">
        <f t="shared" si="0"/>
        <v>6270</v>
      </c>
    </row>
    <row r="14" spans="1:4" x14ac:dyDescent="0.25">
      <c r="A14" s="3" t="str">
        <f>'GSA Rates'!A15</f>
        <v>Paraprofessional IV</v>
      </c>
      <c r="B14" s="4">
        <f>VLOOKUP(A14,'GSA Rates'!$A$5:$H$20,6,FALSE)</f>
        <v>9.5</v>
      </c>
      <c r="C14" s="11">
        <f>'Task 1-Audits, DR''s, Reopenings'!O22+'Task 2 - IRIS'!B22+'Task 3 - 5503 Audits'!C20</f>
        <v>440</v>
      </c>
      <c r="D14" s="4">
        <f t="shared" si="0"/>
        <v>4180</v>
      </c>
    </row>
    <row r="15" spans="1:4" x14ac:dyDescent="0.25">
      <c r="A15" s="3" t="str">
        <f>'GSA Rates'!A16</f>
        <v>Senior Analyst V</v>
      </c>
      <c r="B15" s="4">
        <f>VLOOKUP(A15,'GSA Rates'!$A$5:$H$20,6,FALSE)</f>
        <v>14.25</v>
      </c>
      <c r="C15" s="11">
        <f>'Task 1-Audits, DR''s, Reopenings'!O23+'Task 2 - IRIS'!B23+'Task 3 - 5503 Audits'!C21</f>
        <v>440</v>
      </c>
      <c r="D15" s="4">
        <f t="shared" si="0"/>
        <v>6270</v>
      </c>
    </row>
    <row r="16" spans="1:4" x14ac:dyDescent="0.25">
      <c r="A16" s="3" t="str">
        <f>'GSA Rates'!A17</f>
        <v>Staff Analyst I</v>
      </c>
      <c r="B16" s="4">
        <f>VLOOKUP(A16,'GSA Rates'!$A$5:$H$20,6,FALSE)</f>
        <v>9.5</v>
      </c>
      <c r="C16" s="11">
        <f>'Task 1-Audits, DR''s, Reopenings'!O24+'Task 2 - IRIS'!B24+'Task 3 - 5503 Audits'!C22</f>
        <v>440</v>
      </c>
      <c r="D16" s="4">
        <f t="shared" si="0"/>
        <v>4180</v>
      </c>
    </row>
    <row r="17" spans="1:5" x14ac:dyDescent="0.25">
      <c r="A17" s="3" t="str">
        <f>'GSA Rates'!A18</f>
        <v>Staff Analyst III</v>
      </c>
      <c r="B17" s="4">
        <f>VLOOKUP(A17,'GSA Rates'!$A$5:$H$20,6,FALSE)</f>
        <v>14.25</v>
      </c>
      <c r="C17" s="11">
        <f>'Task 1-Audits, DR''s, Reopenings'!O25+'Task 2 - IRIS'!B25+'Task 3 - 5503 Audits'!C23</f>
        <v>440</v>
      </c>
      <c r="D17" s="4">
        <f t="shared" si="0"/>
        <v>6270</v>
      </c>
    </row>
    <row r="18" spans="1:5" x14ac:dyDescent="0.25">
      <c r="A18" s="3" t="str">
        <f>'GSA Rates'!A19</f>
        <v>Systems Analyst</v>
      </c>
      <c r="B18" s="4">
        <f>VLOOKUP(A18,'GSA Rates'!$A$5:$H$20,6,FALSE)</f>
        <v>9.5</v>
      </c>
      <c r="C18" s="11">
        <f>'Task 1-Audits, DR''s, Reopenings'!O26+'Task 2 - IRIS'!B26+'Task 3 - 5503 Audits'!C24</f>
        <v>440</v>
      </c>
      <c r="D18" s="4">
        <f t="shared" si="0"/>
        <v>4180</v>
      </c>
      <c r="E18" s="1"/>
    </row>
    <row r="19" spans="1:5" x14ac:dyDescent="0.25">
      <c r="A19" s="3" t="str">
        <f>'GSA Rates'!A20</f>
        <v>Data Manager I</v>
      </c>
      <c r="B19" s="4">
        <f>VLOOKUP(A19,'GSA Rates'!$A$5:$H$20,6,FALSE)</f>
        <v>14.25</v>
      </c>
      <c r="C19" s="11">
        <f>'Task 1-Audits, DR''s, Reopenings'!O27+'Task 2 - IRIS'!B27+'Task 3 - 5503 Audits'!C25</f>
        <v>440</v>
      </c>
      <c r="D19" s="4">
        <f t="shared" si="0"/>
        <v>6270</v>
      </c>
      <c r="E19" s="1"/>
    </row>
    <row r="20" spans="1:5" x14ac:dyDescent="0.25">
      <c r="A20" s="3" t="s">
        <v>49</v>
      </c>
      <c r="B20" s="4"/>
      <c r="C20" s="11">
        <f>SUM(C4:C19)</f>
        <v>7040</v>
      </c>
      <c r="D20" s="4">
        <f>SUM(D4:D19)</f>
        <v>83600</v>
      </c>
      <c r="E20" s="105"/>
    </row>
    <row r="21" spans="1:5" x14ac:dyDescent="0.25">
      <c r="A21" s="3" t="s">
        <v>52</v>
      </c>
      <c r="B21" s="13"/>
      <c r="C21" s="13"/>
      <c r="D21" s="4">
        <f>Travel!B7</f>
        <v>930</v>
      </c>
      <c r="E21" s="40"/>
    </row>
    <row r="22" spans="1:5" x14ac:dyDescent="0.25">
      <c r="A22" s="15" t="s">
        <v>53</v>
      </c>
      <c r="B22" s="14"/>
      <c r="C22" s="3"/>
      <c r="D22" s="4">
        <f>SUM(D20:D21)</f>
        <v>84530</v>
      </c>
      <c r="E22" s="40"/>
    </row>
    <row r="23" spans="1:5" x14ac:dyDescent="0.25">
      <c r="E23" s="40"/>
    </row>
    <row r="24" spans="1:5" x14ac:dyDescent="0.25">
      <c r="E24" s="40"/>
    </row>
    <row r="25" spans="1:5" x14ac:dyDescent="0.25">
      <c r="A25" s="126" t="s">
        <v>55</v>
      </c>
      <c r="B25" s="127"/>
      <c r="C25" s="127"/>
      <c r="D25" s="128"/>
      <c r="E25" s="40"/>
    </row>
    <row r="26" spans="1:5" x14ac:dyDescent="0.25">
      <c r="A26" s="129" t="s">
        <v>54</v>
      </c>
      <c r="B26" s="130"/>
      <c r="C26" s="130"/>
      <c r="D26" s="131"/>
      <c r="E26" s="40"/>
    </row>
    <row r="27" spans="1:5" x14ac:dyDescent="0.25">
      <c r="A27" s="7" t="s">
        <v>46</v>
      </c>
      <c r="B27" s="7" t="s">
        <v>47</v>
      </c>
      <c r="C27" s="7" t="s">
        <v>48</v>
      </c>
      <c r="D27" s="7" t="s">
        <v>49</v>
      </c>
      <c r="E27" s="40"/>
    </row>
    <row r="28" spans="1:5" x14ac:dyDescent="0.25">
      <c r="A28" s="3" t="str">
        <f>'GSA Rates'!A5</f>
        <v>Principal V</v>
      </c>
      <c r="B28" s="4">
        <f>VLOOKUP(A28,'GSA Rates'!$A$5:$H$20,7,FALSE)</f>
        <v>9.5</v>
      </c>
      <c r="C28" s="11">
        <f>'Task 1-Audits, DR''s, Reopenings'!O33+'Task 2 - IRIS'!B32</f>
        <v>310</v>
      </c>
      <c r="D28" s="4">
        <f>C28*B28</f>
        <v>2945</v>
      </c>
      <c r="E28" s="40"/>
    </row>
    <row r="29" spans="1:5" x14ac:dyDescent="0.25">
      <c r="A29" s="3" t="str">
        <f>'GSA Rates'!A6</f>
        <v>Senior Manager I</v>
      </c>
      <c r="B29" s="4">
        <f>VLOOKUP(A29,'GSA Rates'!$A$5:$H$20,7,FALSE)</f>
        <v>14.25</v>
      </c>
      <c r="C29" s="11">
        <f>'Task 1-Audits, DR''s, Reopenings'!O34+'Task 2 - IRIS'!B33</f>
        <v>310</v>
      </c>
      <c r="D29" s="4">
        <f t="shared" ref="D29:D43" si="1">C29*B29</f>
        <v>4417.5</v>
      </c>
      <c r="E29" s="40"/>
    </row>
    <row r="30" spans="1:5" x14ac:dyDescent="0.25">
      <c r="A30" s="3" t="str">
        <f>'GSA Rates'!A7</f>
        <v>Manager I</v>
      </c>
      <c r="B30" s="4">
        <f>VLOOKUP(A30,'GSA Rates'!$A$5:$H$20,7,FALSE)</f>
        <v>9.5</v>
      </c>
      <c r="C30" s="11">
        <f>'Task 1-Audits, DR''s, Reopenings'!O35+'Task 2 - IRIS'!B34</f>
        <v>310</v>
      </c>
      <c r="D30" s="4">
        <f t="shared" si="1"/>
        <v>2945</v>
      </c>
      <c r="E30" s="40"/>
    </row>
    <row r="31" spans="1:5" x14ac:dyDescent="0.25">
      <c r="A31" s="3" t="str">
        <f>'GSA Rates'!A8</f>
        <v>Manager III</v>
      </c>
      <c r="B31" s="4">
        <f>VLOOKUP(A31,'GSA Rates'!$A$5:$H$20,7,FALSE)</f>
        <v>14.25</v>
      </c>
      <c r="C31" s="11">
        <f>'Task 1-Audits, DR''s, Reopenings'!O36+'Task 2 - IRIS'!B35</f>
        <v>310</v>
      </c>
      <c r="D31" s="4">
        <f t="shared" si="1"/>
        <v>4417.5</v>
      </c>
      <c r="E31" s="40"/>
    </row>
    <row r="32" spans="1:5" x14ac:dyDescent="0.25">
      <c r="A32" s="3" t="str">
        <f>'GSA Rates'!A9</f>
        <v>Senior Accountant III</v>
      </c>
      <c r="B32" s="4">
        <f>VLOOKUP(A32,'GSA Rates'!$A$5:$H$20,7,FALSE)</f>
        <v>9.5</v>
      </c>
      <c r="C32" s="11">
        <f>'Task 1-Audits, DR''s, Reopenings'!O37+'Task 2 - IRIS'!B36</f>
        <v>310</v>
      </c>
      <c r="D32" s="4">
        <f t="shared" si="1"/>
        <v>2945</v>
      </c>
      <c r="E32" s="40"/>
    </row>
    <row r="33" spans="1:5" x14ac:dyDescent="0.25">
      <c r="A33" s="3" t="str">
        <f>'GSA Rates'!A10</f>
        <v>Senior Accountant V</v>
      </c>
      <c r="B33" s="4">
        <f>VLOOKUP(A33,'GSA Rates'!$A$5:$H$20,7,FALSE)</f>
        <v>14.25</v>
      </c>
      <c r="C33" s="11">
        <f>'Task 1-Audits, DR''s, Reopenings'!O38+'Task 2 - IRIS'!B37</f>
        <v>310</v>
      </c>
      <c r="D33" s="4">
        <f t="shared" si="1"/>
        <v>4417.5</v>
      </c>
      <c r="E33" s="40"/>
    </row>
    <row r="34" spans="1:5" x14ac:dyDescent="0.25">
      <c r="A34" s="3" t="str">
        <f>'GSA Rates'!A11</f>
        <v>Staff Accountant I</v>
      </c>
      <c r="B34" s="4">
        <f>VLOOKUP(A34,'GSA Rates'!$A$5:$H$20,7,FALSE)</f>
        <v>9.5</v>
      </c>
      <c r="C34" s="11">
        <f>'Task 1-Audits, DR''s, Reopenings'!O39+'Task 2 - IRIS'!B38</f>
        <v>310</v>
      </c>
      <c r="D34" s="4">
        <f t="shared" si="1"/>
        <v>2945</v>
      </c>
      <c r="E34" s="40"/>
    </row>
    <row r="35" spans="1:5" x14ac:dyDescent="0.25">
      <c r="A35" s="3" t="str">
        <f>'GSA Rates'!A12</f>
        <v>Staff Accountant II</v>
      </c>
      <c r="B35" s="4">
        <f>VLOOKUP(A35,'GSA Rates'!$A$5:$H$20,7,FALSE)</f>
        <v>14.25</v>
      </c>
      <c r="C35" s="11">
        <f>'Task 1-Audits, DR''s, Reopenings'!O40+'Task 2 - IRIS'!B39</f>
        <v>310</v>
      </c>
      <c r="D35" s="4">
        <f t="shared" si="1"/>
        <v>4417.5</v>
      </c>
      <c r="E35" s="40"/>
    </row>
    <row r="36" spans="1:5" x14ac:dyDescent="0.25">
      <c r="A36" s="3" t="str">
        <f>'GSA Rates'!A13</f>
        <v>Staff Accountant III</v>
      </c>
      <c r="B36" s="4">
        <f>VLOOKUP(A36,'GSA Rates'!$A$5:$H$20,7,FALSE)</f>
        <v>9.5</v>
      </c>
      <c r="C36" s="11">
        <f>'Task 1-Audits, DR''s, Reopenings'!O41+'Task 2 - IRIS'!B40</f>
        <v>310</v>
      </c>
      <c r="D36" s="4">
        <f t="shared" si="1"/>
        <v>2945</v>
      </c>
      <c r="E36" s="40"/>
    </row>
    <row r="37" spans="1:5" x14ac:dyDescent="0.25">
      <c r="A37" s="3" t="str">
        <f>'GSA Rates'!A14</f>
        <v>Paraprofessional I</v>
      </c>
      <c r="B37" s="4">
        <f>VLOOKUP(A37,'GSA Rates'!$A$5:$H$20,7,FALSE)</f>
        <v>14.25</v>
      </c>
      <c r="C37" s="11">
        <f>'Task 1-Audits, DR''s, Reopenings'!O42+'Task 2 - IRIS'!B41</f>
        <v>310</v>
      </c>
      <c r="D37" s="4">
        <f t="shared" si="1"/>
        <v>4417.5</v>
      </c>
      <c r="E37" s="40"/>
    </row>
    <row r="38" spans="1:5" x14ac:dyDescent="0.25">
      <c r="A38" s="3" t="str">
        <f>'GSA Rates'!A15</f>
        <v>Paraprofessional IV</v>
      </c>
      <c r="B38" s="4">
        <f>VLOOKUP(A38,'GSA Rates'!$A$5:$H$20,7,FALSE)</f>
        <v>9.5</v>
      </c>
      <c r="C38" s="11">
        <f>'Task 1-Audits, DR''s, Reopenings'!O43+'Task 2 - IRIS'!B42</f>
        <v>310</v>
      </c>
      <c r="D38" s="4">
        <f t="shared" si="1"/>
        <v>2945</v>
      </c>
      <c r="E38" s="40"/>
    </row>
    <row r="39" spans="1:5" x14ac:dyDescent="0.25">
      <c r="A39" s="3" t="str">
        <f>'GSA Rates'!A16</f>
        <v>Senior Analyst V</v>
      </c>
      <c r="B39" s="4">
        <f>VLOOKUP(A39,'GSA Rates'!$A$5:$H$20,7,FALSE)</f>
        <v>14.25</v>
      </c>
      <c r="C39" s="11">
        <f>'Task 1-Audits, DR''s, Reopenings'!O44+'Task 2 - IRIS'!B43</f>
        <v>310</v>
      </c>
      <c r="D39" s="4">
        <f t="shared" si="1"/>
        <v>4417.5</v>
      </c>
      <c r="E39" s="40"/>
    </row>
    <row r="40" spans="1:5" x14ac:dyDescent="0.25">
      <c r="A40" s="3" t="str">
        <f>'GSA Rates'!A17</f>
        <v>Staff Analyst I</v>
      </c>
      <c r="B40" s="4">
        <f>VLOOKUP(A40,'GSA Rates'!$A$5:$H$20,7,FALSE)</f>
        <v>9.5</v>
      </c>
      <c r="C40" s="11">
        <f>'Task 1-Audits, DR''s, Reopenings'!O45+'Task 2 - IRIS'!B44</f>
        <v>310</v>
      </c>
      <c r="D40" s="4">
        <f t="shared" si="1"/>
        <v>2945</v>
      </c>
      <c r="E40" s="40"/>
    </row>
    <row r="41" spans="1:5" x14ac:dyDescent="0.25">
      <c r="A41" s="3" t="str">
        <f>'GSA Rates'!A18</f>
        <v>Staff Analyst III</v>
      </c>
      <c r="B41" s="4">
        <f>VLOOKUP(A41,'GSA Rates'!$A$5:$H$20,7,FALSE)</f>
        <v>14.25</v>
      </c>
      <c r="C41" s="11">
        <f>'Task 1-Audits, DR''s, Reopenings'!O46+'Task 2 - IRIS'!B45</f>
        <v>310</v>
      </c>
      <c r="D41" s="4">
        <f t="shared" si="1"/>
        <v>4417.5</v>
      </c>
      <c r="E41" s="40"/>
    </row>
    <row r="42" spans="1:5" x14ac:dyDescent="0.25">
      <c r="A42" s="3" t="str">
        <f>'GSA Rates'!A19</f>
        <v>Systems Analyst</v>
      </c>
      <c r="B42" s="4">
        <f>VLOOKUP(A42,'GSA Rates'!$A$5:$H$20,7,FALSE)</f>
        <v>9.5</v>
      </c>
      <c r="C42" s="11">
        <f>'Task 1-Audits, DR''s, Reopenings'!O47+'Task 2 - IRIS'!B46</f>
        <v>310</v>
      </c>
      <c r="D42" s="4">
        <f t="shared" si="1"/>
        <v>2945</v>
      </c>
      <c r="E42" s="40"/>
    </row>
    <row r="43" spans="1:5" x14ac:dyDescent="0.25">
      <c r="A43" s="3" t="str">
        <f>'GSA Rates'!A20</f>
        <v>Data Manager I</v>
      </c>
      <c r="B43" s="4">
        <f>VLOOKUP(A43,'GSA Rates'!$A$5:$H$20,7,FALSE)</f>
        <v>14.25</v>
      </c>
      <c r="C43" s="11">
        <f>'Task 1-Audits, DR''s, Reopenings'!O48+'Task 2 - IRIS'!B47</f>
        <v>310</v>
      </c>
      <c r="D43" s="4">
        <f t="shared" si="1"/>
        <v>4417.5</v>
      </c>
      <c r="E43" s="40"/>
    </row>
    <row r="44" spans="1:5" x14ac:dyDescent="0.25">
      <c r="A44" s="3" t="s">
        <v>49</v>
      </c>
      <c r="B44" s="4"/>
      <c r="C44" s="11">
        <f>SUM(C28:C43)</f>
        <v>4960</v>
      </c>
      <c r="D44" s="4">
        <f>SUM(D28:D43)</f>
        <v>58900</v>
      </c>
      <c r="E44" s="105"/>
    </row>
    <row r="45" spans="1:5" x14ac:dyDescent="0.25">
      <c r="A45" s="3" t="s">
        <v>52</v>
      </c>
      <c r="B45" s="13"/>
      <c r="C45" s="13"/>
      <c r="D45" s="4">
        <f>Travel!B8</f>
        <v>1080</v>
      </c>
      <c r="E45" s="40"/>
    </row>
    <row r="46" spans="1:5" x14ac:dyDescent="0.25">
      <c r="A46" s="15" t="s">
        <v>56</v>
      </c>
      <c r="B46" s="14"/>
      <c r="C46" s="3"/>
      <c r="D46" s="4">
        <f>SUM(D44:D45)</f>
        <v>59980</v>
      </c>
      <c r="E46" s="40"/>
    </row>
    <row r="47" spans="1:5" x14ac:dyDescent="0.25">
      <c r="E47" s="40"/>
    </row>
    <row r="48" spans="1:5" x14ac:dyDescent="0.25">
      <c r="E48" s="40"/>
    </row>
    <row r="49" spans="1:5" x14ac:dyDescent="0.25">
      <c r="A49" s="126" t="s">
        <v>70</v>
      </c>
      <c r="B49" s="127"/>
      <c r="C49" s="127"/>
      <c r="D49" s="128"/>
      <c r="E49" s="40"/>
    </row>
    <row r="50" spans="1:5" x14ac:dyDescent="0.25">
      <c r="A50" s="129" t="s">
        <v>57</v>
      </c>
      <c r="B50" s="130"/>
      <c r="C50" s="130"/>
      <c r="D50" s="131"/>
      <c r="E50" s="40"/>
    </row>
    <row r="51" spans="1:5" x14ac:dyDescent="0.25">
      <c r="A51" s="7" t="s">
        <v>46</v>
      </c>
      <c r="B51" s="7" t="s">
        <v>47</v>
      </c>
      <c r="C51" s="7" t="s">
        <v>48</v>
      </c>
      <c r="D51" s="7" t="s">
        <v>49</v>
      </c>
      <c r="E51" s="40"/>
    </row>
    <row r="52" spans="1:5" x14ac:dyDescent="0.25">
      <c r="A52" s="3" t="str">
        <f>'GSA Rates'!A5</f>
        <v>Principal V</v>
      </c>
      <c r="B52" s="4">
        <f>VLOOKUP(A52,'GSA Rates'!$A$5:$H$20,8,FALSE)</f>
        <v>9.9</v>
      </c>
      <c r="C52" s="11">
        <f>+'Task 1-Audits, DR''s, Reopenings'!O54+'Task 2 - IRIS'!B52</f>
        <v>310</v>
      </c>
      <c r="D52" s="21">
        <f>C52*B52</f>
        <v>3069</v>
      </c>
      <c r="E52" s="40"/>
    </row>
    <row r="53" spans="1:5" x14ac:dyDescent="0.25">
      <c r="A53" s="3" t="str">
        <f>'GSA Rates'!A6</f>
        <v>Senior Manager I</v>
      </c>
      <c r="B53" s="4">
        <f>VLOOKUP(A53,'GSA Rates'!$A$5:$H$20,8,FALSE)</f>
        <v>14.85</v>
      </c>
      <c r="C53" s="11">
        <f>+'Task 1-Audits, DR''s, Reopenings'!O55+'Task 2 - IRIS'!B53</f>
        <v>310</v>
      </c>
      <c r="D53" s="21">
        <f t="shared" ref="D53:D67" si="2">C53*B53</f>
        <v>4603.5</v>
      </c>
      <c r="E53" s="40"/>
    </row>
    <row r="54" spans="1:5" x14ac:dyDescent="0.25">
      <c r="A54" s="3" t="str">
        <f>'GSA Rates'!A7</f>
        <v>Manager I</v>
      </c>
      <c r="B54" s="4">
        <f>VLOOKUP(A54,'GSA Rates'!$A$5:$H$20,8,FALSE)</f>
        <v>9.9</v>
      </c>
      <c r="C54" s="11">
        <f>+'Task 1-Audits, DR''s, Reopenings'!O56+'Task 2 - IRIS'!B54</f>
        <v>310</v>
      </c>
      <c r="D54" s="21">
        <f t="shared" si="2"/>
        <v>3069</v>
      </c>
      <c r="E54" s="40"/>
    </row>
    <row r="55" spans="1:5" x14ac:dyDescent="0.25">
      <c r="A55" s="3" t="str">
        <f>'GSA Rates'!A8</f>
        <v>Manager III</v>
      </c>
      <c r="B55" s="4">
        <f>VLOOKUP(A55,'GSA Rates'!$A$5:$H$20,8,FALSE)</f>
        <v>14.85</v>
      </c>
      <c r="C55" s="11">
        <f>+'Task 1-Audits, DR''s, Reopenings'!O57+'Task 2 - IRIS'!B55</f>
        <v>310</v>
      </c>
      <c r="D55" s="21">
        <f t="shared" si="2"/>
        <v>4603.5</v>
      </c>
      <c r="E55" s="40"/>
    </row>
    <row r="56" spans="1:5" x14ac:dyDescent="0.25">
      <c r="A56" s="3" t="str">
        <f>'GSA Rates'!A9</f>
        <v>Senior Accountant III</v>
      </c>
      <c r="B56" s="4">
        <f>VLOOKUP(A56,'GSA Rates'!$A$5:$H$20,8,FALSE)</f>
        <v>9.9</v>
      </c>
      <c r="C56" s="11">
        <f>+'Task 1-Audits, DR''s, Reopenings'!O58+'Task 2 - IRIS'!B56</f>
        <v>310</v>
      </c>
      <c r="D56" s="21">
        <f t="shared" si="2"/>
        <v>3069</v>
      </c>
      <c r="E56" s="40"/>
    </row>
    <row r="57" spans="1:5" x14ac:dyDescent="0.25">
      <c r="A57" s="3" t="str">
        <f>'GSA Rates'!A10</f>
        <v>Senior Accountant V</v>
      </c>
      <c r="B57" s="4">
        <f>VLOOKUP(A57,'GSA Rates'!$A$5:$H$20,8,FALSE)</f>
        <v>14.85</v>
      </c>
      <c r="C57" s="11">
        <f>+'Task 1-Audits, DR''s, Reopenings'!O59+'Task 2 - IRIS'!B57</f>
        <v>310</v>
      </c>
      <c r="D57" s="21">
        <f t="shared" si="2"/>
        <v>4603.5</v>
      </c>
      <c r="E57" s="40"/>
    </row>
    <row r="58" spans="1:5" x14ac:dyDescent="0.25">
      <c r="A58" s="3" t="str">
        <f>'GSA Rates'!A11</f>
        <v>Staff Accountant I</v>
      </c>
      <c r="B58" s="4">
        <f>VLOOKUP(A58,'GSA Rates'!$A$5:$H$20,8,FALSE)</f>
        <v>9.9</v>
      </c>
      <c r="C58" s="11">
        <f>+'Task 1-Audits, DR''s, Reopenings'!O60+'Task 2 - IRIS'!B58</f>
        <v>310</v>
      </c>
      <c r="D58" s="21">
        <f t="shared" si="2"/>
        <v>3069</v>
      </c>
      <c r="E58" s="40"/>
    </row>
    <row r="59" spans="1:5" x14ac:dyDescent="0.25">
      <c r="A59" s="3" t="str">
        <f>'GSA Rates'!A12</f>
        <v>Staff Accountant II</v>
      </c>
      <c r="B59" s="4">
        <f>VLOOKUP(A59,'GSA Rates'!$A$5:$H$20,8,FALSE)</f>
        <v>14.85</v>
      </c>
      <c r="C59" s="11">
        <f>+'Task 1-Audits, DR''s, Reopenings'!O61+'Task 2 - IRIS'!B59</f>
        <v>310</v>
      </c>
      <c r="D59" s="21">
        <f t="shared" si="2"/>
        <v>4603.5</v>
      </c>
      <c r="E59" s="40"/>
    </row>
    <row r="60" spans="1:5" x14ac:dyDescent="0.25">
      <c r="A60" s="3" t="str">
        <f>'GSA Rates'!A13</f>
        <v>Staff Accountant III</v>
      </c>
      <c r="B60" s="4">
        <f>VLOOKUP(A60,'GSA Rates'!$A$5:$H$20,8,FALSE)</f>
        <v>9.9</v>
      </c>
      <c r="C60" s="11">
        <f>+'Task 1-Audits, DR''s, Reopenings'!O62+'Task 2 - IRIS'!B60</f>
        <v>310</v>
      </c>
      <c r="D60" s="21">
        <f t="shared" si="2"/>
        <v>3069</v>
      </c>
      <c r="E60" s="40"/>
    </row>
    <row r="61" spans="1:5" x14ac:dyDescent="0.25">
      <c r="A61" s="3" t="str">
        <f>'GSA Rates'!A14</f>
        <v>Paraprofessional I</v>
      </c>
      <c r="B61" s="4">
        <f>VLOOKUP(A61,'GSA Rates'!$A$5:$H$20,8,FALSE)</f>
        <v>14.85</v>
      </c>
      <c r="C61" s="11">
        <f>+'Task 1-Audits, DR''s, Reopenings'!O63+'Task 2 - IRIS'!B61</f>
        <v>310</v>
      </c>
      <c r="D61" s="21">
        <f t="shared" si="2"/>
        <v>4603.5</v>
      </c>
      <c r="E61" s="40"/>
    </row>
    <row r="62" spans="1:5" x14ac:dyDescent="0.25">
      <c r="A62" s="3" t="str">
        <f>'GSA Rates'!A15</f>
        <v>Paraprofessional IV</v>
      </c>
      <c r="B62" s="4">
        <f>VLOOKUP(A62,'GSA Rates'!$A$5:$H$20,8,FALSE)</f>
        <v>9.9</v>
      </c>
      <c r="C62" s="11">
        <f>+'Task 1-Audits, DR''s, Reopenings'!O64+'Task 2 - IRIS'!B62</f>
        <v>310</v>
      </c>
      <c r="D62" s="21">
        <f t="shared" si="2"/>
        <v>3069</v>
      </c>
      <c r="E62" s="40"/>
    </row>
    <row r="63" spans="1:5" x14ac:dyDescent="0.25">
      <c r="A63" s="3" t="str">
        <f>'GSA Rates'!A16</f>
        <v>Senior Analyst V</v>
      </c>
      <c r="B63" s="4">
        <f>VLOOKUP(A63,'GSA Rates'!$A$5:$H$20,8,FALSE)</f>
        <v>14.85</v>
      </c>
      <c r="C63" s="11">
        <f>+'Task 1-Audits, DR''s, Reopenings'!O65+'Task 2 - IRIS'!B63</f>
        <v>310</v>
      </c>
      <c r="D63" s="21">
        <f t="shared" si="2"/>
        <v>4603.5</v>
      </c>
      <c r="E63" s="40"/>
    </row>
    <row r="64" spans="1:5" x14ac:dyDescent="0.25">
      <c r="A64" s="3" t="str">
        <f>'GSA Rates'!A17</f>
        <v>Staff Analyst I</v>
      </c>
      <c r="B64" s="4">
        <f>VLOOKUP(A64,'GSA Rates'!$A$5:$H$20,8,FALSE)</f>
        <v>9.9</v>
      </c>
      <c r="C64" s="11">
        <f>+'Task 1-Audits, DR''s, Reopenings'!O66+'Task 2 - IRIS'!B64</f>
        <v>310</v>
      </c>
      <c r="D64" s="21">
        <f t="shared" si="2"/>
        <v>3069</v>
      </c>
      <c r="E64" s="40"/>
    </row>
    <row r="65" spans="1:5" x14ac:dyDescent="0.25">
      <c r="A65" s="3" t="str">
        <f>'GSA Rates'!A18</f>
        <v>Staff Analyst III</v>
      </c>
      <c r="B65" s="4">
        <f>VLOOKUP(A65,'GSA Rates'!$A$5:$H$20,8,FALSE)</f>
        <v>14.85</v>
      </c>
      <c r="C65" s="11">
        <f>+'Task 1-Audits, DR''s, Reopenings'!O67+'Task 2 - IRIS'!B65</f>
        <v>310</v>
      </c>
      <c r="D65" s="21">
        <f t="shared" si="2"/>
        <v>4603.5</v>
      </c>
      <c r="E65" s="40"/>
    </row>
    <row r="66" spans="1:5" x14ac:dyDescent="0.25">
      <c r="A66" s="3" t="str">
        <f>'GSA Rates'!A19</f>
        <v>Systems Analyst</v>
      </c>
      <c r="B66" s="4">
        <f>VLOOKUP(A66,'GSA Rates'!$A$5:$H$20,8,FALSE)</f>
        <v>9.9</v>
      </c>
      <c r="C66" s="11">
        <f>+'Task 1-Audits, DR''s, Reopenings'!O68+'Task 2 - IRIS'!B66</f>
        <v>310</v>
      </c>
      <c r="D66" s="21">
        <f t="shared" si="2"/>
        <v>3069</v>
      </c>
      <c r="E66" s="40"/>
    </row>
    <row r="67" spans="1:5" x14ac:dyDescent="0.25">
      <c r="A67" s="3" t="str">
        <f>'GSA Rates'!A20</f>
        <v>Data Manager I</v>
      </c>
      <c r="B67" s="4">
        <f>VLOOKUP(A67,'GSA Rates'!$A$5:$H$20,8,FALSE)</f>
        <v>14.85</v>
      </c>
      <c r="C67" s="11">
        <f>+'Task 1-Audits, DR''s, Reopenings'!O69+'Task 2 - IRIS'!B67</f>
        <v>310</v>
      </c>
      <c r="D67" s="21">
        <f t="shared" si="2"/>
        <v>4603.5</v>
      </c>
      <c r="E67" s="40"/>
    </row>
    <row r="68" spans="1:5" x14ac:dyDescent="0.25">
      <c r="A68" s="3" t="s">
        <v>49</v>
      </c>
      <c r="B68" s="4"/>
      <c r="C68" s="11">
        <f>SUM(C52:C67)</f>
        <v>4960</v>
      </c>
      <c r="D68" s="4">
        <f>SUM(D52:D67)</f>
        <v>61380</v>
      </c>
      <c r="E68" s="105"/>
    </row>
    <row r="69" spans="1:5" x14ac:dyDescent="0.25">
      <c r="A69" s="3" t="s">
        <v>52</v>
      </c>
      <c r="B69" s="13"/>
      <c r="C69" s="13"/>
      <c r="D69" s="4">
        <f>Travel!B9</f>
        <v>1080</v>
      </c>
    </row>
    <row r="70" spans="1:5" x14ac:dyDescent="0.25">
      <c r="A70" s="15" t="s">
        <v>58</v>
      </c>
      <c r="B70" s="14"/>
      <c r="C70" s="3"/>
      <c r="D70" s="4">
        <f>SUM(D68:D69)</f>
        <v>62460</v>
      </c>
    </row>
  </sheetData>
  <mergeCells count="6">
    <mergeCell ref="A1:D1"/>
    <mergeCell ref="A2:D2"/>
    <mergeCell ref="A26:D26"/>
    <mergeCell ref="A50:D50"/>
    <mergeCell ref="A25:D25"/>
    <mergeCell ref="A49:D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0"/>
  <sheetViews>
    <sheetView topLeftCell="A31" zoomScale="85" zoomScaleNormal="85" workbookViewId="0">
      <selection activeCell="B46" sqref="B46:H48"/>
    </sheetView>
  </sheetViews>
  <sheetFormatPr defaultRowHeight="15" x14ac:dyDescent="0.25"/>
  <cols>
    <col min="1" max="1" width="29.28515625" customWidth="1"/>
    <col min="2" max="4" width="17.28515625" customWidth="1"/>
    <col min="5" max="5" width="18" bestFit="1" customWidth="1"/>
    <col min="6" max="6" width="15.28515625" bestFit="1" customWidth="1"/>
    <col min="7" max="7" width="17.140625" customWidth="1"/>
    <col min="8" max="8" width="18.42578125" customWidth="1"/>
    <col min="9" max="9" width="12" customWidth="1"/>
  </cols>
  <sheetData>
    <row r="1" spans="1:11" ht="23.25" x14ac:dyDescent="0.35">
      <c r="A1" s="36" t="s">
        <v>135</v>
      </c>
    </row>
    <row r="2" spans="1:11" x14ac:dyDescent="0.25">
      <c r="A2" s="37" t="s">
        <v>154</v>
      </c>
    </row>
    <row r="4" spans="1:11" x14ac:dyDescent="0.25">
      <c r="A4" s="132" t="s">
        <v>159</v>
      </c>
      <c r="B4" s="133"/>
      <c r="C4" s="133"/>
      <c r="D4" s="133"/>
      <c r="E4" s="133"/>
      <c r="F4" s="133"/>
      <c r="G4" s="133"/>
      <c r="H4" s="134"/>
    </row>
    <row r="5" spans="1:11" ht="35.25" customHeight="1" x14ac:dyDescent="0.25">
      <c r="A5" s="42" t="s">
        <v>59</v>
      </c>
      <c r="B5" s="42" t="s">
        <v>155</v>
      </c>
      <c r="C5" s="42" t="s">
        <v>156</v>
      </c>
      <c r="D5" s="42" t="s">
        <v>157</v>
      </c>
      <c r="E5" s="42" t="s">
        <v>52</v>
      </c>
      <c r="F5" s="42" t="s">
        <v>44</v>
      </c>
      <c r="G5" s="43" t="s">
        <v>23</v>
      </c>
      <c r="H5" s="42" t="s">
        <v>158</v>
      </c>
      <c r="I5" s="125" t="s">
        <v>166</v>
      </c>
    </row>
    <row r="6" spans="1:11" x14ac:dyDescent="0.25">
      <c r="A6" s="3" t="s">
        <v>17</v>
      </c>
      <c r="B6" s="4">
        <f>H14+H15+H30+H31+H32</f>
        <v>0</v>
      </c>
      <c r="C6" s="4">
        <f>+H36</f>
        <v>0</v>
      </c>
      <c r="D6" s="4">
        <f>+H42</f>
        <v>0</v>
      </c>
      <c r="E6" s="4">
        <f>Travel!B7</f>
        <v>930</v>
      </c>
      <c r="F6" s="4">
        <f>+B6+C6+D6+E6</f>
        <v>930</v>
      </c>
      <c r="G6" s="12">
        <f>G14+G15+G30+G31+G32+G36+G42</f>
        <v>0</v>
      </c>
      <c r="H6" s="21">
        <f>+H46+H47+H48</f>
        <v>0</v>
      </c>
      <c r="I6" s="124" t="e">
        <f>(F6-E6)/G6</f>
        <v>#DIV/0!</v>
      </c>
    </row>
    <row r="7" spans="1:11" x14ac:dyDescent="0.25">
      <c r="A7" s="3" t="s">
        <v>24</v>
      </c>
      <c r="B7" s="4">
        <f>+H18+H19+H20</f>
        <v>0</v>
      </c>
      <c r="C7" s="4">
        <f>+H37</f>
        <v>0</v>
      </c>
      <c r="D7" s="4">
        <v>0</v>
      </c>
      <c r="E7" s="4">
        <f>Travel!B8</f>
        <v>1080</v>
      </c>
      <c r="F7" s="4">
        <f t="shared" ref="F7:F8" si="0">+B7+C7+D7+E7</f>
        <v>1080</v>
      </c>
      <c r="G7" s="12">
        <f>G18+G19+G20+G37</f>
        <v>0</v>
      </c>
      <c r="H7" s="3"/>
      <c r="I7" s="124" t="e">
        <f t="shared" ref="I7:I8" si="1">(F7-E7)/G7</f>
        <v>#DIV/0!</v>
      </c>
    </row>
    <row r="8" spans="1:11" x14ac:dyDescent="0.25">
      <c r="A8" s="3" t="s">
        <v>26</v>
      </c>
      <c r="B8" s="4">
        <f>+H23+H24+H25</f>
        <v>0</v>
      </c>
      <c r="C8" s="4">
        <f>+H38</f>
        <v>0</v>
      </c>
      <c r="D8" s="4">
        <v>0</v>
      </c>
      <c r="E8" s="4">
        <f>Travel!B9</f>
        <v>1080</v>
      </c>
      <c r="F8" s="4">
        <f t="shared" si="0"/>
        <v>1080</v>
      </c>
      <c r="G8" s="12">
        <f>G23+G24+G25+G38</f>
        <v>0</v>
      </c>
      <c r="H8" s="3"/>
      <c r="I8" s="124" t="e">
        <f t="shared" si="1"/>
        <v>#DIV/0!</v>
      </c>
    </row>
    <row r="9" spans="1:11" x14ac:dyDescent="0.25">
      <c r="A9" s="104" t="s">
        <v>45</v>
      </c>
      <c r="B9" s="99"/>
      <c r="C9" s="99"/>
      <c r="D9" s="99"/>
      <c r="E9" s="99"/>
      <c r="F9" s="101">
        <f>SUM(F6:F8)</f>
        <v>3090</v>
      </c>
      <c r="G9" s="17"/>
      <c r="H9" s="102">
        <f>+H6</f>
        <v>0</v>
      </c>
    </row>
    <row r="11" spans="1:11" x14ac:dyDescent="0.25">
      <c r="A11" s="132" t="s">
        <v>29</v>
      </c>
      <c r="B11" s="133"/>
      <c r="C11" s="133"/>
      <c r="D11" s="133"/>
      <c r="E11" s="133"/>
      <c r="F11" s="133"/>
      <c r="G11" s="133"/>
      <c r="H11" s="133"/>
    </row>
    <row r="12" spans="1:11" ht="30" x14ac:dyDescent="0.25">
      <c r="A12" s="43" t="s">
        <v>20</v>
      </c>
      <c r="B12" s="43" t="s">
        <v>21</v>
      </c>
      <c r="C12" s="43" t="s">
        <v>22</v>
      </c>
      <c r="D12" s="100"/>
      <c r="E12" s="103"/>
      <c r="F12" s="103"/>
      <c r="G12" s="43" t="s">
        <v>23</v>
      </c>
      <c r="H12" s="42" t="s">
        <v>44</v>
      </c>
      <c r="K12" s="1"/>
    </row>
    <row r="13" spans="1:11" x14ac:dyDescent="0.25">
      <c r="A13" s="9" t="s">
        <v>17</v>
      </c>
      <c r="B13" s="2"/>
      <c r="C13" s="2"/>
      <c r="D13" s="3"/>
      <c r="E13" s="8"/>
      <c r="F13" s="8"/>
      <c r="G13" s="2"/>
      <c r="H13" s="4"/>
    </row>
    <row r="14" spans="1:11" x14ac:dyDescent="0.25">
      <c r="A14" s="3" t="s">
        <v>18</v>
      </c>
      <c r="B14" s="3"/>
      <c r="C14" s="23"/>
      <c r="D14" s="3"/>
      <c r="E14" s="3"/>
      <c r="F14" s="3"/>
      <c r="G14" s="11"/>
      <c r="H14" s="4"/>
      <c r="I14" s="105"/>
      <c r="J14" s="24"/>
    </row>
    <row r="15" spans="1:11" x14ac:dyDescent="0.25">
      <c r="A15" s="3" t="s">
        <v>19</v>
      </c>
      <c r="B15" s="3"/>
      <c r="C15" s="23"/>
      <c r="D15" s="3"/>
      <c r="E15" s="3"/>
      <c r="F15" s="3"/>
      <c r="G15" s="11"/>
      <c r="H15" s="4"/>
      <c r="I15" s="105"/>
      <c r="J15" s="24"/>
    </row>
    <row r="16" spans="1:11" x14ac:dyDescent="0.25">
      <c r="A16" s="3"/>
      <c r="B16" s="3"/>
      <c r="C16" s="23"/>
      <c r="D16" s="3"/>
      <c r="E16" s="3"/>
      <c r="F16" s="3"/>
      <c r="G16" s="11"/>
      <c r="H16" s="4"/>
      <c r="I16" s="106"/>
    </row>
    <row r="17" spans="1:10" x14ac:dyDescent="0.25">
      <c r="A17" s="9" t="s">
        <v>24</v>
      </c>
      <c r="B17" s="3"/>
      <c r="C17" s="23"/>
      <c r="D17" s="3"/>
      <c r="E17" s="3"/>
      <c r="F17" s="3"/>
      <c r="G17" s="11"/>
      <c r="H17" s="4"/>
      <c r="I17" s="106"/>
    </row>
    <row r="18" spans="1:10" x14ac:dyDescent="0.25">
      <c r="A18" s="3" t="s">
        <v>25</v>
      </c>
      <c r="B18" s="3"/>
      <c r="C18" s="23"/>
      <c r="D18" s="3"/>
      <c r="E18" s="3"/>
      <c r="F18" s="3"/>
      <c r="G18" s="11"/>
      <c r="H18" s="4"/>
      <c r="I18" s="105"/>
      <c r="J18" s="24"/>
    </row>
    <row r="19" spans="1:10" x14ac:dyDescent="0.25">
      <c r="A19" s="3" t="s">
        <v>18</v>
      </c>
      <c r="B19" s="3"/>
      <c r="C19" s="23"/>
      <c r="D19" s="3"/>
      <c r="E19" s="3"/>
      <c r="F19" s="3"/>
      <c r="G19" s="11"/>
      <c r="H19" s="4"/>
      <c r="I19" s="105"/>
      <c r="J19" s="24"/>
    </row>
    <row r="20" spans="1:10" x14ac:dyDescent="0.25">
      <c r="A20" s="3" t="s">
        <v>19</v>
      </c>
      <c r="B20" s="3"/>
      <c r="C20" s="23"/>
      <c r="D20" s="3"/>
      <c r="E20" s="3"/>
      <c r="F20" s="3"/>
      <c r="G20" s="11"/>
      <c r="H20" s="4"/>
      <c r="I20" s="105"/>
      <c r="J20" s="24"/>
    </row>
    <row r="21" spans="1:10" x14ac:dyDescent="0.25">
      <c r="A21" s="3"/>
      <c r="B21" s="3"/>
      <c r="C21" s="23"/>
      <c r="D21" s="3"/>
      <c r="E21" s="3"/>
      <c r="F21" s="3"/>
      <c r="G21" s="11"/>
      <c r="H21" s="4"/>
      <c r="I21" s="107"/>
    </row>
    <row r="22" spans="1:10" x14ac:dyDescent="0.25">
      <c r="A22" s="9" t="s">
        <v>26</v>
      </c>
      <c r="B22" s="3"/>
      <c r="C22" s="23"/>
      <c r="D22" s="3"/>
      <c r="E22" s="3"/>
      <c r="F22" s="3"/>
      <c r="G22" s="11"/>
      <c r="H22" s="4"/>
      <c r="I22" s="107"/>
    </row>
    <row r="23" spans="1:10" x14ac:dyDescent="0.25">
      <c r="A23" s="3" t="s">
        <v>25</v>
      </c>
      <c r="B23" s="3"/>
      <c r="C23" s="23"/>
      <c r="D23" s="3"/>
      <c r="E23" s="3"/>
      <c r="F23" s="3"/>
      <c r="G23" s="11"/>
      <c r="H23" s="4"/>
      <c r="I23" s="105"/>
      <c r="J23" s="24"/>
    </row>
    <row r="24" spans="1:10" x14ac:dyDescent="0.25">
      <c r="A24" s="3" t="s">
        <v>18</v>
      </c>
      <c r="B24" s="3"/>
      <c r="C24" s="23"/>
      <c r="D24" s="3"/>
      <c r="E24" s="3"/>
      <c r="F24" s="3"/>
      <c r="G24" s="11"/>
      <c r="H24" s="4"/>
      <c r="I24" s="105"/>
      <c r="J24" s="24"/>
    </row>
    <row r="25" spans="1:10" x14ac:dyDescent="0.25">
      <c r="A25" s="3" t="s">
        <v>19</v>
      </c>
      <c r="B25" s="3"/>
      <c r="C25" s="23"/>
      <c r="D25" s="3"/>
      <c r="E25" s="3"/>
      <c r="F25" s="3"/>
      <c r="G25" s="11"/>
      <c r="H25" s="4"/>
      <c r="I25" s="105"/>
      <c r="J25" s="24"/>
    </row>
    <row r="26" spans="1:10" x14ac:dyDescent="0.25">
      <c r="H26" s="4"/>
      <c r="I26" s="107"/>
    </row>
    <row r="27" spans="1:10" x14ac:dyDescent="0.25">
      <c r="A27" s="132" t="s">
        <v>30</v>
      </c>
      <c r="B27" s="133"/>
      <c r="C27" s="133"/>
      <c r="D27" s="133"/>
      <c r="E27" s="133"/>
      <c r="F27" s="133"/>
      <c r="G27" s="133"/>
      <c r="H27" s="133"/>
      <c r="I27" s="107"/>
    </row>
    <row r="28" spans="1:10" x14ac:dyDescent="0.25">
      <c r="A28" s="43" t="s">
        <v>20</v>
      </c>
      <c r="B28" s="43" t="s">
        <v>28</v>
      </c>
      <c r="C28" s="43"/>
      <c r="D28" s="43"/>
      <c r="E28" s="103"/>
      <c r="F28" s="100"/>
      <c r="G28" s="43" t="s">
        <v>23</v>
      </c>
      <c r="H28" s="42" t="s">
        <v>44</v>
      </c>
      <c r="I28" s="107"/>
    </row>
    <row r="29" spans="1:10" x14ac:dyDescent="0.25">
      <c r="A29" s="9" t="s">
        <v>17</v>
      </c>
      <c r="B29" s="2"/>
      <c r="C29" s="2"/>
      <c r="D29" s="2"/>
      <c r="E29" s="8"/>
      <c r="F29" s="3"/>
      <c r="G29" s="3"/>
      <c r="H29" s="3"/>
      <c r="I29" s="107"/>
    </row>
    <row r="30" spans="1:10" x14ac:dyDescent="0.25">
      <c r="A30" s="3" t="s">
        <v>27</v>
      </c>
      <c r="B30" s="10"/>
      <c r="C30" s="2"/>
      <c r="D30" s="2"/>
      <c r="E30" s="8"/>
      <c r="F30" s="3"/>
      <c r="G30" s="12"/>
      <c r="H30" s="4"/>
      <c r="I30" s="105"/>
    </row>
    <row r="31" spans="1:10" x14ac:dyDescent="0.25">
      <c r="A31" s="3" t="s">
        <v>18</v>
      </c>
      <c r="B31" s="10"/>
      <c r="C31" s="3"/>
      <c r="D31" s="3"/>
      <c r="E31" s="3"/>
      <c r="F31" s="3"/>
      <c r="G31" s="12"/>
      <c r="H31" s="4"/>
      <c r="I31" s="105"/>
    </row>
    <row r="32" spans="1:10" x14ac:dyDescent="0.25">
      <c r="A32" s="3" t="s">
        <v>19</v>
      </c>
      <c r="B32" s="10"/>
      <c r="C32" s="3"/>
      <c r="D32" s="3"/>
      <c r="E32" s="3"/>
      <c r="F32" s="3"/>
      <c r="G32" s="12"/>
      <c r="H32" s="4"/>
      <c r="I32" s="105"/>
    </row>
    <row r="33" spans="1:11" x14ac:dyDescent="0.25">
      <c r="B33" s="6"/>
      <c r="I33" s="107"/>
    </row>
    <row r="34" spans="1:11" x14ac:dyDescent="0.25">
      <c r="A34" s="132" t="s">
        <v>31</v>
      </c>
      <c r="B34" s="133"/>
      <c r="C34" s="133"/>
      <c r="D34" s="133"/>
      <c r="E34" s="133"/>
      <c r="F34" s="133"/>
      <c r="G34" s="133"/>
      <c r="H34" s="133"/>
      <c r="I34" s="107"/>
    </row>
    <row r="35" spans="1:11" ht="30" x14ac:dyDescent="0.25">
      <c r="A35" s="100"/>
      <c r="B35" s="43" t="s">
        <v>32</v>
      </c>
      <c r="C35" s="43" t="s">
        <v>34</v>
      </c>
      <c r="D35" s="43" t="s">
        <v>33</v>
      </c>
      <c r="E35" s="43" t="s">
        <v>35</v>
      </c>
      <c r="F35" s="43" t="s">
        <v>33</v>
      </c>
      <c r="G35" s="43" t="s">
        <v>23</v>
      </c>
      <c r="H35" s="42" t="s">
        <v>44</v>
      </c>
      <c r="I35" s="107"/>
      <c r="J35" s="25"/>
      <c r="K35" s="24"/>
    </row>
    <row r="36" spans="1:11" x14ac:dyDescent="0.25">
      <c r="A36" s="3" t="s">
        <v>17</v>
      </c>
      <c r="B36" s="3"/>
      <c r="C36" s="11"/>
      <c r="D36" s="11"/>
      <c r="E36" s="11"/>
      <c r="F36" s="11"/>
      <c r="G36" s="11"/>
      <c r="H36" s="4"/>
      <c r="I36" s="105"/>
      <c r="J36" s="26"/>
    </row>
    <row r="37" spans="1:11" x14ac:dyDescent="0.25">
      <c r="A37" s="3" t="s">
        <v>24</v>
      </c>
      <c r="B37" s="3"/>
      <c r="C37" s="11"/>
      <c r="D37" s="11"/>
      <c r="E37" s="11"/>
      <c r="F37" s="11"/>
      <c r="G37" s="11"/>
      <c r="H37" s="4"/>
      <c r="I37" s="105"/>
      <c r="J37" s="26"/>
    </row>
    <row r="38" spans="1:11" x14ac:dyDescent="0.25">
      <c r="A38" s="3" t="s">
        <v>26</v>
      </c>
      <c r="B38" s="3"/>
      <c r="C38" s="11"/>
      <c r="D38" s="11"/>
      <c r="E38" s="11"/>
      <c r="F38" s="11"/>
      <c r="G38" s="11"/>
      <c r="H38" s="4"/>
      <c r="I38" s="105"/>
      <c r="J38" s="26"/>
    </row>
    <row r="39" spans="1:11" x14ac:dyDescent="0.25">
      <c r="I39" s="107"/>
    </row>
    <row r="40" spans="1:11" x14ac:dyDescent="0.25">
      <c r="A40" s="132" t="s">
        <v>38</v>
      </c>
      <c r="B40" s="133"/>
      <c r="C40" s="133"/>
      <c r="D40" s="133"/>
      <c r="E40" s="133"/>
      <c r="F40" s="133"/>
      <c r="G40" s="133"/>
      <c r="H40" s="133"/>
      <c r="I40" s="107"/>
    </row>
    <row r="41" spans="1:11" ht="30" x14ac:dyDescent="0.25">
      <c r="A41" s="100"/>
      <c r="B41" s="43" t="s">
        <v>36</v>
      </c>
      <c r="C41" s="43" t="s">
        <v>22</v>
      </c>
      <c r="D41" s="43"/>
      <c r="E41" s="42"/>
      <c r="F41" s="42"/>
      <c r="G41" s="43" t="s">
        <v>23</v>
      </c>
      <c r="H41" s="42" t="s">
        <v>44</v>
      </c>
      <c r="I41" s="107"/>
    </row>
    <row r="42" spans="1:11" x14ac:dyDescent="0.25">
      <c r="A42" s="3" t="s">
        <v>17</v>
      </c>
      <c r="B42" s="11"/>
      <c r="C42" s="23"/>
      <c r="D42" s="11"/>
      <c r="E42" s="11"/>
      <c r="F42" s="11"/>
      <c r="G42" s="11"/>
      <c r="H42" s="4"/>
      <c r="I42" s="105"/>
      <c r="J42" s="24"/>
    </row>
    <row r="43" spans="1:11" x14ac:dyDescent="0.25">
      <c r="I43" s="107"/>
    </row>
    <row r="44" spans="1:11" x14ac:dyDescent="0.25">
      <c r="A44" s="132" t="s">
        <v>37</v>
      </c>
      <c r="B44" s="133"/>
      <c r="C44" s="133"/>
      <c r="D44" s="133"/>
      <c r="E44" s="133"/>
      <c r="F44" s="133"/>
      <c r="G44" s="133"/>
      <c r="H44" s="133"/>
      <c r="I44" s="107"/>
    </row>
    <row r="45" spans="1:11" ht="30" x14ac:dyDescent="0.25">
      <c r="A45" s="100" t="s">
        <v>39</v>
      </c>
      <c r="B45" s="100" t="s">
        <v>40</v>
      </c>
      <c r="C45" s="43" t="s">
        <v>22</v>
      </c>
      <c r="D45" s="43"/>
      <c r="E45" s="42"/>
      <c r="F45" s="42"/>
      <c r="G45" s="43" t="s">
        <v>23</v>
      </c>
      <c r="H45" s="42" t="s">
        <v>44</v>
      </c>
      <c r="I45" s="107"/>
    </row>
    <row r="46" spans="1:11" x14ac:dyDescent="0.25">
      <c r="A46" s="3" t="s">
        <v>41</v>
      </c>
      <c r="B46" s="11"/>
      <c r="C46" s="3"/>
      <c r="D46" s="12"/>
      <c r="E46" s="3"/>
      <c r="F46" s="3"/>
      <c r="G46" s="12"/>
      <c r="H46" s="4"/>
      <c r="I46" s="105"/>
    </row>
    <row r="47" spans="1:11" x14ac:dyDescent="0.25">
      <c r="A47" s="3" t="s">
        <v>42</v>
      </c>
      <c r="B47" s="11"/>
      <c r="C47" s="3"/>
      <c r="D47" s="12"/>
      <c r="E47" s="3"/>
      <c r="F47" s="3"/>
      <c r="G47" s="12"/>
      <c r="H47" s="4"/>
      <c r="I47" s="105"/>
    </row>
    <row r="48" spans="1:11" x14ac:dyDescent="0.25">
      <c r="A48" s="3" t="s">
        <v>43</v>
      </c>
      <c r="B48" s="11"/>
      <c r="C48" s="3"/>
      <c r="D48" s="12"/>
      <c r="E48" s="3"/>
      <c r="F48" s="3"/>
      <c r="G48" s="12"/>
      <c r="H48" s="4"/>
      <c r="I48" s="105"/>
    </row>
    <row r="49" spans="7:9" x14ac:dyDescent="0.25">
      <c r="I49" s="105"/>
    </row>
    <row r="50" spans="7:9" x14ac:dyDescent="0.25">
      <c r="G50" s="50"/>
    </row>
  </sheetData>
  <mergeCells count="6">
    <mergeCell ref="A44:H44"/>
    <mergeCell ref="A4:H4"/>
    <mergeCell ref="A11:H11"/>
    <mergeCell ref="A27:H27"/>
    <mergeCell ref="A34:H34"/>
    <mergeCell ref="A40:H40"/>
  </mergeCells>
  <pageMargins left="0.7" right="0.7" top="0.75" bottom="0.75" header="0.3" footer="0.3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0"/>
  <sheetViews>
    <sheetView zoomScale="85" zoomScaleNormal="85" workbookViewId="0">
      <selection activeCell="M19" sqref="M19"/>
    </sheetView>
  </sheetViews>
  <sheetFormatPr defaultRowHeight="15" x14ac:dyDescent="0.25"/>
  <cols>
    <col min="1" max="1" width="23.42578125" bestFit="1" customWidth="1"/>
    <col min="2" max="2" width="14.28515625" customWidth="1"/>
    <col min="3" max="5" width="11.7109375" customWidth="1"/>
    <col min="6" max="8" width="12.7109375" customWidth="1"/>
  </cols>
  <sheetData>
    <row r="1" spans="1:8" ht="23.25" x14ac:dyDescent="0.35">
      <c r="A1" s="36" t="s">
        <v>135</v>
      </c>
    </row>
    <row r="2" spans="1:8" x14ac:dyDescent="0.25">
      <c r="A2" s="37" t="s">
        <v>162</v>
      </c>
    </row>
    <row r="4" spans="1:8" ht="60" x14ac:dyDescent="0.25">
      <c r="A4" s="43" t="s">
        <v>0</v>
      </c>
      <c r="B4" s="43" t="s">
        <v>1</v>
      </c>
      <c r="C4" s="43" t="s">
        <v>66</v>
      </c>
      <c r="D4" s="43" t="s">
        <v>67</v>
      </c>
      <c r="E4" s="43" t="s">
        <v>68</v>
      </c>
      <c r="F4" s="43" t="s">
        <v>63</v>
      </c>
      <c r="G4" s="43" t="s">
        <v>64</v>
      </c>
      <c r="H4" s="43" t="s">
        <v>65</v>
      </c>
    </row>
    <row r="5" spans="1:8" x14ac:dyDescent="0.25">
      <c r="A5" s="3" t="s">
        <v>2</v>
      </c>
      <c r="B5" s="4">
        <v>10</v>
      </c>
      <c r="C5" s="5">
        <v>0.05</v>
      </c>
      <c r="D5" s="5">
        <v>0.05</v>
      </c>
      <c r="E5" s="5">
        <v>0.01</v>
      </c>
      <c r="F5" s="4">
        <f t="shared" ref="F5:F20" si="0">B5*(1-C5)</f>
        <v>9.5</v>
      </c>
      <c r="G5" s="4">
        <f>B5*(1-D5)</f>
        <v>9.5</v>
      </c>
      <c r="H5" s="4">
        <f>B5*(1-E5)</f>
        <v>9.9</v>
      </c>
    </row>
    <row r="6" spans="1:8" x14ac:dyDescent="0.25">
      <c r="A6" s="3" t="s">
        <v>3</v>
      </c>
      <c r="B6" s="4">
        <v>15</v>
      </c>
      <c r="C6" s="5">
        <v>0.05</v>
      </c>
      <c r="D6" s="5">
        <v>0.05</v>
      </c>
      <c r="E6" s="5">
        <v>0.01</v>
      </c>
      <c r="F6" s="4">
        <f t="shared" si="0"/>
        <v>14.25</v>
      </c>
      <c r="G6" s="4">
        <f t="shared" ref="G6:G20" si="1">B6*(1-D6)</f>
        <v>14.25</v>
      </c>
      <c r="H6" s="4">
        <f t="shared" ref="H6:H20" si="2">B6*(1-E6)</f>
        <v>14.85</v>
      </c>
    </row>
    <row r="7" spans="1:8" x14ac:dyDescent="0.25">
      <c r="A7" s="3" t="s">
        <v>4</v>
      </c>
      <c r="B7" s="4">
        <v>10</v>
      </c>
      <c r="C7" s="5">
        <v>0.05</v>
      </c>
      <c r="D7" s="5">
        <v>0.05</v>
      </c>
      <c r="E7" s="5">
        <v>0.01</v>
      </c>
      <c r="F7" s="4">
        <f t="shared" si="0"/>
        <v>9.5</v>
      </c>
      <c r="G7" s="4">
        <f t="shared" si="1"/>
        <v>9.5</v>
      </c>
      <c r="H7" s="4">
        <f t="shared" si="2"/>
        <v>9.9</v>
      </c>
    </row>
    <row r="8" spans="1:8" x14ac:dyDescent="0.25">
      <c r="A8" s="3" t="s">
        <v>5</v>
      </c>
      <c r="B8" s="4">
        <v>15</v>
      </c>
      <c r="C8" s="5">
        <v>0.05</v>
      </c>
      <c r="D8" s="5">
        <v>0.05</v>
      </c>
      <c r="E8" s="5">
        <v>0.01</v>
      </c>
      <c r="F8" s="4">
        <f t="shared" si="0"/>
        <v>14.25</v>
      </c>
      <c r="G8" s="4">
        <f t="shared" si="1"/>
        <v>14.25</v>
      </c>
      <c r="H8" s="4">
        <f t="shared" si="2"/>
        <v>14.85</v>
      </c>
    </row>
    <row r="9" spans="1:8" x14ac:dyDescent="0.25">
      <c r="A9" s="3" t="s">
        <v>6</v>
      </c>
      <c r="B9" s="4">
        <v>10</v>
      </c>
      <c r="C9" s="5">
        <v>0.05</v>
      </c>
      <c r="D9" s="5">
        <v>0.05</v>
      </c>
      <c r="E9" s="5">
        <v>0.01</v>
      </c>
      <c r="F9" s="4">
        <f t="shared" si="0"/>
        <v>9.5</v>
      </c>
      <c r="G9" s="4">
        <f t="shared" si="1"/>
        <v>9.5</v>
      </c>
      <c r="H9" s="4">
        <f t="shared" si="2"/>
        <v>9.9</v>
      </c>
    </row>
    <row r="10" spans="1:8" x14ac:dyDescent="0.25">
      <c r="A10" s="3" t="s">
        <v>167</v>
      </c>
      <c r="B10" s="4">
        <v>15</v>
      </c>
      <c r="C10" s="5">
        <v>0.05</v>
      </c>
      <c r="D10" s="5">
        <v>0.05</v>
      </c>
      <c r="E10" s="5">
        <v>0.01</v>
      </c>
      <c r="F10" s="4">
        <f t="shared" si="0"/>
        <v>14.25</v>
      </c>
      <c r="G10" s="4">
        <f t="shared" si="1"/>
        <v>14.25</v>
      </c>
      <c r="H10" s="4">
        <f t="shared" si="2"/>
        <v>14.85</v>
      </c>
    </row>
    <row r="11" spans="1:8" x14ac:dyDescent="0.25">
      <c r="A11" s="3" t="s">
        <v>7</v>
      </c>
      <c r="B11" s="4">
        <v>10</v>
      </c>
      <c r="C11" s="5">
        <v>0.05</v>
      </c>
      <c r="D11" s="5">
        <v>0.05</v>
      </c>
      <c r="E11" s="5">
        <v>0.01</v>
      </c>
      <c r="F11" s="4">
        <f t="shared" si="0"/>
        <v>9.5</v>
      </c>
      <c r="G11" s="4">
        <f t="shared" si="1"/>
        <v>9.5</v>
      </c>
      <c r="H11" s="4">
        <f t="shared" si="2"/>
        <v>9.9</v>
      </c>
    </row>
    <row r="12" spans="1:8" x14ac:dyDescent="0.25">
      <c r="A12" s="3" t="s">
        <v>8</v>
      </c>
      <c r="B12" s="4">
        <v>15</v>
      </c>
      <c r="C12" s="5">
        <v>0.05</v>
      </c>
      <c r="D12" s="5">
        <v>0.05</v>
      </c>
      <c r="E12" s="5">
        <v>0.01</v>
      </c>
      <c r="F12" s="4">
        <f t="shared" si="0"/>
        <v>14.25</v>
      </c>
      <c r="G12" s="4">
        <f t="shared" si="1"/>
        <v>14.25</v>
      </c>
      <c r="H12" s="4">
        <f t="shared" si="2"/>
        <v>14.85</v>
      </c>
    </row>
    <row r="13" spans="1:8" x14ac:dyDescent="0.25">
      <c r="A13" s="3" t="s">
        <v>9</v>
      </c>
      <c r="B13" s="4">
        <v>10</v>
      </c>
      <c r="C13" s="5">
        <v>0.05</v>
      </c>
      <c r="D13" s="5">
        <v>0.05</v>
      </c>
      <c r="E13" s="5">
        <v>0.01</v>
      </c>
      <c r="F13" s="4">
        <f t="shared" si="0"/>
        <v>9.5</v>
      </c>
      <c r="G13" s="4">
        <f t="shared" si="1"/>
        <v>9.5</v>
      </c>
      <c r="H13" s="4">
        <f t="shared" si="2"/>
        <v>9.9</v>
      </c>
    </row>
    <row r="14" spans="1:8" x14ac:dyDescent="0.25">
      <c r="A14" s="3" t="s">
        <v>10</v>
      </c>
      <c r="B14" s="4">
        <v>15</v>
      </c>
      <c r="C14" s="5">
        <v>0.05</v>
      </c>
      <c r="D14" s="5">
        <v>0.05</v>
      </c>
      <c r="E14" s="5">
        <v>0.01</v>
      </c>
      <c r="F14" s="4">
        <f t="shared" si="0"/>
        <v>14.25</v>
      </c>
      <c r="G14" s="4">
        <f t="shared" si="1"/>
        <v>14.25</v>
      </c>
      <c r="H14" s="4">
        <f t="shared" si="2"/>
        <v>14.85</v>
      </c>
    </row>
    <row r="15" spans="1:8" x14ac:dyDescent="0.25">
      <c r="A15" s="3" t="s">
        <v>11</v>
      </c>
      <c r="B15" s="4">
        <v>10</v>
      </c>
      <c r="C15" s="5">
        <v>0.05</v>
      </c>
      <c r="D15" s="5">
        <v>0.05</v>
      </c>
      <c r="E15" s="5">
        <v>0.01</v>
      </c>
      <c r="F15" s="4">
        <f t="shared" si="0"/>
        <v>9.5</v>
      </c>
      <c r="G15" s="4">
        <f t="shared" si="1"/>
        <v>9.5</v>
      </c>
      <c r="H15" s="4">
        <f t="shared" si="2"/>
        <v>9.9</v>
      </c>
    </row>
    <row r="16" spans="1:8" x14ac:dyDescent="0.25">
      <c r="A16" s="3" t="s">
        <v>12</v>
      </c>
      <c r="B16" s="4">
        <v>15</v>
      </c>
      <c r="C16" s="5">
        <v>0.05</v>
      </c>
      <c r="D16" s="5">
        <v>0.05</v>
      </c>
      <c r="E16" s="5">
        <v>0.01</v>
      </c>
      <c r="F16" s="4">
        <f t="shared" si="0"/>
        <v>14.25</v>
      </c>
      <c r="G16" s="4">
        <f t="shared" si="1"/>
        <v>14.25</v>
      </c>
      <c r="H16" s="4">
        <f t="shared" si="2"/>
        <v>14.85</v>
      </c>
    </row>
    <row r="17" spans="1:8" x14ac:dyDescent="0.25">
      <c r="A17" s="3" t="s">
        <v>13</v>
      </c>
      <c r="B17" s="4">
        <v>10</v>
      </c>
      <c r="C17" s="5">
        <v>0.05</v>
      </c>
      <c r="D17" s="5">
        <v>0.05</v>
      </c>
      <c r="E17" s="5">
        <v>0.01</v>
      </c>
      <c r="F17" s="4">
        <f t="shared" si="0"/>
        <v>9.5</v>
      </c>
      <c r="G17" s="4">
        <f t="shared" si="1"/>
        <v>9.5</v>
      </c>
      <c r="H17" s="4">
        <f t="shared" si="2"/>
        <v>9.9</v>
      </c>
    </row>
    <row r="18" spans="1:8" x14ac:dyDescent="0.25">
      <c r="A18" s="3" t="s">
        <v>14</v>
      </c>
      <c r="B18" s="4">
        <v>15</v>
      </c>
      <c r="C18" s="5">
        <v>0.05</v>
      </c>
      <c r="D18" s="5">
        <v>0.05</v>
      </c>
      <c r="E18" s="5">
        <v>0.01</v>
      </c>
      <c r="F18" s="4">
        <f t="shared" si="0"/>
        <v>14.25</v>
      </c>
      <c r="G18" s="4">
        <f t="shared" si="1"/>
        <v>14.25</v>
      </c>
      <c r="H18" s="4">
        <f t="shared" si="2"/>
        <v>14.85</v>
      </c>
    </row>
    <row r="19" spans="1:8" x14ac:dyDescent="0.25">
      <c r="A19" s="3" t="s">
        <v>15</v>
      </c>
      <c r="B19" s="4">
        <v>10</v>
      </c>
      <c r="C19" s="5">
        <v>0.05</v>
      </c>
      <c r="D19" s="5">
        <v>0.05</v>
      </c>
      <c r="E19" s="5">
        <v>0.01</v>
      </c>
      <c r="F19" s="4">
        <f t="shared" si="0"/>
        <v>9.5</v>
      </c>
      <c r="G19" s="4">
        <f t="shared" si="1"/>
        <v>9.5</v>
      </c>
      <c r="H19" s="4">
        <f t="shared" si="2"/>
        <v>9.9</v>
      </c>
    </row>
    <row r="20" spans="1:8" x14ac:dyDescent="0.25">
      <c r="A20" s="3" t="s">
        <v>16</v>
      </c>
      <c r="B20" s="4">
        <v>15</v>
      </c>
      <c r="C20" s="5">
        <v>0.05</v>
      </c>
      <c r="D20" s="5">
        <v>0.05</v>
      </c>
      <c r="E20" s="5">
        <v>0.01</v>
      </c>
      <c r="F20" s="4">
        <f t="shared" si="0"/>
        <v>14.25</v>
      </c>
      <c r="G20" s="4">
        <f t="shared" si="1"/>
        <v>14.25</v>
      </c>
      <c r="H20" s="4">
        <f t="shared" si="2"/>
        <v>14.85</v>
      </c>
    </row>
  </sheetData>
  <pageMargins left="0.7" right="0.7" top="0.75" bottom="0.75" header="0.3" footer="0.3"/>
  <pageSetup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Y71"/>
  <sheetViews>
    <sheetView topLeftCell="A38" zoomScale="85" zoomScaleNormal="85" workbookViewId="0">
      <selection activeCell="R59" sqref="R59"/>
    </sheetView>
  </sheetViews>
  <sheetFormatPr defaultRowHeight="15" x14ac:dyDescent="0.25"/>
  <cols>
    <col min="1" max="1" width="19.42578125" customWidth="1"/>
    <col min="2" max="2" width="12.7109375" bestFit="1" customWidth="1"/>
    <col min="3" max="3" width="11.28515625" bestFit="1" customWidth="1"/>
    <col min="4" max="4" width="12.42578125" bestFit="1" customWidth="1"/>
    <col min="5" max="5" width="2.28515625" customWidth="1"/>
    <col min="6" max="9" width="11" customWidth="1"/>
    <col min="10" max="10" width="12" customWidth="1"/>
    <col min="11" max="11" width="12.7109375" customWidth="1"/>
    <col min="12" max="12" width="2.28515625" customWidth="1"/>
    <col min="13" max="13" width="16.5703125" customWidth="1"/>
    <col min="14" max="14" width="1.85546875" customWidth="1"/>
    <col min="15" max="15" width="12.28515625" customWidth="1"/>
    <col min="16" max="16" width="14.28515625" bestFit="1" customWidth="1"/>
    <col min="17" max="17" width="1.85546875" customWidth="1"/>
    <col min="18" max="18" width="9.140625" customWidth="1"/>
  </cols>
  <sheetData>
    <row r="1" spans="1:25" ht="23.25" x14ac:dyDescent="0.35">
      <c r="A1" s="36" t="s">
        <v>135</v>
      </c>
    </row>
    <row r="2" spans="1:25" x14ac:dyDescent="0.25">
      <c r="A2" s="37" t="s">
        <v>136</v>
      </c>
      <c r="B2" s="37"/>
      <c r="C2" s="37"/>
      <c r="D2" s="37"/>
      <c r="E2" s="37"/>
    </row>
    <row r="3" spans="1:25" x14ac:dyDescent="0.25">
      <c r="A3" s="17"/>
      <c r="B3" s="17"/>
      <c r="C3" s="17"/>
      <c r="D3" s="17"/>
      <c r="E3" s="17"/>
    </row>
    <row r="4" spans="1:25" x14ac:dyDescent="0.25">
      <c r="A4" s="132" t="s">
        <v>134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4"/>
    </row>
    <row r="5" spans="1:25" ht="71.25" customHeight="1" x14ac:dyDescent="0.25">
      <c r="A5" s="42" t="s">
        <v>59</v>
      </c>
      <c r="B5" s="43" t="s">
        <v>125</v>
      </c>
      <c r="C5" s="43" t="s">
        <v>126</v>
      </c>
      <c r="D5" s="43" t="s">
        <v>121</v>
      </c>
      <c r="E5" s="62"/>
      <c r="F5" s="43" t="s">
        <v>130</v>
      </c>
      <c r="G5" s="43" t="s">
        <v>131</v>
      </c>
      <c r="H5" s="43" t="s">
        <v>132</v>
      </c>
      <c r="I5" s="43" t="s">
        <v>122</v>
      </c>
      <c r="J5" s="43" t="s">
        <v>123</v>
      </c>
      <c r="K5" s="43" t="s">
        <v>124</v>
      </c>
      <c r="L5" s="63"/>
      <c r="M5" s="43"/>
      <c r="N5" s="62"/>
      <c r="O5" s="42" t="s">
        <v>23</v>
      </c>
      <c r="P5" s="66" t="s">
        <v>69</v>
      </c>
      <c r="R5" s="116"/>
    </row>
    <row r="6" spans="1:25" x14ac:dyDescent="0.25">
      <c r="A6" s="47" t="s">
        <v>17</v>
      </c>
      <c r="B6" s="47">
        <v>10</v>
      </c>
      <c r="C6" s="47">
        <v>10</v>
      </c>
      <c r="D6" s="47">
        <v>10</v>
      </c>
      <c r="F6" s="49">
        <f>F28</f>
        <v>1600</v>
      </c>
      <c r="G6" s="50">
        <f t="shared" ref="G6:K6" si="0">G28</f>
        <v>1600</v>
      </c>
      <c r="H6" s="50">
        <f t="shared" si="0"/>
        <v>1600</v>
      </c>
      <c r="I6" s="50">
        <f t="shared" si="0"/>
        <v>160</v>
      </c>
      <c r="J6" s="50">
        <f t="shared" si="0"/>
        <v>160</v>
      </c>
      <c r="K6" s="51">
        <f t="shared" si="0"/>
        <v>160</v>
      </c>
      <c r="M6" s="56"/>
      <c r="N6" s="19"/>
      <c r="O6" s="60">
        <f>SUM(F6:K6)</f>
        <v>5280</v>
      </c>
      <c r="P6" s="58">
        <f>P28</f>
        <v>62700</v>
      </c>
      <c r="Q6" s="19"/>
      <c r="R6" s="105"/>
    </row>
    <row r="7" spans="1:25" x14ac:dyDescent="0.25">
      <c r="A7" s="47" t="s">
        <v>24</v>
      </c>
      <c r="B7" s="47">
        <v>10</v>
      </c>
      <c r="C7" s="47">
        <v>10</v>
      </c>
      <c r="D7" s="47">
        <v>10</v>
      </c>
      <c r="F7" s="49">
        <f>F49</f>
        <v>1600</v>
      </c>
      <c r="G7" s="50">
        <f t="shared" ref="G7:K7" si="1">G49</f>
        <v>1600</v>
      </c>
      <c r="H7" s="50">
        <f t="shared" si="1"/>
        <v>1600</v>
      </c>
      <c r="I7" s="50">
        <f t="shared" si="1"/>
        <v>0</v>
      </c>
      <c r="J7" s="50">
        <f t="shared" si="1"/>
        <v>0</v>
      </c>
      <c r="K7" s="51">
        <f t="shared" si="1"/>
        <v>0</v>
      </c>
      <c r="M7" s="56"/>
      <c r="N7" s="19"/>
      <c r="O7" s="60">
        <f t="shared" ref="O7:O8" si="2">SUM(F7:K7)</f>
        <v>4800</v>
      </c>
      <c r="P7" s="58">
        <f>SUM(P33:P48)</f>
        <v>57000</v>
      </c>
      <c r="R7" s="105"/>
    </row>
    <row r="8" spans="1:25" ht="14.45" customHeight="1" x14ac:dyDescent="0.25">
      <c r="A8" s="48" t="s">
        <v>26</v>
      </c>
      <c r="B8" s="48">
        <v>10</v>
      </c>
      <c r="C8" s="48">
        <v>10</v>
      </c>
      <c r="D8" s="48">
        <v>10</v>
      </c>
      <c r="F8" s="52">
        <f>F70</f>
        <v>1600</v>
      </c>
      <c r="G8" s="53">
        <f t="shared" ref="G8:K8" si="3">G70</f>
        <v>1600</v>
      </c>
      <c r="H8" s="53">
        <f t="shared" si="3"/>
        <v>1600</v>
      </c>
      <c r="I8" s="53">
        <f t="shared" si="3"/>
        <v>0</v>
      </c>
      <c r="J8" s="53">
        <f t="shared" si="3"/>
        <v>0</v>
      </c>
      <c r="K8" s="54">
        <f t="shared" si="3"/>
        <v>0</v>
      </c>
      <c r="M8" s="57"/>
      <c r="N8" s="19"/>
      <c r="O8" s="61">
        <f t="shared" si="2"/>
        <v>4800</v>
      </c>
      <c r="P8" s="59">
        <f>SUM(P54:P69)</f>
        <v>59400</v>
      </c>
      <c r="R8" s="105"/>
    </row>
    <row r="9" spans="1:25" x14ac:dyDescent="0.25">
      <c r="P9" s="1"/>
    </row>
    <row r="10" spans="1:25" x14ac:dyDescent="0.25">
      <c r="A10" s="132" t="s">
        <v>17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4"/>
      <c r="T10" s="24"/>
      <c r="U10" s="135"/>
      <c r="V10" s="135"/>
      <c r="W10" s="135"/>
      <c r="X10" s="135"/>
      <c r="Y10" s="135"/>
    </row>
    <row r="11" spans="1:25" ht="69.75" customHeight="1" x14ac:dyDescent="0.25">
      <c r="A11" s="42" t="s">
        <v>133</v>
      </c>
      <c r="B11" s="43" t="s">
        <v>127</v>
      </c>
      <c r="C11" s="43" t="s">
        <v>128</v>
      </c>
      <c r="D11" s="43" t="s">
        <v>129</v>
      </c>
      <c r="E11" s="62"/>
      <c r="F11" s="43" t="s">
        <v>130</v>
      </c>
      <c r="G11" s="43" t="s">
        <v>131</v>
      </c>
      <c r="H11" s="43" t="s">
        <v>132</v>
      </c>
      <c r="I11" s="43" t="s">
        <v>122</v>
      </c>
      <c r="J11" s="43" t="s">
        <v>123</v>
      </c>
      <c r="K11" s="43" t="s">
        <v>124</v>
      </c>
      <c r="L11" s="63"/>
      <c r="M11" s="43" t="s">
        <v>139</v>
      </c>
      <c r="N11" s="62"/>
      <c r="O11" s="42" t="s">
        <v>23</v>
      </c>
      <c r="P11" s="66" t="s">
        <v>69</v>
      </c>
    </row>
    <row r="12" spans="1:25" x14ac:dyDescent="0.25">
      <c r="A12" s="64" t="str">
        <f>'GSA Rates'!$A$5</f>
        <v>Principal V</v>
      </c>
      <c r="B12" s="113">
        <v>10</v>
      </c>
      <c r="C12" s="113">
        <v>10</v>
      </c>
      <c r="D12" s="113">
        <v>10</v>
      </c>
      <c r="E12" s="38"/>
      <c r="F12" s="72">
        <f>B12*$B$6</f>
        <v>100</v>
      </c>
      <c r="G12" s="72">
        <f>C12*$C$6</f>
        <v>100</v>
      </c>
      <c r="H12" s="72">
        <f>D12*$D$6</f>
        <v>100</v>
      </c>
      <c r="I12" s="72">
        <v>10</v>
      </c>
      <c r="J12" s="73">
        <v>10</v>
      </c>
      <c r="K12" s="73">
        <v>10</v>
      </c>
      <c r="L12" s="38"/>
      <c r="M12" s="65">
        <f>VLOOKUP(A12,'GSA Rates'!$A$5:$H$20,6,FALSE)</f>
        <v>9.5</v>
      </c>
      <c r="N12" s="1"/>
      <c r="O12" s="61">
        <f>SUM(F12:K12)</f>
        <v>330</v>
      </c>
      <c r="P12" s="59">
        <f>M12*O12</f>
        <v>3135</v>
      </c>
    </row>
    <row r="13" spans="1:25" x14ac:dyDescent="0.25">
      <c r="A13" s="41" t="str">
        <f>'GSA Rates'!$A$6</f>
        <v>Senior Manager I</v>
      </c>
      <c r="B13" s="113">
        <v>10</v>
      </c>
      <c r="C13" s="113">
        <v>10</v>
      </c>
      <c r="D13" s="113">
        <v>10</v>
      </c>
      <c r="E13" s="38"/>
      <c r="F13" s="73">
        <f t="shared" ref="F13:F27" si="4">B13*$B$6</f>
        <v>100</v>
      </c>
      <c r="G13" s="73">
        <f t="shared" ref="G13:G27" si="5">C13*$C$6</f>
        <v>100</v>
      </c>
      <c r="H13" s="73">
        <f t="shared" ref="H13:H27" si="6">D13*$D$6</f>
        <v>100</v>
      </c>
      <c r="I13" s="73">
        <v>10</v>
      </c>
      <c r="J13" s="73">
        <v>10</v>
      </c>
      <c r="K13" s="73">
        <v>10</v>
      </c>
      <c r="L13" s="38"/>
      <c r="M13" s="4">
        <f>VLOOKUP(A13,'GSA Rates'!$A$5:$H$20,6,FALSE)</f>
        <v>14.25</v>
      </c>
      <c r="N13" s="1"/>
      <c r="O13" s="45">
        <f t="shared" ref="O13:O27" si="7">SUM(F13:K13)</f>
        <v>330</v>
      </c>
      <c r="P13" s="46">
        <f t="shared" ref="P13:P27" si="8">M13*O13</f>
        <v>4702.5</v>
      </c>
    </row>
    <row r="14" spans="1:25" x14ac:dyDescent="0.25">
      <c r="A14" s="41" t="str">
        <f>'GSA Rates'!$A$7</f>
        <v>Manager I</v>
      </c>
      <c r="B14" s="113">
        <v>10</v>
      </c>
      <c r="C14" s="113">
        <v>10</v>
      </c>
      <c r="D14" s="113">
        <v>10</v>
      </c>
      <c r="E14" s="38"/>
      <c r="F14" s="73">
        <f t="shared" si="4"/>
        <v>100</v>
      </c>
      <c r="G14" s="73">
        <f t="shared" si="5"/>
        <v>100</v>
      </c>
      <c r="H14" s="73">
        <f t="shared" si="6"/>
        <v>100</v>
      </c>
      <c r="I14" s="73">
        <v>10</v>
      </c>
      <c r="J14" s="73">
        <v>10</v>
      </c>
      <c r="K14" s="73">
        <v>10</v>
      </c>
      <c r="L14" s="38"/>
      <c r="M14" s="4">
        <f>VLOOKUP(A14,'GSA Rates'!$A$5:$H$20,6,FALSE)</f>
        <v>9.5</v>
      </c>
      <c r="N14" s="1"/>
      <c r="O14" s="45">
        <f t="shared" si="7"/>
        <v>330</v>
      </c>
      <c r="P14" s="46">
        <f t="shared" si="8"/>
        <v>3135</v>
      </c>
    </row>
    <row r="15" spans="1:25" x14ac:dyDescent="0.25">
      <c r="A15" s="41" t="str">
        <f>'GSA Rates'!$A$8</f>
        <v>Manager III</v>
      </c>
      <c r="B15" s="113">
        <v>10</v>
      </c>
      <c r="C15" s="113">
        <v>10</v>
      </c>
      <c r="D15" s="113">
        <v>10</v>
      </c>
      <c r="E15" s="38"/>
      <c r="F15" s="73">
        <f t="shared" si="4"/>
        <v>100</v>
      </c>
      <c r="G15" s="73">
        <f t="shared" si="5"/>
        <v>100</v>
      </c>
      <c r="H15" s="73">
        <f t="shared" si="6"/>
        <v>100</v>
      </c>
      <c r="I15" s="73">
        <v>10</v>
      </c>
      <c r="J15" s="73">
        <v>10</v>
      </c>
      <c r="K15" s="73">
        <v>10</v>
      </c>
      <c r="L15" s="38"/>
      <c r="M15" s="4">
        <f>VLOOKUP(A15,'GSA Rates'!$A$5:$H$20,6,FALSE)</f>
        <v>14.25</v>
      </c>
      <c r="N15" s="1"/>
      <c r="O15" s="45">
        <f t="shared" si="7"/>
        <v>330</v>
      </c>
      <c r="P15" s="46">
        <f t="shared" si="8"/>
        <v>4702.5</v>
      </c>
    </row>
    <row r="16" spans="1:25" x14ac:dyDescent="0.25">
      <c r="A16" s="41" t="str">
        <f>'GSA Rates'!$A$9</f>
        <v>Senior Accountant III</v>
      </c>
      <c r="B16" s="113">
        <v>10</v>
      </c>
      <c r="C16" s="113">
        <v>10</v>
      </c>
      <c r="D16" s="113">
        <v>10</v>
      </c>
      <c r="E16" s="38"/>
      <c r="F16" s="73">
        <f t="shared" si="4"/>
        <v>100</v>
      </c>
      <c r="G16" s="73">
        <f t="shared" si="5"/>
        <v>100</v>
      </c>
      <c r="H16" s="73">
        <f t="shared" si="6"/>
        <v>100</v>
      </c>
      <c r="I16" s="73">
        <v>10</v>
      </c>
      <c r="J16" s="73">
        <v>10</v>
      </c>
      <c r="K16" s="73">
        <v>10</v>
      </c>
      <c r="L16" s="38"/>
      <c r="M16" s="4">
        <f>VLOOKUP(A16,'GSA Rates'!$A$5:$H$20,6,FALSE)</f>
        <v>9.5</v>
      </c>
      <c r="N16" s="1"/>
      <c r="O16" s="45">
        <f t="shared" si="7"/>
        <v>330</v>
      </c>
      <c r="P16" s="46">
        <f t="shared" si="8"/>
        <v>3135</v>
      </c>
    </row>
    <row r="17" spans="1:19" x14ac:dyDescent="0.25">
      <c r="A17" s="41" t="str">
        <f>'GSA Rates'!$A$10</f>
        <v>Senior Accountant V</v>
      </c>
      <c r="B17" s="113">
        <v>10</v>
      </c>
      <c r="C17" s="113">
        <v>10</v>
      </c>
      <c r="D17" s="113">
        <v>10</v>
      </c>
      <c r="E17" s="38"/>
      <c r="F17" s="73">
        <f t="shared" si="4"/>
        <v>100</v>
      </c>
      <c r="G17" s="73">
        <f t="shared" si="5"/>
        <v>100</v>
      </c>
      <c r="H17" s="73">
        <f t="shared" si="6"/>
        <v>100</v>
      </c>
      <c r="I17" s="73">
        <v>10</v>
      </c>
      <c r="J17" s="73">
        <v>10</v>
      </c>
      <c r="K17" s="73">
        <v>10</v>
      </c>
      <c r="L17" s="38"/>
      <c r="M17" s="4">
        <f>VLOOKUP(A17,'GSA Rates'!$A$5:$H$20,6,FALSE)</f>
        <v>14.25</v>
      </c>
      <c r="N17" s="1"/>
      <c r="O17" s="45">
        <f t="shared" si="7"/>
        <v>330</v>
      </c>
      <c r="P17" s="46">
        <f t="shared" si="8"/>
        <v>4702.5</v>
      </c>
    </row>
    <row r="18" spans="1:19" x14ac:dyDescent="0.25">
      <c r="A18" s="41" t="str">
        <f>'GSA Rates'!$A$11</f>
        <v>Staff Accountant I</v>
      </c>
      <c r="B18" s="113">
        <v>10</v>
      </c>
      <c r="C18" s="113">
        <v>10</v>
      </c>
      <c r="D18" s="113">
        <v>10</v>
      </c>
      <c r="E18" s="38"/>
      <c r="F18" s="73">
        <f t="shared" si="4"/>
        <v>100</v>
      </c>
      <c r="G18" s="73">
        <f t="shared" si="5"/>
        <v>100</v>
      </c>
      <c r="H18" s="73">
        <f t="shared" si="6"/>
        <v>100</v>
      </c>
      <c r="I18" s="73">
        <v>10</v>
      </c>
      <c r="J18" s="73">
        <v>10</v>
      </c>
      <c r="K18" s="73">
        <v>10</v>
      </c>
      <c r="L18" s="38"/>
      <c r="M18" s="4">
        <f>VLOOKUP(A18,'GSA Rates'!$A$5:$H$20,6,FALSE)</f>
        <v>9.5</v>
      </c>
      <c r="N18" s="1"/>
      <c r="O18" s="45">
        <f t="shared" si="7"/>
        <v>330</v>
      </c>
      <c r="P18" s="46">
        <f t="shared" si="8"/>
        <v>3135</v>
      </c>
    </row>
    <row r="19" spans="1:19" x14ac:dyDescent="0.25">
      <c r="A19" s="41" t="str">
        <f>'GSA Rates'!$A$12</f>
        <v>Staff Accountant II</v>
      </c>
      <c r="B19" s="113">
        <v>10</v>
      </c>
      <c r="C19" s="113">
        <v>10</v>
      </c>
      <c r="D19" s="113">
        <v>10</v>
      </c>
      <c r="E19" s="38"/>
      <c r="F19" s="73">
        <f t="shared" si="4"/>
        <v>100</v>
      </c>
      <c r="G19" s="73">
        <f t="shared" si="5"/>
        <v>100</v>
      </c>
      <c r="H19" s="73">
        <f t="shared" si="6"/>
        <v>100</v>
      </c>
      <c r="I19" s="73">
        <v>10</v>
      </c>
      <c r="J19" s="73">
        <v>10</v>
      </c>
      <c r="K19" s="73">
        <v>10</v>
      </c>
      <c r="L19" s="38"/>
      <c r="M19" s="4">
        <f>VLOOKUP(A19,'GSA Rates'!$A$5:$H$20,6,FALSE)</f>
        <v>14.25</v>
      </c>
      <c r="N19" s="1"/>
      <c r="O19" s="45">
        <f t="shared" si="7"/>
        <v>330</v>
      </c>
      <c r="P19" s="46">
        <f t="shared" si="8"/>
        <v>4702.5</v>
      </c>
    </row>
    <row r="20" spans="1:19" x14ac:dyDescent="0.25">
      <c r="A20" s="41" t="str">
        <f>'GSA Rates'!$A$13</f>
        <v>Staff Accountant III</v>
      </c>
      <c r="B20" s="113">
        <v>10</v>
      </c>
      <c r="C20" s="113">
        <v>10</v>
      </c>
      <c r="D20" s="113">
        <v>10</v>
      </c>
      <c r="E20" s="38"/>
      <c r="F20" s="73">
        <f t="shared" si="4"/>
        <v>100</v>
      </c>
      <c r="G20" s="73">
        <f t="shared" si="5"/>
        <v>100</v>
      </c>
      <c r="H20" s="73">
        <f t="shared" si="6"/>
        <v>100</v>
      </c>
      <c r="I20" s="73">
        <v>10</v>
      </c>
      <c r="J20" s="73">
        <v>10</v>
      </c>
      <c r="K20" s="73">
        <v>10</v>
      </c>
      <c r="L20" s="38"/>
      <c r="M20" s="4">
        <f>VLOOKUP(A20,'GSA Rates'!$A$5:$H$20,6,FALSE)</f>
        <v>9.5</v>
      </c>
      <c r="N20" s="1"/>
      <c r="O20" s="45">
        <f t="shared" si="7"/>
        <v>330</v>
      </c>
      <c r="P20" s="46">
        <f t="shared" si="8"/>
        <v>3135</v>
      </c>
    </row>
    <row r="21" spans="1:19" x14ac:dyDescent="0.25">
      <c r="A21" s="41" t="str">
        <f>'GSA Rates'!$A$14</f>
        <v>Paraprofessional I</v>
      </c>
      <c r="B21" s="113">
        <v>10</v>
      </c>
      <c r="C21" s="113">
        <v>10</v>
      </c>
      <c r="D21" s="113">
        <v>10</v>
      </c>
      <c r="E21" s="38"/>
      <c r="F21" s="73">
        <f t="shared" si="4"/>
        <v>100</v>
      </c>
      <c r="G21" s="73">
        <f t="shared" si="5"/>
        <v>100</v>
      </c>
      <c r="H21" s="73">
        <f t="shared" si="6"/>
        <v>100</v>
      </c>
      <c r="I21" s="73">
        <v>10</v>
      </c>
      <c r="J21" s="73">
        <v>10</v>
      </c>
      <c r="K21" s="73">
        <v>10</v>
      </c>
      <c r="L21" s="38"/>
      <c r="M21" s="4">
        <f>VLOOKUP(A21,'GSA Rates'!$A$5:$H$20,6,FALSE)</f>
        <v>14.25</v>
      </c>
      <c r="N21" s="1"/>
      <c r="O21" s="45">
        <f t="shared" si="7"/>
        <v>330</v>
      </c>
      <c r="P21" s="46">
        <f t="shared" si="8"/>
        <v>4702.5</v>
      </c>
    </row>
    <row r="22" spans="1:19" x14ac:dyDescent="0.25">
      <c r="A22" s="41" t="str">
        <f>'GSA Rates'!$A$15</f>
        <v>Paraprofessional IV</v>
      </c>
      <c r="B22" s="113">
        <v>10</v>
      </c>
      <c r="C22" s="113">
        <v>10</v>
      </c>
      <c r="D22" s="113">
        <v>10</v>
      </c>
      <c r="E22" s="38"/>
      <c r="F22" s="73">
        <f t="shared" si="4"/>
        <v>100</v>
      </c>
      <c r="G22" s="73">
        <f t="shared" si="5"/>
        <v>100</v>
      </c>
      <c r="H22" s="73">
        <f t="shared" si="6"/>
        <v>100</v>
      </c>
      <c r="I22" s="73">
        <v>10</v>
      </c>
      <c r="J22" s="73">
        <v>10</v>
      </c>
      <c r="K22" s="73">
        <v>10</v>
      </c>
      <c r="L22" s="38"/>
      <c r="M22" s="4">
        <f>VLOOKUP(A22,'GSA Rates'!$A$5:$H$20,6,FALSE)</f>
        <v>9.5</v>
      </c>
      <c r="N22" s="1"/>
      <c r="O22" s="45">
        <f t="shared" si="7"/>
        <v>330</v>
      </c>
      <c r="P22" s="46">
        <f t="shared" si="8"/>
        <v>3135</v>
      </c>
    </row>
    <row r="23" spans="1:19" x14ac:dyDescent="0.25">
      <c r="A23" s="41" t="str">
        <f>'GSA Rates'!$A$16</f>
        <v>Senior Analyst V</v>
      </c>
      <c r="B23" s="113">
        <v>10</v>
      </c>
      <c r="C23" s="113">
        <v>10</v>
      </c>
      <c r="D23" s="113">
        <v>10</v>
      </c>
      <c r="E23" s="38"/>
      <c r="F23" s="73">
        <f t="shared" si="4"/>
        <v>100</v>
      </c>
      <c r="G23" s="73">
        <f t="shared" si="5"/>
        <v>100</v>
      </c>
      <c r="H23" s="73">
        <f t="shared" si="6"/>
        <v>100</v>
      </c>
      <c r="I23" s="73">
        <v>10</v>
      </c>
      <c r="J23" s="73">
        <v>10</v>
      </c>
      <c r="K23" s="73">
        <v>10</v>
      </c>
      <c r="L23" s="38"/>
      <c r="M23" s="4">
        <f>VLOOKUP(A23,'GSA Rates'!$A$5:$H$20,6,FALSE)</f>
        <v>14.25</v>
      </c>
      <c r="N23" s="1"/>
      <c r="O23" s="45">
        <f t="shared" si="7"/>
        <v>330</v>
      </c>
      <c r="P23" s="46">
        <f t="shared" si="8"/>
        <v>4702.5</v>
      </c>
    </row>
    <row r="24" spans="1:19" x14ac:dyDescent="0.25">
      <c r="A24" s="41" t="str">
        <f>'GSA Rates'!$A$17</f>
        <v>Staff Analyst I</v>
      </c>
      <c r="B24" s="113">
        <v>10</v>
      </c>
      <c r="C24" s="113">
        <v>10</v>
      </c>
      <c r="D24" s="113">
        <v>10</v>
      </c>
      <c r="E24" s="38"/>
      <c r="F24" s="73">
        <f t="shared" si="4"/>
        <v>100</v>
      </c>
      <c r="G24" s="73">
        <f t="shared" si="5"/>
        <v>100</v>
      </c>
      <c r="H24" s="73">
        <f t="shared" si="6"/>
        <v>100</v>
      </c>
      <c r="I24" s="73">
        <v>10</v>
      </c>
      <c r="J24" s="73">
        <v>10</v>
      </c>
      <c r="K24" s="73">
        <v>10</v>
      </c>
      <c r="L24" s="38"/>
      <c r="M24" s="4">
        <f>VLOOKUP(A24,'GSA Rates'!$A$5:$H$20,6,FALSE)</f>
        <v>9.5</v>
      </c>
      <c r="N24" s="1"/>
      <c r="O24" s="45">
        <f t="shared" si="7"/>
        <v>330</v>
      </c>
      <c r="P24" s="46">
        <f t="shared" si="8"/>
        <v>3135</v>
      </c>
    </row>
    <row r="25" spans="1:19" x14ac:dyDescent="0.25">
      <c r="A25" s="41" t="str">
        <f>'GSA Rates'!$A$18</f>
        <v>Staff Analyst III</v>
      </c>
      <c r="B25" s="113">
        <v>10</v>
      </c>
      <c r="C25" s="113">
        <v>10</v>
      </c>
      <c r="D25" s="113">
        <v>10</v>
      </c>
      <c r="E25" s="38"/>
      <c r="F25" s="73">
        <f t="shared" si="4"/>
        <v>100</v>
      </c>
      <c r="G25" s="73">
        <f t="shared" si="5"/>
        <v>100</v>
      </c>
      <c r="H25" s="73">
        <f t="shared" si="6"/>
        <v>100</v>
      </c>
      <c r="I25" s="73">
        <v>10</v>
      </c>
      <c r="J25" s="73">
        <v>10</v>
      </c>
      <c r="K25" s="73">
        <v>10</v>
      </c>
      <c r="L25" s="38"/>
      <c r="M25" s="4">
        <f>VLOOKUP(A25,'GSA Rates'!$A$5:$H$20,6,FALSE)</f>
        <v>14.25</v>
      </c>
      <c r="N25" s="1"/>
      <c r="O25" s="45">
        <f t="shared" si="7"/>
        <v>330</v>
      </c>
      <c r="P25" s="46">
        <f t="shared" si="8"/>
        <v>4702.5</v>
      </c>
    </row>
    <row r="26" spans="1:19" x14ac:dyDescent="0.25">
      <c r="A26" s="41" t="str">
        <f>'GSA Rates'!$A$19</f>
        <v>Systems Analyst</v>
      </c>
      <c r="B26" s="113">
        <v>10</v>
      </c>
      <c r="C26" s="113">
        <v>10</v>
      </c>
      <c r="D26" s="113">
        <v>10</v>
      </c>
      <c r="E26" s="38"/>
      <c r="F26" s="73">
        <f t="shared" si="4"/>
        <v>100</v>
      </c>
      <c r="G26" s="73">
        <f t="shared" si="5"/>
        <v>100</v>
      </c>
      <c r="H26" s="73">
        <f t="shared" si="6"/>
        <v>100</v>
      </c>
      <c r="I26" s="73">
        <v>10</v>
      </c>
      <c r="J26" s="73">
        <v>10</v>
      </c>
      <c r="K26" s="73">
        <v>10</v>
      </c>
      <c r="L26" s="38"/>
      <c r="M26" s="4">
        <f>VLOOKUP(A26,'GSA Rates'!$A$5:$H$20,6,FALSE)</f>
        <v>9.5</v>
      </c>
      <c r="N26" s="1"/>
      <c r="O26" s="45">
        <f t="shared" si="7"/>
        <v>330</v>
      </c>
      <c r="P26" s="46">
        <f t="shared" si="8"/>
        <v>3135</v>
      </c>
    </row>
    <row r="27" spans="1:19" x14ac:dyDescent="0.25">
      <c r="A27" s="41" t="str">
        <f>'GSA Rates'!$A$20</f>
        <v>Data Manager I</v>
      </c>
      <c r="B27" s="113">
        <v>10</v>
      </c>
      <c r="C27" s="113">
        <v>10</v>
      </c>
      <c r="D27" s="113">
        <v>10</v>
      </c>
      <c r="E27" s="38"/>
      <c r="F27" s="73">
        <f t="shared" si="4"/>
        <v>100</v>
      </c>
      <c r="G27" s="73">
        <f t="shared" si="5"/>
        <v>100</v>
      </c>
      <c r="H27" s="73">
        <f t="shared" si="6"/>
        <v>100</v>
      </c>
      <c r="I27" s="73">
        <v>10</v>
      </c>
      <c r="J27" s="73">
        <v>10</v>
      </c>
      <c r="K27" s="73">
        <v>10</v>
      </c>
      <c r="M27" s="4">
        <f>VLOOKUP(A27,'GSA Rates'!$A$5:$H$20,6,FALSE)</f>
        <v>14.25</v>
      </c>
      <c r="N27" s="1"/>
      <c r="O27" s="45">
        <f t="shared" si="7"/>
        <v>330</v>
      </c>
      <c r="P27" s="46">
        <f t="shared" si="8"/>
        <v>4702.5</v>
      </c>
    </row>
    <row r="28" spans="1:19" ht="15.75" thickBot="1" x14ac:dyDescent="0.3">
      <c r="A28" s="17" t="s">
        <v>45</v>
      </c>
      <c r="B28" s="17">
        <f>SUM(B12:B27)</f>
        <v>160</v>
      </c>
      <c r="C28" s="17">
        <f>SUM(C12:C27)</f>
        <v>160</v>
      </c>
      <c r="D28" s="17">
        <f t="shared" ref="D28" si="9">SUM(D12:D27)</f>
        <v>160</v>
      </c>
      <c r="E28" s="17"/>
      <c r="F28" s="39">
        <f>SUM(F12:F27)</f>
        <v>1600</v>
      </c>
      <c r="G28" s="39">
        <f t="shared" ref="G28:K28" si="10">SUM(G12:G27)</f>
        <v>1600</v>
      </c>
      <c r="H28" s="39">
        <f t="shared" si="10"/>
        <v>1600</v>
      </c>
      <c r="I28" s="39">
        <f t="shared" si="10"/>
        <v>160</v>
      </c>
      <c r="J28" s="39">
        <f t="shared" si="10"/>
        <v>160</v>
      </c>
      <c r="K28" s="39">
        <f t="shared" si="10"/>
        <v>160</v>
      </c>
      <c r="L28" s="39"/>
      <c r="P28" s="44">
        <f>SUM(P12:P27)</f>
        <v>62700</v>
      </c>
      <c r="R28" s="19"/>
      <c r="S28" s="37"/>
    </row>
    <row r="29" spans="1:19" ht="15.75" thickTop="1" x14ac:dyDescent="0.25">
      <c r="A29" s="37"/>
      <c r="B29" s="40"/>
      <c r="C29" s="40"/>
      <c r="D29" s="40"/>
      <c r="P29" s="1"/>
    </row>
    <row r="30" spans="1:19" x14ac:dyDescent="0.25">
      <c r="A30" s="37"/>
      <c r="B30" s="40"/>
      <c r="C30" s="40"/>
      <c r="D30" s="40"/>
      <c r="P30" s="1"/>
    </row>
    <row r="31" spans="1:19" x14ac:dyDescent="0.25">
      <c r="A31" s="132" t="s">
        <v>24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4"/>
    </row>
    <row r="32" spans="1:19" ht="60" x14ac:dyDescent="0.25">
      <c r="A32" s="42" t="s">
        <v>133</v>
      </c>
      <c r="B32" s="43" t="s">
        <v>127</v>
      </c>
      <c r="C32" s="43" t="s">
        <v>128</v>
      </c>
      <c r="D32" s="43" t="s">
        <v>129</v>
      </c>
      <c r="E32" s="62"/>
      <c r="F32" s="43" t="s">
        <v>130</v>
      </c>
      <c r="G32" s="43" t="s">
        <v>131</v>
      </c>
      <c r="H32" s="43" t="s">
        <v>132</v>
      </c>
      <c r="I32" s="43" t="s">
        <v>122</v>
      </c>
      <c r="J32" s="43" t="s">
        <v>123</v>
      </c>
      <c r="K32" s="43" t="s">
        <v>124</v>
      </c>
      <c r="L32" s="63"/>
      <c r="M32" s="43" t="s">
        <v>139</v>
      </c>
      <c r="N32" s="62"/>
      <c r="O32" s="42" t="s">
        <v>23</v>
      </c>
      <c r="P32" s="66" t="s">
        <v>69</v>
      </c>
    </row>
    <row r="33" spans="1:16" x14ac:dyDescent="0.25">
      <c r="A33" s="64" t="str">
        <f>'GSA Rates'!$A$5</f>
        <v>Principal V</v>
      </c>
      <c r="B33" s="113">
        <v>10</v>
      </c>
      <c r="C33" s="113">
        <v>10</v>
      </c>
      <c r="D33" s="113">
        <v>10</v>
      </c>
      <c r="E33" s="18"/>
      <c r="F33" s="73">
        <f t="shared" ref="F33:F48" si="11">B33*$B$7</f>
        <v>100</v>
      </c>
      <c r="G33" s="72">
        <f>C33*$C$7</f>
        <v>100</v>
      </c>
      <c r="H33" s="72">
        <f>D33*$D$7</f>
        <v>100</v>
      </c>
      <c r="I33" s="72">
        <v>0</v>
      </c>
      <c r="J33" s="72">
        <v>0</v>
      </c>
      <c r="K33" s="72">
        <v>0</v>
      </c>
      <c r="L33" s="38"/>
      <c r="M33" s="65">
        <f>VLOOKUP(A33,'GSA Rates'!$A$5:$H$20,7,FALSE)</f>
        <v>9.5</v>
      </c>
      <c r="N33" s="1"/>
      <c r="O33" s="61">
        <f>SUM(F33:K33)</f>
        <v>300</v>
      </c>
      <c r="P33" s="59">
        <f>M33*O33</f>
        <v>2850</v>
      </c>
    </row>
    <row r="34" spans="1:16" x14ac:dyDescent="0.25">
      <c r="A34" s="41" t="str">
        <f>'GSA Rates'!$A$6</f>
        <v>Senior Manager I</v>
      </c>
      <c r="B34" s="113">
        <v>10</v>
      </c>
      <c r="C34" s="113">
        <v>10</v>
      </c>
      <c r="D34" s="113">
        <v>10</v>
      </c>
      <c r="E34" s="18"/>
      <c r="F34" s="73">
        <f t="shared" si="11"/>
        <v>100</v>
      </c>
      <c r="G34" s="73">
        <f t="shared" ref="G34:G48" si="12">C34*$C$7</f>
        <v>100</v>
      </c>
      <c r="H34" s="73">
        <f t="shared" ref="H34:H48" si="13">D34*$D$7</f>
        <v>100</v>
      </c>
      <c r="I34" s="73">
        <v>0</v>
      </c>
      <c r="J34" s="73">
        <v>0</v>
      </c>
      <c r="K34" s="73">
        <v>0</v>
      </c>
      <c r="L34" s="38"/>
      <c r="M34" s="4">
        <f>VLOOKUP(A34,'GSA Rates'!$A$5:$H$20,7,FALSE)</f>
        <v>14.25</v>
      </c>
      <c r="N34" s="1"/>
      <c r="O34" s="45">
        <f t="shared" ref="O34:O48" si="14">SUM(F34:K34)</f>
        <v>300</v>
      </c>
      <c r="P34" s="46">
        <f t="shared" ref="P34:P48" si="15">M34*O34</f>
        <v>4275</v>
      </c>
    </row>
    <row r="35" spans="1:16" x14ac:dyDescent="0.25">
      <c r="A35" s="41" t="str">
        <f>'GSA Rates'!$A$7</f>
        <v>Manager I</v>
      </c>
      <c r="B35" s="113">
        <v>10</v>
      </c>
      <c r="C35" s="113">
        <v>10</v>
      </c>
      <c r="D35" s="113">
        <v>10</v>
      </c>
      <c r="E35" s="18"/>
      <c r="F35" s="73">
        <f t="shared" si="11"/>
        <v>100</v>
      </c>
      <c r="G35" s="73">
        <f t="shared" si="12"/>
        <v>100</v>
      </c>
      <c r="H35" s="73">
        <f t="shared" si="13"/>
        <v>100</v>
      </c>
      <c r="I35" s="73">
        <v>0</v>
      </c>
      <c r="J35" s="73">
        <v>0</v>
      </c>
      <c r="K35" s="73">
        <v>0</v>
      </c>
      <c r="L35" s="38"/>
      <c r="M35" s="4">
        <f>VLOOKUP(A35,'GSA Rates'!$A$5:$H$20,7,FALSE)</f>
        <v>9.5</v>
      </c>
      <c r="N35" s="1"/>
      <c r="O35" s="45">
        <f t="shared" si="14"/>
        <v>300</v>
      </c>
      <c r="P35" s="46">
        <f t="shared" si="15"/>
        <v>2850</v>
      </c>
    </row>
    <row r="36" spans="1:16" x14ac:dyDescent="0.25">
      <c r="A36" s="41" t="str">
        <f>'GSA Rates'!$A$8</f>
        <v>Manager III</v>
      </c>
      <c r="B36" s="113">
        <v>10</v>
      </c>
      <c r="C36" s="113">
        <v>10</v>
      </c>
      <c r="D36" s="113">
        <v>10</v>
      </c>
      <c r="E36" s="18"/>
      <c r="F36" s="73">
        <f t="shared" si="11"/>
        <v>100</v>
      </c>
      <c r="G36" s="73">
        <f t="shared" si="12"/>
        <v>100</v>
      </c>
      <c r="H36" s="73">
        <f t="shared" si="13"/>
        <v>100</v>
      </c>
      <c r="I36" s="73">
        <v>0</v>
      </c>
      <c r="J36" s="73">
        <v>0</v>
      </c>
      <c r="K36" s="73">
        <v>0</v>
      </c>
      <c r="L36" s="38"/>
      <c r="M36" s="4">
        <f>VLOOKUP(A36,'GSA Rates'!$A$5:$H$20,7,FALSE)</f>
        <v>14.25</v>
      </c>
      <c r="N36" s="1"/>
      <c r="O36" s="45">
        <f t="shared" si="14"/>
        <v>300</v>
      </c>
      <c r="P36" s="46">
        <f t="shared" si="15"/>
        <v>4275</v>
      </c>
    </row>
    <row r="37" spans="1:16" x14ac:dyDescent="0.25">
      <c r="A37" s="41" t="str">
        <f>'GSA Rates'!$A$9</f>
        <v>Senior Accountant III</v>
      </c>
      <c r="B37" s="113">
        <v>10</v>
      </c>
      <c r="C37" s="113">
        <v>10</v>
      </c>
      <c r="D37" s="113">
        <v>10</v>
      </c>
      <c r="E37" s="18"/>
      <c r="F37" s="73">
        <f t="shared" si="11"/>
        <v>100</v>
      </c>
      <c r="G37" s="73">
        <f t="shared" si="12"/>
        <v>100</v>
      </c>
      <c r="H37" s="73">
        <f t="shared" si="13"/>
        <v>100</v>
      </c>
      <c r="I37" s="73">
        <v>0</v>
      </c>
      <c r="J37" s="73">
        <v>0</v>
      </c>
      <c r="K37" s="73">
        <v>0</v>
      </c>
      <c r="L37" s="38"/>
      <c r="M37" s="4">
        <f>VLOOKUP(A37,'GSA Rates'!$A$5:$H$20,7,FALSE)</f>
        <v>9.5</v>
      </c>
      <c r="N37" s="1"/>
      <c r="O37" s="45">
        <f t="shared" si="14"/>
        <v>300</v>
      </c>
      <c r="P37" s="46">
        <f t="shared" si="15"/>
        <v>2850</v>
      </c>
    </row>
    <row r="38" spans="1:16" x14ac:dyDescent="0.25">
      <c r="A38" s="41" t="str">
        <f>'GSA Rates'!$A$10</f>
        <v>Senior Accountant V</v>
      </c>
      <c r="B38" s="113">
        <v>10</v>
      </c>
      <c r="C38" s="113">
        <v>10</v>
      </c>
      <c r="D38" s="113">
        <v>10</v>
      </c>
      <c r="E38" s="18"/>
      <c r="F38" s="73">
        <f t="shared" si="11"/>
        <v>100</v>
      </c>
      <c r="G38" s="73">
        <f t="shared" si="12"/>
        <v>100</v>
      </c>
      <c r="H38" s="73">
        <f t="shared" si="13"/>
        <v>100</v>
      </c>
      <c r="I38" s="73">
        <v>0</v>
      </c>
      <c r="J38" s="73">
        <v>0</v>
      </c>
      <c r="K38" s="73">
        <v>0</v>
      </c>
      <c r="L38" s="38"/>
      <c r="M38" s="4">
        <f>VLOOKUP(A38,'GSA Rates'!$A$5:$H$20,7,FALSE)</f>
        <v>14.25</v>
      </c>
      <c r="N38" s="1"/>
      <c r="O38" s="45">
        <f t="shared" si="14"/>
        <v>300</v>
      </c>
      <c r="P38" s="46">
        <f t="shared" si="15"/>
        <v>4275</v>
      </c>
    </row>
    <row r="39" spans="1:16" x14ac:dyDescent="0.25">
      <c r="A39" s="41" t="str">
        <f>'GSA Rates'!$A$11</f>
        <v>Staff Accountant I</v>
      </c>
      <c r="B39" s="113">
        <v>10</v>
      </c>
      <c r="C39" s="113">
        <v>10</v>
      </c>
      <c r="D39" s="113">
        <v>10</v>
      </c>
      <c r="E39" s="18"/>
      <c r="F39" s="73">
        <f t="shared" si="11"/>
        <v>100</v>
      </c>
      <c r="G39" s="73">
        <f t="shared" si="12"/>
        <v>100</v>
      </c>
      <c r="H39" s="73">
        <f t="shared" si="13"/>
        <v>100</v>
      </c>
      <c r="I39" s="73">
        <v>0</v>
      </c>
      <c r="J39" s="73">
        <v>0</v>
      </c>
      <c r="K39" s="73">
        <v>0</v>
      </c>
      <c r="L39" s="38"/>
      <c r="M39" s="4">
        <f>VLOOKUP(A39,'GSA Rates'!$A$5:$H$20,7,FALSE)</f>
        <v>9.5</v>
      </c>
      <c r="N39" s="1"/>
      <c r="O39" s="45">
        <f t="shared" si="14"/>
        <v>300</v>
      </c>
      <c r="P39" s="46">
        <f t="shared" si="15"/>
        <v>2850</v>
      </c>
    </row>
    <row r="40" spans="1:16" x14ac:dyDescent="0.25">
      <c r="A40" s="41" t="str">
        <f>'GSA Rates'!$A$12</f>
        <v>Staff Accountant II</v>
      </c>
      <c r="B40" s="113">
        <v>10</v>
      </c>
      <c r="C40" s="113">
        <v>10</v>
      </c>
      <c r="D40" s="113">
        <v>10</v>
      </c>
      <c r="E40" s="18"/>
      <c r="F40" s="73">
        <f t="shared" si="11"/>
        <v>100</v>
      </c>
      <c r="G40" s="73">
        <f t="shared" si="12"/>
        <v>100</v>
      </c>
      <c r="H40" s="73">
        <f t="shared" si="13"/>
        <v>100</v>
      </c>
      <c r="I40" s="73">
        <v>0</v>
      </c>
      <c r="J40" s="73">
        <v>0</v>
      </c>
      <c r="K40" s="73">
        <v>0</v>
      </c>
      <c r="L40" s="38"/>
      <c r="M40" s="4">
        <f>VLOOKUP(A40,'GSA Rates'!$A$5:$H$20,7,FALSE)</f>
        <v>14.25</v>
      </c>
      <c r="N40" s="1"/>
      <c r="O40" s="45">
        <f t="shared" si="14"/>
        <v>300</v>
      </c>
      <c r="P40" s="46">
        <f t="shared" si="15"/>
        <v>4275</v>
      </c>
    </row>
    <row r="41" spans="1:16" x14ac:dyDescent="0.25">
      <c r="A41" s="41" t="str">
        <f>'GSA Rates'!$A$13</f>
        <v>Staff Accountant III</v>
      </c>
      <c r="B41" s="113">
        <v>10</v>
      </c>
      <c r="C41" s="113">
        <v>10</v>
      </c>
      <c r="D41" s="113">
        <v>10</v>
      </c>
      <c r="E41" s="18"/>
      <c r="F41" s="73">
        <f t="shared" si="11"/>
        <v>100</v>
      </c>
      <c r="G41" s="73">
        <f t="shared" si="12"/>
        <v>100</v>
      </c>
      <c r="H41" s="73">
        <f t="shared" si="13"/>
        <v>100</v>
      </c>
      <c r="I41" s="73">
        <v>0</v>
      </c>
      <c r="J41" s="73">
        <v>0</v>
      </c>
      <c r="K41" s="73">
        <v>0</v>
      </c>
      <c r="L41" s="38"/>
      <c r="M41" s="4">
        <f>VLOOKUP(A41,'GSA Rates'!$A$5:$H$20,7,FALSE)</f>
        <v>9.5</v>
      </c>
      <c r="N41" s="1"/>
      <c r="O41" s="45">
        <f t="shared" si="14"/>
        <v>300</v>
      </c>
      <c r="P41" s="46">
        <f t="shared" si="15"/>
        <v>2850</v>
      </c>
    </row>
    <row r="42" spans="1:16" x14ac:dyDescent="0.25">
      <c r="A42" s="41" t="str">
        <f>'GSA Rates'!$A$14</f>
        <v>Paraprofessional I</v>
      </c>
      <c r="B42" s="113">
        <v>10</v>
      </c>
      <c r="C42" s="113">
        <v>10</v>
      </c>
      <c r="D42" s="113">
        <v>10</v>
      </c>
      <c r="E42" s="18"/>
      <c r="F42" s="73">
        <f t="shared" si="11"/>
        <v>100</v>
      </c>
      <c r="G42" s="73">
        <f t="shared" si="12"/>
        <v>100</v>
      </c>
      <c r="H42" s="73">
        <f t="shared" si="13"/>
        <v>100</v>
      </c>
      <c r="I42" s="73">
        <v>0</v>
      </c>
      <c r="J42" s="73">
        <v>0</v>
      </c>
      <c r="K42" s="73">
        <v>0</v>
      </c>
      <c r="L42" s="38"/>
      <c r="M42" s="4">
        <f>VLOOKUP(A42,'GSA Rates'!$A$5:$H$20,7,FALSE)</f>
        <v>14.25</v>
      </c>
      <c r="N42" s="1"/>
      <c r="O42" s="45">
        <f t="shared" si="14"/>
        <v>300</v>
      </c>
      <c r="P42" s="46">
        <f t="shared" si="15"/>
        <v>4275</v>
      </c>
    </row>
    <row r="43" spans="1:16" x14ac:dyDescent="0.25">
      <c r="A43" s="41" t="str">
        <f>'GSA Rates'!$A$15</f>
        <v>Paraprofessional IV</v>
      </c>
      <c r="B43" s="113">
        <v>10</v>
      </c>
      <c r="C43" s="113">
        <v>10</v>
      </c>
      <c r="D43" s="113">
        <v>10</v>
      </c>
      <c r="E43" s="18"/>
      <c r="F43" s="73">
        <f t="shared" si="11"/>
        <v>100</v>
      </c>
      <c r="G43" s="73">
        <f t="shared" si="12"/>
        <v>100</v>
      </c>
      <c r="H43" s="73">
        <f t="shared" si="13"/>
        <v>100</v>
      </c>
      <c r="I43" s="73">
        <v>0</v>
      </c>
      <c r="J43" s="73">
        <v>0</v>
      </c>
      <c r="K43" s="73">
        <v>0</v>
      </c>
      <c r="L43" s="38"/>
      <c r="M43" s="4">
        <f>VLOOKUP(A43,'GSA Rates'!$A$5:$H$20,7,FALSE)</f>
        <v>9.5</v>
      </c>
      <c r="N43" s="1"/>
      <c r="O43" s="45">
        <f t="shared" si="14"/>
        <v>300</v>
      </c>
      <c r="P43" s="46">
        <f t="shared" si="15"/>
        <v>2850</v>
      </c>
    </row>
    <row r="44" spans="1:16" x14ac:dyDescent="0.25">
      <c r="A44" s="41" t="str">
        <f>'GSA Rates'!$A$16</f>
        <v>Senior Analyst V</v>
      </c>
      <c r="B44" s="113">
        <v>10</v>
      </c>
      <c r="C44" s="113">
        <v>10</v>
      </c>
      <c r="D44" s="113">
        <v>10</v>
      </c>
      <c r="E44" s="18"/>
      <c r="F44" s="73">
        <f t="shared" si="11"/>
        <v>100</v>
      </c>
      <c r="G44" s="73">
        <f t="shared" si="12"/>
        <v>100</v>
      </c>
      <c r="H44" s="73">
        <f t="shared" si="13"/>
        <v>100</v>
      </c>
      <c r="I44" s="73">
        <v>0</v>
      </c>
      <c r="J44" s="73">
        <v>0</v>
      </c>
      <c r="K44" s="73">
        <v>0</v>
      </c>
      <c r="L44" s="38"/>
      <c r="M44" s="4">
        <f>VLOOKUP(A44,'GSA Rates'!$A$5:$H$20,7,FALSE)</f>
        <v>14.25</v>
      </c>
      <c r="N44" s="1"/>
      <c r="O44" s="45">
        <f t="shared" si="14"/>
        <v>300</v>
      </c>
      <c r="P44" s="46">
        <f t="shared" si="15"/>
        <v>4275</v>
      </c>
    </row>
    <row r="45" spans="1:16" x14ac:dyDescent="0.25">
      <c r="A45" s="41" t="str">
        <f>'GSA Rates'!$A$17</f>
        <v>Staff Analyst I</v>
      </c>
      <c r="B45" s="113">
        <v>10</v>
      </c>
      <c r="C45" s="113">
        <v>10</v>
      </c>
      <c r="D45" s="113">
        <v>10</v>
      </c>
      <c r="E45" s="18"/>
      <c r="F45" s="73">
        <f t="shared" si="11"/>
        <v>100</v>
      </c>
      <c r="G45" s="73">
        <f t="shared" si="12"/>
        <v>100</v>
      </c>
      <c r="H45" s="73">
        <f t="shared" si="13"/>
        <v>100</v>
      </c>
      <c r="I45" s="73">
        <v>0</v>
      </c>
      <c r="J45" s="73">
        <v>0</v>
      </c>
      <c r="K45" s="73">
        <v>0</v>
      </c>
      <c r="L45" s="38"/>
      <c r="M45" s="4">
        <f>VLOOKUP(A45,'GSA Rates'!$A$5:$H$20,7,FALSE)</f>
        <v>9.5</v>
      </c>
      <c r="N45" s="1"/>
      <c r="O45" s="45">
        <f t="shared" si="14"/>
        <v>300</v>
      </c>
      <c r="P45" s="46">
        <f t="shared" si="15"/>
        <v>2850</v>
      </c>
    </row>
    <row r="46" spans="1:16" x14ac:dyDescent="0.25">
      <c r="A46" s="41" t="str">
        <f>'GSA Rates'!$A$18</f>
        <v>Staff Analyst III</v>
      </c>
      <c r="B46" s="113">
        <v>10</v>
      </c>
      <c r="C46" s="113">
        <v>10</v>
      </c>
      <c r="D46" s="113">
        <v>10</v>
      </c>
      <c r="E46" s="18"/>
      <c r="F46" s="73">
        <f t="shared" si="11"/>
        <v>100</v>
      </c>
      <c r="G46" s="73">
        <f t="shared" si="12"/>
        <v>100</v>
      </c>
      <c r="H46" s="73">
        <f t="shared" si="13"/>
        <v>100</v>
      </c>
      <c r="I46" s="73">
        <v>0</v>
      </c>
      <c r="J46" s="73">
        <v>0</v>
      </c>
      <c r="K46" s="73">
        <v>0</v>
      </c>
      <c r="L46" s="38"/>
      <c r="M46" s="4">
        <f>VLOOKUP(A46,'GSA Rates'!$A$5:$H$20,7,FALSE)</f>
        <v>14.25</v>
      </c>
      <c r="N46" s="1"/>
      <c r="O46" s="45">
        <f t="shared" si="14"/>
        <v>300</v>
      </c>
      <c r="P46" s="46">
        <f t="shared" si="15"/>
        <v>4275</v>
      </c>
    </row>
    <row r="47" spans="1:16" x14ac:dyDescent="0.25">
      <c r="A47" s="41" t="str">
        <f>'GSA Rates'!$A$19</f>
        <v>Systems Analyst</v>
      </c>
      <c r="B47" s="113">
        <v>10</v>
      </c>
      <c r="C47" s="113">
        <v>10</v>
      </c>
      <c r="D47" s="113">
        <v>10</v>
      </c>
      <c r="E47" s="18"/>
      <c r="F47" s="73">
        <f t="shared" si="11"/>
        <v>100</v>
      </c>
      <c r="G47" s="73">
        <f t="shared" si="12"/>
        <v>100</v>
      </c>
      <c r="H47" s="73">
        <f t="shared" si="13"/>
        <v>100</v>
      </c>
      <c r="I47" s="73">
        <v>0</v>
      </c>
      <c r="J47" s="73">
        <v>0</v>
      </c>
      <c r="K47" s="73">
        <v>0</v>
      </c>
      <c r="L47" s="38"/>
      <c r="M47" s="4">
        <f>VLOOKUP(A47,'GSA Rates'!$A$5:$H$20,7,FALSE)</f>
        <v>9.5</v>
      </c>
      <c r="N47" s="1"/>
      <c r="O47" s="45">
        <f t="shared" si="14"/>
        <v>300</v>
      </c>
      <c r="P47" s="46">
        <f t="shared" si="15"/>
        <v>2850</v>
      </c>
    </row>
    <row r="48" spans="1:16" x14ac:dyDescent="0.25">
      <c r="A48" s="41" t="str">
        <f>'GSA Rates'!$A$20</f>
        <v>Data Manager I</v>
      </c>
      <c r="B48" s="113">
        <v>10</v>
      </c>
      <c r="C48" s="113">
        <v>10</v>
      </c>
      <c r="D48" s="113">
        <v>10</v>
      </c>
      <c r="E48" s="18"/>
      <c r="F48" s="73">
        <f t="shared" si="11"/>
        <v>100</v>
      </c>
      <c r="G48" s="73">
        <f t="shared" si="12"/>
        <v>100</v>
      </c>
      <c r="H48" s="73">
        <f t="shared" si="13"/>
        <v>100</v>
      </c>
      <c r="I48" s="73">
        <v>0</v>
      </c>
      <c r="J48" s="73">
        <v>0</v>
      </c>
      <c r="K48" s="23">
        <v>0</v>
      </c>
      <c r="M48" s="4">
        <f>VLOOKUP(A48,'GSA Rates'!$A$5:$H$20,7,FALSE)</f>
        <v>14.25</v>
      </c>
      <c r="N48" s="1"/>
      <c r="O48" s="45">
        <f t="shared" si="14"/>
        <v>300</v>
      </c>
      <c r="P48" s="46">
        <f t="shared" si="15"/>
        <v>4275</v>
      </c>
    </row>
    <row r="49" spans="1:17" ht="15.75" thickBot="1" x14ac:dyDescent="0.3">
      <c r="A49" s="17" t="s">
        <v>45</v>
      </c>
      <c r="B49" s="17">
        <f>SUM(B33:B48)</f>
        <v>160</v>
      </c>
      <c r="C49" s="17">
        <f t="shared" ref="C49" si="16">SUM(C33:C48)</f>
        <v>160</v>
      </c>
      <c r="D49" s="17">
        <f t="shared" ref="D49" si="17">SUM(D33:D48)</f>
        <v>160</v>
      </c>
      <c r="E49" s="17"/>
      <c r="F49" s="39">
        <f>SUM(F33:F48)</f>
        <v>1600</v>
      </c>
      <c r="G49" s="39">
        <f t="shared" ref="G49" si="18">SUM(G33:G48)</f>
        <v>1600</v>
      </c>
      <c r="H49" s="39">
        <f t="shared" ref="H49" si="19">SUM(H33:H48)</f>
        <v>1600</v>
      </c>
      <c r="I49" s="39">
        <f t="shared" ref="I49" si="20">SUM(I33:I48)</f>
        <v>0</v>
      </c>
      <c r="J49" s="39">
        <f t="shared" ref="J49" si="21">SUM(J33:J48)</f>
        <v>0</v>
      </c>
      <c r="K49" s="39">
        <f t="shared" ref="K49" si="22">SUM(K33:K48)</f>
        <v>0</v>
      </c>
      <c r="L49" s="16"/>
      <c r="P49" s="20">
        <f>SUM(P33:P48)</f>
        <v>57000</v>
      </c>
      <c r="Q49" s="19">
        <f>P49/F49</f>
        <v>35.625</v>
      </c>
    </row>
    <row r="50" spans="1:17" ht="15.75" thickTop="1" x14ac:dyDescent="0.25">
      <c r="A50" s="37"/>
      <c r="B50" s="40"/>
      <c r="C50" s="40"/>
      <c r="D50" s="40"/>
      <c r="P50" s="1"/>
    </row>
    <row r="51" spans="1:17" x14ac:dyDescent="0.25">
      <c r="A51" s="37"/>
      <c r="B51" s="40"/>
      <c r="C51" s="40"/>
      <c r="D51" s="40"/>
      <c r="P51" s="1"/>
    </row>
    <row r="52" spans="1:17" x14ac:dyDescent="0.25">
      <c r="A52" s="132" t="s">
        <v>26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4"/>
    </row>
    <row r="53" spans="1:17" ht="60" x14ac:dyDescent="0.25">
      <c r="A53" s="42" t="s">
        <v>133</v>
      </c>
      <c r="B53" s="43" t="s">
        <v>127</v>
      </c>
      <c r="C53" s="43" t="s">
        <v>128</v>
      </c>
      <c r="D53" s="43" t="s">
        <v>129</v>
      </c>
      <c r="E53" s="62"/>
      <c r="F53" s="43" t="s">
        <v>130</v>
      </c>
      <c r="G53" s="43" t="s">
        <v>131</v>
      </c>
      <c r="H53" s="43" t="s">
        <v>132</v>
      </c>
      <c r="I53" s="43" t="s">
        <v>122</v>
      </c>
      <c r="J53" s="43" t="s">
        <v>123</v>
      </c>
      <c r="K53" s="43" t="s">
        <v>124</v>
      </c>
      <c r="L53" s="63"/>
      <c r="M53" s="43" t="s">
        <v>139</v>
      </c>
      <c r="N53" s="62"/>
      <c r="O53" s="42" t="s">
        <v>23</v>
      </c>
      <c r="P53" s="66" t="s">
        <v>69</v>
      </c>
    </row>
    <row r="54" spans="1:17" x14ac:dyDescent="0.25">
      <c r="A54" s="64" t="str">
        <f>'GSA Rates'!$A$5</f>
        <v>Principal V</v>
      </c>
      <c r="B54" s="113">
        <v>10</v>
      </c>
      <c r="C54" s="113">
        <v>10</v>
      </c>
      <c r="D54" s="113">
        <v>10</v>
      </c>
      <c r="E54" s="18"/>
      <c r="F54" s="72">
        <f>B54*$B$8</f>
        <v>100</v>
      </c>
      <c r="G54" s="72">
        <f>C54*$C$8</f>
        <v>100</v>
      </c>
      <c r="H54" s="72">
        <f>D54*$D$8</f>
        <v>100</v>
      </c>
      <c r="I54" s="72">
        <v>0</v>
      </c>
      <c r="J54" s="72">
        <v>0</v>
      </c>
      <c r="K54" s="72">
        <v>0</v>
      </c>
      <c r="L54" s="38"/>
      <c r="M54" s="65">
        <f>VLOOKUP(A54,'GSA Rates'!$A$5:$H$20,8,FALSE)</f>
        <v>9.9</v>
      </c>
      <c r="N54" s="1"/>
      <c r="O54" s="61">
        <f>SUM(F54:K54)</f>
        <v>300</v>
      </c>
      <c r="P54" s="59">
        <f>M54*O54</f>
        <v>2970</v>
      </c>
    </row>
    <row r="55" spans="1:17" x14ac:dyDescent="0.25">
      <c r="A55" s="41" t="str">
        <f>'GSA Rates'!$A$6</f>
        <v>Senior Manager I</v>
      </c>
      <c r="B55" s="113">
        <v>10</v>
      </c>
      <c r="C55" s="113">
        <v>10</v>
      </c>
      <c r="D55" s="113">
        <v>10</v>
      </c>
      <c r="E55" s="18"/>
      <c r="F55" s="73">
        <f t="shared" ref="F55:F69" si="23">B55*$B$8</f>
        <v>100</v>
      </c>
      <c r="G55" s="73">
        <f t="shared" ref="G55:G69" si="24">C55*$C$8</f>
        <v>100</v>
      </c>
      <c r="H55" s="73">
        <f t="shared" ref="H55:H69" si="25">D55*$D$8</f>
        <v>100</v>
      </c>
      <c r="I55" s="73">
        <v>0</v>
      </c>
      <c r="J55" s="73">
        <v>0</v>
      </c>
      <c r="K55" s="73">
        <v>0</v>
      </c>
      <c r="L55" s="38"/>
      <c r="M55" s="4">
        <f>VLOOKUP(A55,'GSA Rates'!$A$5:$H$20,8,FALSE)</f>
        <v>14.85</v>
      </c>
      <c r="N55" s="1"/>
      <c r="O55" s="45">
        <f t="shared" ref="O55:O69" si="26">SUM(F55:K55)</f>
        <v>300</v>
      </c>
      <c r="P55" s="46">
        <f t="shared" ref="P55:P69" si="27">M55*O55</f>
        <v>4455</v>
      </c>
    </row>
    <row r="56" spans="1:17" x14ac:dyDescent="0.25">
      <c r="A56" s="41" t="str">
        <f>'GSA Rates'!$A$7</f>
        <v>Manager I</v>
      </c>
      <c r="B56" s="113">
        <v>10</v>
      </c>
      <c r="C56" s="113">
        <v>10</v>
      </c>
      <c r="D56" s="113">
        <v>10</v>
      </c>
      <c r="E56" s="18"/>
      <c r="F56" s="73">
        <f t="shared" si="23"/>
        <v>100</v>
      </c>
      <c r="G56" s="73">
        <f t="shared" si="24"/>
        <v>100</v>
      </c>
      <c r="H56" s="73">
        <f t="shared" si="25"/>
        <v>100</v>
      </c>
      <c r="I56" s="73">
        <v>0</v>
      </c>
      <c r="J56" s="73">
        <v>0</v>
      </c>
      <c r="K56" s="73">
        <v>0</v>
      </c>
      <c r="L56" s="38"/>
      <c r="M56" s="4">
        <f>VLOOKUP(A56,'GSA Rates'!$A$5:$H$20,8,FALSE)</f>
        <v>9.9</v>
      </c>
      <c r="N56" s="1"/>
      <c r="O56" s="45">
        <f t="shared" si="26"/>
        <v>300</v>
      </c>
      <c r="P56" s="46">
        <f t="shared" si="27"/>
        <v>2970</v>
      </c>
    </row>
    <row r="57" spans="1:17" x14ac:dyDescent="0.25">
      <c r="A57" s="41" t="str">
        <f>'GSA Rates'!$A$8</f>
        <v>Manager III</v>
      </c>
      <c r="B57" s="113">
        <v>10</v>
      </c>
      <c r="C57" s="113">
        <v>10</v>
      </c>
      <c r="D57" s="113">
        <v>10</v>
      </c>
      <c r="E57" s="18"/>
      <c r="F57" s="73">
        <f t="shared" si="23"/>
        <v>100</v>
      </c>
      <c r="G57" s="73">
        <f t="shared" si="24"/>
        <v>100</v>
      </c>
      <c r="H57" s="73">
        <f t="shared" si="25"/>
        <v>100</v>
      </c>
      <c r="I57" s="73">
        <v>0</v>
      </c>
      <c r="J57" s="73">
        <v>0</v>
      </c>
      <c r="K57" s="73">
        <v>0</v>
      </c>
      <c r="L57" s="38"/>
      <c r="M57" s="4">
        <f>VLOOKUP(A57,'GSA Rates'!$A$5:$H$20,8,FALSE)</f>
        <v>14.85</v>
      </c>
      <c r="N57" s="1"/>
      <c r="O57" s="45">
        <f t="shared" si="26"/>
        <v>300</v>
      </c>
      <c r="P57" s="46">
        <f t="shared" si="27"/>
        <v>4455</v>
      </c>
    </row>
    <row r="58" spans="1:17" x14ac:dyDescent="0.25">
      <c r="A58" s="41" t="str">
        <f>'GSA Rates'!$A$9</f>
        <v>Senior Accountant III</v>
      </c>
      <c r="B58" s="113">
        <v>10</v>
      </c>
      <c r="C58" s="113">
        <v>10</v>
      </c>
      <c r="D58" s="113">
        <v>10</v>
      </c>
      <c r="E58" s="18"/>
      <c r="F58" s="73">
        <f t="shared" si="23"/>
        <v>100</v>
      </c>
      <c r="G58" s="73">
        <f t="shared" si="24"/>
        <v>100</v>
      </c>
      <c r="H58" s="73">
        <f t="shared" si="25"/>
        <v>100</v>
      </c>
      <c r="I58" s="73">
        <v>0</v>
      </c>
      <c r="J58" s="73">
        <v>0</v>
      </c>
      <c r="K58" s="73">
        <v>0</v>
      </c>
      <c r="L58" s="38"/>
      <c r="M58" s="4">
        <f>VLOOKUP(A58,'GSA Rates'!$A$5:$H$20,8,FALSE)</f>
        <v>9.9</v>
      </c>
      <c r="N58" s="1"/>
      <c r="O58" s="45">
        <f t="shared" si="26"/>
        <v>300</v>
      </c>
      <c r="P58" s="46">
        <f t="shared" si="27"/>
        <v>2970</v>
      </c>
    </row>
    <row r="59" spans="1:17" x14ac:dyDescent="0.25">
      <c r="A59" s="41" t="str">
        <f>'GSA Rates'!$A$10</f>
        <v>Senior Accountant V</v>
      </c>
      <c r="B59" s="113">
        <v>10</v>
      </c>
      <c r="C59" s="113">
        <v>10</v>
      </c>
      <c r="D59" s="113">
        <v>10</v>
      </c>
      <c r="E59" s="18"/>
      <c r="F59" s="73">
        <f t="shared" si="23"/>
        <v>100</v>
      </c>
      <c r="G59" s="73">
        <f t="shared" si="24"/>
        <v>100</v>
      </c>
      <c r="H59" s="73">
        <f t="shared" si="25"/>
        <v>100</v>
      </c>
      <c r="I59" s="73">
        <v>0</v>
      </c>
      <c r="J59" s="73">
        <v>0</v>
      </c>
      <c r="K59" s="73">
        <v>0</v>
      </c>
      <c r="L59" s="38"/>
      <c r="M59" s="4">
        <f>VLOOKUP(A59,'GSA Rates'!$A$5:$H$20,8,FALSE)</f>
        <v>14.85</v>
      </c>
      <c r="N59" s="1"/>
      <c r="O59" s="45">
        <f t="shared" si="26"/>
        <v>300</v>
      </c>
      <c r="P59" s="46">
        <f t="shared" si="27"/>
        <v>4455</v>
      </c>
    </row>
    <row r="60" spans="1:17" x14ac:dyDescent="0.25">
      <c r="A60" s="41" t="str">
        <f>'GSA Rates'!$A$11</f>
        <v>Staff Accountant I</v>
      </c>
      <c r="B60" s="113">
        <v>10</v>
      </c>
      <c r="C60" s="113">
        <v>10</v>
      </c>
      <c r="D60" s="113">
        <v>10</v>
      </c>
      <c r="E60" s="18"/>
      <c r="F60" s="73">
        <f t="shared" si="23"/>
        <v>100</v>
      </c>
      <c r="G60" s="73">
        <f t="shared" si="24"/>
        <v>100</v>
      </c>
      <c r="H60" s="73">
        <f t="shared" si="25"/>
        <v>100</v>
      </c>
      <c r="I60" s="73">
        <v>0</v>
      </c>
      <c r="J60" s="73">
        <v>0</v>
      </c>
      <c r="K60" s="73">
        <v>0</v>
      </c>
      <c r="L60" s="38"/>
      <c r="M60" s="4">
        <f>VLOOKUP(A60,'GSA Rates'!$A$5:$H$20,8,FALSE)</f>
        <v>9.9</v>
      </c>
      <c r="N60" s="1"/>
      <c r="O60" s="45">
        <f t="shared" si="26"/>
        <v>300</v>
      </c>
      <c r="P60" s="46">
        <f t="shared" si="27"/>
        <v>2970</v>
      </c>
    </row>
    <row r="61" spans="1:17" x14ac:dyDescent="0.25">
      <c r="A61" s="41" t="str">
        <f>'GSA Rates'!$A$12</f>
        <v>Staff Accountant II</v>
      </c>
      <c r="B61" s="113">
        <v>10</v>
      </c>
      <c r="C61" s="113">
        <v>10</v>
      </c>
      <c r="D61" s="113">
        <v>10</v>
      </c>
      <c r="E61" s="18"/>
      <c r="F61" s="73">
        <f t="shared" si="23"/>
        <v>100</v>
      </c>
      <c r="G61" s="73">
        <f t="shared" si="24"/>
        <v>100</v>
      </c>
      <c r="H61" s="73">
        <f t="shared" si="25"/>
        <v>100</v>
      </c>
      <c r="I61" s="73">
        <v>0</v>
      </c>
      <c r="J61" s="73">
        <v>0</v>
      </c>
      <c r="K61" s="73">
        <v>0</v>
      </c>
      <c r="L61" s="38"/>
      <c r="M61" s="4">
        <f>VLOOKUP(A61,'GSA Rates'!$A$5:$H$20,8,FALSE)</f>
        <v>14.85</v>
      </c>
      <c r="N61" s="1"/>
      <c r="O61" s="45">
        <f t="shared" si="26"/>
        <v>300</v>
      </c>
      <c r="P61" s="46">
        <f t="shared" si="27"/>
        <v>4455</v>
      </c>
    </row>
    <row r="62" spans="1:17" x14ac:dyDescent="0.25">
      <c r="A62" s="41" t="str">
        <f>'GSA Rates'!$A$13</f>
        <v>Staff Accountant III</v>
      </c>
      <c r="B62" s="113">
        <v>10</v>
      </c>
      <c r="C62" s="113">
        <v>10</v>
      </c>
      <c r="D62" s="113">
        <v>10</v>
      </c>
      <c r="E62" s="18"/>
      <c r="F62" s="73">
        <f t="shared" si="23"/>
        <v>100</v>
      </c>
      <c r="G62" s="73">
        <f t="shared" si="24"/>
        <v>100</v>
      </c>
      <c r="H62" s="73">
        <f t="shared" si="25"/>
        <v>100</v>
      </c>
      <c r="I62" s="73">
        <v>0</v>
      </c>
      <c r="J62" s="73">
        <v>0</v>
      </c>
      <c r="K62" s="73">
        <v>0</v>
      </c>
      <c r="L62" s="38"/>
      <c r="M62" s="4">
        <f>VLOOKUP(A62,'GSA Rates'!$A$5:$H$20,8,FALSE)</f>
        <v>9.9</v>
      </c>
      <c r="N62" s="1"/>
      <c r="O62" s="45">
        <f t="shared" si="26"/>
        <v>300</v>
      </c>
      <c r="P62" s="46">
        <f t="shared" si="27"/>
        <v>2970</v>
      </c>
    </row>
    <row r="63" spans="1:17" x14ac:dyDescent="0.25">
      <c r="A63" s="41" t="str">
        <f>'GSA Rates'!$A$14</f>
        <v>Paraprofessional I</v>
      </c>
      <c r="B63" s="113">
        <v>10</v>
      </c>
      <c r="C63" s="113">
        <v>10</v>
      </c>
      <c r="D63" s="113">
        <v>10</v>
      </c>
      <c r="E63" s="18"/>
      <c r="F63" s="73">
        <f t="shared" si="23"/>
        <v>100</v>
      </c>
      <c r="G63" s="73">
        <f t="shared" si="24"/>
        <v>100</v>
      </c>
      <c r="H63" s="73">
        <f t="shared" si="25"/>
        <v>100</v>
      </c>
      <c r="I63" s="73">
        <v>0</v>
      </c>
      <c r="J63" s="73">
        <v>0</v>
      </c>
      <c r="K63" s="73">
        <v>0</v>
      </c>
      <c r="L63" s="38"/>
      <c r="M63" s="4">
        <f>VLOOKUP(A63,'GSA Rates'!$A$5:$H$20,8,FALSE)</f>
        <v>14.85</v>
      </c>
      <c r="N63" s="1"/>
      <c r="O63" s="45">
        <f t="shared" si="26"/>
        <v>300</v>
      </c>
      <c r="P63" s="46">
        <f t="shared" si="27"/>
        <v>4455</v>
      </c>
    </row>
    <row r="64" spans="1:17" x14ac:dyDescent="0.25">
      <c r="A64" s="41" t="str">
        <f>'GSA Rates'!$A$15</f>
        <v>Paraprofessional IV</v>
      </c>
      <c r="B64" s="113">
        <v>10</v>
      </c>
      <c r="C64" s="113">
        <v>10</v>
      </c>
      <c r="D64" s="113">
        <v>10</v>
      </c>
      <c r="E64" s="18"/>
      <c r="F64" s="73">
        <f t="shared" si="23"/>
        <v>100</v>
      </c>
      <c r="G64" s="73">
        <f t="shared" si="24"/>
        <v>100</v>
      </c>
      <c r="H64" s="73">
        <f t="shared" si="25"/>
        <v>100</v>
      </c>
      <c r="I64" s="73">
        <v>0</v>
      </c>
      <c r="J64" s="73">
        <v>0</v>
      </c>
      <c r="K64" s="73">
        <v>0</v>
      </c>
      <c r="L64" s="38"/>
      <c r="M64" s="4">
        <f>VLOOKUP(A64,'GSA Rates'!$A$5:$H$20,8,FALSE)</f>
        <v>9.9</v>
      </c>
      <c r="N64" s="1"/>
      <c r="O64" s="45">
        <f t="shared" si="26"/>
        <v>300</v>
      </c>
      <c r="P64" s="46">
        <f t="shared" si="27"/>
        <v>2970</v>
      </c>
    </row>
    <row r="65" spans="1:17" x14ac:dyDescent="0.25">
      <c r="A65" s="41" t="str">
        <f>'GSA Rates'!$A$16</f>
        <v>Senior Analyst V</v>
      </c>
      <c r="B65" s="113">
        <v>10</v>
      </c>
      <c r="C65" s="113">
        <v>10</v>
      </c>
      <c r="D65" s="113">
        <v>10</v>
      </c>
      <c r="E65" s="18"/>
      <c r="F65" s="73">
        <f t="shared" si="23"/>
        <v>100</v>
      </c>
      <c r="G65" s="73">
        <f t="shared" si="24"/>
        <v>100</v>
      </c>
      <c r="H65" s="73">
        <f t="shared" si="25"/>
        <v>100</v>
      </c>
      <c r="I65" s="73">
        <v>0</v>
      </c>
      <c r="J65" s="73">
        <v>0</v>
      </c>
      <c r="K65" s="73">
        <v>0</v>
      </c>
      <c r="L65" s="38"/>
      <c r="M65" s="4">
        <f>VLOOKUP(A65,'GSA Rates'!$A$5:$H$20,8,FALSE)</f>
        <v>14.85</v>
      </c>
      <c r="N65" s="1"/>
      <c r="O65" s="45">
        <f t="shared" si="26"/>
        <v>300</v>
      </c>
      <c r="P65" s="46">
        <f t="shared" si="27"/>
        <v>4455</v>
      </c>
    </row>
    <row r="66" spans="1:17" x14ac:dyDescent="0.25">
      <c r="A66" s="41" t="str">
        <f>'GSA Rates'!$A$17</f>
        <v>Staff Analyst I</v>
      </c>
      <c r="B66" s="113">
        <v>10</v>
      </c>
      <c r="C66" s="113">
        <v>10</v>
      </c>
      <c r="D66" s="113">
        <v>10</v>
      </c>
      <c r="E66" s="18"/>
      <c r="F66" s="73">
        <f t="shared" si="23"/>
        <v>100</v>
      </c>
      <c r="G66" s="73">
        <f t="shared" si="24"/>
        <v>100</v>
      </c>
      <c r="H66" s="73">
        <f t="shared" si="25"/>
        <v>100</v>
      </c>
      <c r="I66" s="73">
        <v>0</v>
      </c>
      <c r="J66" s="73">
        <v>0</v>
      </c>
      <c r="K66" s="73">
        <v>0</v>
      </c>
      <c r="L66" s="38"/>
      <c r="M66" s="4">
        <f>VLOOKUP(A66,'GSA Rates'!$A$5:$H$20,8,FALSE)</f>
        <v>9.9</v>
      </c>
      <c r="N66" s="1"/>
      <c r="O66" s="45">
        <f t="shared" si="26"/>
        <v>300</v>
      </c>
      <c r="P66" s="46">
        <f t="shared" si="27"/>
        <v>2970</v>
      </c>
    </row>
    <row r="67" spans="1:17" x14ac:dyDescent="0.25">
      <c r="A67" s="41" t="str">
        <f>'GSA Rates'!$A$18</f>
        <v>Staff Analyst III</v>
      </c>
      <c r="B67" s="113">
        <v>10</v>
      </c>
      <c r="C67" s="113">
        <v>10</v>
      </c>
      <c r="D67" s="113">
        <v>10</v>
      </c>
      <c r="E67" s="18"/>
      <c r="F67" s="73">
        <f t="shared" si="23"/>
        <v>100</v>
      </c>
      <c r="G67" s="73">
        <f t="shared" si="24"/>
        <v>100</v>
      </c>
      <c r="H67" s="73">
        <f t="shared" si="25"/>
        <v>100</v>
      </c>
      <c r="I67" s="73">
        <v>0</v>
      </c>
      <c r="J67" s="73">
        <v>0</v>
      </c>
      <c r="K67" s="73">
        <v>0</v>
      </c>
      <c r="L67" s="38"/>
      <c r="M67" s="4">
        <f>VLOOKUP(A67,'GSA Rates'!$A$5:$H$20,8,FALSE)</f>
        <v>14.85</v>
      </c>
      <c r="N67" s="1"/>
      <c r="O67" s="45">
        <f t="shared" si="26"/>
        <v>300</v>
      </c>
      <c r="P67" s="46">
        <f t="shared" si="27"/>
        <v>4455</v>
      </c>
    </row>
    <row r="68" spans="1:17" x14ac:dyDescent="0.25">
      <c r="A68" s="41" t="str">
        <f>'GSA Rates'!$A$19</f>
        <v>Systems Analyst</v>
      </c>
      <c r="B68" s="113">
        <v>10</v>
      </c>
      <c r="C68" s="113">
        <v>10</v>
      </c>
      <c r="D68" s="113">
        <v>10</v>
      </c>
      <c r="E68" s="18"/>
      <c r="F68" s="73">
        <f t="shared" si="23"/>
        <v>100</v>
      </c>
      <c r="G68" s="73">
        <f t="shared" si="24"/>
        <v>100</v>
      </c>
      <c r="H68" s="73">
        <f t="shared" si="25"/>
        <v>100</v>
      </c>
      <c r="I68" s="73">
        <v>0</v>
      </c>
      <c r="J68" s="73">
        <v>0</v>
      </c>
      <c r="K68" s="73">
        <v>0</v>
      </c>
      <c r="L68" s="38"/>
      <c r="M68" s="4">
        <f>VLOOKUP(A68,'GSA Rates'!$A$5:$H$20,8,FALSE)</f>
        <v>9.9</v>
      </c>
      <c r="N68" s="1"/>
      <c r="O68" s="45">
        <f t="shared" si="26"/>
        <v>300</v>
      </c>
      <c r="P68" s="46">
        <f t="shared" si="27"/>
        <v>2970</v>
      </c>
    </row>
    <row r="69" spans="1:17" x14ac:dyDescent="0.25">
      <c r="A69" s="41" t="str">
        <f>'GSA Rates'!$A$20</f>
        <v>Data Manager I</v>
      </c>
      <c r="B69" s="113">
        <v>10</v>
      </c>
      <c r="C69" s="113">
        <v>10</v>
      </c>
      <c r="D69" s="113">
        <v>10</v>
      </c>
      <c r="E69" s="18"/>
      <c r="F69" s="73">
        <f t="shared" si="23"/>
        <v>100</v>
      </c>
      <c r="G69" s="73">
        <f t="shared" si="24"/>
        <v>100</v>
      </c>
      <c r="H69" s="73">
        <f t="shared" si="25"/>
        <v>100</v>
      </c>
      <c r="I69" s="73">
        <v>0</v>
      </c>
      <c r="J69" s="73">
        <v>0</v>
      </c>
      <c r="K69" s="23">
        <v>0</v>
      </c>
      <c r="M69" s="4">
        <f>VLOOKUP(A69,'GSA Rates'!$A$5:$H$20,8,FALSE)</f>
        <v>14.85</v>
      </c>
      <c r="N69" s="1"/>
      <c r="O69" s="45">
        <f t="shared" si="26"/>
        <v>300</v>
      </c>
      <c r="P69" s="46">
        <f t="shared" si="27"/>
        <v>4455</v>
      </c>
    </row>
    <row r="70" spans="1:17" ht="15.75" thickBot="1" x14ac:dyDescent="0.3">
      <c r="A70" s="17" t="s">
        <v>45</v>
      </c>
      <c r="B70" s="17">
        <f>SUM(B54:B69)</f>
        <v>160</v>
      </c>
      <c r="C70" s="17">
        <f t="shared" ref="C70" si="28">SUM(C54:C69)</f>
        <v>160</v>
      </c>
      <c r="D70" s="17">
        <f t="shared" ref="D70" si="29">SUM(D54:D69)</f>
        <v>160</v>
      </c>
      <c r="E70" s="17"/>
      <c r="F70" s="39">
        <f>SUM(F54:F69)</f>
        <v>1600</v>
      </c>
      <c r="G70" s="39">
        <f t="shared" ref="G70" si="30">SUM(G54:G69)</f>
        <v>1600</v>
      </c>
      <c r="H70" s="39">
        <f t="shared" ref="H70" si="31">SUM(H54:H69)</f>
        <v>1600</v>
      </c>
      <c r="I70" s="39">
        <f t="shared" ref="I70" si="32">SUM(I54:I69)</f>
        <v>0</v>
      </c>
      <c r="J70" s="39">
        <f t="shared" ref="J70" si="33">SUM(J54:J69)</f>
        <v>0</v>
      </c>
      <c r="K70" s="39">
        <f t="shared" ref="K70" si="34">SUM(K54:K69)</f>
        <v>0</v>
      </c>
      <c r="L70" s="16"/>
      <c r="P70" s="20">
        <f>SUM(P54:P69)</f>
        <v>59400</v>
      </c>
      <c r="Q70" s="19">
        <f>P70/F70</f>
        <v>37.125</v>
      </c>
    </row>
    <row r="71" spans="1:17" ht="15.75" thickTop="1" x14ac:dyDescent="0.25">
      <c r="A71" s="37"/>
      <c r="B71" s="40"/>
      <c r="C71" s="40"/>
      <c r="D71" s="40"/>
      <c r="M71" s="19"/>
      <c r="N71" s="19"/>
      <c r="O71" s="19"/>
    </row>
  </sheetData>
  <mergeCells count="5">
    <mergeCell ref="U10:Y10"/>
    <mergeCell ref="A10:P10"/>
    <mergeCell ref="A4:P4"/>
    <mergeCell ref="A31:P31"/>
    <mergeCell ref="A52:P52"/>
  </mergeCells>
  <pageMargins left="0.7" right="0.7" top="0.75" bottom="0.75" header="0.3" footer="0.3"/>
  <pageSetup scale="47" fitToHeight="0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9"/>
  <sheetViews>
    <sheetView zoomScale="85" zoomScaleNormal="85" workbookViewId="0">
      <selection activeCell="C19" sqref="C19"/>
    </sheetView>
  </sheetViews>
  <sheetFormatPr defaultColWidth="9.140625" defaultRowHeight="15" x14ac:dyDescent="0.25"/>
  <cols>
    <col min="1" max="1" width="19.7109375" customWidth="1"/>
    <col min="2" max="2" width="11.28515625" customWidth="1"/>
    <col min="3" max="3" width="13.42578125" customWidth="1"/>
    <col min="4" max="4" width="18.28515625" customWidth="1"/>
    <col min="5" max="5" width="9.7109375" bestFit="1" customWidth="1"/>
    <col min="6" max="6" width="11.42578125" customWidth="1"/>
  </cols>
  <sheetData>
    <row r="1" spans="1:5" ht="23.25" x14ac:dyDescent="0.35">
      <c r="A1" s="36" t="s">
        <v>135</v>
      </c>
    </row>
    <row r="2" spans="1:5" x14ac:dyDescent="0.25">
      <c r="A2" s="37" t="s">
        <v>137</v>
      </c>
    </row>
    <row r="3" spans="1:5" x14ac:dyDescent="0.25">
      <c r="A3" s="17"/>
    </row>
    <row r="4" spans="1:5" x14ac:dyDescent="0.25">
      <c r="A4" s="132" t="s">
        <v>138</v>
      </c>
      <c r="B4" s="133"/>
      <c r="C4" s="133"/>
      <c r="D4" s="134"/>
    </row>
    <row r="5" spans="1:5" x14ac:dyDescent="0.25">
      <c r="A5" s="42" t="s">
        <v>59</v>
      </c>
      <c r="B5" s="68" t="s">
        <v>23</v>
      </c>
      <c r="C5" s="43"/>
      <c r="D5" s="43" t="s">
        <v>44</v>
      </c>
    </row>
    <row r="6" spans="1:5" x14ac:dyDescent="0.25">
      <c r="A6" s="69" t="s">
        <v>17</v>
      </c>
      <c r="B6" s="51">
        <f>B28</f>
        <v>160</v>
      </c>
      <c r="C6" s="55"/>
      <c r="D6" s="71">
        <f>D28</f>
        <v>1900</v>
      </c>
      <c r="E6" s="105"/>
    </row>
    <row r="7" spans="1:5" x14ac:dyDescent="0.25">
      <c r="A7" s="69" t="s">
        <v>24</v>
      </c>
      <c r="B7" s="51">
        <f>B48</f>
        <v>160</v>
      </c>
      <c r="C7" s="56"/>
      <c r="D7" s="67">
        <f>D48</f>
        <v>1900</v>
      </c>
      <c r="E7" s="105"/>
    </row>
    <row r="8" spans="1:5" x14ac:dyDescent="0.25">
      <c r="A8" s="70" t="s">
        <v>26</v>
      </c>
      <c r="B8" s="54">
        <f>B68</f>
        <v>160</v>
      </c>
      <c r="C8" s="57"/>
      <c r="D8" s="65">
        <f>D68</f>
        <v>1980</v>
      </c>
      <c r="E8" s="105"/>
    </row>
    <row r="9" spans="1:5" x14ac:dyDescent="0.25">
      <c r="D9" s="1"/>
    </row>
    <row r="10" spans="1:5" x14ac:dyDescent="0.25">
      <c r="A10" s="132" t="s">
        <v>17</v>
      </c>
      <c r="B10" s="133"/>
      <c r="C10" s="133"/>
      <c r="D10" s="134"/>
    </row>
    <row r="11" spans="1:5" ht="30" x14ac:dyDescent="0.25">
      <c r="A11" s="42" t="s">
        <v>133</v>
      </c>
      <c r="B11" s="42" t="s">
        <v>23</v>
      </c>
      <c r="C11" s="43" t="s">
        <v>139</v>
      </c>
      <c r="D11" s="66" t="s">
        <v>44</v>
      </c>
    </row>
    <row r="12" spans="1:5" x14ac:dyDescent="0.25">
      <c r="A12" s="41" t="str">
        <f>'GSA Rates'!$A$5</f>
        <v>Principal V</v>
      </c>
      <c r="B12" s="115">
        <v>10</v>
      </c>
      <c r="C12" s="4">
        <f>VLOOKUP(A12,'GSA Rates'!$A$5:$H$20,6,FALSE)</f>
        <v>9.5</v>
      </c>
      <c r="D12" s="122">
        <f t="shared" ref="D12:D27" si="0">C12*B12</f>
        <v>95</v>
      </c>
    </row>
    <row r="13" spans="1:5" x14ac:dyDescent="0.25">
      <c r="A13" s="41" t="str">
        <f>'GSA Rates'!$A$6</f>
        <v>Senior Manager I</v>
      </c>
      <c r="B13" s="115">
        <v>10</v>
      </c>
      <c r="C13" s="4">
        <f>VLOOKUP(A13,'GSA Rates'!$A$5:$H$20,6,FALSE)</f>
        <v>14.25</v>
      </c>
      <c r="D13" s="122">
        <f t="shared" si="0"/>
        <v>142.5</v>
      </c>
    </row>
    <row r="14" spans="1:5" x14ac:dyDescent="0.25">
      <c r="A14" s="41" t="str">
        <f>'GSA Rates'!$A$7</f>
        <v>Manager I</v>
      </c>
      <c r="B14" s="115">
        <v>10</v>
      </c>
      <c r="C14" s="4">
        <f>VLOOKUP(A14,'GSA Rates'!$A$5:$H$20,6,FALSE)</f>
        <v>9.5</v>
      </c>
      <c r="D14" s="122">
        <f t="shared" si="0"/>
        <v>95</v>
      </c>
    </row>
    <row r="15" spans="1:5" x14ac:dyDescent="0.25">
      <c r="A15" s="41" t="str">
        <f>'GSA Rates'!$A$8</f>
        <v>Manager III</v>
      </c>
      <c r="B15" s="115">
        <v>10</v>
      </c>
      <c r="C15" s="4">
        <f>VLOOKUP(A15,'GSA Rates'!$A$5:$H$20,6,FALSE)</f>
        <v>14.25</v>
      </c>
      <c r="D15" s="122">
        <f t="shared" si="0"/>
        <v>142.5</v>
      </c>
    </row>
    <row r="16" spans="1:5" x14ac:dyDescent="0.25">
      <c r="A16" s="41" t="str">
        <f>'GSA Rates'!$A$9</f>
        <v>Senior Accountant III</v>
      </c>
      <c r="B16" s="115">
        <v>10</v>
      </c>
      <c r="C16" s="4">
        <f>VLOOKUP(A16,'GSA Rates'!$A$5:$H$20,6,FALSE)</f>
        <v>9.5</v>
      </c>
      <c r="D16" s="122">
        <f t="shared" si="0"/>
        <v>95</v>
      </c>
    </row>
    <row r="17" spans="1:6" x14ac:dyDescent="0.25">
      <c r="A17" s="41" t="str">
        <f>'GSA Rates'!$A$10</f>
        <v>Senior Accountant V</v>
      </c>
      <c r="B17" s="115">
        <v>10</v>
      </c>
      <c r="C17" s="4">
        <f>VLOOKUP(A17,'GSA Rates'!$A$5:$H$20,6,FALSE)</f>
        <v>14.25</v>
      </c>
      <c r="D17" s="122">
        <f t="shared" si="0"/>
        <v>142.5</v>
      </c>
    </row>
    <row r="18" spans="1:6" x14ac:dyDescent="0.25">
      <c r="A18" s="41" t="str">
        <f>'GSA Rates'!$A$11</f>
        <v>Staff Accountant I</v>
      </c>
      <c r="B18" s="115">
        <v>10</v>
      </c>
      <c r="C18" s="4">
        <f>VLOOKUP(A18,'GSA Rates'!$A$5:$H$20,6,FALSE)</f>
        <v>9.5</v>
      </c>
      <c r="D18" s="122">
        <f t="shared" si="0"/>
        <v>95</v>
      </c>
    </row>
    <row r="19" spans="1:6" x14ac:dyDescent="0.25">
      <c r="A19" s="41" t="str">
        <f>'GSA Rates'!$A$12</f>
        <v>Staff Accountant II</v>
      </c>
      <c r="B19" s="115">
        <v>10</v>
      </c>
      <c r="C19" s="4">
        <f>VLOOKUP(A19,'GSA Rates'!$A$5:$H$20,6,FALSE)</f>
        <v>14.25</v>
      </c>
      <c r="D19" s="122">
        <f t="shared" si="0"/>
        <v>142.5</v>
      </c>
    </row>
    <row r="20" spans="1:6" x14ac:dyDescent="0.25">
      <c r="A20" s="41" t="str">
        <f>'GSA Rates'!$A$13</f>
        <v>Staff Accountant III</v>
      </c>
      <c r="B20" s="115">
        <v>10</v>
      </c>
      <c r="C20" s="4">
        <f>VLOOKUP(A20,'GSA Rates'!$A$5:$H$20,6,FALSE)</f>
        <v>9.5</v>
      </c>
      <c r="D20" s="122">
        <f t="shared" si="0"/>
        <v>95</v>
      </c>
    </row>
    <row r="21" spans="1:6" x14ac:dyDescent="0.25">
      <c r="A21" s="41" t="str">
        <f>'GSA Rates'!$A$14</f>
        <v>Paraprofessional I</v>
      </c>
      <c r="B21" s="115">
        <v>10</v>
      </c>
      <c r="C21" s="4">
        <f>VLOOKUP(A21,'GSA Rates'!$A$5:$H$20,6,FALSE)</f>
        <v>14.25</v>
      </c>
      <c r="D21" s="122">
        <f t="shared" si="0"/>
        <v>142.5</v>
      </c>
    </row>
    <row r="22" spans="1:6" x14ac:dyDescent="0.25">
      <c r="A22" s="41" t="str">
        <f>'GSA Rates'!$A$15</f>
        <v>Paraprofessional IV</v>
      </c>
      <c r="B22" s="115">
        <v>10</v>
      </c>
      <c r="C22" s="4">
        <f>VLOOKUP(A22,'GSA Rates'!$A$5:$H$20,6,FALSE)</f>
        <v>9.5</v>
      </c>
      <c r="D22" s="122">
        <f t="shared" si="0"/>
        <v>95</v>
      </c>
    </row>
    <row r="23" spans="1:6" x14ac:dyDescent="0.25">
      <c r="A23" s="41" t="str">
        <f>'GSA Rates'!$A$16</f>
        <v>Senior Analyst V</v>
      </c>
      <c r="B23" s="115">
        <v>10</v>
      </c>
      <c r="C23" s="4">
        <f>VLOOKUP(A23,'GSA Rates'!$A$5:$H$20,6,FALSE)</f>
        <v>14.25</v>
      </c>
      <c r="D23" s="122">
        <f t="shared" si="0"/>
        <v>142.5</v>
      </c>
    </row>
    <row r="24" spans="1:6" x14ac:dyDescent="0.25">
      <c r="A24" s="41" t="str">
        <f>'GSA Rates'!$A$17</f>
        <v>Staff Analyst I</v>
      </c>
      <c r="B24" s="115">
        <v>10</v>
      </c>
      <c r="C24" s="4">
        <f>VLOOKUP(A24,'GSA Rates'!$A$5:$H$20,6,FALSE)</f>
        <v>9.5</v>
      </c>
      <c r="D24" s="122">
        <f t="shared" si="0"/>
        <v>95</v>
      </c>
    </row>
    <row r="25" spans="1:6" x14ac:dyDescent="0.25">
      <c r="A25" s="41" t="str">
        <f>'GSA Rates'!$A$18</f>
        <v>Staff Analyst III</v>
      </c>
      <c r="B25" s="115">
        <v>10</v>
      </c>
      <c r="C25" s="4">
        <f>VLOOKUP(A25,'GSA Rates'!$A$5:$H$20,6,FALSE)</f>
        <v>14.25</v>
      </c>
      <c r="D25" s="122">
        <f t="shared" si="0"/>
        <v>142.5</v>
      </c>
    </row>
    <row r="26" spans="1:6" x14ac:dyDescent="0.25">
      <c r="A26" s="41" t="str">
        <f>'GSA Rates'!$A$19</f>
        <v>Systems Analyst</v>
      </c>
      <c r="B26" s="115">
        <v>10</v>
      </c>
      <c r="C26" s="4">
        <f>VLOOKUP(A26,'GSA Rates'!$A$5:$H$20,6,FALSE)</f>
        <v>9.5</v>
      </c>
      <c r="D26" s="122">
        <f t="shared" si="0"/>
        <v>95</v>
      </c>
    </row>
    <row r="27" spans="1:6" x14ac:dyDescent="0.25">
      <c r="A27" s="41" t="str">
        <f>'GSA Rates'!$A$20</f>
        <v>Data Manager I</v>
      </c>
      <c r="B27" s="115">
        <v>10</v>
      </c>
      <c r="C27" s="4">
        <f>VLOOKUP(A27,'GSA Rates'!$A$5:$H$20,6,FALSE)</f>
        <v>14.25</v>
      </c>
      <c r="D27" s="122">
        <f t="shared" si="0"/>
        <v>142.5</v>
      </c>
    </row>
    <row r="28" spans="1:6" ht="15.75" thickBot="1" x14ac:dyDescent="0.3">
      <c r="A28" s="17" t="s">
        <v>45</v>
      </c>
      <c r="B28" s="39">
        <f>SUM(B12:B27)</f>
        <v>160</v>
      </c>
      <c r="C28" s="17"/>
      <c r="D28" s="123">
        <f>SUM(D12:D27)</f>
        <v>1900</v>
      </c>
      <c r="E28" s="19"/>
    </row>
    <row r="29" spans="1:6" ht="15.75" thickTop="1" x14ac:dyDescent="0.25">
      <c r="D29" s="1"/>
    </row>
    <row r="30" spans="1:6" x14ac:dyDescent="0.25">
      <c r="A30" s="132" t="s">
        <v>24</v>
      </c>
      <c r="B30" s="133"/>
      <c r="C30" s="133"/>
      <c r="D30" s="134"/>
    </row>
    <row r="31" spans="1:6" ht="30" x14ac:dyDescent="0.25">
      <c r="A31" s="42" t="s">
        <v>133</v>
      </c>
      <c r="B31" s="42" t="s">
        <v>23</v>
      </c>
      <c r="C31" s="43" t="s">
        <v>139</v>
      </c>
      <c r="D31" s="66" t="s">
        <v>44</v>
      </c>
    </row>
    <row r="32" spans="1:6" x14ac:dyDescent="0.25">
      <c r="A32" s="41" t="str">
        <f>'GSA Rates'!$A$5</f>
        <v>Principal V</v>
      </c>
      <c r="B32" s="115">
        <v>10</v>
      </c>
      <c r="C32" s="4">
        <f>VLOOKUP(A32,'GSA Rates'!$A$5:$H$20,7,FALSE)</f>
        <v>9.5</v>
      </c>
      <c r="D32" s="122">
        <f t="shared" ref="D32:D47" si="1">C32*B32</f>
        <v>95</v>
      </c>
      <c r="F32" s="111"/>
    </row>
    <row r="33" spans="1:14" x14ac:dyDescent="0.25">
      <c r="A33" s="41" t="str">
        <f>'GSA Rates'!$A$6</f>
        <v>Senior Manager I</v>
      </c>
      <c r="B33" s="115">
        <v>10</v>
      </c>
      <c r="C33" s="4">
        <f>VLOOKUP(A33,'GSA Rates'!$A$5:$H$20,7,FALSE)</f>
        <v>14.25</v>
      </c>
      <c r="D33" s="122">
        <f t="shared" si="1"/>
        <v>142.5</v>
      </c>
      <c r="F33" s="111"/>
      <c r="G33" s="135"/>
      <c r="H33" s="135"/>
      <c r="I33" s="27"/>
    </row>
    <row r="34" spans="1:14" x14ac:dyDescent="0.25">
      <c r="A34" s="41" t="str">
        <f>'GSA Rates'!$A$7</f>
        <v>Manager I</v>
      </c>
      <c r="B34" s="115">
        <v>10</v>
      </c>
      <c r="C34" s="4">
        <f>VLOOKUP(A34,'GSA Rates'!$A$5:$H$20,7,FALSE)</f>
        <v>9.5</v>
      </c>
      <c r="D34" s="122">
        <f t="shared" si="1"/>
        <v>95</v>
      </c>
      <c r="F34" s="111"/>
      <c r="I34" s="27"/>
      <c r="J34" s="27"/>
      <c r="K34" s="27"/>
      <c r="L34" s="27"/>
      <c r="M34" s="27"/>
      <c r="N34" s="27"/>
    </row>
    <row r="35" spans="1:14" x14ac:dyDescent="0.25">
      <c r="A35" s="41" t="str">
        <f>'GSA Rates'!$A$8</f>
        <v>Manager III</v>
      </c>
      <c r="B35" s="115">
        <v>10</v>
      </c>
      <c r="C35" s="4">
        <f>VLOOKUP(A35,'GSA Rates'!$A$5:$H$20,7,FALSE)</f>
        <v>14.25</v>
      </c>
      <c r="D35" s="122">
        <f t="shared" si="1"/>
        <v>142.5</v>
      </c>
      <c r="F35" s="111"/>
    </row>
    <row r="36" spans="1:14" x14ac:dyDescent="0.25">
      <c r="A36" s="41" t="str">
        <f>'GSA Rates'!$A$9</f>
        <v>Senior Accountant III</v>
      </c>
      <c r="B36" s="115">
        <v>10</v>
      </c>
      <c r="C36" s="4">
        <f>VLOOKUP(A36,'GSA Rates'!$A$5:$H$20,7,FALSE)</f>
        <v>9.5</v>
      </c>
      <c r="D36" s="122">
        <f t="shared" si="1"/>
        <v>95</v>
      </c>
      <c r="F36" s="111"/>
    </row>
    <row r="37" spans="1:14" x14ac:dyDescent="0.25">
      <c r="A37" s="41" t="str">
        <f>'GSA Rates'!$A$10</f>
        <v>Senior Accountant V</v>
      </c>
      <c r="B37" s="115">
        <v>10</v>
      </c>
      <c r="C37" s="4">
        <f>VLOOKUP(A37,'GSA Rates'!$A$5:$H$20,7,FALSE)</f>
        <v>14.25</v>
      </c>
      <c r="D37" s="122">
        <f t="shared" si="1"/>
        <v>142.5</v>
      </c>
      <c r="F37" s="111"/>
    </row>
    <row r="38" spans="1:14" x14ac:dyDescent="0.25">
      <c r="A38" s="41" t="str">
        <f>'GSA Rates'!$A$11</f>
        <v>Staff Accountant I</v>
      </c>
      <c r="B38" s="115">
        <v>10</v>
      </c>
      <c r="C38" s="4">
        <f>VLOOKUP(A38,'GSA Rates'!$A$5:$H$20,7,FALSE)</f>
        <v>9.5</v>
      </c>
      <c r="D38" s="122">
        <f t="shared" si="1"/>
        <v>95</v>
      </c>
      <c r="F38" s="111"/>
    </row>
    <row r="39" spans="1:14" x14ac:dyDescent="0.25">
      <c r="A39" s="41" t="str">
        <f>'GSA Rates'!$A$12</f>
        <v>Staff Accountant II</v>
      </c>
      <c r="B39" s="115">
        <v>10</v>
      </c>
      <c r="C39" s="4">
        <f>VLOOKUP(A39,'GSA Rates'!$A$5:$H$20,7,FALSE)</f>
        <v>14.25</v>
      </c>
      <c r="D39" s="122">
        <f t="shared" si="1"/>
        <v>142.5</v>
      </c>
      <c r="F39" s="111"/>
    </row>
    <row r="40" spans="1:14" x14ac:dyDescent="0.25">
      <c r="A40" s="41" t="str">
        <f>'GSA Rates'!$A$13</f>
        <v>Staff Accountant III</v>
      </c>
      <c r="B40" s="115">
        <v>10</v>
      </c>
      <c r="C40" s="4">
        <f>VLOOKUP(A40,'GSA Rates'!$A$5:$H$20,7,FALSE)</f>
        <v>9.5</v>
      </c>
      <c r="D40" s="122">
        <f t="shared" si="1"/>
        <v>95</v>
      </c>
      <c r="F40" s="111"/>
    </row>
    <row r="41" spans="1:14" x14ac:dyDescent="0.25">
      <c r="A41" s="41" t="str">
        <f>'GSA Rates'!$A$14</f>
        <v>Paraprofessional I</v>
      </c>
      <c r="B41" s="115">
        <v>10</v>
      </c>
      <c r="C41" s="4">
        <f>VLOOKUP(A41,'GSA Rates'!$A$5:$H$20,7,FALSE)</f>
        <v>14.25</v>
      </c>
      <c r="D41" s="122">
        <f t="shared" si="1"/>
        <v>142.5</v>
      </c>
      <c r="F41" s="111"/>
    </row>
    <row r="42" spans="1:14" x14ac:dyDescent="0.25">
      <c r="A42" s="41" t="str">
        <f>'GSA Rates'!$A$15</f>
        <v>Paraprofessional IV</v>
      </c>
      <c r="B42" s="115">
        <v>10</v>
      </c>
      <c r="C42" s="4">
        <f>VLOOKUP(A42,'GSA Rates'!$A$5:$H$20,7,FALSE)</f>
        <v>9.5</v>
      </c>
      <c r="D42" s="122">
        <f t="shared" si="1"/>
        <v>95</v>
      </c>
      <c r="F42" s="111"/>
    </row>
    <row r="43" spans="1:14" x14ac:dyDescent="0.25">
      <c r="A43" s="41" t="str">
        <f>'GSA Rates'!$A$16</f>
        <v>Senior Analyst V</v>
      </c>
      <c r="B43" s="115">
        <v>10</v>
      </c>
      <c r="C43" s="4">
        <f>VLOOKUP(A43,'GSA Rates'!$A$5:$H$20,7,FALSE)</f>
        <v>14.25</v>
      </c>
      <c r="D43" s="122">
        <f t="shared" si="1"/>
        <v>142.5</v>
      </c>
      <c r="F43" s="111"/>
    </row>
    <row r="44" spans="1:14" x14ac:dyDescent="0.25">
      <c r="A44" s="41" t="str">
        <f>'GSA Rates'!$A$17</f>
        <v>Staff Analyst I</v>
      </c>
      <c r="B44" s="115">
        <v>10</v>
      </c>
      <c r="C44" s="4">
        <f>VLOOKUP(A44,'GSA Rates'!$A$5:$H$20,7,FALSE)</f>
        <v>9.5</v>
      </c>
      <c r="D44" s="122">
        <f t="shared" si="1"/>
        <v>95</v>
      </c>
      <c r="F44" s="111"/>
    </row>
    <row r="45" spans="1:14" x14ac:dyDescent="0.25">
      <c r="A45" s="41" t="str">
        <f>'GSA Rates'!$A$18</f>
        <v>Staff Analyst III</v>
      </c>
      <c r="B45" s="115">
        <v>10</v>
      </c>
      <c r="C45" s="4">
        <f>VLOOKUP(A45,'GSA Rates'!$A$5:$H$20,7,FALSE)</f>
        <v>14.25</v>
      </c>
      <c r="D45" s="122">
        <f t="shared" si="1"/>
        <v>142.5</v>
      </c>
      <c r="F45" s="111"/>
    </row>
    <row r="46" spans="1:14" x14ac:dyDescent="0.25">
      <c r="A46" s="41" t="str">
        <f>'GSA Rates'!$A$19</f>
        <v>Systems Analyst</v>
      </c>
      <c r="B46" s="115">
        <v>10</v>
      </c>
      <c r="C46" s="4">
        <f>VLOOKUP(A46,'GSA Rates'!$A$5:$H$20,7,FALSE)</f>
        <v>9.5</v>
      </c>
      <c r="D46" s="122">
        <f t="shared" si="1"/>
        <v>95</v>
      </c>
      <c r="F46" s="111"/>
    </row>
    <row r="47" spans="1:14" x14ac:dyDescent="0.25">
      <c r="A47" s="41" t="str">
        <f>'GSA Rates'!$A$20</f>
        <v>Data Manager I</v>
      </c>
      <c r="B47" s="115">
        <v>10</v>
      </c>
      <c r="C47" s="4">
        <f>VLOOKUP(A47,'GSA Rates'!$A$5:$H$20,7,FALSE)</f>
        <v>14.25</v>
      </c>
      <c r="D47" s="122">
        <f t="shared" si="1"/>
        <v>142.5</v>
      </c>
      <c r="F47" s="111"/>
    </row>
    <row r="48" spans="1:14" ht="15.75" thickBot="1" x14ac:dyDescent="0.3">
      <c r="A48" s="17" t="s">
        <v>45</v>
      </c>
      <c r="B48" s="39">
        <f>SUM(B32:B47)</f>
        <v>160</v>
      </c>
      <c r="C48" s="17"/>
      <c r="D48" s="123">
        <f>SUM(D32:D47)</f>
        <v>1900</v>
      </c>
      <c r="E48" s="19"/>
    </row>
    <row r="49" spans="1:4" ht="15.75" thickTop="1" x14ac:dyDescent="0.25">
      <c r="D49" s="1"/>
    </row>
    <row r="50" spans="1:4" x14ac:dyDescent="0.25">
      <c r="A50" s="132" t="s">
        <v>26</v>
      </c>
      <c r="B50" s="133"/>
      <c r="C50" s="133"/>
      <c r="D50" s="134"/>
    </row>
    <row r="51" spans="1:4" ht="30" x14ac:dyDescent="0.25">
      <c r="A51" s="42" t="s">
        <v>133</v>
      </c>
      <c r="B51" s="42" t="s">
        <v>23</v>
      </c>
      <c r="C51" s="43" t="s">
        <v>139</v>
      </c>
      <c r="D51" s="66" t="s">
        <v>44</v>
      </c>
    </row>
    <row r="52" spans="1:4" x14ac:dyDescent="0.25">
      <c r="A52" s="41" t="str">
        <f>'GSA Rates'!$A$5</f>
        <v>Principal V</v>
      </c>
      <c r="B52" s="115">
        <v>10</v>
      </c>
      <c r="C52" s="4">
        <f>VLOOKUP(A52,'GSA Rates'!$A$5:$H$20,8,FALSE)</f>
        <v>9.9</v>
      </c>
      <c r="D52" s="122">
        <f t="shared" ref="D52:D67" si="2">C52*B52</f>
        <v>99</v>
      </c>
    </row>
    <row r="53" spans="1:4" x14ac:dyDescent="0.25">
      <c r="A53" s="41" t="str">
        <f>'GSA Rates'!$A$6</f>
        <v>Senior Manager I</v>
      </c>
      <c r="B53" s="115">
        <v>10</v>
      </c>
      <c r="C53" s="4">
        <f>VLOOKUP(A53,'GSA Rates'!$A$5:$H$20,8,FALSE)</f>
        <v>14.85</v>
      </c>
      <c r="D53" s="122">
        <f t="shared" si="2"/>
        <v>148.5</v>
      </c>
    </row>
    <row r="54" spans="1:4" x14ac:dyDescent="0.25">
      <c r="A54" s="41" t="str">
        <f>'GSA Rates'!$A$7</f>
        <v>Manager I</v>
      </c>
      <c r="B54" s="115">
        <v>10</v>
      </c>
      <c r="C54" s="4">
        <f>VLOOKUP(A54,'GSA Rates'!$A$5:$H$20,8,FALSE)</f>
        <v>9.9</v>
      </c>
      <c r="D54" s="122">
        <f t="shared" si="2"/>
        <v>99</v>
      </c>
    </row>
    <row r="55" spans="1:4" x14ac:dyDescent="0.25">
      <c r="A55" s="41" t="str">
        <f>'GSA Rates'!$A$8</f>
        <v>Manager III</v>
      </c>
      <c r="B55" s="115">
        <v>10</v>
      </c>
      <c r="C55" s="4">
        <f>VLOOKUP(A55,'GSA Rates'!$A$5:$H$20,8,FALSE)</f>
        <v>14.85</v>
      </c>
      <c r="D55" s="122">
        <f t="shared" si="2"/>
        <v>148.5</v>
      </c>
    </row>
    <row r="56" spans="1:4" x14ac:dyDescent="0.25">
      <c r="A56" s="41" t="str">
        <f>'GSA Rates'!$A$9</f>
        <v>Senior Accountant III</v>
      </c>
      <c r="B56" s="115">
        <v>10</v>
      </c>
      <c r="C56" s="4">
        <f>VLOOKUP(A56,'GSA Rates'!$A$5:$H$20,8,FALSE)</f>
        <v>9.9</v>
      </c>
      <c r="D56" s="122">
        <f t="shared" si="2"/>
        <v>99</v>
      </c>
    </row>
    <row r="57" spans="1:4" x14ac:dyDescent="0.25">
      <c r="A57" s="41" t="str">
        <f>'GSA Rates'!$A$10</f>
        <v>Senior Accountant V</v>
      </c>
      <c r="B57" s="115">
        <v>10</v>
      </c>
      <c r="C57" s="4">
        <f>VLOOKUP(A57,'GSA Rates'!$A$5:$H$20,8,FALSE)</f>
        <v>14.85</v>
      </c>
      <c r="D57" s="122">
        <f t="shared" si="2"/>
        <v>148.5</v>
      </c>
    </row>
    <row r="58" spans="1:4" x14ac:dyDescent="0.25">
      <c r="A58" s="41" t="str">
        <f>'GSA Rates'!$A$11</f>
        <v>Staff Accountant I</v>
      </c>
      <c r="B58" s="115">
        <v>10</v>
      </c>
      <c r="C58" s="4">
        <f>VLOOKUP(A58,'GSA Rates'!$A$5:$H$20,8,FALSE)</f>
        <v>9.9</v>
      </c>
      <c r="D58" s="122">
        <f t="shared" si="2"/>
        <v>99</v>
      </c>
    </row>
    <row r="59" spans="1:4" x14ac:dyDescent="0.25">
      <c r="A59" s="41" t="str">
        <f>'GSA Rates'!$A$12</f>
        <v>Staff Accountant II</v>
      </c>
      <c r="B59" s="115">
        <v>10</v>
      </c>
      <c r="C59" s="4">
        <f>VLOOKUP(A59,'GSA Rates'!$A$5:$H$20,8,FALSE)</f>
        <v>14.85</v>
      </c>
      <c r="D59" s="122">
        <f t="shared" si="2"/>
        <v>148.5</v>
      </c>
    </row>
    <row r="60" spans="1:4" x14ac:dyDescent="0.25">
      <c r="A60" s="41" t="str">
        <f>'GSA Rates'!$A$13</f>
        <v>Staff Accountant III</v>
      </c>
      <c r="B60" s="115">
        <v>10</v>
      </c>
      <c r="C60" s="4">
        <f>VLOOKUP(A60,'GSA Rates'!$A$5:$H$20,8,FALSE)</f>
        <v>9.9</v>
      </c>
      <c r="D60" s="122">
        <f t="shared" si="2"/>
        <v>99</v>
      </c>
    </row>
    <row r="61" spans="1:4" x14ac:dyDescent="0.25">
      <c r="A61" s="41" t="str">
        <f>'GSA Rates'!$A$14</f>
        <v>Paraprofessional I</v>
      </c>
      <c r="B61" s="115">
        <v>10</v>
      </c>
      <c r="C61" s="4">
        <f>VLOOKUP(A61,'GSA Rates'!$A$5:$H$20,8,FALSE)</f>
        <v>14.85</v>
      </c>
      <c r="D61" s="122">
        <f t="shared" si="2"/>
        <v>148.5</v>
      </c>
    </row>
    <row r="62" spans="1:4" x14ac:dyDescent="0.25">
      <c r="A62" s="41" t="str">
        <f>'GSA Rates'!$A$15</f>
        <v>Paraprofessional IV</v>
      </c>
      <c r="B62" s="115">
        <v>10</v>
      </c>
      <c r="C62" s="4">
        <f>VLOOKUP(A62,'GSA Rates'!$A$5:$H$20,8,FALSE)</f>
        <v>9.9</v>
      </c>
      <c r="D62" s="122">
        <f t="shared" si="2"/>
        <v>99</v>
      </c>
    </row>
    <row r="63" spans="1:4" x14ac:dyDescent="0.25">
      <c r="A63" s="41" t="str">
        <f>'GSA Rates'!$A$16</f>
        <v>Senior Analyst V</v>
      </c>
      <c r="B63" s="115">
        <v>10</v>
      </c>
      <c r="C63" s="4">
        <f>VLOOKUP(A63,'GSA Rates'!$A$5:$H$20,8,FALSE)</f>
        <v>14.85</v>
      </c>
      <c r="D63" s="122">
        <f t="shared" si="2"/>
        <v>148.5</v>
      </c>
    </row>
    <row r="64" spans="1:4" x14ac:dyDescent="0.25">
      <c r="A64" s="41" t="str">
        <f>'GSA Rates'!$A$17</f>
        <v>Staff Analyst I</v>
      </c>
      <c r="B64" s="115">
        <v>10</v>
      </c>
      <c r="C64" s="4">
        <f>VLOOKUP(A64,'GSA Rates'!$A$5:$H$20,8,FALSE)</f>
        <v>9.9</v>
      </c>
      <c r="D64" s="122">
        <f t="shared" si="2"/>
        <v>99</v>
      </c>
    </row>
    <row r="65" spans="1:5" x14ac:dyDescent="0.25">
      <c r="A65" s="41" t="str">
        <f>'GSA Rates'!$A$18</f>
        <v>Staff Analyst III</v>
      </c>
      <c r="B65" s="115">
        <v>10</v>
      </c>
      <c r="C65" s="4">
        <f>VLOOKUP(A65,'GSA Rates'!$A$5:$H$20,8,FALSE)</f>
        <v>14.85</v>
      </c>
      <c r="D65" s="122">
        <f t="shared" si="2"/>
        <v>148.5</v>
      </c>
    </row>
    <row r="66" spans="1:5" x14ac:dyDescent="0.25">
      <c r="A66" s="41" t="str">
        <f>'GSA Rates'!$A$19</f>
        <v>Systems Analyst</v>
      </c>
      <c r="B66" s="115">
        <v>10</v>
      </c>
      <c r="C66" s="4">
        <f>VLOOKUP(A66,'GSA Rates'!$A$5:$H$20,8,FALSE)</f>
        <v>9.9</v>
      </c>
      <c r="D66" s="122">
        <f t="shared" si="2"/>
        <v>99</v>
      </c>
    </row>
    <row r="67" spans="1:5" x14ac:dyDescent="0.25">
      <c r="A67" s="41" t="str">
        <f>'GSA Rates'!$A$20</f>
        <v>Data Manager I</v>
      </c>
      <c r="B67" s="115">
        <v>10</v>
      </c>
      <c r="C67" s="4">
        <f>VLOOKUP(A67,'GSA Rates'!$A$5:$H$20,8,FALSE)</f>
        <v>14.85</v>
      </c>
      <c r="D67" s="122">
        <f t="shared" si="2"/>
        <v>148.5</v>
      </c>
    </row>
    <row r="68" spans="1:5" ht="15.75" thickBot="1" x14ac:dyDescent="0.3">
      <c r="A68" s="17" t="s">
        <v>45</v>
      </c>
      <c r="B68" s="39">
        <f>SUM(B52:B67)</f>
        <v>160</v>
      </c>
      <c r="C68" s="17"/>
      <c r="D68" s="123">
        <f>SUM(D52:D67)</f>
        <v>1980</v>
      </c>
      <c r="E68" s="19"/>
    </row>
    <row r="69" spans="1:5" ht="15.75" thickTop="1" x14ac:dyDescent="0.25">
      <c r="C69" s="19"/>
      <c r="D69" s="1"/>
    </row>
  </sheetData>
  <mergeCells count="5">
    <mergeCell ref="G33:H33"/>
    <mergeCell ref="A10:D10"/>
    <mergeCell ref="A30:D30"/>
    <mergeCell ref="A50:D50"/>
    <mergeCell ref="A4:D4"/>
  </mergeCells>
  <pageMargins left="0.7" right="0.7" top="0.75" bottom="0.75" header="0.3" footer="0.3"/>
  <pageSetup scale="65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="85" zoomScaleNormal="85" workbookViewId="0">
      <selection activeCell="E11" sqref="E11"/>
    </sheetView>
  </sheetViews>
  <sheetFormatPr defaultColWidth="9.140625" defaultRowHeight="15" x14ac:dyDescent="0.25"/>
  <cols>
    <col min="1" max="1" width="20.85546875" customWidth="1"/>
    <col min="2" max="2" width="13.28515625" customWidth="1"/>
    <col min="3" max="3" width="14" customWidth="1"/>
    <col min="4" max="4" width="13.42578125" customWidth="1"/>
    <col min="5" max="5" width="13.28515625" customWidth="1"/>
    <col min="6" max="6" width="12.5703125" bestFit="1" customWidth="1"/>
  </cols>
  <sheetData>
    <row r="1" spans="1:8" ht="23.25" x14ac:dyDescent="0.35">
      <c r="A1" s="36" t="s">
        <v>135</v>
      </c>
    </row>
    <row r="2" spans="1:8" x14ac:dyDescent="0.25">
      <c r="A2" s="37" t="s">
        <v>61</v>
      </c>
    </row>
    <row r="3" spans="1:8" x14ac:dyDescent="0.25">
      <c r="A3" s="17"/>
    </row>
    <row r="4" spans="1:8" x14ac:dyDescent="0.25">
      <c r="A4" s="132" t="s">
        <v>141</v>
      </c>
      <c r="B4" s="133"/>
      <c r="C4" s="133"/>
      <c r="D4" s="133"/>
      <c r="E4" s="134"/>
    </row>
    <row r="5" spans="1:8" x14ac:dyDescent="0.25">
      <c r="A5" s="43" t="s">
        <v>59</v>
      </c>
      <c r="B5" s="43" t="s">
        <v>60</v>
      </c>
      <c r="C5" s="43" t="s">
        <v>23</v>
      </c>
      <c r="D5" s="43"/>
      <c r="E5" s="43" t="s">
        <v>44</v>
      </c>
      <c r="H5" s="1"/>
    </row>
    <row r="6" spans="1:8" x14ac:dyDescent="0.25">
      <c r="A6" s="75" t="s">
        <v>17</v>
      </c>
      <c r="B6" s="76">
        <v>10</v>
      </c>
      <c r="C6" s="77">
        <f>C26</f>
        <v>1600</v>
      </c>
      <c r="D6" s="78"/>
      <c r="E6" s="46">
        <f>E26</f>
        <v>19000</v>
      </c>
      <c r="F6" s="108"/>
    </row>
    <row r="7" spans="1:8" x14ac:dyDescent="0.25">
      <c r="C7" s="50"/>
      <c r="D7" s="31"/>
      <c r="E7" s="31"/>
    </row>
    <row r="8" spans="1:8" x14ac:dyDescent="0.25">
      <c r="A8" s="132" t="s">
        <v>17</v>
      </c>
      <c r="B8" s="133"/>
      <c r="C8" s="133"/>
      <c r="D8" s="133"/>
      <c r="E8" s="134"/>
    </row>
    <row r="9" spans="1:8" ht="30" x14ac:dyDescent="0.25">
      <c r="A9" s="43" t="s">
        <v>133</v>
      </c>
      <c r="B9" s="43" t="s">
        <v>140</v>
      </c>
      <c r="C9" s="43" t="s">
        <v>23</v>
      </c>
      <c r="D9" s="74" t="s">
        <v>139</v>
      </c>
      <c r="E9" s="74" t="s">
        <v>69</v>
      </c>
    </row>
    <row r="10" spans="1:8" x14ac:dyDescent="0.25">
      <c r="A10" s="18" t="str">
        <f>'GSA Rates'!$A$5</f>
        <v>Principal V</v>
      </c>
      <c r="B10" s="114">
        <v>10</v>
      </c>
      <c r="C10" s="72">
        <f>B10*$B$6</f>
        <v>100</v>
      </c>
      <c r="D10" s="46">
        <f>VLOOKUP(A10,'GSA Rates'!$A$5:$H$20,6,FALSE)</f>
        <v>9.5</v>
      </c>
      <c r="E10" s="121">
        <f>C10*D10</f>
        <v>950</v>
      </c>
    </row>
    <row r="11" spans="1:8" x14ac:dyDescent="0.25">
      <c r="A11" s="18" t="str">
        <f>'GSA Rates'!$A$6</f>
        <v>Senior Manager I</v>
      </c>
      <c r="B11" s="114">
        <v>10</v>
      </c>
      <c r="C11" s="73">
        <f t="shared" ref="C11:C25" si="0">B11*$B$6</f>
        <v>100</v>
      </c>
      <c r="D11" s="46">
        <f>VLOOKUP(A11,'GSA Rates'!$A$5:$H$20,6,FALSE)</f>
        <v>14.25</v>
      </c>
      <c r="E11" s="121">
        <f t="shared" ref="E11:E25" si="1">C11*D11</f>
        <v>1425</v>
      </c>
    </row>
    <row r="12" spans="1:8" x14ac:dyDescent="0.25">
      <c r="A12" s="18" t="str">
        <f>'GSA Rates'!$A$7</f>
        <v>Manager I</v>
      </c>
      <c r="B12" s="114">
        <v>10</v>
      </c>
      <c r="C12" s="73">
        <f t="shared" si="0"/>
        <v>100</v>
      </c>
      <c r="D12" s="46">
        <f>VLOOKUP(A12,'GSA Rates'!$A$5:$H$20,6,FALSE)</f>
        <v>9.5</v>
      </c>
      <c r="E12" s="121">
        <f t="shared" si="1"/>
        <v>950</v>
      </c>
    </row>
    <row r="13" spans="1:8" x14ac:dyDescent="0.25">
      <c r="A13" s="18" t="str">
        <f>'GSA Rates'!$A$8</f>
        <v>Manager III</v>
      </c>
      <c r="B13" s="114">
        <v>10</v>
      </c>
      <c r="C13" s="73">
        <f t="shared" si="0"/>
        <v>100</v>
      </c>
      <c r="D13" s="46">
        <f>VLOOKUP(A13,'GSA Rates'!$A$5:$H$20,6,FALSE)</f>
        <v>14.25</v>
      </c>
      <c r="E13" s="121">
        <f t="shared" si="1"/>
        <v>1425</v>
      </c>
    </row>
    <row r="14" spans="1:8" x14ac:dyDescent="0.25">
      <c r="A14" s="18" t="str">
        <f>'GSA Rates'!$A$9</f>
        <v>Senior Accountant III</v>
      </c>
      <c r="B14" s="114">
        <v>10</v>
      </c>
      <c r="C14" s="73">
        <f t="shared" si="0"/>
        <v>100</v>
      </c>
      <c r="D14" s="46">
        <f>VLOOKUP(A14,'GSA Rates'!$A$5:$H$20,6,FALSE)</f>
        <v>9.5</v>
      </c>
      <c r="E14" s="121">
        <f t="shared" si="1"/>
        <v>950</v>
      </c>
    </row>
    <row r="15" spans="1:8" x14ac:dyDescent="0.25">
      <c r="A15" s="18" t="str">
        <f>'GSA Rates'!$A$10</f>
        <v>Senior Accountant V</v>
      </c>
      <c r="B15" s="114">
        <v>10</v>
      </c>
      <c r="C15" s="73">
        <f t="shared" si="0"/>
        <v>100</v>
      </c>
      <c r="D15" s="46">
        <f>VLOOKUP(A15,'GSA Rates'!$A$5:$H$20,6,FALSE)</f>
        <v>14.25</v>
      </c>
      <c r="E15" s="121">
        <f t="shared" si="1"/>
        <v>1425</v>
      </c>
    </row>
    <row r="16" spans="1:8" x14ac:dyDescent="0.25">
      <c r="A16" s="18" t="str">
        <f>'GSA Rates'!$A$11</f>
        <v>Staff Accountant I</v>
      </c>
      <c r="B16" s="114">
        <v>10</v>
      </c>
      <c r="C16" s="73">
        <f t="shared" si="0"/>
        <v>100</v>
      </c>
      <c r="D16" s="46">
        <f>VLOOKUP(A16,'GSA Rates'!$A$5:$H$20,6,FALSE)</f>
        <v>9.5</v>
      </c>
      <c r="E16" s="121">
        <f t="shared" si="1"/>
        <v>950</v>
      </c>
    </row>
    <row r="17" spans="1:5" x14ac:dyDescent="0.25">
      <c r="A17" s="18" t="str">
        <f>'GSA Rates'!$A$12</f>
        <v>Staff Accountant II</v>
      </c>
      <c r="B17" s="114">
        <v>10</v>
      </c>
      <c r="C17" s="73">
        <f t="shared" si="0"/>
        <v>100</v>
      </c>
      <c r="D17" s="46">
        <f>VLOOKUP(A17,'GSA Rates'!$A$5:$H$20,6,FALSE)</f>
        <v>14.25</v>
      </c>
      <c r="E17" s="121">
        <f t="shared" si="1"/>
        <v>1425</v>
      </c>
    </row>
    <row r="18" spans="1:5" x14ac:dyDescent="0.25">
      <c r="A18" s="18" t="str">
        <f>'GSA Rates'!$A$13</f>
        <v>Staff Accountant III</v>
      </c>
      <c r="B18" s="114">
        <v>10</v>
      </c>
      <c r="C18" s="73">
        <f t="shared" si="0"/>
        <v>100</v>
      </c>
      <c r="D18" s="46">
        <f>VLOOKUP(A18,'GSA Rates'!$A$5:$H$20,6,FALSE)</f>
        <v>9.5</v>
      </c>
      <c r="E18" s="121">
        <f t="shared" si="1"/>
        <v>950</v>
      </c>
    </row>
    <row r="19" spans="1:5" x14ac:dyDescent="0.25">
      <c r="A19" s="18" t="str">
        <f>'GSA Rates'!$A$14</f>
        <v>Paraprofessional I</v>
      </c>
      <c r="B19" s="114">
        <v>10</v>
      </c>
      <c r="C19" s="73">
        <f t="shared" si="0"/>
        <v>100</v>
      </c>
      <c r="D19" s="46">
        <f>VLOOKUP(A19,'GSA Rates'!$A$5:$H$20,6,FALSE)</f>
        <v>14.25</v>
      </c>
      <c r="E19" s="121">
        <f t="shared" si="1"/>
        <v>1425</v>
      </c>
    </row>
    <row r="20" spans="1:5" x14ac:dyDescent="0.25">
      <c r="A20" s="18" t="str">
        <f>'GSA Rates'!$A$15</f>
        <v>Paraprofessional IV</v>
      </c>
      <c r="B20" s="114">
        <v>10</v>
      </c>
      <c r="C20" s="73">
        <f t="shared" si="0"/>
        <v>100</v>
      </c>
      <c r="D20" s="46">
        <f>VLOOKUP(A20,'GSA Rates'!$A$5:$H$20,6,FALSE)</f>
        <v>9.5</v>
      </c>
      <c r="E20" s="121">
        <f t="shared" si="1"/>
        <v>950</v>
      </c>
    </row>
    <row r="21" spans="1:5" x14ac:dyDescent="0.25">
      <c r="A21" s="18" t="str">
        <f>'GSA Rates'!$A$16</f>
        <v>Senior Analyst V</v>
      </c>
      <c r="B21" s="114">
        <v>10</v>
      </c>
      <c r="C21" s="73">
        <f t="shared" si="0"/>
        <v>100</v>
      </c>
      <c r="D21" s="46">
        <f>VLOOKUP(A21,'GSA Rates'!$A$5:$H$20,6,FALSE)</f>
        <v>14.25</v>
      </c>
      <c r="E21" s="121">
        <f t="shared" si="1"/>
        <v>1425</v>
      </c>
    </row>
    <row r="22" spans="1:5" x14ac:dyDescent="0.25">
      <c r="A22" s="18" t="str">
        <f>'GSA Rates'!$A$17</f>
        <v>Staff Analyst I</v>
      </c>
      <c r="B22" s="114">
        <v>10</v>
      </c>
      <c r="C22" s="73">
        <f t="shared" si="0"/>
        <v>100</v>
      </c>
      <c r="D22" s="46">
        <f>VLOOKUP(A22,'GSA Rates'!$A$5:$H$20,6,FALSE)</f>
        <v>9.5</v>
      </c>
      <c r="E22" s="121">
        <f t="shared" si="1"/>
        <v>950</v>
      </c>
    </row>
    <row r="23" spans="1:5" x14ac:dyDescent="0.25">
      <c r="A23" s="18" t="str">
        <f>'GSA Rates'!$A$18</f>
        <v>Staff Analyst III</v>
      </c>
      <c r="B23" s="114">
        <v>10</v>
      </c>
      <c r="C23" s="73">
        <f t="shared" si="0"/>
        <v>100</v>
      </c>
      <c r="D23" s="46">
        <f>VLOOKUP(A23,'GSA Rates'!$A$5:$H$20,6,FALSE)</f>
        <v>14.25</v>
      </c>
      <c r="E23" s="121">
        <f t="shared" si="1"/>
        <v>1425</v>
      </c>
    </row>
    <row r="24" spans="1:5" x14ac:dyDescent="0.25">
      <c r="A24" s="18" t="str">
        <f>'GSA Rates'!$A$19</f>
        <v>Systems Analyst</v>
      </c>
      <c r="B24" s="114">
        <v>10</v>
      </c>
      <c r="C24" s="73">
        <f t="shared" si="0"/>
        <v>100</v>
      </c>
      <c r="D24" s="46">
        <f>VLOOKUP(A24,'GSA Rates'!$A$5:$H$20,6,FALSE)</f>
        <v>9.5</v>
      </c>
      <c r="E24" s="121">
        <f t="shared" si="1"/>
        <v>950</v>
      </c>
    </row>
    <row r="25" spans="1:5" x14ac:dyDescent="0.25">
      <c r="A25" s="18" t="str">
        <f>'GSA Rates'!$A$20</f>
        <v>Data Manager I</v>
      </c>
      <c r="B25" s="114">
        <v>10</v>
      </c>
      <c r="C25" s="73">
        <f t="shared" si="0"/>
        <v>100</v>
      </c>
      <c r="D25" s="46">
        <f>VLOOKUP(A25,'GSA Rates'!$A$5:$H$20,6,FALSE)</f>
        <v>14.25</v>
      </c>
      <c r="E25" s="121">
        <f t="shared" si="1"/>
        <v>1425</v>
      </c>
    </row>
    <row r="26" spans="1:5" x14ac:dyDescent="0.25">
      <c r="A26" s="17" t="s">
        <v>45</v>
      </c>
      <c r="B26" s="39">
        <f>SUM(B10:B25)</f>
        <v>160</v>
      </c>
      <c r="C26" s="39">
        <f>SUM(C10:C25)</f>
        <v>1600</v>
      </c>
      <c r="E26" s="118">
        <f>SUM(E10:E25)</f>
        <v>19000</v>
      </c>
    </row>
    <row r="27" spans="1:5" x14ac:dyDescent="0.25">
      <c r="A27" s="37"/>
      <c r="B27" s="40"/>
      <c r="C27" s="40"/>
    </row>
  </sheetData>
  <mergeCells count="2">
    <mergeCell ref="A4:E4"/>
    <mergeCell ref="A8:E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27"/>
  <sheetViews>
    <sheetView zoomScale="85" zoomScaleNormal="85" workbookViewId="0">
      <selection activeCell="Q17" sqref="Q17"/>
    </sheetView>
  </sheetViews>
  <sheetFormatPr defaultColWidth="9.140625" defaultRowHeight="15" x14ac:dyDescent="0.25"/>
  <cols>
    <col min="1" max="1" width="20.85546875" customWidth="1"/>
    <col min="2" max="4" width="14.140625" customWidth="1"/>
    <col min="5" max="5" width="1.7109375" customWidth="1"/>
    <col min="6" max="7" width="16" bestFit="1" customWidth="1"/>
    <col min="8" max="9" width="15.85546875" customWidth="1"/>
    <col min="10" max="10" width="15.28515625" customWidth="1"/>
    <col min="11" max="11" width="15.42578125" customWidth="1"/>
    <col min="12" max="12" width="1.5703125" customWidth="1"/>
    <col min="13" max="13" width="13.42578125" customWidth="1"/>
    <col min="14" max="14" width="2.42578125" style="1" customWidth="1"/>
    <col min="15" max="15" width="11" bestFit="1" customWidth="1"/>
    <col min="16" max="16" width="14.28515625" bestFit="1" customWidth="1"/>
  </cols>
  <sheetData>
    <row r="1" spans="1:17" ht="23.25" x14ac:dyDescent="0.35">
      <c r="A1" s="36" t="s">
        <v>135</v>
      </c>
    </row>
    <row r="2" spans="1:17" x14ac:dyDescent="0.25">
      <c r="A2" s="37" t="s">
        <v>62</v>
      </c>
    </row>
    <row r="3" spans="1:17" x14ac:dyDescent="0.25">
      <c r="A3" s="17"/>
    </row>
    <row r="4" spans="1:17" x14ac:dyDescent="0.25">
      <c r="A4" s="132" t="s">
        <v>148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4"/>
    </row>
    <row r="5" spans="1:17" ht="45" customHeight="1" x14ac:dyDescent="0.25">
      <c r="A5" s="87" t="s">
        <v>59</v>
      </c>
      <c r="B5" s="88" t="s">
        <v>149</v>
      </c>
      <c r="C5" s="88" t="s">
        <v>150</v>
      </c>
      <c r="D5" s="88" t="s">
        <v>151</v>
      </c>
      <c r="E5" s="79"/>
      <c r="F5" s="88" t="s">
        <v>145</v>
      </c>
      <c r="G5" s="88"/>
      <c r="H5" s="88" t="s">
        <v>146</v>
      </c>
      <c r="I5" s="88"/>
      <c r="J5" s="88" t="s">
        <v>147</v>
      </c>
      <c r="K5" s="79"/>
      <c r="L5" s="79"/>
      <c r="M5" s="88"/>
      <c r="O5" s="85" t="s">
        <v>23</v>
      </c>
      <c r="P5" s="86" t="s">
        <v>69</v>
      </c>
    </row>
    <row r="6" spans="1:17" x14ac:dyDescent="0.25">
      <c r="A6" s="75" t="s">
        <v>17</v>
      </c>
      <c r="B6" s="76">
        <v>10</v>
      </c>
      <c r="C6" s="76">
        <v>10</v>
      </c>
      <c r="D6" s="14">
        <v>10</v>
      </c>
      <c r="E6" s="76"/>
      <c r="F6" s="45">
        <f>F26</f>
        <v>1600</v>
      </c>
      <c r="G6" s="109"/>
      <c r="H6" s="109">
        <f>H26</f>
        <v>1600</v>
      </c>
      <c r="I6" s="109"/>
      <c r="J6" s="110">
        <f t="shared" ref="H6:J6" si="0">J26</f>
        <v>1600</v>
      </c>
      <c r="K6" s="109"/>
      <c r="L6" s="76"/>
      <c r="M6" s="4"/>
      <c r="N6" s="78"/>
      <c r="O6" s="45">
        <f>O26</f>
        <v>42800</v>
      </c>
      <c r="P6" s="46">
        <f>P26</f>
        <v>57000</v>
      </c>
      <c r="Q6" s="108"/>
    </row>
    <row r="7" spans="1:17" x14ac:dyDescent="0.25">
      <c r="M7" s="1"/>
    </row>
    <row r="8" spans="1:17" x14ac:dyDescent="0.25">
      <c r="A8" s="132" t="s">
        <v>17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4"/>
    </row>
    <row r="9" spans="1:17" ht="58.5" customHeight="1" x14ac:dyDescent="0.25">
      <c r="A9" s="81" t="s">
        <v>133</v>
      </c>
      <c r="B9" s="82" t="s">
        <v>142</v>
      </c>
      <c r="C9" s="82" t="s">
        <v>143</v>
      </c>
      <c r="D9" s="43" t="s">
        <v>144</v>
      </c>
      <c r="E9" s="43"/>
      <c r="F9" s="82" t="s">
        <v>145</v>
      </c>
      <c r="G9" s="82" t="s">
        <v>163</v>
      </c>
      <c r="H9" s="82" t="s">
        <v>146</v>
      </c>
      <c r="I9" s="82" t="s">
        <v>164</v>
      </c>
      <c r="J9" s="82" t="s">
        <v>147</v>
      </c>
      <c r="K9" s="82" t="s">
        <v>165</v>
      </c>
      <c r="L9" s="74"/>
      <c r="M9" s="82" t="s">
        <v>139</v>
      </c>
      <c r="N9" s="89"/>
      <c r="O9" s="83" t="s">
        <v>23</v>
      </c>
      <c r="P9" s="84" t="s">
        <v>69</v>
      </c>
    </row>
    <row r="10" spans="1:17" x14ac:dyDescent="0.25">
      <c r="A10" s="18" t="str">
        <f>'GSA Rates'!$A$5</f>
        <v>Principal V</v>
      </c>
      <c r="B10" s="114">
        <v>10</v>
      </c>
      <c r="C10" s="114">
        <v>10</v>
      </c>
      <c r="D10" s="114">
        <v>10</v>
      </c>
      <c r="E10" s="38"/>
      <c r="F10" s="72">
        <f>B10*$B$6</f>
        <v>100</v>
      </c>
      <c r="G10" s="117">
        <f>F10*M10</f>
        <v>950</v>
      </c>
      <c r="H10" s="72">
        <f>C10*$C$6</f>
        <v>100</v>
      </c>
      <c r="I10" s="117">
        <f>H10*M10</f>
        <v>950</v>
      </c>
      <c r="J10" s="72">
        <f>D10*$D$6</f>
        <v>100</v>
      </c>
      <c r="K10" s="117">
        <f>J10*M10</f>
        <v>950</v>
      </c>
      <c r="L10" s="80"/>
      <c r="M10" s="46">
        <f>VLOOKUP(A10,'GSA Rates'!$A$5:$H$20,6,FALSE)</f>
        <v>9.5</v>
      </c>
      <c r="O10" s="61">
        <f>SUM(F10:J10)</f>
        <v>2200</v>
      </c>
      <c r="P10" s="119">
        <f>G10+I10+K10</f>
        <v>2850</v>
      </c>
    </row>
    <row r="11" spans="1:17" x14ac:dyDescent="0.25">
      <c r="A11" s="18" t="str">
        <f>'GSA Rates'!$A$6</f>
        <v>Senior Manager I</v>
      </c>
      <c r="B11" s="114">
        <v>10</v>
      </c>
      <c r="C11" s="114">
        <v>10</v>
      </c>
      <c r="D11" s="114">
        <v>10</v>
      </c>
      <c r="E11" s="38"/>
      <c r="F11" s="73">
        <f t="shared" ref="F11:F25" si="1">B11*$B$6</f>
        <v>100</v>
      </c>
      <c r="G11" s="117">
        <f t="shared" ref="G11:G25" si="2">F11*M11</f>
        <v>1425</v>
      </c>
      <c r="H11" s="72">
        <f t="shared" ref="H11:H25" si="3">C11*$C$6</f>
        <v>100</v>
      </c>
      <c r="I11" s="117">
        <f t="shared" ref="I11:I25" si="4">H11*M11</f>
        <v>1425</v>
      </c>
      <c r="J11" s="72">
        <f t="shared" ref="J11:J25" si="5">D11*$D$6</f>
        <v>100</v>
      </c>
      <c r="K11" s="117">
        <f t="shared" ref="K11:K25" si="6">J11*M11</f>
        <v>1425</v>
      </c>
      <c r="L11" s="80"/>
      <c r="M11" s="46">
        <f>VLOOKUP(A11,'GSA Rates'!$A$5:$H$20,6,FALSE)</f>
        <v>14.25</v>
      </c>
      <c r="O11" s="61">
        <f t="shared" ref="O11:O25" si="7">SUM(F11:J11)</f>
        <v>3150</v>
      </c>
      <c r="P11" s="119">
        <f t="shared" ref="P11:P25" si="8">G11+I11+K11</f>
        <v>4275</v>
      </c>
    </row>
    <row r="12" spans="1:17" x14ac:dyDescent="0.25">
      <c r="A12" s="18" t="str">
        <f>'GSA Rates'!$A$7</f>
        <v>Manager I</v>
      </c>
      <c r="B12" s="114">
        <v>10</v>
      </c>
      <c r="C12" s="114">
        <v>10</v>
      </c>
      <c r="D12" s="114">
        <v>10</v>
      </c>
      <c r="E12" s="38"/>
      <c r="F12" s="73">
        <f t="shared" si="1"/>
        <v>100</v>
      </c>
      <c r="G12" s="117">
        <f t="shared" si="2"/>
        <v>950</v>
      </c>
      <c r="H12" s="72">
        <f t="shared" si="3"/>
        <v>100</v>
      </c>
      <c r="I12" s="117">
        <f t="shared" si="4"/>
        <v>950</v>
      </c>
      <c r="J12" s="72">
        <f t="shared" si="5"/>
        <v>100</v>
      </c>
      <c r="K12" s="117">
        <f t="shared" si="6"/>
        <v>950</v>
      </c>
      <c r="L12" s="80"/>
      <c r="M12" s="46">
        <f>VLOOKUP(A12,'GSA Rates'!$A$5:$H$20,6,FALSE)</f>
        <v>9.5</v>
      </c>
      <c r="O12" s="61">
        <f t="shared" si="7"/>
        <v>2200</v>
      </c>
      <c r="P12" s="119">
        <f t="shared" si="8"/>
        <v>2850</v>
      </c>
    </row>
    <row r="13" spans="1:17" x14ac:dyDescent="0.25">
      <c r="A13" s="18" t="str">
        <f>'GSA Rates'!$A$8</f>
        <v>Manager III</v>
      </c>
      <c r="B13" s="114">
        <v>10</v>
      </c>
      <c r="C13" s="114">
        <v>10</v>
      </c>
      <c r="D13" s="114">
        <v>10</v>
      </c>
      <c r="E13" s="38"/>
      <c r="F13" s="73">
        <f t="shared" si="1"/>
        <v>100</v>
      </c>
      <c r="G13" s="117">
        <f t="shared" si="2"/>
        <v>1425</v>
      </c>
      <c r="H13" s="72">
        <f t="shared" si="3"/>
        <v>100</v>
      </c>
      <c r="I13" s="117">
        <f t="shared" si="4"/>
        <v>1425</v>
      </c>
      <c r="J13" s="72">
        <f t="shared" si="5"/>
        <v>100</v>
      </c>
      <c r="K13" s="117">
        <f t="shared" si="6"/>
        <v>1425</v>
      </c>
      <c r="L13" s="80"/>
      <c r="M13" s="46">
        <f>VLOOKUP(A13,'GSA Rates'!$A$5:$H$20,6,FALSE)</f>
        <v>14.25</v>
      </c>
      <c r="O13" s="61">
        <f t="shared" si="7"/>
        <v>3150</v>
      </c>
      <c r="P13" s="119">
        <f t="shared" si="8"/>
        <v>4275</v>
      </c>
    </row>
    <row r="14" spans="1:17" x14ac:dyDescent="0.25">
      <c r="A14" s="18" t="str">
        <f>'GSA Rates'!$A$9</f>
        <v>Senior Accountant III</v>
      </c>
      <c r="B14" s="114">
        <v>10</v>
      </c>
      <c r="C14" s="114">
        <v>10</v>
      </c>
      <c r="D14" s="114">
        <v>10</v>
      </c>
      <c r="E14" s="38"/>
      <c r="F14" s="73">
        <f t="shared" si="1"/>
        <v>100</v>
      </c>
      <c r="G14" s="117">
        <f t="shared" si="2"/>
        <v>950</v>
      </c>
      <c r="H14" s="72">
        <f t="shared" si="3"/>
        <v>100</v>
      </c>
      <c r="I14" s="117">
        <f t="shared" si="4"/>
        <v>950</v>
      </c>
      <c r="J14" s="72">
        <f t="shared" si="5"/>
        <v>100</v>
      </c>
      <c r="K14" s="117">
        <f t="shared" si="6"/>
        <v>950</v>
      </c>
      <c r="L14" s="80"/>
      <c r="M14" s="46">
        <f>VLOOKUP(A14,'GSA Rates'!$A$5:$H$20,6,FALSE)</f>
        <v>9.5</v>
      </c>
      <c r="O14" s="61">
        <f t="shared" si="7"/>
        <v>2200</v>
      </c>
      <c r="P14" s="119">
        <f t="shared" si="8"/>
        <v>2850</v>
      </c>
    </row>
    <row r="15" spans="1:17" x14ac:dyDescent="0.25">
      <c r="A15" s="18" t="str">
        <f>'GSA Rates'!$A$10</f>
        <v>Senior Accountant V</v>
      </c>
      <c r="B15" s="114">
        <v>10</v>
      </c>
      <c r="C15" s="114">
        <v>10</v>
      </c>
      <c r="D15" s="114">
        <v>10</v>
      </c>
      <c r="E15" s="38"/>
      <c r="F15" s="73">
        <f t="shared" si="1"/>
        <v>100</v>
      </c>
      <c r="G15" s="117">
        <f t="shared" si="2"/>
        <v>1425</v>
      </c>
      <c r="H15" s="72">
        <f t="shared" si="3"/>
        <v>100</v>
      </c>
      <c r="I15" s="117">
        <f t="shared" si="4"/>
        <v>1425</v>
      </c>
      <c r="J15" s="72">
        <f t="shared" si="5"/>
        <v>100</v>
      </c>
      <c r="K15" s="117">
        <f t="shared" si="6"/>
        <v>1425</v>
      </c>
      <c r="L15" s="80"/>
      <c r="M15" s="46">
        <f>VLOOKUP(A15,'GSA Rates'!$A$5:$H$20,6,FALSE)</f>
        <v>14.25</v>
      </c>
      <c r="O15" s="61">
        <f t="shared" si="7"/>
        <v>3150</v>
      </c>
      <c r="P15" s="119">
        <f t="shared" si="8"/>
        <v>4275</v>
      </c>
    </row>
    <row r="16" spans="1:17" x14ac:dyDescent="0.25">
      <c r="A16" s="18" t="str">
        <f>'GSA Rates'!$A$11</f>
        <v>Staff Accountant I</v>
      </c>
      <c r="B16" s="114">
        <v>10</v>
      </c>
      <c r="C16" s="114">
        <v>10</v>
      </c>
      <c r="D16" s="114">
        <v>10</v>
      </c>
      <c r="E16" s="38"/>
      <c r="F16" s="73">
        <f t="shared" si="1"/>
        <v>100</v>
      </c>
      <c r="G16" s="117">
        <f t="shared" si="2"/>
        <v>950</v>
      </c>
      <c r="H16" s="72">
        <f t="shared" si="3"/>
        <v>100</v>
      </c>
      <c r="I16" s="117">
        <f t="shared" si="4"/>
        <v>950</v>
      </c>
      <c r="J16" s="72">
        <f t="shared" si="5"/>
        <v>100</v>
      </c>
      <c r="K16" s="117">
        <f t="shared" si="6"/>
        <v>950</v>
      </c>
      <c r="L16" s="80"/>
      <c r="M16" s="46">
        <f>VLOOKUP(A16,'GSA Rates'!$A$5:$H$20,6,FALSE)</f>
        <v>9.5</v>
      </c>
      <c r="O16" s="61">
        <f t="shared" si="7"/>
        <v>2200</v>
      </c>
      <c r="P16" s="119">
        <f t="shared" si="8"/>
        <v>2850</v>
      </c>
    </row>
    <row r="17" spans="1:16" x14ac:dyDescent="0.25">
      <c r="A17" s="18" t="str">
        <f>'GSA Rates'!$A$12</f>
        <v>Staff Accountant II</v>
      </c>
      <c r="B17" s="114">
        <v>10</v>
      </c>
      <c r="C17" s="114">
        <v>10</v>
      </c>
      <c r="D17" s="114">
        <v>10</v>
      </c>
      <c r="E17" s="38"/>
      <c r="F17" s="73">
        <f t="shared" si="1"/>
        <v>100</v>
      </c>
      <c r="G17" s="117">
        <f t="shared" si="2"/>
        <v>1425</v>
      </c>
      <c r="H17" s="72">
        <f t="shared" si="3"/>
        <v>100</v>
      </c>
      <c r="I17" s="117">
        <f t="shared" si="4"/>
        <v>1425</v>
      </c>
      <c r="J17" s="72">
        <f t="shared" si="5"/>
        <v>100</v>
      </c>
      <c r="K17" s="117">
        <f t="shared" si="6"/>
        <v>1425</v>
      </c>
      <c r="L17" s="80"/>
      <c r="M17" s="46">
        <f>VLOOKUP(A17,'GSA Rates'!$A$5:$H$20,6,FALSE)</f>
        <v>14.25</v>
      </c>
      <c r="O17" s="61">
        <f t="shared" si="7"/>
        <v>3150</v>
      </c>
      <c r="P17" s="119">
        <f t="shared" si="8"/>
        <v>4275</v>
      </c>
    </row>
    <row r="18" spans="1:16" x14ac:dyDescent="0.25">
      <c r="A18" s="18" t="str">
        <f>'GSA Rates'!$A$13</f>
        <v>Staff Accountant III</v>
      </c>
      <c r="B18" s="114">
        <v>10</v>
      </c>
      <c r="C18" s="114">
        <v>10</v>
      </c>
      <c r="D18" s="114">
        <v>10</v>
      </c>
      <c r="E18" s="38"/>
      <c r="F18" s="73">
        <f t="shared" si="1"/>
        <v>100</v>
      </c>
      <c r="G18" s="117">
        <f t="shared" si="2"/>
        <v>950</v>
      </c>
      <c r="H18" s="72">
        <f t="shared" si="3"/>
        <v>100</v>
      </c>
      <c r="I18" s="117">
        <f t="shared" si="4"/>
        <v>950</v>
      </c>
      <c r="J18" s="72">
        <f t="shared" si="5"/>
        <v>100</v>
      </c>
      <c r="K18" s="117">
        <f t="shared" si="6"/>
        <v>950</v>
      </c>
      <c r="L18" s="80"/>
      <c r="M18" s="46">
        <f>VLOOKUP(A18,'GSA Rates'!$A$5:$H$20,6,FALSE)</f>
        <v>9.5</v>
      </c>
      <c r="O18" s="61">
        <f t="shared" si="7"/>
        <v>2200</v>
      </c>
      <c r="P18" s="119">
        <f t="shared" si="8"/>
        <v>2850</v>
      </c>
    </row>
    <row r="19" spans="1:16" x14ac:dyDescent="0.25">
      <c r="A19" s="18" t="str">
        <f>'GSA Rates'!$A$14</f>
        <v>Paraprofessional I</v>
      </c>
      <c r="B19" s="114">
        <v>10</v>
      </c>
      <c r="C19" s="114">
        <v>10</v>
      </c>
      <c r="D19" s="114">
        <v>10</v>
      </c>
      <c r="E19" s="38"/>
      <c r="F19" s="73">
        <f t="shared" si="1"/>
        <v>100</v>
      </c>
      <c r="G19" s="117">
        <f t="shared" si="2"/>
        <v>1425</v>
      </c>
      <c r="H19" s="72">
        <f t="shared" si="3"/>
        <v>100</v>
      </c>
      <c r="I19" s="117">
        <f t="shared" si="4"/>
        <v>1425</v>
      </c>
      <c r="J19" s="72">
        <f t="shared" si="5"/>
        <v>100</v>
      </c>
      <c r="K19" s="117">
        <f t="shared" si="6"/>
        <v>1425</v>
      </c>
      <c r="L19" s="80"/>
      <c r="M19" s="46">
        <f>VLOOKUP(A19,'GSA Rates'!$A$5:$H$20,6,FALSE)</f>
        <v>14.25</v>
      </c>
      <c r="O19" s="61">
        <f t="shared" si="7"/>
        <v>3150</v>
      </c>
      <c r="P19" s="119">
        <f t="shared" si="8"/>
        <v>4275</v>
      </c>
    </row>
    <row r="20" spans="1:16" x14ac:dyDescent="0.25">
      <c r="A20" s="18" t="str">
        <f>'GSA Rates'!$A$15</f>
        <v>Paraprofessional IV</v>
      </c>
      <c r="B20" s="114">
        <v>10</v>
      </c>
      <c r="C20" s="114">
        <v>10</v>
      </c>
      <c r="D20" s="114">
        <v>10</v>
      </c>
      <c r="E20" s="38"/>
      <c r="F20" s="73">
        <f t="shared" si="1"/>
        <v>100</v>
      </c>
      <c r="G20" s="117">
        <f t="shared" si="2"/>
        <v>950</v>
      </c>
      <c r="H20" s="72">
        <f t="shared" si="3"/>
        <v>100</v>
      </c>
      <c r="I20" s="117">
        <f t="shared" si="4"/>
        <v>950</v>
      </c>
      <c r="J20" s="72">
        <f t="shared" si="5"/>
        <v>100</v>
      </c>
      <c r="K20" s="117">
        <f t="shared" si="6"/>
        <v>950</v>
      </c>
      <c r="L20" s="80"/>
      <c r="M20" s="46">
        <f>VLOOKUP(A20,'GSA Rates'!$A$5:$H$20,6,FALSE)</f>
        <v>9.5</v>
      </c>
      <c r="O20" s="61">
        <f t="shared" si="7"/>
        <v>2200</v>
      </c>
      <c r="P20" s="119">
        <f t="shared" si="8"/>
        <v>2850</v>
      </c>
    </row>
    <row r="21" spans="1:16" x14ac:dyDescent="0.25">
      <c r="A21" s="18" t="str">
        <f>'GSA Rates'!$A$16</f>
        <v>Senior Analyst V</v>
      </c>
      <c r="B21" s="114">
        <v>10</v>
      </c>
      <c r="C21" s="114">
        <v>10</v>
      </c>
      <c r="D21" s="114">
        <v>10</v>
      </c>
      <c r="E21" s="38"/>
      <c r="F21" s="73">
        <f t="shared" si="1"/>
        <v>100</v>
      </c>
      <c r="G21" s="117">
        <f t="shared" si="2"/>
        <v>1425</v>
      </c>
      <c r="H21" s="72">
        <f t="shared" si="3"/>
        <v>100</v>
      </c>
      <c r="I21" s="117">
        <f t="shared" si="4"/>
        <v>1425</v>
      </c>
      <c r="J21" s="72">
        <f t="shared" si="5"/>
        <v>100</v>
      </c>
      <c r="K21" s="117">
        <f t="shared" si="6"/>
        <v>1425</v>
      </c>
      <c r="L21" s="80"/>
      <c r="M21" s="46">
        <f>VLOOKUP(A21,'GSA Rates'!$A$5:$H$20,6,FALSE)</f>
        <v>14.25</v>
      </c>
      <c r="O21" s="61">
        <f t="shared" si="7"/>
        <v>3150</v>
      </c>
      <c r="P21" s="119">
        <f t="shared" si="8"/>
        <v>4275</v>
      </c>
    </row>
    <row r="22" spans="1:16" x14ac:dyDescent="0.25">
      <c r="A22" s="18" t="str">
        <f>'GSA Rates'!$A$17</f>
        <v>Staff Analyst I</v>
      </c>
      <c r="B22" s="114">
        <v>10</v>
      </c>
      <c r="C22" s="114">
        <v>10</v>
      </c>
      <c r="D22" s="114">
        <v>10</v>
      </c>
      <c r="E22" s="38"/>
      <c r="F22" s="73">
        <f t="shared" si="1"/>
        <v>100</v>
      </c>
      <c r="G22" s="117">
        <f t="shared" si="2"/>
        <v>950</v>
      </c>
      <c r="H22" s="72">
        <f t="shared" si="3"/>
        <v>100</v>
      </c>
      <c r="I22" s="117">
        <f t="shared" si="4"/>
        <v>950</v>
      </c>
      <c r="J22" s="72">
        <f t="shared" si="5"/>
        <v>100</v>
      </c>
      <c r="K22" s="117">
        <f t="shared" si="6"/>
        <v>950</v>
      </c>
      <c r="L22" s="80"/>
      <c r="M22" s="46">
        <f>VLOOKUP(A22,'GSA Rates'!$A$5:$H$20,6,FALSE)</f>
        <v>9.5</v>
      </c>
      <c r="O22" s="61">
        <f t="shared" si="7"/>
        <v>2200</v>
      </c>
      <c r="P22" s="119">
        <f t="shared" si="8"/>
        <v>2850</v>
      </c>
    </row>
    <row r="23" spans="1:16" x14ac:dyDescent="0.25">
      <c r="A23" s="18" t="str">
        <f>'GSA Rates'!$A$18</f>
        <v>Staff Analyst III</v>
      </c>
      <c r="B23" s="114">
        <v>10</v>
      </c>
      <c r="C23" s="114">
        <v>10</v>
      </c>
      <c r="D23" s="114">
        <v>10</v>
      </c>
      <c r="E23" s="38"/>
      <c r="F23" s="73">
        <f t="shared" si="1"/>
        <v>100</v>
      </c>
      <c r="G23" s="117">
        <f t="shared" si="2"/>
        <v>1425</v>
      </c>
      <c r="H23" s="72">
        <f t="shared" si="3"/>
        <v>100</v>
      </c>
      <c r="I23" s="117">
        <f t="shared" si="4"/>
        <v>1425</v>
      </c>
      <c r="J23" s="72">
        <f t="shared" si="5"/>
        <v>100</v>
      </c>
      <c r="K23" s="117">
        <f t="shared" si="6"/>
        <v>1425</v>
      </c>
      <c r="L23" s="80"/>
      <c r="M23" s="46">
        <f>VLOOKUP(A23,'GSA Rates'!$A$5:$H$20,6,FALSE)</f>
        <v>14.25</v>
      </c>
      <c r="O23" s="61">
        <f t="shared" si="7"/>
        <v>3150</v>
      </c>
      <c r="P23" s="119">
        <f t="shared" si="8"/>
        <v>4275</v>
      </c>
    </row>
    <row r="24" spans="1:16" x14ac:dyDescent="0.25">
      <c r="A24" s="18" t="str">
        <f>'GSA Rates'!$A$19</f>
        <v>Systems Analyst</v>
      </c>
      <c r="B24" s="114">
        <v>10</v>
      </c>
      <c r="C24" s="114">
        <v>10</v>
      </c>
      <c r="D24" s="114">
        <v>10</v>
      </c>
      <c r="E24" s="38"/>
      <c r="F24" s="73">
        <f t="shared" si="1"/>
        <v>100</v>
      </c>
      <c r="G24" s="117">
        <f t="shared" si="2"/>
        <v>950</v>
      </c>
      <c r="H24" s="72">
        <f t="shared" si="3"/>
        <v>100</v>
      </c>
      <c r="I24" s="117">
        <f t="shared" si="4"/>
        <v>950</v>
      </c>
      <c r="J24" s="72">
        <f t="shared" si="5"/>
        <v>100</v>
      </c>
      <c r="K24" s="117">
        <f t="shared" si="6"/>
        <v>950</v>
      </c>
      <c r="L24" s="80"/>
      <c r="M24" s="46">
        <f>VLOOKUP(A24,'GSA Rates'!$A$5:$H$20,6,FALSE)</f>
        <v>9.5</v>
      </c>
      <c r="O24" s="61">
        <f t="shared" si="7"/>
        <v>2200</v>
      </c>
      <c r="P24" s="119">
        <f t="shared" si="8"/>
        <v>2850</v>
      </c>
    </row>
    <row r="25" spans="1:16" x14ac:dyDescent="0.25">
      <c r="A25" s="18" t="str">
        <f>'GSA Rates'!$A$20</f>
        <v>Data Manager I</v>
      </c>
      <c r="B25" s="114">
        <v>10</v>
      </c>
      <c r="C25" s="114">
        <v>10</v>
      </c>
      <c r="D25" s="114">
        <v>10</v>
      </c>
      <c r="E25" s="38"/>
      <c r="F25" s="73">
        <f t="shared" si="1"/>
        <v>100</v>
      </c>
      <c r="G25" s="117">
        <f t="shared" si="2"/>
        <v>1425</v>
      </c>
      <c r="H25" s="72">
        <f t="shared" si="3"/>
        <v>100</v>
      </c>
      <c r="I25" s="117">
        <f t="shared" si="4"/>
        <v>1425</v>
      </c>
      <c r="J25" s="72">
        <f t="shared" si="5"/>
        <v>100</v>
      </c>
      <c r="K25" s="117">
        <f t="shared" si="6"/>
        <v>1425</v>
      </c>
      <c r="L25" s="80"/>
      <c r="M25" s="46">
        <f>VLOOKUP(A25,'GSA Rates'!$A$5:$H$20,6,FALSE)</f>
        <v>14.25</v>
      </c>
      <c r="O25" s="61">
        <f t="shared" si="7"/>
        <v>3150</v>
      </c>
      <c r="P25" s="119">
        <f t="shared" si="8"/>
        <v>4275</v>
      </c>
    </row>
    <row r="26" spans="1:16" ht="15.75" thickBot="1" x14ac:dyDescent="0.3">
      <c r="A26" t="s">
        <v>45</v>
      </c>
      <c r="B26" s="39">
        <f>SUM(B10:B25)</f>
        <v>160</v>
      </c>
      <c r="C26" s="39">
        <f t="shared" ref="C26:J26" si="9">SUM(C10:C25)</f>
        <v>160</v>
      </c>
      <c r="D26" s="39">
        <f t="shared" si="9"/>
        <v>160</v>
      </c>
      <c r="E26" s="16"/>
      <c r="F26" s="39">
        <f t="shared" si="9"/>
        <v>1600</v>
      </c>
      <c r="G26" s="118">
        <f>SUM(G10:G25)</f>
        <v>19000</v>
      </c>
      <c r="H26" s="39">
        <f t="shared" si="9"/>
        <v>1600</v>
      </c>
      <c r="I26" s="118">
        <f>SUM(I10:I25)</f>
        <v>19000</v>
      </c>
      <c r="J26" s="39">
        <f t="shared" si="9"/>
        <v>1600</v>
      </c>
      <c r="K26" s="118">
        <f>SUM(K10:K25)</f>
        <v>19000</v>
      </c>
      <c r="L26" s="17"/>
      <c r="O26" s="22">
        <f>SUM(O10:O25)</f>
        <v>42800</v>
      </c>
      <c r="P26" s="120">
        <f>SUM(P10:P25)</f>
        <v>57000</v>
      </c>
    </row>
    <row r="27" spans="1:16" ht="15.75" thickTop="1" x14ac:dyDescent="0.25">
      <c r="A27" s="37"/>
      <c r="B27" s="40"/>
      <c r="C27" s="40"/>
      <c r="D27" s="40"/>
      <c r="E27" s="16"/>
      <c r="F27" s="16"/>
      <c r="G27" s="16"/>
      <c r="H27" s="16"/>
      <c r="I27" s="16"/>
      <c r="J27" s="16"/>
      <c r="K27" s="16"/>
    </row>
  </sheetData>
  <mergeCells count="2">
    <mergeCell ref="A8:P8"/>
    <mergeCell ref="A4:P4"/>
  </mergeCells>
  <pageMargins left="0.7" right="0.7" top="0.75" bottom="0.75" header="0.3" footer="0.3"/>
  <pageSetup scale="7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202"/>
  <sheetViews>
    <sheetView zoomScale="85" zoomScaleNormal="85" workbookViewId="0">
      <selection activeCell="L200" sqref="L200"/>
    </sheetView>
  </sheetViews>
  <sheetFormatPr defaultRowHeight="15" x14ac:dyDescent="0.25"/>
  <cols>
    <col min="1" max="1" width="16.5703125" customWidth="1"/>
    <col min="2" max="2" width="32.140625" customWidth="1"/>
    <col min="3" max="3" width="17.85546875" customWidth="1"/>
    <col min="4" max="4" width="10.7109375" customWidth="1"/>
    <col min="6" max="6" width="14" customWidth="1"/>
    <col min="7" max="7" width="11.5703125" bestFit="1" customWidth="1"/>
    <col min="8" max="8" width="11.85546875" customWidth="1"/>
    <col min="9" max="9" width="10.42578125" customWidth="1"/>
    <col min="10" max="10" width="13" customWidth="1"/>
  </cols>
  <sheetData>
    <row r="1" spans="1:10" ht="23.25" x14ac:dyDescent="0.35">
      <c r="A1" s="36" t="s">
        <v>135</v>
      </c>
    </row>
    <row r="2" spans="1:10" x14ac:dyDescent="0.25">
      <c r="A2" s="37" t="s">
        <v>161</v>
      </c>
    </row>
    <row r="3" spans="1:10" x14ac:dyDescent="0.25">
      <c r="A3" s="112" t="s">
        <v>160</v>
      </c>
    </row>
    <row r="4" spans="1:10" x14ac:dyDescent="0.25">
      <c r="A4" s="37"/>
    </row>
    <row r="5" spans="1:10" x14ac:dyDescent="0.25">
      <c r="A5" s="132" t="s">
        <v>152</v>
      </c>
      <c r="B5" s="134"/>
    </row>
    <row r="6" spans="1:10" x14ac:dyDescent="0.25">
      <c r="A6" s="42" t="s">
        <v>59</v>
      </c>
      <c r="B6" s="84" t="s">
        <v>153</v>
      </c>
    </row>
    <row r="7" spans="1:10" x14ac:dyDescent="0.25">
      <c r="A7" s="90" t="s">
        <v>17</v>
      </c>
      <c r="B7" s="91">
        <f>G73</f>
        <v>930</v>
      </c>
    </row>
    <row r="8" spans="1:10" x14ac:dyDescent="0.25">
      <c r="A8" s="69" t="s">
        <v>24</v>
      </c>
      <c r="B8" s="92">
        <f>G137</f>
        <v>1080</v>
      </c>
    </row>
    <row r="9" spans="1:10" x14ac:dyDescent="0.25">
      <c r="A9" s="70" t="s">
        <v>26</v>
      </c>
      <c r="B9" s="93">
        <f>G202</f>
        <v>1080</v>
      </c>
    </row>
    <row r="10" spans="1:10" x14ac:dyDescent="0.25">
      <c r="A10" s="37"/>
    </row>
    <row r="11" spans="1:10" x14ac:dyDescent="0.25">
      <c r="A11" s="136" t="s">
        <v>117</v>
      </c>
      <c r="B11" s="137"/>
      <c r="C11" s="137"/>
      <c r="D11" s="137"/>
      <c r="E11" s="137"/>
      <c r="F11" s="137"/>
      <c r="G11" s="137"/>
      <c r="H11" s="137"/>
      <c r="I11" s="137"/>
      <c r="J11" s="138"/>
    </row>
    <row r="12" spans="1:10" ht="30" x14ac:dyDescent="0.25">
      <c r="A12" s="94" t="s">
        <v>71</v>
      </c>
      <c r="B12" s="95" t="s">
        <v>72</v>
      </c>
      <c r="C12" s="95" t="s">
        <v>73</v>
      </c>
      <c r="D12" s="95" t="s">
        <v>74</v>
      </c>
      <c r="E12" s="95" t="s">
        <v>75</v>
      </c>
      <c r="F12" s="95" t="s">
        <v>44</v>
      </c>
      <c r="G12" s="96" t="s">
        <v>45</v>
      </c>
      <c r="H12" s="97" t="s">
        <v>76</v>
      </c>
      <c r="I12" s="97" t="s">
        <v>77</v>
      </c>
      <c r="J12" s="98" t="s">
        <v>78</v>
      </c>
    </row>
    <row r="13" spans="1:10" x14ac:dyDescent="0.25">
      <c r="A13" s="33" t="s">
        <v>112</v>
      </c>
      <c r="B13" s="34" t="s">
        <v>107</v>
      </c>
      <c r="C13" s="33" t="s">
        <v>105</v>
      </c>
      <c r="D13" s="33">
        <v>2</v>
      </c>
      <c r="E13" s="33">
        <v>2</v>
      </c>
      <c r="F13" s="35"/>
      <c r="H13" s="1">
        <v>10</v>
      </c>
      <c r="I13" s="1">
        <v>10</v>
      </c>
      <c r="J13" s="1">
        <v>10</v>
      </c>
    </row>
    <row r="14" spans="1:10" x14ac:dyDescent="0.25">
      <c r="B14" s="30" t="s">
        <v>80</v>
      </c>
      <c r="C14" s="1">
        <v>10</v>
      </c>
      <c r="F14" s="1">
        <v>10</v>
      </c>
    </row>
    <row r="15" spans="1:10" x14ac:dyDescent="0.25">
      <c r="B15" s="30" t="s">
        <v>81</v>
      </c>
      <c r="C15" s="1">
        <v>10</v>
      </c>
      <c r="F15" s="1">
        <v>10</v>
      </c>
    </row>
    <row r="16" spans="1:10" x14ac:dyDescent="0.25">
      <c r="B16" s="30" t="s">
        <v>82</v>
      </c>
      <c r="C16" s="1">
        <v>10</v>
      </c>
      <c r="F16" s="1">
        <v>10</v>
      </c>
    </row>
    <row r="17" spans="1:10" x14ac:dyDescent="0.25">
      <c r="B17" s="30" t="s">
        <v>83</v>
      </c>
      <c r="C17" s="1">
        <v>10</v>
      </c>
      <c r="F17" s="1">
        <v>10</v>
      </c>
    </row>
    <row r="18" spans="1:10" x14ac:dyDescent="0.25">
      <c r="B18" s="30" t="s">
        <v>84</v>
      </c>
      <c r="C18" s="1">
        <v>10</v>
      </c>
      <c r="F18" s="1">
        <v>10</v>
      </c>
    </row>
    <row r="19" spans="1:10" x14ac:dyDescent="0.25">
      <c r="B19" s="30" t="s">
        <v>85</v>
      </c>
      <c r="C19" s="1">
        <v>10</v>
      </c>
      <c r="F19" s="1">
        <v>10</v>
      </c>
    </row>
    <row r="20" spans="1:10" x14ac:dyDescent="0.25">
      <c r="B20" s="30" t="s">
        <v>86</v>
      </c>
      <c r="C20" s="1">
        <v>10</v>
      </c>
      <c r="F20" s="1">
        <v>10</v>
      </c>
    </row>
    <row r="21" spans="1:10" x14ac:dyDescent="0.25">
      <c r="B21" s="30" t="s">
        <v>87</v>
      </c>
      <c r="C21" s="1">
        <v>10</v>
      </c>
      <c r="F21" s="1">
        <v>10</v>
      </c>
    </row>
    <row r="22" spans="1:10" x14ac:dyDescent="0.25">
      <c r="B22" s="30" t="s">
        <v>88</v>
      </c>
      <c r="C22" s="1">
        <v>10</v>
      </c>
      <c r="F22" s="1">
        <v>10</v>
      </c>
    </row>
    <row r="23" spans="1:10" x14ac:dyDescent="0.25">
      <c r="B23" s="30" t="s">
        <v>89</v>
      </c>
      <c r="C23" s="1">
        <v>10</v>
      </c>
      <c r="F23" s="1">
        <v>10</v>
      </c>
    </row>
    <row r="24" spans="1:10" x14ac:dyDescent="0.25">
      <c r="B24" s="30" t="s">
        <v>90</v>
      </c>
      <c r="C24" s="1">
        <v>10</v>
      </c>
      <c r="F24" s="1">
        <v>10</v>
      </c>
    </row>
    <row r="25" spans="1:10" x14ac:dyDescent="0.25">
      <c r="B25" s="30" t="s">
        <v>91</v>
      </c>
      <c r="C25" s="1">
        <v>10</v>
      </c>
      <c r="F25" s="1">
        <v>10</v>
      </c>
    </row>
    <row r="26" spans="1:10" x14ac:dyDescent="0.25">
      <c r="B26" s="32" t="s">
        <v>92</v>
      </c>
      <c r="F26" s="1"/>
      <c r="G26" s="19">
        <f>SUM(F14:F25)</f>
        <v>120</v>
      </c>
    </row>
    <row r="27" spans="1:10" x14ac:dyDescent="0.25">
      <c r="B27" s="28"/>
      <c r="F27" s="1"/>
    </row>
    <row r="28" spans="1:10" x14ac:dyDescent="0.25">
      <c r="A28" s="33" t="s">
        <v>113</v>
      </c>
      <c r="B28" t="s">
        <v>108</v>
      </c>
      <c r="C28" s="33" t="s">
        <v>106</v>
      </c>
      <c r="D28" s="33">
        <v>2</v>
      </c>
      <c r="E28" s="33">
        <v>2</v>
      </c>
      <c r="F28" s="35"/>
      <c r="H28" s="1">
        <v>10</v>
      </c>
      <c r="I28" s="1">
        <v>10</v>
      </c>
      <c r="J28" s="1">
        <v>10</v>
      </c>
    </row>
    <row r="29" spans="1:10" x14ac:dyDescent="0.25">
      <c r="B29" s="30" t="s">
        <v>80</v>
      </c>
      <c r="C29" s="1">
        <v>10</v>
      </c>
      <c r="F29" s="1">
        <f>C29*D28</f>
        <v>20</v>
      </c>
    </row>
    <row r="30" spans="1:10" x14ac:dyDescent="0.25">
      <c r="B30" s="30" t="s">
        <v>81</v>
      </c>
      <c r="C30" s="1">
        <v>10</v>
      </c>
      <c r="F30" s="1">
        <v>0</v>
      </c>
    </row>
    <row r="31" spans="1:10" x14ac:dyDescent="0.25">
      <c r="B31" s="30" t="s">
        <v>82</v>
      </c>
      <c r="C31" s="1">
        <v>10</v>
      </c>
      <c r="F31" s="1">
        <f>H28*D28*E28</f>
        <v>40</v>
      </c>
    </row>
    <row r="32" spans="1:10" x14ac:dyDescent="0.25">
      <c r="B32" s="30" t="s">
        <v>83</v>
      </c>
      <c r="C32" s="1">
        <v>10</v>
      </c>
      <c r="F32" s="1">
        <f>C32*D28*E28</f>
        <v>40</v>
      </c>
    </row>
    <row r="33" spans="1:10" x14ac:dyDescent="0.25">
      <c r="B33" s="30" t="s">
        <v>84</v>
      </c>
      <c r="C33" s="1">
        <v>10</v>
      </c>
      <c r="F33" s="1">
        <f>(1*I28)+(2*J28)*D28</f>
        <v>50</v>
      </c>
    </row>
    <row r="34" spans="1:10" x14ac:dyDescent="0.25">
      <c r="B34" s="30" t="s">
        <v>85</v>
      </c>
      <c r="C34" s="1">
        <v>10</v>
      </c>
      <c r="F34" s="1">
        <f>C34*D28</f>
        <v>20</v>
      </c>
    </row>
    <row r="35" spans="1:10" x14ac:dyDescent="0.25">
      <c r="B35" s="30" t="s">
        <v>86</v>
      </c>
      <c r="C35" s="1">
        <v>10</v>
      </c>
      <c r="F35" s="1">
        <f>C35</f>
        <v>10</v>
      </c>
    </row>
    <row r="36" spans="1:10" x14ac:dyDescent="0.25">
      <c r="B36" s="30" t="s">
        <v>87</v>
      </c>
      <c r="C36" s="1">
        <v>10</v>
      </c>
      <c r="F36" s="1">
        <f>C36</f>
        <v>10</v>
      </c>
    </row>
    <row r="37" spans="1:10" x14ac:dyDescent="0.25">
      <c r="B37" s="30" t="s">
        <v>88</v>
      </c>
      <c r="C37" s="1">
        <v>10</v>
      </c>
      <c r="F37" s="1">
        <f>C37*D28</f>
        <v>20</v>
      </c>
    </row>
    <row r="38" spans="1:10" x14ac:dyDescent="0.25">
      <c r="B38" s="30" t="s">
        <v>89</v>
      </c>
      <c r="C38" s="1">
        <v>10</v>
      </c>
      <c r="F38" s="1">
        <f>C38*D28</f>
        <v>20</v>
      </c>
    </row>
    <row r="39" spans="1:10" x14ac:dyDescent="0.25">
      <c r="B39" s="30" t="s">
        <v>90</v>
      </c>
      <c r="C39" s="1">
        <v>10</v>
      </c>
      <c r="F39" s="1">
        <f>C39*D28</f>
        <v>20</v>
      </c>
    </row>
    <row r="40" spans="1:10" x14ac:dyDescent="0.25">
      <c r="B40" s="30" t="s">
        <v>91</v>
      </c>
      <c r="C40" s="1">
        <v>10</v>
      </c>
      <c r="F40" s="29">
        <f>C40*D28</f>
        <v>20</v>
      </c>
    </row>
    <row r="41" spans="1:10" x14ac:dyDescent="0.25">
      <c r="B41" s="32" t="s">
        <v>92</v>
      </c>
      <c r="F41" s="1"/>
      <c r="G41" s="19">
        <f>SUM(F29:F40)</f>
        <v>270</v>
      </c>
    </row>
    <row r="42" spans="1:10" x14ac:dyDescent="0.25">
      <c r="F42" s="1"/>
    </row>
    <row r="43" spans="1:10" x14ac:dyDescent="0.25">
      <c r="A43" s="33" t="s">
        <v>114</v>
      </c>
      <c r="B43" s="34" t="s">
        <v>109</v>
      </c>
      <c r="C43" t="s">
        <v>95</v>
      </c>
      <c r="D43">
        <v>2</v>
      </c>
      <c r="E43">
        <v>2</v>
      </c>
      <c r="F43" s="1"/>
      <c r="H43" s="1">
        <v>10</v>
      </c>
      <c r="I43" s="1">
        <v>10</v>
      </c>
      <c r="J43" s="1">
        <v>10</v>
      </c>
    </row>
    <row r="44" spans="1:10" x14ac:dyDescent="0.25">
      <c r="B44" s="30" t="s">
        <v>80</v>
      </c>
      <c r="C44" s="1">
        <v>10</v>
      </c>
      <c r="F44" s="1">
        <f>C44*D43</f>
        <v>20</v>
      </c>
    </row>
    <row r="45" spans="1:10" x14ac:dyDescent="0.25">
      <c r="B45" s="30" t="s">
        <v>81</v>
      </c>
      <c r="C45" s="1">
        <v>10</v>
      </c>
      <c r="F45" s="1">
        <v>0</v>
      </c>
    </row>
    <row r="46" spans="1:10" x14ac:dyDescent="0.25">
      <c r="B46" s="30" t="s">
        <v>82</v>
      </c>
      <c r="C46" s="1">
        <v>10</v>
      </c>
      <c r="F46" s="1">
        <f>H43*D43*E43</f>
        <v>40</v>
      </c>
    </row>
    <row r="47" spans="1:10" x14ac:dyDescent="0.25">
      <c r="B47" s="30" t="s">
        <v>83</v>
      </c>
      <c r="C47" s="1">
        <v>10</v>
      </c>
      <c r="F47" s="1">
        <f>C47*D43*E43</f>
        <v>40</v>
      </c>
    </row>
    <row r="48" spans="1:10" x14ac:dyDescent="0.25">
      <c r="B48" s="30" t="s">
        <v>84</v>
      </c>
      <c r="C48" s="1">
        <v>10</v>
      </c>
      <c r="F48" s="1">
        <f>(1*I43)+(2*J43)*D43</f>
        <v>50</v>
      </c>
    </row>
    <row r="49" spans="1:10" x14ac:dyDescent="0.25">
      <c r="B49" s="30" t="s">
        <v>85</v>
      </c>
      <c r="C49" s="1">
        <v>10</v>
      </c>
      <c r="F49" s="1">
        <f>C49*D43</f>
        <v>20</v>
      </c>
    </row>
    <row r="50" spans="1:10" x14ac:dyDescent="0.25">
      <c r="B50" s="30" t="s">
        <v>86</v>
      </c>
      <c r="C50" s="1">
        <v>10</v>
      </c>
      <c r="F50" s="1">
        <f>C50</f>
        <v>10</v>
      </c>
    </row>
    <row r="51" spans="1:10" x14ac:dyDescent="0.25">
      <c r="B51" s="30" t="s">
        <v>87</v>
      </c>
      <c r="C51" s="1">
        <v>10</v>
      </c>
      <c r="F51" s="1">
        <f>C51</f>
        <v>10</v>
      </c>
    </row>
    <row r="52" spans="1:10" x14ac:dyDescent="0.25">
      <c r="B52" s="30" t="s">
        <v>88</v>
      </c>
      <c r="C52" s="1">
        <v>10</v>
      </c>
      <c r="F52" s="1">
        <f>C52*D43</f>
        <v>20</v>
      </c>
    </row>
    <row r="53" spans="1:10" x14ac:dyDescent="0.25">
      <c r="B53" s="30" t="s">
        <v>89</v>
      </c>
      <c r="C53" s="1">
        <v>10</v>
      </c>
      <c r="F53" s="1">
        <f>C53*D43</f>
        <v>20</v>
      </c>
    </row>
    <row r="54" spans="1:10" x14ac:dyDescent="0.25">
      <c r="B54" s="30" t="s">
        <v>90</v>
      </c>
      <c r="C54" s="1">
        <v>10</v>
      </c>
      <c r="F54" s="1">
        <f>C54*D43</f>
        <v>20</v>
      </c>
    </row>
    <row r="55" spans="1:10" x14ac:dyDescent="0.25">
      <c r="B55" s="30" t="s">
        <v>91</v>
      </c>
      <c r="C55" s="1">
        <v>10</v>
      </c>
      <c r="F55" s="29">
        <f>C55*D43</f>
        <v>20</v>
      </c>
    </row>
    <row r="56" spans="1:10" x14ac:dyDescent="0.25">
      <c r="B56" s="32" t="s">
        <v>92</v>
      </c>
      <c r="F56" s="1"/>
      <c r="G56" s="19">
        <f>SUM(F44:F55)</f>
        <v>270</v>
      </c>
    </row>
    <row r="57" spans="1:10" x14ac:dyDescent="0.25">
      <c r="F57" s="1"/>
    </row>
    <row r="58" spans="1:10" x14ac:dyDescent="0.25">
      <c r="A58" s="33" t="s">
        <v>115</v>
      </c>
      <c r="B58" t="s">
        <v>110</v>
      </c>
      <c r="C58" t="s">
        <v>95</v>
      </c>
      <c r="D58">
        <v>2</v>
      </c>
      <c r="E58">
        <v>2</v>
      </c>
      <c r="F58" s="1"/>
      <c r="H58" s="1">
        <v>10</v>
      </c>
      <c r="I58" s="1">
        <v>10</v>
      </c>
      <c r="J58" s="1">
        <v>10</v>
      </c>
    </row>
    <row r="59" spans="1:10" x14ac:dyDescent="0.25">
      <c r="B59" s="30" t="s">
        <v>80</v>
      </c>
      <c r="C59" s="1">
        <v>10</v>
      </c>
      <c r="F59" s="1">
        <f>C59*D58</f>
        <v>20</v>
      </c>
    </row>
    <row r="60" spans="1:10" x14ac:dyDescent="0.25">
      <c r="B60" s="30" t="s">
        <v>81</v>
      </c>
      <c r="C60" s="1">
        <v>10</v>
      </c>
      <c r="F60" s="1">
        <v>0</v>
      </c>
    </row>
    <row r="61" spans="1:10" x14ac:dyDescent="0.25">
      <c r="B61" s="30" t="s">
        <v>82</v>
      </c>
      <c r="C61" s="1">
        <v>10</v>
      </c>
      <c r="F61" s="1">
        <f>H58*D58*E58</f>
        <v>40</v>
      </c>
    </row>
    <row r="62" spans="1:10" x14ac:dyDescent="0.25">
      <c r="B62" s="30" t="s">
        <v>83</v>
      </c>
      <c r="C62" s="1">
        <v>10</v>
      </c>
      <c r="F62" s="1">
        <f>C62*D58*E58</f>
        <v>40</v>
      </c>
    </row>
    <row r="63" spans="1:10" x14ac:dyDescent="0.25">
      <c r="B63" s="30" t="s">
        <v>84</v>
      </c>
      <c r="C63" s="1">
        <v>10</v>
      </c>
      <c r="F63" s="1">
        <f>(1*I58)+(2*J58)*D58</f>
        <v>50</v>
      </c>
    </row>
    <row r="64" spans="1:10" x14ac:dyDescent="0.25">
      <c r="B64" s="30" t="s">
        <v>85</v>
      </c>
      <c r="C64" s="1">
        <v>10</v>
      </c>
      <c r="F64" s="1">
        <f>C64*D58</f>
        <v>20</v>
      </c>
    </row>
    <row r="65" spans="1:10" x14ac:dyDescent="0.25">
      <c r="B65" s="30" t="s">
        <v>86</v>
      </c>
      <c r="C65" s="1">
        <v>10</v>
      </c>
      <c r="F65" s="1">
        <f>C65</f>
        <v>10</v>
      </c>
    </row>
    <row r="66" spans="1:10" x14ac:dyDescent="0.25">
      <c r="B66" s="30" t="s">
        <v>87</v>
      </c>
      <c r="C66" s="1">
        <v>10</v>
      </c>
      <c r="F66" s="1">
        <f>C66</f>
        <v>10</v>
      </c>
    </row>
    <row r="67" spans="1:10" x14ac:dyDescent="0.25">
      <c r="B67" s="30" t="s">
        <v>88</v>
      </c>
      <c r="C67" s="1">
        <v>10</v>
      </c>
      <c r="F67" s="1">
        <f>C67*D58</f>
        <v>20</v>
      </c>
    </row>
    <row r="68" spans="1:10" x14ac:dyDescent="0.25">
      <c r="B68" s="30" t="s">
        <v>89</v>
      </c>
      <c r="C68" s="1">
        <v>10</v>
      </c>
      <c r="F68" s="1">
        <f>C68*D58</f>
        <v>20</v>
      </c>
    </row>
    <row r="69" spans="1:10" x14ac:dyDescent="0.25">
      <c r="B69" s="30" t="s">
        <v>90</v>
      </c>
      <c r="C69" s="1">
        <v>10</v>
      </c>
      <c r="F69" s="1">
        <f>C69*D58</f>
        <v>20</v>
      </c>
    </row>
    <row r="70" spans="1:10" x14ac:dyDescent="0.25">
      <c r="B70" s="30" t="s">
        <v>91</v>
      </c>
      <c r="C70" s="1">
        <v>10</v>
      </c>
      <c r="F70" s="29">
        <f>C70*D58</f>
        <v>20</v>
      </c>
    </row>
    <row r="71" spans="1:10" x14ac:dyDescent="0.25">
      <c r="B71" s="32" t="s">
        <v>92</v>
      </c>
      <c r="F71" s="1"/>
      <c r="G71" s="19">
        <f>SUM(F59:F70)</f>
        <v>270</v>
      </c>
    </row>
    <row r="72" spans="1:10" x14ac:dyDescent="0.25">
      <c r="F72" s="1"/>
    </row>
    <row r="73" spans="1:10" x14ac:dyDescent="0.25">
      <c r="B73" t="s">
        <v>111</v>
      </c>
      <c r="F73" s="1"/>
      <c r="G73" s="1">
        <f>SUM(G26:G71)</f>
        <v>930</v>
      </c>
    </row>
    <row r="75" spans="1:10" x14ac:dyDescent="0.25">
      <c r="A75" s="136" t="s">
        <v>116</v>
      </c>
      <c r="B75" s="137"/>
      <c r="C75" s="137"/>
      <c r="D75" s="137"/>
      <c r="E75" s="137"/>
      <c r="F75" s="137"/>
      <c r="G75" s="137"/>
      <c r="H75" s="137"/>
      <c r="I75" s="137"/>
      <c r="J75" s="138"/>
    </row>
    <row r="76" spans="1:10" ht="30" x14ac:dyDescent="0.25">
      <c r="A76" s="94" t="s">
        <v>71</v>
      </c>
      <c r="B76" s="95" t="s">
        <v>72</v>
      </c>
      <c r="C76" s="95" t="s">
        <v>73</v>
      </c>
      <c r="D76" s="95" t="s">
        <v>74</v>
      </c>
      <c r="E76" s="95" t="s">
        <v>75</v>
      </c>
      <c r="F76" s="95" t="s">
        <v>44</v>
      </c>
      <c r="G76" s="96" t="s">
        <v>45</v>
      </c>
      <c r="H76" s="97" t="s">
        <v>76</v>
      </c>
      <c r="I76" s="97" t="s">
        <v>77</v>
      </c>
      <c r="J76" s="98" t="s">
        <v>78</v>
      </c>
    </row>
    <row r="77" spans="1:10" x14ac:dyDescent="0.25">
      <c r="A77" s="33" t="s">
        <v>79</v>
      </c>
      <c r="B77" s="34" t="s">
        <v>107</v>
      </c>
      <c r="C77" s="33" t="s">
        <v>99</v>
      </c>
      <c r="D77" s="33">
        <v>2</v>
      </c>
      <c r="E77" s="33">
        <v>2</v>
      </c>
      <c r="F77" s="35"/>
      <c r="H77" s="1">
        <v>10</v>
      </c>
      <c r="I77" s="1">
        <v>10</v>
      </c>
      <c r="J77" s="1">
        <v>10</v>
      </c>
    </row>
    <row r="78" spans="1:10" x14ac:dyDescent="0.25">
      <c r="B78" s="30" t="s">
        <v>80</v>
      </c>
      <c r="C78" s="1">
        <v>10</v>
      </c>
      <c r="F78" s="1">
        <f>C78*D77</f>
        <v>20</v>
      </c>
    </row>
    <row r="79" spans="1:10" x14ac:dyDescent="0.25">
      <c r="B79" s="30" t="s">
        <v>81</v>
      </c>
      <c r="C79" s="1">
        <v>10</v>
      </c>
      <c r="F79" s="1">
        <v>0</v>
      </c>
    </row>
    <row r="80" spans="1:10" x14ac:dyDescent="0.25">
      <c r="B80" s="30" t="s">
        <v>82</v>
      </c>
      <c r="C80" s="1">
        <v>10</v>
      </c>
      <c r="F80" s="1">
        <f>H77*D77*E77</f>
        <v>40</v>
      </c>
    </row>
    <row r="81" spans="1:10" x14ac:dyDescent="0.25">
      <c r="B81" s="30" t="s">
        <v>83</v>
      </c>
      <c r="C81" s="1">
        <v>10</v>
      </c>
      <c r="F81" s="1">
        <f>C81*D77*E77</f>
        <v>40</v>
      </c>
    </row>
    <row r="82" spans="1:10" x14ac:dyDescent="0.25">
      <c r="B82" s="30" t="s">
        <v>84</v>
      </c>
      <c r="C82" s="1">
        <v>10</v>
      </c>
      <c r="F82" s="1">
        <f>(1*I77)+(2*J77)*D77</f>
        <v>50</v>
      </c>
    </row>
    <row r="83" spans="1:10" x14ac:dyDescent="0.25">
      <c r="B83" s="30" t="s">
        <v>85</v>
      </c>
      <c r="C83" s="1">
        <v>10</v>
      </c>
      <c r="F83" s="1">
        <f>C83*D77</f>
        <v>20</v>
      </c>
    </row>
    <row r="84" spans="1:10" x14ac:dyDescent="0.25">
      <c r="B84" s="30" t="s">
        <v>86</v>
      </c>
      <c r="C84" s="1">
        <v>10</v>
      </c>
      <c r="F84" s="1">
        <f>C84</f>
        <v>10</v>
      </c>
    </row>
    <row r="85" spans="1:10" x14ac:dyDescent="0.25">
      <c r="B85" s="30" t="s">
        <v>87</v>
      </c>
      <c r="C85" s="1">
        <v>10</v>
      </c>
      <c r="F85" s="1">
        <f>C85</f>
        <v>10</v>
      </c>
    </row>
    <row r="86" spans="1:10" x14ac:dyDescent="0.25">
      <c r="B86" s="30" t="s">
        <v>88</v>
      </c>
      <c r="C86" s="1">
        <v>10</v>
      </c>
      <c r="F86" s="1">
        <f>C86*D77</f>
        <v>20</v>
      </c>
    </row>
    <row r="87" spans="1:10" x14ac:dyDescent="0.25">
      <c r="B87" s="30" t="s">
        <v>89</v>
      </c>
      <c r="C87" s="1">
        <v>10</v>
      </c>
      <c r="F87" s="1">
        <f>C87*D77</f>
        <v>20</v>
      </c>
    </row>
    <row r="88" spans="1:10" x14ac:dyDescent="0.25">
      <c r="B88" s="30" t="s">
        <v>90</v>
      </c>
      <c r="C88" s="1">
        <v>10</v>
      </c>
      <c r="F88" s="1">
        <f>C88*D77</f>
        <v>20</v>
      </c>
    </row>
    <row r="89" spans="1:10" x14ac:dyDescent="0.25">
      <c r="B89" s="30" t="s">
        <v>91</v>
      </c>
      <c r="C89" s="1">
        <v>10</v>
      </c>
      <c r="F89" s="29">
        <f>C89*D77</f>
        <v>20</v>
      </c>
    </row>
    <row r="90" spans="1:10" x14ac:dyDescent="0.25">
      <c r="B90" s="32" t="s">
        <v>92</v>
      </c>
      <c r="F90" s="1"/>
      <c r="G90" s="19">
        <f>SUM(F78:F89)</f>
        <v>270</v>
      </c>
    </row>
    <row r="91" spans="1:10" x14ac:dyDescent="0.25">
      <c r="B91" s="28"/>
      <c r="F91" s="1"/>
    </row>
    <row r="92" spans="1:10" x14ac:dyDescent="0.25">
      <c r="A92" t="s">
        <v>93</v>
      </c>
      <c r="B92" t="s">
        <v>108</v>
      </c>
      <c r="C92" s="33" t="s">
        <v>118</v>
      </c>
      <c r="D92">
        <v>2</v>
      </c>
      <c r="E92">
        <v>2</v>
      </c>
      <c r="F92" s="1"/>
      <c r="H92" s="1">
        <v>10</v>
      </c>
      <c r="I92" s="1">
        <v>10</v>
      </c>
      <c r="J92" s="1">
        <v>10</v>
      </c>
    </row>
    <row r="93" spans="1:10" x14ac:dyDescent="0.25">
      <c r="B93" s="30" t="s">
        <v>80</v>
      </c>
      <c r="C93" s="1">
        <v>10</v>
      </c>
      <c r="F93" s="1">
        <f>C93*D92</f>
        <v>20</v>
      </c>
    </row>
    <row r="94" spans="1:10" x14ac:dyDescent="0.25">
      <c r="B94" s="30" t="s">
        <v>81</v>
      </c>
      <c r="C94" s="1">
        <v>10</v>
      </c>
      <c r="F94" s="1">
        <v>0</v>
      </c>
    </row>
    <row r="95" spans="1:10" x14ac:dyDescent="0.25">
      <c r="B95" s="30" t="s">
        <v>82</v>
      </c>
      <c r="C95" s="1">
        <v>10</v>
      </c>
      <c r="F95" s="1">
        <f>H92*D92*E92</f>
        <v>40</v>
      </c>
    </row>
    <row r="96" spans="1:10" x14ac:dyDescent="0.25">
      <c r="B96" s="30" t="s">
        <v>83</v>
      </c>
      <c r="C96" s="1">
        <v>10</v>
      </c>
      <c r="F96" s="1">
        <f>C96*D92*E92</f>
        <v>40</v>
      </c>
    </row>
    <row r="97" spans="1:10" x14ac:dyDescent="0.25">
      <c r="B97" s="30" t="s">
        <v>84</v>
      </c>
      <c r="C97" s="1">
        <v>10</v>
      </c>
      <c r="F97" s="1">
        <f>(1*I92)+(2*J92)*D92</f>
        <v>50</v>
      </c>
    </row>
    <row r="98" spans="1:10" x14ac:dyDescent="0.25">
      <c r="B98" s="30" t="s">
        <v>85</v>
      </c>
      <c r="C98" s="1">
        <v>10</v>
      </c>
      <c r="F98" s="1">
        <f>C98*D92</f>
        <v>20</v>
      </c>
    </row>
    <row r="99" spans="1:10" x14ac:dyDescent="0.25">
      <c r="B99" s="30" t="s">
        <v>86</v>
      </c>
      <c r="C99" s="1">
        <v>10</v>
      </c>
      <c r="F99" s="1">
        <f>C99</f>
        <v>10</v>
      </c>
    </row>
    <row r="100" spans="1:10" x14ac:dyDescent="0.25">
      <c r="B100" s="30" t="s">
        <v>87</v>
      </c>
      <c r="C100" s="1">
        <v>10</v>
      </c>
      <c r="F100" s="1">
        <f>C100</f>
        <v>10</v>
      </c>
    </row>
    <row r="101" spans="1:10" x14ac:dyDescent="0.25">
      <c r="B101" s="30" t="s">
        <v>88</v>
      </c>
      <c r="C101" s="1">
        <v>10</v>
      </c>
      <c r="F101" s="1">
        <f>C101*D92</f>
        <v>20</v>
      </c>
    </row>
    <row r="102" spans="1:10" x14ac:dyDescent="0.25">
      <c r="B102" s="30" t="s">
        <v>89</v>
      </c>
      <c r="C102" s="1">
        <v>10</v>
      </c>
      <c r="F102" s="1">
        <f>C102*D92</f>
        <v>20</v>
      </c>
    </row>
    <row r="103" spans="1:10" x14ac:dyDescent="0.25">
      <c r="B103" s="30" t="s">
        <v>90</v>
      </c>
      <c r="C103" s="1">
        <v>10</v>
      </c>
      <c r="F103" s="1">
        <f>C103*D92</f>
        <v>20</v>
      </c>
    </row>
    <row r="104" spans="1:10" x14ac:dyDescent="0.25">
      <c r="B104" s="30" t="s">
        <v>91</v>
      </c>
      <c r="C104" s="1">
        <v>10</v>
      </c>
      <c r="F104" s="29">
        <f>C104*D92</f>
        <v>20</v>
      </c>
    </row>
    <row r="105" spans="1:10" x14ac:dyDescent="0.25">
      <c r="B105" s="32" t="s">
        <v>92</v>
      </c>
      <c r="F105" s="1"/>
      <c r="G105" s="19">
        <f>SUM(F93:F104)</f>
        <v>270</v>
      </c>
    </row>
    <row r="106" spans="1:10" x14ac:dyDescent="0.25">
      <c r="F106" s="1"/>
    </row>
    <row r="107" spans="1:10" x14ac:dyDescent="0.25">
      <c r="A107" t="s">
        <v>94</v>
      </c>
      <c r="B107" s="34" t="s">
        <v>109</v>
      </c>
      <c r="C107" t="s">
        <v>95</v>
      </c>
      <c r="D107">
        <v>2</v>
      </c>
      <c r="E107">
        <v>2</v>
      </c>
      <c r="F107" s="1"/>
      <c r="H107" s="1">
        <v>10</v>
      </c>
      <c r="I107" s="1">
        <v>10</v>
      </c>
      <c r="J107" s="1">
        <v>10</v>
      </c>
    </row>
    <row r="108" spans="1:10" x14ac:dyDescent="0.25">
      <c r="B108" s="30" t="s">
        <v>80</v>
      </c>
      <c r="C108" s="1">
        <v>10</v>
      </c>
      <c r="F108" s="1">
        <f>C108*D107</f>
        <v>20</v>
      </c>
    </row>
    <row r="109" spans="1:10" x14ac:dyDescent="0.25">
      <c r="B109" s="30" t="s">
        <v>81</v>
      </c>
      <c r="C109" s="1">
        <v>10</v>
      </c>
      <c r="F109" s="1">
        <v>0</v>
      </c>
    </row>
    <row r="110" spans="1:10" x14ac:dyDescent="0.25">
      <c r="B110" s="30" t="s">
        <v>82</v>
      </c>
      <c r="C110" s="1">
        <v>10</v>
      </c>
      <c r="F110" s="1">
        <f>H107*D107*E107</f>
        <v>40</v>
      </c>
    </row>
    <row r="111" spans="1:10" x14ac:dyDescent="0.25">
      <c r="B111" s="30" t="s">
        <v>83</v>
      </c>
      <c r="C111" s="1">
        <v>10</v>
      </c>
      <c r="F111" s="1">
        <f>C111*D107*E107</f>
        <v>40</v>
      </c>
    </row>
    <row r="112" spans="1:10" x14ac:dyDescent="0.25">
      <c r="B112" s="30" t="s">
        <v>84</v>
      </c>
      <c r="C112" s="1">
        <v>10</v>
      </c>
      <c r="F112" s="1">
        <f>(1*I107)+(2*J107)*D107</f>
        <v>50</v>
      </c>
    </row>
    <row r="113" spans="1:10" x14ac:dyDescent="0.25">
      <c r="B113" s="30" t="s">
        <v>85</v>
      </c>
      <c r="C113" s="1">
        <v>10</v>
      </c>
      <c r="F113" s="1">
        <f>C113*D107</f>
        <v>20</v>
      </c>
    </row>
    <row r="114" spans="1:10" x14ac:dyDescent="0.25">
      <c r="B114" s="30" t="s">
        <v>86</v>
      </c>
      <c r="C114" s="1">
        <v>10</v>
      </c>
      <c r="F114" s="1">
        <f>C114</f>
        <v>10</v>
      </c>
    </row>
    <row r="115" spans="1:10" x14ac:dyDescent="0.25">
      <c r="B115" s="30" t="s">
        <v>87</v>
      </c>
      <c r="C115" s="1">
        <v>10</v>
      </c>
      <c r="F115" s="1">
        <f>C115</f>
        <v>10</v>
      </c>
    </row>
    <row r="116" spans="1:10" x14ac:dyDescent="0.25">
      <c r="B116" s="30" t="s">
        <v>88</v>
      </c>
      <c r="C116" s="1">
        <v>10</v>
      </c>
      <c r="F116" s="1">
        <f>C116*D107</f>
        <v>20</v>
      </c>
    </row>
    <row r="117" spans="1:10" x14ac:dyDescent="0.25">
      <c r="B117" s="30" t="s">
        <v>89</v>
      </c>
      <c r="C117" s="1">
        <v>10</v>
      </c>
      <c r="F117" s="1">
        <f>C117*D107</f>
        <v>20</v>
      </c>
    </row>
    <row r="118" spans="1:10" x14ac:dyDescent="0.25">
      <c r="B118" s="30" t="s">
        <v>90</v>
      </c>
      <c r="C118" s="1">
        <v>10</v>
      </c>
      <c r="F118" s="1">
        <f>C118*D107</f>
        <v>20</v>
      </c>
    </row>
    <row r="119" spans="1:10" x14ac:dyDescent="0.25">
      <c r="B119" s="30" t="s">
        <v>91</v>
      </c>
      <c r="C119" s="1">
        <v>10</v>
      </c>
      <c r="F119" s="29">
        <f>C119*D107</f>
        <v>20</v>
      </c>
    </row>
    <row r="120" spans="1:10" x14ac:dyDescent="0.25">
      <c r="B120" s="32" t="s">
        <v>92</v>
      </c>
      <c r="F120" s="1"/>
      <c r="G120" s="19">
        <f>SUM(F108:F119)</f>
        <v>270</v>
      </c>
    </row>
    <row r="121" spans="1:10" x14ac:dyDescent="0.25">
      <c r="F121" s="1"/>
    </row>
    <row r="122" spans="1:10" x14ac:dyDescent="0.25">
      <c r="A122" t="s">
        <v>96</v>
      </c>
      <c r="B122" t="s">
        <v>110</v>
      </c>
      <c r="C122" t="s">
        <v>95</v>
      </c>
      <c r="D122">
        <v>2</v>
      </c>
      <c r="E122">
        <v>2</v>
      </c>
      <c r="F122" s="1"/>
      <c r="H122" s="1">
        <v>10</v>
      </c>
      <c r="I122" s="1">
        <v>10</v>
      </c>
      <c r="J122" s="1">
        <v>10</v>
      </c>
    </row>
    <row r="123" spans="1:10" x14ac:dyDescent="0.25">
      <c r="B123" s="30" t="s">
        <v>80</v>
      </c>
      <c r="C123" s="1">
        <v>10</v>
      </c>
      <c r="F123" s="1">
        <f>C123*D122</f>
        <v>20</v>
      </c>
    </row>
    <row r="124" spans="1:10" x14ac:dyDescent="0.25">
      <c r="B124" s="30" t="s">
        <v>81</v>
      </c>
      <c r="C124" s="1">
        <v>10</v>
      </c>
      <c r="F124" s="1">
        <v>0</v>
      </c>
    </row>
    <row r="125" spans="1:10" x14ac:dyDescent="0.25">
      <c r="B125" s="30" t="s">
        <v>82</v>
      </c>
      <c r="C125" s="1">
        <v>10</v>
      </c>
      <c r="F125" s="1">
        <f>H122*D122*E122</f>
        <v>40</v>
      </c>
    </row>
    <row r="126" spans="1:10" x14ac:dyDescent="0.25">
      <c r="B126" s="30" t="s">
        <v>83</v>
      </c>
      <c r="C126" s="1">
        <v>10</v>
      </c>
      <c r="F126" s="1">
        <f>C126*D122*E122</f>
        <v>40</v>
      </c>
    </row>
    <row r="127" spans="1:10" x14ac:dyDescent="0.25">
      <c r="B127" s="30" t="s">
        <v>84</v>
      </c>
      <c r="C127" s="1">
        <v>10</v>
      </c>
      <c r="F127" s="1">
        <f>(1*I122)+(2*J122)*D122</f>
        <v>50</v>
      </c>
    </row>
    <row r="128" spans="1:10" x14ac:dyDescent="0.25">
      <c r="B128" s="30" t="s">
        <v>85</v>
      </c>
      <c r="C128" s="1">
        <v>10</v>
      </c>
      <c r="F128" s="1">
        <f>C128*D122</f>
        <v>20</v>
      </c>
    </row>
    <row r="129" spans="1:10" x14ac:dyDescent="0.25">
      <c r="B129" s="30" t="s">
        <v>86</v>
      </c>
      <c r="C129" s="1">
        <v>10</v>
      </c>
      <c r="F129" s="1">
        <f>C129</f>
        <v>10</v>
      </c>
    </row>
    <row r="130" spans="1:10" x14ac:dyDescent="0.25">
      <c r="B130" s="30" t="s">
        <v>87</v>
      </c>
      <c r="C130" s="1">
        <v>10</v>
      </c>
      <c r="F130" s="1">
        <f>C130</f>
        <v>10</v>
      </c>
    </row>
    <row r="131" spans="1:10" x14ac:dyDescent="0.25">
      <c r="B131" s="30" t="s">
        <v>88</v>
      </c>
      <c r="C131" s="1">
        <v>10</v>
      </c>
      <c r="F131" s="1">
        <f>C131*D122</f>
        <v>20</v>
      </c>
    </row>
    <row r="132" spans="1:10" x14ac:dyDescent="0.25">
      <c r="B132" s="30" t="s">
        <v>89</v>
      </c>
      <c r="C132" s="1">
        <v>10</v>
      </c>
      <c r="F132" s="1">
        <f>C132*D122</f>
        <v>20</v>
      </c>
    </row>
    <row r="133" spans="1:10" x14ac:dyDescent="0.25">
      <c r="B133" s="30" t="s">
        <v>90</v>
      </c>
      <c r="C133" s="1">
        <v>10</v>
      </c>
      <c r="F133" s="1">
        <f>C133*D122</f>
        <v>20</v>
      </c>
    </row>
    <row r="134" spans="1:10" x14ac:dyDescent="0.25">
      <c r="B134" s="30" t="s">
        <v>91</v>
      </c>
      <c r="C134" s="1">
        <v>10</v>
      </c>
      <c r="F134" s="29">
        <f>C134*D122</f>
        <v>20</v>
      </c>
    </row>
    <row r="135" spans="1:10" x14ac:dyDescent="0.25">
      <c r="B135" s="32" t="s">
        <v>92</v>
      </c>
      <c r="F135" s="1"/>
      <c r="G135" s="19">
        <f>SUM(F123:F134)</f>
        <v>270</v>
      </c>
    </row>
    <row r="136" spans="1:10" x14ac:dyDescent="0.25">
      <c r="F136" s="1"/>
    </row>
    <row r="137" spans="1:10" x14ac:dyDescent="0.25">
      <c r="B137" t="s">
        <v>97</v>
      </c>
      <c r="F137" s="1"/>
      <c r="G137" s="1">
        <f>SUM(G78:G135)</f>
        <v>1080</v>
      </c>
    </row>
    <row r="138" spans="1:10" x14ac:dyDescent="0.25">
      <c r="B138" s="30"/>
      <c r="C138" s="31"/>
      <c r="F138" s="31"/>
    </row>
    <row r="140" spans="1:10" x14ac:dyDescent="0.25">
      <c r="A140" s="136" t="s">
        <v>120</v>
      </c>
      <c r="B140" s="137"/>
      <c r="C140" s="137"/>
      <c r="D140" s="137"/>
      <c r="E140" s="137"/>
      <c r="F140" s="137"/>
      <c r="G140" s="137"/>
      <c r="H140" s="137"/>
      <c r="I140" s="137"/>
      <c r="J140" s="138"/>
    </row>
    <row r="141" spans="1:10" ht="30" x14ac:dyDescent="0.25">
      <c r="A141" s="94" t="s">
        <v>71</v>
      </c>
      <c r="B141" s="95" t="s">
        <v>72</v>
      </c>
      <c r="C141" s="95" t="s">
        <v>73</v>
      </c>
      <c r="D141" s="95" t="s">
        <v>74</v>
      </c>
      <c r="E141" s="95" t="s">
        <v>75</v>
      </c>
      <c r="F141" s="95" t="s">
        <v>44</v>
      </c>
      <c r="G141" s="96" t="s">
        <v>45</v>
      </c>
      <c r="H141" s="97" t="s">
        <v>76</v>
      </c>
      <c r="I141" s="97" t="s">
        <v>77</v>
      </c>
      <c r="J141" s="98" t="s">
        <v>78</v>
      </c>
    </row>
    <row r="142" spans="1:10" x14ac:dyDescent="0.25">
      <c r="A142" s="33" t="s">
        <v>98</v>
      </c>
      <c r="B142" s="34" t="s">
        <v>107</v>
      </c>
      <c r="C142" s="33" t="s">
        <v>119</v>
      </c>
      <c r="D142" s="33">
        <v>2</v>
      </c>
      <c r="E142" s="33">
        <v>2</v>
      </c>
      <c r="F142" s="35"/>
      <c r="H142" s="1">
        <v>10</v>
      </c>
      <c r="I142" s="1">
        <v>10</v>
      </c>
      <c r="J142" s="1">
        <v>10</v>
      </c>
    </row>
    <row r="143" spans="1:10" x14ac:dyDescent="0.25">
      <c r="B143" s="30" t="s">
        <v>80</v>
      </c>
      <c r="C143" s="1">
        <v>10</v>
      </c>
      <c r="F143" s="1">
        <f>C143*D142</f>
        <v>20</v>
      </c>
    </row>
    <row r="144" spans="1:10" x14ac:dyDescent="0.25">
      <c r="B144" s="30" t="s">
        <v>81</v>
      </c>
      <c r="C144" s="1">
        <v>10</v>
      </c>
      <c r="F144" s="1">
        <v>0</v>
      </c>
    </row>
    <row r="145" spans="1:10" x14ac:dyDescent="0.25">
      <c r="B145" s="30" t="s">
        <v>82</v>
      </c>
      <c r="C145" s="1">
        <v>10</v>
      </c>
      <c r="F145" s="1">
        <f>H142*D142*E142</f>
        <v>40</v>
      </c>
    </row>
    <row r="146" spans="1:10" x14ac:dyDescent="0.25">
      <c r="B146" s="30" t="s">
        <v>83</v>
      </c>
      <c r="C146" s="1">
        <v>10</v>
      </c>
      <c r="F146" s="1">
        <f>C146*D142*E142</f>
        <v>40</v>
      </c>
    </row>
    <row r="147" spans="1:10" x14ac:dyDescent="0.25">
      <c r="B147" s="30" t="s">
        <v>84</v>
      </c>
      <c r="C147" s="1">
        <v>10</v>
      </c>
      <c r="F147" s="1">
        <f>(1*I142)+(2*J142)*D142</f>
        <v>50</v>
      </c>
    </row>
    <row r="148" spans="1:10" x14ac:dyDescent="0.25">
      <c r="B148" s="30" t="s">
        <v>85</v>
      </c>
      <c r="C148" s="1">
        <v>10</v>
      </c>
      <c r="F148" s="1">
        <f>C148*D142</f>
        <v>20</v>
      </c>
    </row>
    <row r="149" spans="1:10" x14ac:dyDescent="0.25">
      <c r="B149" s="30" t="s">
        <v>86</v>
      </c>
      <c r="C149" s="1">
        <v>10</v>
      </c>
      <c r="F149" s="1">
        <f>C149</f>
        <v>10</v>
      </c>
    </row>
    <row r="150" spans="1:10" x14ac:dyDescent="0.25">
      <c r="B150" s="30" t="s">
        <v>87</v>
      </c>
      <c r="C150" s="1">
        <v>10</v>
      </c>
      <c r="F150" s="1">
        <f>C150</f>
        <v>10</v>
      </c>
    </row>
    <row r="151" spans="1:10" x14ac:dyDescent="0.25">
      <c r="B151" s="30" t="s">
        <v>88</v>
      </c>
      <c r="C151" s="1">
        <v>10</v>
      </c>
      <c r="F151" s="1">
        <f>C151*D142</f>
        <v>20</v>
      </c>
    </row>
    <row r="152" spans="1:10" x14ac:dyDescent="0.25">
      <c r="B152" s="30" t="s">
        <v>89</v>
      </c>
      <c r="C152" s="1">
        <v>10</v>
      </c>
      <c r="F152" s="1">
        <f>C152*D142</f>
        <v>20</v>
      </c>
    </row>
    <row r="153" spans="1:10" x14ac:dyDescent="0.25">
      <c r="B153" s="30" t="s">
        <v>90</v>
      </c>
      <c r="C153" s="1">
        <v>10</v>
      </c>
      <c r="F153" s="1">
        <f>C153*D142</f>
        <v>20</v>
      </c>
    </row>
    <row r="154" spans="1:10" x14ac:dyDescent="0.25">
      <c r="B154" s="30" t="s">
        <v>91</v>
      </c>
      <c r="C154" s="1">
        <v>10</v>
      </c>
      <c r="F154" s="29">
        <f>C154*D142</f>
        <v>20</v>
      </c>
    </row>
    <row r="155" spans="1:10" x14ac:dyDescent="0.25">
      <c r="B155" s="32" t="s">
        <v>92</v>
      </c>
      <c r="F155" s="1"/>
      <c r="G155" s="19">
        <f>SUM(F143:F154)</f>
        <v>270</v>
      </c>
    </row>
    <row r="156" spans="1:10" x14ac:dyDescent="0.25">
      <c r="B156" s="28"/>
      <c r="F156" s="1"/>
    </row>
    <row r="157" spans="1:10" x14ac:dyDescent="0.25">
      <c r="A157" t="s">
        <v>100</v>
      </c>
      <c r="B157" t="s">
        <v>108</v>
      </c>
      <c r="C157" s="33" t="s">
        <v>104</v>
      </c>
      <c r="D157">
        <v>2</v>
      </c>
      <c r="E157">
        <v>2</v>
      </c>
      <c r="F157" s="1"/>
      <c r="H157" s="1">
        <v>10</v>
      </c>
      <c r="I157" s="1">
        <v>10</v>
      </c>
      <c r="J157" s="1">
        <v>10</v>
      </c>
    </row>
    <row r="158" spans="1:10" x14ac:dyDescent="0.25">
      <c r="B158" s="30" t="s">
        <v>80</v>
      </c>
      <c r="C158" s="1">
        <v>10</v>
      </c>
      <c r="F158" s="1">
        <f>C158*D157</f>
        <v>20</v>
      </c>
    </row>
    <row r="159" spans="1:10" x14ac:dyDescent="0.25">
      <c r="B159" s="30" t="s">
        <v>81</v>
      </c>
      <c r="C159" s="1">
        <v>10</v>
      </c>
      <c r="F159" s="1">
        <v>0</v>
      </c>
    </row>
    <row r="160" spans="1:10" x14ac:dyDescent="0.25">
      <c r="B160" s="30" t="s">
        <v>82</v>
      </c>
      <c r="C160" s="1">
        <v>10</v>
      </c>
      <c r="F160" s="1">
        <f>H157*D157*E157</f>
        <v>40</v>
      </c>
    </row>
    <row r="161" spans="1:10" x14ac:dyDescent="0.25">
      <c r="B161" s="30" t="s">
        <v>83</v>
      </c>
      <c r="C161" s="1">
        <v>10</v>
      </c>
      <c r="F161" s="1">
        <f>C161*D157*E157</f>
        <v>40</v>
      </c>
    </row>
    <row r="162" spans="1:10" x14ac:dyDescent="0.25">
      <c r="B162" s="30" t="s">
        <v>84</v>
      </c>
      <c r="C162" s="1">
        <v>10</v>
      </c>
      <c r="F162" s="1">
        <f>(1*I157)+(2*J157)*D157</f>
        <v>50</v>
      </c>
    </row>
    <row r="163" spans="1:10" x14ac:dyDescent="0.25">
      <c r="B163" s="30" t="s">
        <v>85</v>
      </c>
      <c r="C163" s="1">
        <v>10</v>
      </c>
      <c r="F163" s="1">
        <f>C163*D157</f>
        <v>20</v>
      </c>
    </row>
    <row r="164" spans="1:10" x14ac:dyDescent="0.25">
      <c r="B164" s="30" t="s">
        <v>86</v>
      </c>
      <c r="C164" s="1">
        <v>10</v>
      </c>
      <c r="F164" s="1">
        <f>C164</f>
        <v>10</v>
      </c>
    </row>
    <row r="165" spans="1:10" x14ac:dyDescent="0.25">
      <c r="B165" s="30" t="s">
        <v>87</v>
      </c>
      <c r="C165" s="1">
        <v>10</v>
      </c>
      <c r="F165" s="1">
        <f>C165</f>
        <v>10</v>
      </c>
    </row>
    <row r="166" spans="1:10" x14ac:dyDescent="0.25">
      <c r="B166" s="30" t="s">
        <v>88</v>
      </c>
      <c r="C166" s="1">
        <v>10</v>
      </c>
      <c r="F166" s="1">
        <f>C166*D157</f>
        <v>20</v>
      </c>
    </row>
    <row r="167" spans="1:10" x14ac:dyDescent="0.25">
      <c r="B167" s="30" t="s">
        <v>89</v>
      </c>
      <c r="C167" s="1">
        <v>10</v>
      </c>
      <c r="F167" s="1">
        <f>C167*D157</f>
        <v>20</v>
      </c>
    </row>
    <row r="168" spans="1:10" x14ac:dyDescent="0.25">
      <c r="B168" s="30" t="s">
        <v>90</v>
      </c>
      <c r="C168" s="1">
        <v>10</v>
      </c>
      <c r="F168" s="1">
        <f>C168*D157</f>
        <v>20</v>
      </c>
    </row>
    <row r="169" spans="1:10" x14ac:dyDescent="0.25">
      <c r="B169" s="30" t="s">
        <v>91</v>
      </c>
      <c r="C169" s="1">
        <v>10</v>
      </c>
      <c r="F169" s="29">
        <f>C169*D157</f>
        <v>20</v>
      </c>
    </row>
    <row r="170" spans="1:10" x14ac:dyDescent="0.25">
      <c r="B170" s="32" t="s">
        <v>92</v>
      </c>
      <c r="F170" s="1"/>
      <c r="G170" s="19">
        <f>SUM(F158:F169)</f>
        <v>270</v>
      </c>
    </row>
    <row r="171" spans="1:10" x14ac:dyDescent="0.25">
      <c r="F171" s="1"/>
    </row>
    <row r="172" spans="1:10" x14ac:dyDescent="0.25">
      <c r="A172" t="s">
        <v>101</v>
      </c>
      <c r="B172" s="34" t="s">
        <v>109</v>
      </c>
      <c r="C172" t="s">
        <v>95</v>
      </c>
      <c r="D172">
        <v>2</v>
      </c>
      <c r="E172">
        <v>2</v>
      </c>
      <c r="F172" s="1"/>
      <c r="H172" s="1">
        <v>10</v>
      </c>
      <c r="I172" s="1">
        <v>10</v>
      </c>
      <c r="J172" s="1">
        <v>10</v>
      </c>
    </row>
    <row r="173" spans="1:10" x14ac:dyDescent="0.25">
      <c r="B173" s="30" t="s">
        <v>80</v>
      </c>
      <c r="C173" s="1">
        <v>10</v>
      </c>
      <c r="F173" s="1">
        <f>C173*D172</f>
        <v>20</v>
      </c>
    </row>
    <row r="174" spans="1:10" x14ac:dyDescent="0.25">
      <c r="B174" s="30" t="s">
        <v>81</v>
      </c>
      <c r="C174" s="1">
        <v>10</v>
      </c>
      <c r="F174" s="1">
        <v>0</v>
      </c>
    </row>
    <row r="175" spans="1:10" x14ac:dyDescent="0.25">
      <c r="B175" s="30" t="s">
        <v>82</v>
      </c>
      <c r="C175" s="1">
        <v>10</v>
      </c>
      <c r="F175" s="1">
        <f>H172*D172*E172</f>
        <v>40</v>
      </c>
    </row>
    <row r="176" spans="1:10" x14ac:dyDescent="0.25">
      <c r="B176" s="30" t="s">
        <v>83</v>
      </c>
      <c r="C176" s="1">
        <v>10</v>
      </c>
      <c r="F176" s="1">
        <f>C176*D172*E172</f>
        <v>40</v>
      </c>
    </row>
    <row r="177" spans="1:10" x14ac:dyDescent="0.25">
      <c r="B177" s="30" t="s">
        <v>84</v>
      </c>
      <c r="C177" s="1">
        <v>10</v>
      </c>
      <c r="F177" s="1">
        <f>(1*I172)+(2*J172)*D172</f>
        <v>50</v>
      </c>
    </row>
    <row r="178" spans="1:10" x14ac:dyDescent="0.25">
      <c r="B178" s="30" t="s">
        <v>85</v>
      </c>
      <c r="C178" s="1">
        <v>10</v>
      </c>
      <c r="F178" s="1">
        <f>C178*D172</f>
        <v>20</v>
      </c>
    </row>
    <row r="179" spans="1:10" x14ac:dyDescent="0.25">
      <c r="B179" s="30" t="s">
        <v>86</v>
      </c>
      <c r="C179" s="1">
        <v>10</v>
      </c>
      <c r="F179" s="1">
        <f>C179</f>
        <v>10</v>
      </c>
    </row>
    <row r="180" spans="1:10" x14ac:dyDescent="0.25">
      <c r="B180" s="30" t="s">
        <v>87</v>
      </c>
      <c r="C180" s="1">
        <v>10</v>
      </c>
      <c r="F180" s="1">
        <f>C180</f>
        <v>10</v>
      </c>
    </row>
    <row r="181" spans="1:10" x14ac:dyDescent="0.25">
      <c r="B181" s="30" t="s">
        <v>88</v>
      </c>
      <c r="C181" s="1">
        <v>10</v>
      </c>
      <c r="F181" s="1">
        <f>C181*D172</f>
        <v>20</v>
      </c>
    </row>
    <row r="182" spans="1:10" x14ac:dyDescent="0.25">
      <c r="B182" s="30" t="s">
        <v>89</v>
      </c>
      <c r="C182" s="1">
        <v>10</v>
      </c>
      <c r="F182" s="1">
        <f>C182*D172</f>
        <v>20</v>
      </c>
    </row>
    <row r="183" spans="1:10" x14ac:dyDescent="0.25">
      <c r="B183" s="30" t="s">
        <v>90</v>
      </c>
      <c r="C183" s="1">
        <v>10</v>
      </c>
      <c r="F183" s="1">
        <f>C183*D172</f>
        <v>20</v>
      </c>
    </row>
    <row r="184" spans="1:10" x14ac:dyDescent="0.25">
      <c r="B184" s="30" t="s">
        <v>91</v>
      </c>
      <c r="C184" s="1">
        <v>10</v>
      </c>
      <c r="F184" s="29">
        <f>C184*D172</f>
        <v>20</v>
      </c>
    </row>
    <row r="185" spans="1:10" x14ac:dyDescent="0.25">
      <c r="B185" s="32" t="s">
        <v>92</v>
      </c>
      <c r="F185" s="1"/>
      <c r="G185" s="19">
        <f>SUM(F173:F184)</f>
        <v>270</v>
      </c>
    </row>
    <row r="186" spans="1:10" x14ac:dyDescent="0.25">
      <c r="F186" s="1"/>
    </row>
    <row r="187" spans="1:10" x14ac:dyDescent="0.25">
      <c r="A187" t="s">
        <v>102</v>
      </c>
      <c r="B187" t="s">
        <v>110</v>
      </c>
      <c r="C187" t="s">
        <v>95</v>
      </c>
      <c r="D187">
        <v>2</v>
      </c>
      <c r="E187">
        <v>2</v>
      </c>
      <c r="F187" s="1"/>
      <c r="H187" s="1">
        <v>10</v>
      </c>
      <c r="I187" s="1">
        <v>10</v>
      </c>
      <c r="J187" s="1">
        <v>10</v>
      </c>
    </row>
    <row r="188" spans="1:10" x14ac:dyDescent="0.25">
      <c r="B188" s="30" t="s">
        <v>80</v>
      </c>
      <c r="C188" s="1">
        <v>10</v>
      </c>
      <c r="F188" s="1">
        <f>C188*D187</f>
        <v>20</v>
      </c>
    </row>
    <row r="189" spans="1:10" x14ac:dyDescent="0.25">
      <c r="B189" s="30" t="s">
        <v>81</v>
      </c>
      <c r="C189" s="1">
        <v>10</v>
      </c>
      <c r="F189" s="1">
        <v>0</v>
      </c>
    </row>
    <row r="190" spans="1:10" x14ac:dyDescent="0.25">
      <c r="B190" s="30" t="s">
        <v>82</v>
      </c>
      <c r="C190" s="1">
        <v>10</v>
      </c>
      <c r="F190" s="1">
        <f>H187*D187*E187</f>
        <v>40</v>
      </c>
    </row>
    <row r="191" spans="1:10" x14ac:dyDescent="0.25">
      <c r="B191" s="30" t="s">
        <v>83</v>
      </c>
      <c r="C191" s="1">
        <v>10</v>
      </c>
      <c r="F191" s="1">
        <f>C191*D187*E187</f>
        <v>40</v>
      </c>
    </row>
    <row r="192" spans="1:10" x14ac:dyDescent="0.25">
      <c r="B192" s="30" t="s">
        <v>84</v>
      </c>
      <c r="C192" s="1">
        <v>10</v>
      </c>
      <c r="F192" s="1">
        <f>(1*I187)+(2*J187)*D187</f>
        <v>50</v>
      </c>
    </row>
    <row r="193" spans="2:7" x14ac:dyDescent="0.25">
      <c r="B193" s="30" t="s">
        <v>85</v>
      </c>
      <c r="C193" s="1">
        <v>10</v>
      </c>
      <c r="F193" s="1">
        <f>C193*D187</f>
        <v>20</v>
      </c>
    </row>
    <row r="194" spans="2:7" x14ac:dyDescent="0.25">
      <c r="B194" s="30" t="s">
        <v>86</v>
      </c>
      <c r="C194" s="1">
        <v>10</v>
      </c>
      <c r="F194" s="1">
        <f>C194</f>
        <v>10</v>
      </c>
    </row>
    <row r="195" spans="2:7" x14ac:dyDescent="0.25">
      <c r="B195" s="30" t="s">
        <v>87</v>
      </c>
      <c r="C195" s="1">
        <v>10</v>
      </c>
      <c r="F195" s="1">
        <f>C195</f>
        <v>10</v>
      </c>
    </row>
    <row r="196" spans="2:7" x14ac:dyDescent="0.25">
      <c r="B196" s="30" t="s">
        <v>88</v>
      </c>
      <c r="C196" s="1">
        <v>10</v>
      </c>
      <c r="F196" s="1">
        <f>C196*D187</f>
        <v>20</v>
      </c>
    </row>
    <row r="197" spans="2:7" x14ac:dyDescent="0.25">
      <c r="B197" s="30" t="s">
        <v>89</v>
      </c>
      <c r="C197" s="1">
        <v>10</v>
      </c>
      <c r="F197" s="1">
        <f>C197*D187</f>
        <v>20</v>
      </c>
    </row>
    <row r="198" spans="2:7" x14ac:dyDescent="0.25">
      <c r="B198" s="30" t="s">
        <v>90</v>
      </c>
      <c r="C198" s="1">
        <v>10</v>
      </c>
      <c r="F198" s="1">
        <f>C198*D187</f>
        <v>20</v>
      </c>
    </row>
    <row r="199" spans="2:7" x14ac:dyDescent="0.25">
      <c r="B199" s="30" t="s">
        <v>91</v>
      </c>
      <c r="C199" s="1">
        <v>10</v>
      </c>
      <c r="F199" s="29">
        <f>C199*D187</f>
        <v>20</v>
      </c>
    </row>
    <row r="200" spans="2:7" x14ac:dyDescent="0.25">
      <c r="B200" s="32" t="s">
        <v>92</v>
      </c>
      <c r="F200" s="1"/>
      <c r="G200" s="19">
        <f>SUM(F188:F199)</f>
        <v>270</v>
      </c>
    </row>
    <row r="201" spans="2:7" x14ac:dyDescent="0.25">
      <c r="F201" s="1"/>
    </row>
    <row r="202" spans="2:7" x14ac:dyDescent="0.25">
      <c r="B202" t="s">
        <v>103</v>
      </c>
      <c r="F202" s="1"/>
      <c r="G202" s="1">
        <f>SUM(G142:G200)</f>
        <v>1080</v>
      </c>
    </row>
  </sheetData>
  <mergeCells count="4">
    <mergeCell ref="A5:B5"/>
    <mergeCell ref="A11:J11"/>
    <mergeCell ref="A75:J75"/>
    <mergeCell ref="A140:J140"/>
  </mergeCells>
  <pageMargins left="0.7" right="0.7" top="0.75" bottom="0.75" header="0.3" footer="0.3"/>
  <pageSetup scale="61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E1BCDA4EFA6844A361608A3A5A3527" ma:contentTypeVersion="4" ma:contentTypeDescription="Create a new document." ma:contentTypeScope="" ma:versionID="68f20bebc88f8b69aeb55f373190c52e">
  <xsd:schema xmlns:xsd="http://www.w3.org/2001/XMLSchema" xmlns:xs="http://www.w3.org/2001/XMLSchema" xmlns:p="http://schemas.microsoft.com/office/2006/metadata/properties" xmlns:ns2="b6d463f3-ad8e-4d81-9ed6-c7366b7b673a" targetNamespace="http://schemas.microsoft.com/office/2006/metadata/properties" ma:root="true" ma:fieldsID="67bf2d7718c68d09a36d9c2b4d372537" ns2:_="">
    <xsd:import namespace="b6d463f3-ad8e-4d81-9ed6-c7366b7b673a"/>
    <xsd:element name="properties">
      <xsd:complexType>
        <xsd:sequence>
          <xsd:element name="documentManagement">
            <xsd:complexType>
              <xsd:all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d463f3-ad8e-4d81-9ed6-c7366b7b673a" elementFormDefault="qualified">
    <xsd:import namespace="http://schemas.microsoft.com/office/2006/documentManagement/types"/>
    <xsd:import namespace="http://schemas.microsoft.com/office/infopath/2007/PartnerControls"/>
    <xsd:element name="Status" ma:index="8" nillable="true" ma:displayName="Status" ma:default="[In Process]" ma:format="Dropdown" ma:internalName="Status">
      <xsd:simpleType>
        <xsd:restriction base="dms:Choice">
          <xsd:enumeration value="[In Process]"/>
          <xsd:enumeration value="[Pending]"/>
          <xsd:enumeration value="[Won]"/>
          <xsd:enumeration value="[Lost]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b6d463f3-ad8e-4d81-9ed6-c7366b7b673a">[In Process]</Status>
  </documentManagement>
</p:properties>
</file>

<file path=customXml/itemProps1.xml><?xml version="1.0" encoding="utf-8"?>
<ds:datastoreItem xmlns:ds="http://schemas.openxmlformats.org/officeDocument/2006/customXml" ds:itemID="{FE1CB9C3-4381-4785-8157-7BC821261C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1EBDE9-639B-4FD5-9676-CDB9DBD42A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d463f3-ad8e-4d81-9ed6-c7366b7b67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E4931A-48A9-4262-9852-F7CEAB0790DD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6d463f3-ad8e-4d81-9ed6-c7366b7b673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Business Quote</vt:lpstr>
      <vt:lpstr>Pricing Summary</vt:lpstr>
      <vt:lpstr>GSA Rates</vt:lpstr>
      <vt:lpstr>Task 1-Audits, DR's, Reopenings</vt:lpstr>
      <vt:lpstr>Task 2 - IRIS</vt:lpstr>
      <vt:lpstr>Task 3 - 5503 Audits</vt:lpstr>
      <vt:lpstr>Task 4 - Appeals</vt:lpstr>
      <vt:lpstr>Travel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2021-06-02T13:42:38Z</cp:lastPrinted>
  <dcterms:created xsi:type="dcterms:W3CDTF">2021-05-20T17:28:14Z</dcterms:created>
  <dcterms:modified xsi:type="dcterms:W3CDTF">2024-06-17T01:26:45Z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0x010100FFE1BCDA4EFA6844A361608A3A5A3527</vt:lpwstr>
  </property>
</Properties>
</file>