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m97\Desktop\class materials\myclassnotes\fixed income\2014\2015\"/>
    </mc:Choice>
  </mc:AlternateContent>
  <bookViews>
    <workbookView xWindow="0" yWindow="0" windowWidth="22770" windowHeight="11385"/>
  </bookViews>
  <sheets>
    <sheet name="ytm" sheetId="5" r:id="rId1"/>
    <sheet name="bootstrapping yc" sheetId="1" r:id="rId2"/>
    <sheet name="solver" sheetId="3" r:id="rId3"/>
    <sheet name="reg based" sheetId="4" r:id="rId4"/>
    <sheet name="yc examples" sheetId="6" r:id="rId5"/>
    <sheet name="duration FL" sheetId="7" r:id="rId6"/>
  </sheets>
  <definedNames>
    <definedName name="solver_adj" localSheetId="2" hidden="1">solver!$C$12:$I$12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2" hidden="1">solver!$B$27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 s="1"/>
  <c r="C3" i="7"/>
  <c r="C4" i="7" s="1"/>
  <c r="B3" i="7"/>
  <c r="L2" i="7"/>
  <c r="L4" i="7" l="1"/>
  <c r="C5" i="7"/>
  <c r="K5" i="7"/>
  <c r="B4" i="7"/>
  <c r="L3" i="7"/>
  <c r="L5" i="7" l="1"/>
  <c r="C6" i="7"/>
  <c r="B5" i="7"/>
  <c r="K6" i="7"/>
  <c r="K7" i="7" l="1"/>
  <c r="B6" i="7"/>
  <c r="L6" i="7"/>
  <c r="C7" i="7"/>
  <c r="B7" i="7" l="1"/>
  <c r="L7" i="7"/>
  <c r="C8" i="7"/>
  <c r="K8" i="7"/>
  <c r="K9" i="7" l="1"/>
  <c r="L8" i="7"/>
  <c r="C9" i="7"/>
  <c r="B8" i="7"/>
  <c r="B9" i="7" l="1"/>
  <c r="K10" i="7"/>
  <c r="C10" i="7"/>
  <c r="L9" i="7"/>
  <c r="C11" i="7" l="1"/>
  <c r="L10" i="7"/>
  <c r="K11" i="7"/>
  <c r="B10" i="7"/>
  <c r="K12" i="7" l="1"/>
  <c r="C12" i="7"/>
  <c r="L11" i="7"/>
  <c r="B11" i="7"/>
  <c r="B12" i="7" l="1"/>
  <c r="C13" i="7"/>
  <c r="L12" i="7"/>
  <c r="K13" i="7"/>
  <c r="K14" i="7" l="1"/>
  <c r="L13" i="7"/>
  <c r="C14" i="7"/>
  <c r="B13" i="7"/>
  <c r="B14" i="7" l="1"/>
  <c r="L14" i="7"/>
  <c r="C15" i="7"/>
  <c r="K15" i="7"/>
  <c r="K16" i="7" l="1"/>
  <c r="C16" i="7"/>
  <c r="L15" i="7"/>
  <c r="B15" i="7"/>
  <c r="B16" i="7" l="1"/>
  <c r="C17" i="7"/>
  <c r="L16" i="7"/>
  <c r="K17" i="7"/>
  <c r="K18" i="7" l="1"/>
  <c r="B17" i="7"/>
  <c r="C18" i="7"/>
  <c r="L17" i="7"/>
  <c r="L18" i="7" l="1"/>
  <c r="C19" i="7"/>
  <c r="B18" i="7"/>
  <c r="K19" i="7"/>
  <c r="K20" i="7" l="1"/>
  <c r="L19" i="7"/>
  <c r="C20" i="7"/>
  <c r="B19" i="7"/>
  <c r="B20" i="7" l="1"/>
  <c r="L20" i="7"/>
  <c r="C21" i="7"/>
  <c r="K21" i="7"/>
  <c r="L21" i="7" l="1"/>
  <c r="C22" i="7"/>
  <c r="B21" i="7"/>
  <c r="K22" i="7"/>
  <c r="K23" i="7" l="1"/>
  <c r="B22" i="7"/>
  <c r="C23" i="7"/>
  <c r="L22" i="7"/>
  <c r="C24" i="7" l="1"/>
  <c r="L23" i="7"/>
  <c r="B23" i="7"/>
  <c r="K24" i="7"/>
  <c r="K25" i="7" l="1"/>
  <c r="L24" i="7"/>
  <c r="C25" i="7"/>
  <c r="B24" i="7"/>
  <c r="B25" i="7" l="1"/>
  <c r="C26" i="7"/>
  <c r="L25" i="7"/>
  <c r="K26" i="7"/>
  <c r="Q2" i="7" l="1"/>
  <c r="M2" i="7"/>
  <c r="L26" i="7"/>
  <c r="B26" i="7"/>
  <c r="H2" i="7" l="1"/>
  <c r="D2" i="7"/>
  <c r="M3" i="7"/>
  <c r="N2" i="7"/>
  <c r="O2" i="7" s="1"/>
  <c r="R2" i="7"/>
  <c r="M4" i="7" l="1"/>
  <c r="N3" i="7"/>
  <c r="O3" i="7" s="1"/>
  <c r="E2" i="7"/>
  <c r="F2" i="7" s="1"/>
  <c r="D3" i="7"/>
  <c r="D4" i="7" l="1"/>
  <c r="E3" i="7"/>
  <c r="F3" i="7" s="1"/>
  <c r="M5" i="7"/>
  <c r="N4" i="7"/>
  <c r="O4" i="7" s="1"/>
  <c r="M6" i="7" l="1"/>
  <c r="N5" i="7"/>
  <c r="O5" i="7" s="1"/>
  <c r="D5" i="7"/>
  <c r="E4" i="7"/>
  <c r="F4" i="7" s="1"/>
  <c r="D6" i="7" l="1"/>
  <c r="E5" i="7"/>
  <c r="F5" i="7" s="1"/>
  <c r="M7" i="7"/>
  <c r="N6" i="7"/>
  <c r="O6" i="7" s="1"/>
  <c r="M8" i="7" l="1"/>
  <c r="N7" i="7"/>
  <c r="O7" i="7" s="1"/>
  <c r="D7" i="7"/>
  <c r="E6" i="7"/>
  <c r="F6" i="7" s="1"/>
  <c r="D8" i="7" l="1"/>
  <c r="E7" i="7"/>
  <c r="F7" i="7" s="1"/>
  <c r="M9" i="7"/>
  <c r="N8" i="7"/>
  <c r="O8" i="7" s="1"/>
  <c r="M10" i="7" l="1"/>
  <c r="N9" i="7"/>
  <c r="O9" i="7" s="1"/>
  <c r="D9" i="7"/>
  <c r="E8" i="7"/>
  <c r="F8" i="7" s="1"/>
  <c r="D10" i="7" l="1"/>
  <c r="E9" i="7"/>
  <c r="F9" i="7" s="1"/>
  <c r="M11" i="7"/>
  <c r="N10" i="7"/>
  <c r="O10" i="7" s="1"/>
  <c r="M12" i="7" l="1"/>
  <c r="N11" i="7"/>
  <c r="O11" i="7" s="1"/>
  <c r="D11" i="7"/>
  <c r="E10" i="7"/>
  <c r="F10" i="7" s="1"/>
  <c r="D12" i="7" l="1"/>
  <c r="E11" i="7"/>
  <c r="F11" i="7" s="1"/>
  <c r="M13" i="7"/>
  <c r="N12" i="7"/>
  <c r="O12" i="7" s="1"/>
  <c r="M14" i="7" l="1"/>
  <c r="N13" i="7"/>
  <c r="O13" i="7" s="1"/>
  <c r="D13" i="7"/>
  <c r="E12" i="7"/>
  <c r="F12" i="7" s="1"/>
  <c r="D14" i="7" l="1"/>
  <c r="E13" i="7"/>
  <c r="F13" i="7" s="1"/>
  <c r="M15" i="7"/>
  <c r="N14" i="7"/>
  <c r="O14" i="7" s="1"/>
  <c r="M16" i="7" l="1"/>
  <c r="N15" i="7"/>
  <c r="O15" i="7" s="1"/>
  <c r="D15" i="7"/>
  <c r="E14" i="7"/>
  <c r="F14" i="7" s="1"/>
  <c r="D16" i="7" l="1"/>
  <c r="E15" i="7"/>
  <c r="F15" i="7" s="1"/>
  <c r="M17" i="7"/>
  <c r="N16" i="7"/>
  <c r="O16" i="7" s="1"/>
  <c r="M18" i="7" l="1"/>
  <c r="N17" i="7"/>
  <c r="O17" i="7" s="1"/>
  <c r="D17" i="7"/>
  <c r="E16" i="7"/>
  <c r="F16" i="7" s="1"/>
  <c r="D18" i="7" l="1"/>
  <c r="E17" i="7"/>
  <c r="F17" i="7" s="1"/>
  <c r="M19" i="7"/>
  <c r="N18" i="7"/>
  <c r="O18" i="7" s="1"/>
  <c r="M20" i="7" l="1"/>
  <c r="N19" i="7"/>
  <c r="O19" i="7" s="1"/>
  <c r="D19" i="7"/>
  <c r="E18" i="7"/>
  <c r="F18" i="7" s="1"/>
  <c r="D20" i="7" l="1"/>
  <c r="E19" i="7"/>
  <c r="F19" i="7" s="1"/>
  <c r="M21" i="7"/>
  <c r="N20" i="7"/>
  <c r="O20" i="7" s="1"/>
  <c r="M22" i="7" l="1"/>
  <c r="N21" i="7"/>
  <c r="O21" i="7" s="1"/>
  <c r="D21" i="7"/>
  <c r="E20" i="7"/>
  <c r="F20" i="7" s="1"/>
  <c r="D22" i="7" l="1"/>
  <c r="E21" i="7"/>
  <c r="F21" i="7" s="1"/>
  <c r="M23" i="7"/>
  <c r="N22" i="7"/>
  <c r="O22" i="7" s="1"/>
  <c r="M24" i="7" l="1"/>
  <c r="N23" i="7"/>
  <c r="O23" i="7" s="1"/>
  <c r="D23" i="7"/>
  <c r="E22" i="7"/>
  <c r="F22" i="7" s="1"/>
  <c r="D24" i="7" l="1"/>
  <c r="E23" i="7"/>
  <c r="F23" i="7" s="1"/>
  <c r="M25" i="7"/>
  <c r="N24" i="7"/>
  <c r="O24" i="7" s="1"/>
  <c r="M26" i="7" l="1"/>
  <c r="N26" i="7" s="1"/>
  <c r="O26" i="7" s="1"/>
  <c r="N25" i="7"/>
  <c r="O25" i="7" s="1"/>
  <c r="D25" i="7"/>
  <c r="E24" i="7"/>
  <c r="F24" i="7" s="1"/>
  <c r="D26" i="7" l="1"/>
  <c r="E26" i="7" s="1"/>
  <c r="F26" i="7" s="1"/>
  <c r="E25" i="7"/>
  <c r="F25" i="7" s="1"/>
  <c r="O28" i="7"/>
  <c r="L33" i="4"/>
  <c r="A9" i="1"/>
  <c r="F28" i="7" l="1"/>
  <c r="S2" i="7" s="1"/>
  <c r="C11" i="6"/>
  <c r="C10" i="6"/>
  <c r="C9" i="6"/>
  <c r="C8" i="6"/>
  <c r="C7" i="6"/>
  <c r="C6" i="6"/>
  <c r="C5" i="6"/>
  <c r="C4" i="6"/>
  <c r="D3" i="6"/>
  <c r="D4" i="6" s="1"/>
  <c r="D5" i="6" s="1"/>
  <c r="C3" i="6"/>
  <c r="C2" i="6"/>
  <c r="E2" i="6" s="1"/>
  <c r="E3" i="6" l="1"/>
  <c r="B3" i="6" s="1"/>
  <c r="D6" i="6"/>
  <c r="E5" i="6"/>
  <c r="E4" i="6"/>
  <c r="B4" i="6" s="1"/>
  <c r="B5" i="6" s="1"/>
  <c r="J15" i="5"/>
  <c r="J14" i="5"/>
  <c r="J13" i="5"/>
  <c r="J12" i="5"/>
  <c r="J11" i="5"/>
  <c r="J10" i="5"/>
  <c r="J9" i="5"/>
  <c r="J8" i="5"/>
  <c r="J7" i="5"/>
  <c r="J6" i="5"/>
  <c r="J5" i="5"/>
  <c r="J3" i="5"/>
  <c r="I1" i="5"/>
  <c r="H3" i="5" s="1"/>
  <c r="D7" i="6" l="1"/>
  <c r="E6" i="6"/>
  <c r="B6" i="6" s="1"/>
  <c r="L34" i="4"/>
  <c r="L35" i="4"/>
  <c r="L36" i="4"/>
  <c r="L37" i="4"/>
  <c r="L38" i="4"/>
  <c r="L32" i="4"/>
  <c r="A9" i="3"/>
  <c r="B25" i="3" s="1"/>
  <c r="A8" i="3"/>
  <c r="B24" i="3" s="1"/>
  <c r="A7" i="3"/>
  <c r="B23" i="3" s="1"/>
  <c r="A6" i="3"/>
  <c r="B22" i="3" s="1"/>
  <c r="A5" i="3"/>
  <c r="B21" i="3" s="1"/>
  <c r="A4" i="3"/>
  <c r="B20" i="3" s="1"/>
  <c r="A3" i="3"/>
  <c r="B19" i="3" s="1"/>
  <c r="A2" i="3"/>
  <c r="B18" i="3" s="1"/>
  <c r="A8" i="1"/>
  <c r="A7" i="1"/>
  <c r="A6" i="1"/>
  <c r="A5" i="1"/>
  <c r="A4" i="1"/>
  <c r="A3" i="1"/>
  <c r="A2" i="1"/>
  <c r="D8" i="6" l="1"/>
  <c r="E7" i="6"/>
  <c r="B7" i="6" s="1"/>
  <c r="B27" i="3"/>
  <c r="D9" i="6" l="1"/>
  <c r="E8" i="6"/>
  <c r="B8" i="6" s="1"/>
  <c r="D10" i="6" l="1"/>
  <c r="E9" i="6"/>
  <c r="B9" i="6" s="1"/>
  <c r="D11" i="6" l="1"/>
  <c r="E11" i="6" s="1"/>
  <c r="E10" i="6"/>
  <c r="B10" i="6" s="1"/>
  <c r="B11" i="6" s="1"/>
</calcChain>
</file>

<file path=xl/sharedStrings.xml><?xml version="1.0" encoding="utf-8"?>
<sst xmlns="http://schemas.openxmlformats.org/spreadsheetml/2006/main" count="94" uniqueCount="70">
  <si>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</si>
  <si>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</si>
  <si>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</si>
  <si>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</si>
  <si>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</si>
  <si>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</si>
  <si>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</si>
  <si>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</si>
  <si>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</si>
  <si>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</si>
  <si>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</si>
  <si>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</si>
  <si>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</si>
  <si>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</si>
  <si>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</si>
  <si>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</si>
  <si>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</si>
  <si>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</si>
  <si>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</si>
  <si>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</si>
  <si>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</si>
  <si>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</si>
  <si>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</si>
  <si>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</si>
  <si>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t1</t>
  </si>
  <si>
    <t>t2</t>
  </si>
  <si>
    <t>t3</t>
  </si>
  <si>
    <t>t4</t>
  </si>
  <si>
    <t>t5</t>
  </si>
  <si>
    <t>t6</t>
  </si>
  <si>
    <t>t7</t>
  </si>
  <si>
    <t>price</t>
  </si>
  <si>
    <t>diff</t>
  </si>
  <si>
    <t>r1</t>
  </si>
  <si>
    <t>r2</t>
  </si>
  <si>
    <t>r3</t>
  </si>
  <si>
    <t>r4</t>
  </si>
  <si>
    <t>r5</t>
  </si>
  <si>
    <t>r6</t>
  </si>
  <si>
    <t>r7</t>
  </si>
  <si>
    <t>discount rates</t>
  </si>
  <si>
    <t>Actual Price</t>
  </si>
  <si>
    <t>PV Calc</t>
  </si>
  <si>
    <t>squared errors</t>
  </si>
  <si>
    <t>1+r1</t>
  </si>
  <si>
    <t>1+r2</t>
  </si>
  <si>
    <t>1+r3</t>
  </si>
  <si>
    <t>1+r4</t>
  </si>
  <si>
    <t>1+r5</t>
  </si>
  <si>
    <t>1+r6</t>
  </si>
  <si>
    <t>1+r7</t>
  </si>
  <si>
    <t>Assumptions</t>
  </si>
  <si>
    <t>YTM</t>
  </si>
  <si>
    <t>Price</t>
  </si>
  <si>
    <t>Horizon</t>
  </si>
  <si>
    <t>Coupon</t>
  </si>
  <si>
    <t>t</t>
  </si>
  <si>
    <t>rt</t>
  </si>
  <si>
    <t>K</t>
  </si>
  <si>
    <t>Er(t-1,t)</t>
  </si>
  <si>
    <t>f(t-1,t)</t>
  </si>
  <si>
    <t>k=</t>
  </si>
  <si>
    <t>i growth</t>
  </si>
  <si>
    <t>w</t>
  </si>
  <si>
    <t>wxt</t>
  </si>
  <si>
    <t>NPV</t>
  </si>
  <si>
    <t>Change</t>
  </si>
  <si>
    <t>Actual Loss</t>
  </si>
  <si>
    <t>Predicted Loss</t>
  </si>
  <si>
    <t>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</si>
</sst>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"/>
    <numFmt numFmtId="165" formatCode="0.000%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165" fontId="0" fillId="0" borderId="0" xfId="1" applyNumberFormat="1" applyFont="1"/>
    <xf numFmtId="0" fontId="1" fillId="2" borderId="6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8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'yc examples'!$B$2:$B$11</c:f>
              <c:numCache>
                <c:formatCode>0.00%</c:formatCode>
                <c:ptCount val="10"/>
                <c:pt idx="0">
                  <c:v>1E-3</c:v>
                </c:pt>
                <c:pt idx="1">
                  <c:v>9.9999999999988987E-4</c:v>
                </c:pt>
                <c:pt idx="2">
                  <c:v>9.9999999999988987E-4</c:v>
                </c:pt>
                <c:pt idx="3">
                  <c:v>9.9999999999988987E-4</c:v>
                </c:pt>
                <c:pt idx="4">
                  <c:v>9.9999999999988987E-4</c:v>
                </c:pt>
                <c:pt idx="5">
                  <c:v>9.9999999999988987E-4</c:v>
                </c:pt>
                <c:pt idx="6">
                  <c:v>9.9999999999988987E-4</c:v>
                </c:pt>
                <c:pt idx="7">
                  <c:v>9.9999999999988987E-4</c:v>
                </c:pt>
                <c:pt idx="8">
                  <c:v>9.9999999999988987E-4</c:v>
                </c:pt>
                <c:pt idx="9">
                  <c:v>9.9999999999988987E-4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91128"/>
        <c:axId val="552592304"/>
      </c:lineChart>
      <c:catAx>
        <c:axId val="55259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52592304"/>
        <c:crosses val="autoZero"/>
        <c:auto val="1"/>
        <c:lblAlgn val="ctr"/>
        <c:lblOffset val="100"/>
        <c:noMultiLvlLbl val="0"/>
      </c:catAx>
      <c:valAx>
        <c:axId val="552592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5259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66674</xdr:rowOff>
    </xdr:from>
    <xdr:to>
      <xdr:col>17</xdr:col>
      <xdr:colOff>342900</xdr:colOff>
      <xdr:row>23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I23" sqref="I23"/>
    </sheetView>
  </sheetViews>
  <sheetFormatPr defaultRowHeight="15" x14ac:dyDescent="0.25"/>
  <cols>
    <col min="1" max="1" width="4.85546875" customWidth="1"/>
    <col min="7" max="7" width="4.7109375" bestFit="1" customWidth="1"/>
    <col min="8" max="9" width="9.7109375" bestFit="1" customWidth="1"/>
  </cols>
  <sheetData>
    <row r="1" spans="2:10" x14ac:dyDescent="0.25">
      <c r="H1" s="7">
        <v>42486</v>
      </c>
      <c r="I1" s="7">
        <f>H1+365*10</f>
        <v>46136</v>
      </c>
    </row>
    <row r="2" spans="2:10" x14ac:dyDescent="0.25">
      <c r="B2" s="6" t="s">
        <v>51</v>
      </c>
      <c r="H2" s="8"/>
      <c r="I2" s="8"/>
    </row>
    <row r="3" spans="2:10" x14ac:dyDescent="0.25">
      <c r="B3" s="9"/>
      <c r="C3" s="10"/>
      <c r="D3" s="10"/>
      <c r="E3" s="11"/>
      <c r="F3" s="12"/>
      <c r="G3" t="s">
        <v>52</v>
      </c>
      <c r="H3" s="13">
        <f>YIELD(H1,I1,C9/100,C5,100,1)</f>
        <v>6.00030377417127E-2</v>
      </c>
      <c r="J3" s="13">
        <f>IRR(J5:J15)</f>
        <v>5.9999875854091389E-2</v>
      </c>
    </row>
    <row r="4" spans="2:10" x14ac:dyDescent="0.25">
      <c r="B4" s="14"/>
      <c r="C4" s="15"/>
      <c r="D4" s="15"/>
      <c r="E4" s="16"/>
      <c r="F4" s="12"/>
    </row>
    <row r="5" spans="2:10" x14ac:dyDescent="0.25">
      <c r="B5" s="14" t="s">
        <v>53</v>
      </c>
      <c r="C5" s="17">
        <v>92.64</v>
      </c>
      <c r="D5" s="15"/>
      <c r="E5" s="16"/>
      <c r="F5" s="12"/>
      <c r="J5">
        <f>-C5</f>
        <v>-92.64</v>
      </c>
    </row>
    <row r="6" spans="2:10" x14ac:dyDescent="0.25">
      <c r="B6" s="14" t="s">
        <v>54</v>
      </c>
      <c r="C6" s="15">
        <v>10</v>
      </c>
      <c r="D6" s="15"/>
      <c r="E6" s="16"/>
      <c r="F6" s="12"/>
      <c r="J6">
        <f t="shared" ref="J6:J14" si="0">$C$9</f>
        <v>5</v>
      </c>
    </row>
    <row r="7" spans="2:10" x14ac:dyDescent="0.25">
      <c r="B7" s="14"/>
      <c r="C7" s="15"/>
      <c r="D7" s="15"/>
      <c r="E7" s="16"/>
      <c r="F7" s="12"/>
      <c r="J7">
        <f t="shared" si="0"/>
        <v>5</v>
      </c>
    </row>
    <row r="8" spans="2:10" x14ac:dyDescent="0.25">
      <c r="B8" s="14"/>
      <c r="C8" s="15"/>
      <c r="D8" s="15"/>
      <c r="E8" s="16"/>
      <c r="F8" s="12"/>
      <c r="J8">
        <f t="shared" si="0"/>
        <v>5</v>
      </c>
    </row>
    <row r="9" spans="2:10" x14ac:dyDescent="0.25">
      <c r="B9" s="14" t="s">
        <v>55</v>
      </c>
      <c r="C9" s="17">
        <v>5</v>
      </c>
      <c r="D9" s="15"/>
      <c r="E9" s="16"/>
      <c r="F9" s="12"/>
      <c r="J9">
        <f t="shared" si="0"/>
        <v>5</v>
      </c>
    </row>
    <row r="10" spans="2:10" x14ac:dyDescent="0.25">
      <c r="B10" s="14"/>
      <c r="C10" s="15"/>
      <c r="D10" s="15"/>
      <c r="E10" s="16"/>
      <c r="F10" s="12"/>
      <c r="J10">
        <f t="shared" si="0"/>
        <v>5</v>
      </c>
    </row>
    <row r="11" spans="2:10" x14ac:dyDescent="0.25">
      <c r="B11" s="14"/>
      <c r="C11" s="15"/>
      <c r="D11" s="15"/>
      <c r="E11" s="16"/>
      <c r="F11" s="12"/>
      <c r="J11">
        <f t="shared" si="0"/>
        <v>5</v>
      </c>
    </row>
    <row r="12" spans="2:10" x14ac:dyDescent="0.25">
      <c r="B12" s="14"/>
      <c r="C12" s="15"/>
      <c r="D12" s="15"/>
      <c r="E12" s="16"/>
      <c r="F12" s="12"/>
      <c r="J12">
        <f t="shared" si="0"/>
        <v>5</v>
      </c>
    </row>
    <row r="13" spans="2:10" x14ac:dyDescent="0.25">
      <c r="B13" s="18"/>
      <c r="C13" s="19"/>
      <c r="D13" s="19"/>
      <c r="E13" s="20"/>
      <c r="F13" s="12"/>
      <c r="J13">
        <f t="shared" si="0"/>
        <v>5</v>
      </c>
    </row>
    <row r="14" spans="2:10" x14ac:dyDescent="0.25">
      <c r="J14">
        <f t="shared" si="0"/>
        <v>5</v>
      </c>
    </row>
    <row r="15" spans="2:10" x14ac:dyDescent="0.25">
      <c r="J15">
        <f>100+$C$9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0" sqref="A10"/>
    </sheetView>
  </sheetViews>
  <sheetFormatPr defaultRowHeight="15" x14ac:dyDescent="0.25"/>
  <cols>
    <col min="1" max="1" width="12" bestFit="1" customWidth="1"/>
  </cols>
  <sheetData>
    <row r="1" spans="1:8" x14ac:dyDescent="0.25">
      <c r="A1" t="s">
        <v>31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>
        <f t="shared" ref="A2:A9" si="0">B2/$B$12+C2/$C$12^2+D2/$D$12^3+E2/$E$12^4+F2/$F$12^5+G2/$G$12^6+H2/$H$12^7</f>
        <v>102.97038563626931</v>
      </c>
      <c r="B2">
        <v>3</v>
      </c>
      <c r="C2">
        <v>3</v>
      </c>
      <c r="D2">
        <v>103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f t="shared" si="0"/>
        <v>121.33926276884202</v>
      </c>
      <c r="B3">
        <v>7.5</v>
      </c>
      <c r="C3">
        <v>7.5</v>
      </c>
      <c r="D3">
        <v>7.5</v>
      </c>
      <c r="E3">
        <v>7.5</v>
      </c>
      <c r="F3">
        <v>7.5</v>
      </c>
      <c r="G3">
        <v>100</v>
      </c>
      <c r="H3">
        <v>0</v>
      </c>
    </row>
    <row r="4" spans="1:8" x14ac:dyDescent="0.25">
      <c r="A4">
        <f t="shared" si="0"/>
        <v>88.598764324609206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102</v>
      </c>
    </row>
    <row r="5" spans="1:8" x14ac:dyDescent="0.25">
      <c r="A5">
        <f t="shared" si="0"/>
        <v>83.590959452226954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110</v>
      </c>
    </row>
    <row r="6" spans="1:8" x14ac:dyDescent="0.25">
      <c r="A6">
        <f t="shared" si="0"/>
        <v>91.773260285049844</v>
      </c>
      <c r="B6">
        <v>1</v>
      </c>
      <c r="C6">
        <v>1</v>
      </c>
      <c r="D6">
        <v>1</v>
      </c>
      <c r="E6">
        <v>1</v>
      </c>
      <c r="F6">
        <v>1</v>
      </c>
      <c r="G6">
        <v>101</v>
      </c>
      <c r="H6">
        <v>0</v>
      </c>
    </row>
    <row r="7" spans="1:8" x14ac:dyDescent="0.25">
      <c r="A7">
        <f t="shared" si="0"/>
        <v>100</v>
      </c>
      <c r="B7">
        <v>101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f t="shared" si="0"/>
        <v>109.66726255361078</v>
      </c>
      <c r="B8">
        <v>5</v>
      </c>
      <c r="C8">
        <v>5</v>
      </c>
      <c r="D8">
        <v>5</v>
      </c>
      <c r="E8">
        <v>5</v>
      </c>
      <c r="F8">
        <v>105</v>
      </c>
      <c r="G8">
        <v>0</v>
      </c>
      <c r="H8">
        <v>0</v>
      </c>
    </row>
    <row r="9" spans="1:8" x14ac:dyDescent="0.25">
      <c r="A9">
        <f>B9/$B$12+C9/$C$12^2+D9/$D$12^3+E9/$E$12^4+F9/$F$12^5+G9/$G$12^6+H9/$H$12^7</f>
        <v>107.79432094165708</v>
      </c>
      <c r="B9">
        <v>0</v>
      </c>
      <c r="C9">
        <v>12</v>
      </c>
      <c r="D9">
        <v>0</v>
      </c>
      <c r="E9">
        <v>106</v>
      </c>
      <c r="F9">
        <v>0</v>
      </c>
      <c r="G9">
        <v>0</v>
      </c>
      <c r="H9">
        <v>0</v>
      </c>
    </row>
    <row r="12" spans="1:8" x14ac:dyDescent="0.25">
      <c r="B12">
        <v>1.01</v>
      </c>
      <c r="C12">
        <v>1.01</v>
      </c>
      <c r="D12">
        <v>1.02</v>
      </c>
      <c r="E12">
        <v>1.0249999999999999</v>
      </c>
      <c r="F12">
        <v>1.03</v>
      </c>
      <c r="G12">
        <v>1.0249999999999999</v>
      </c>
      <c r="H12">
        <v>1.04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2" sqref="C12"/>
    </sheetView>
  </sheetViews>
  <sheetFormatPr defaultRowHeight="15" x14ac:dyDescent="0.25"/>
  <cols>
    <col min="1" max="2" width="15.28515625" customWidth="1"/>
  </cols>
  <sheetData>
    <row r="1" spans="1:9" x14ac:dyDescent="0.25">
      <c r="A1" t="s">
        <v>42</v>
      </c>
      <c r="B1" t="s">
        <v>41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>
        <f t="shared" ref="A2:A9" si="0">C2/$C$12+D2/$D$12^2+E2/$E$12^3+F2/$F$12^4+G2/$G$12^5+H2/$H$12^6+I2/$I$12^7</f>
        <v>102.97046377642849</v>
      </c>
      <c r="B2">
        <v>102.97046377642849</v>
      </c>
      <c r="C2">
        <v>3</v>
      </c>
      <c r="D2">
        <v>3</v>
      </c>
      <c r="E2">
        <v>103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f t="shared" si="0"/>
        <v>121.33819630858164</v>
      </c>
      <c r="B3">
        <v>121.33819630858164</v>
      </c>
      <c r="C3">
        <v>7.5</v>
      </c>
      <c r="D3">
        <v>7.5</v>
      </c>
      <c r="E3">
        <v>7.5</v>
      </c>
      <c r="F3">
        <v>7.5</v>
      </c>
      <c r="G3">
        <v>7.5</v>
      </c>
      <c r="H3">
        <v>100</v>
      </c>
      <c r="I3">
        <v>0</v>
      </c>
    </row>
    <row r="4" spans="1:9" x14ac:dyDescent="0.25">
      <c r="A4">
        <f t="shared" si="0"/>
        <v>88.59876512244017</v>
      </c>
      <c r="B4">
        <v>88.59876512244017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102</v>
      </c>
    </row>
    <row r="5" spans="1:9" x14ac:dyDescent="0.25">
      <c r="A5">
        <f t="shared" si="0"/>
        <v>83.591731775282597</v>
      </c>
      <c r="B5">
        <v>83.591731775282597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110</v>
      </c>
    </row>
    <row r="6" spans="1:9" x14ac:dyDescent="0.25">
      <c r="A6">
        <f t="shared" si="0"/>
        <v>91.774649769908507</v>
      </c>
      <c r="B6">
        <v>91.774649769908507</v>
      </c>
      <c r="C6">
        <v>1</v>
      </c>
      <c r="D6">
        <v>1</v>
      </c>
      <c r="E6">
        <v>1</v>
      </c>
      <c r="F6">
        <v>1</v>
      </c>
      <c r="G6">
        <v>1</v>
      </c>
      <c r="H6">
        <v>101</v>
      </c>
      <c r="I6">
        <v>0</v>
      </c>
    </row>
    <row r="7" spans="1:9" x14ac:dyDescent="0.25">
      <c r="A7">
        <f t="shared" si="0"/>
        <v>100.00033671354531</v>
      </c>
      <c r="B7">
        <v>100.00033671354531</v>
      </c>
      <c r="C7">
        <v>101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f t="shared" si="0"/>
        <v>109.66738591213834</v>
      </c>
      <c r="B8">
        <v>109.66738591213834</v>
      </c>
      <c r="C8">
        <v>5</v>
      </c>
      <c r="D8">
        <v>5</v>
      </c>
      <c r="E8">
        <v>5</v>
      </c>
      <c r="F8">
        <v>5</v>
      </c>
      <c r="G8">
        <v>105</v>
      </c>
      <c r="H8">
        <v>0</v>
      </c>
      <c r="I8">
        <v>0</v>
      </c>
    </row>
    <row r="9" spans="1:9" x14ac:dyDescent="0.25">
      <c r="A9">
        <f t="shared" si="0"/>
        <v>107.79391922291995</v>
      </c>
      <c r="B9">
        <v>107.79391922291995</v>
      </c>
      <c r="C9">
        <v>0</v>
      </c>
      <c r="D9">
        <v>12</v>
      </c>
      <c r="E9">
        <v>0</v>
      </c>
      <c r="F9">
        <v>106</v>
      </c>
      <c r="G9">
        <v>0</v>
      </c>
      <c r="H9">
        <v>0</v>
      </c>
      <c r="I9">
        <v>0</v>
      </c>
    </row>
    <row r="11" spans="1:9" x14ac:dyDescent="0.25">
      <c r="C11" t="s">
        <v>33</v>
      </c>
      <c r="D11" t="s">
        <v>34</v>
      </c>
      <c r="E11" t="s">
        <v>35</v>
      </c>
      <c r="F11" t="s">
        <v>36</v>
      </c>
      <c r="G11" t="s">
        <v>37</v>
      </c>
      <c r="H11" t="s">
        <v>38</v>
      </c>
      <c r="I11" t="s">
        <v>39</v>
      </c>
    </row>
    <row r="12" spans="1:9" x14ac:dyDescent="0.25">
      <c r="A12" t="s">
        <v>40</v>
      </c>
      <c r="C12" s="5">
        <v>1.0099965992046434</v>
      </c>
      <c r="D12" s="5">
        <v>1.0102375454803763</v>
      </c>
      <c r="E12" s="5">
        <v>1.0199949171499476</v>
      </c>
      <c r="F12" s="5">
        <v>1.024986312144051</v>
      </c>
      <c r="G12" s="5">
        <v>1.0299952259889016</v>
      </c>
      <c r="H12" s="5">
        <v>1.0249965386613056</v>
      </c>
      <c r="I12" s="5">
        <v>1.0399986273092852</v>
      </c>
    </row>
    <row r="14" spans="1:9" x14ac:dyDescent="0.25">
      <c r="C14">
        <v>1.01</v>
      </c>
      <c r="D14">
        <v>1.01</v>
      </c>
      <c r="E14">
        <v>1.02</v>
      </c>
      <c r="F14">
        <v>1.0249999999999999</v>
      </c>
      <c r="G14">
        <v>1.03</v>
      </c>
      <c r="H14">
        <v>1.0249999999999999</v>
      </c>
      <c r="I14">
        <v>1.04</v>
      </c>
    </row>
    <row r="18" spans="1:2" x14ac:dyDescent="0.25">
      <c r="A18" t="s">
        <v>32</v>
      </c>
      <c r="B18">
        <f>A2-B2</f>
        <v>0</v>
      </c>
    </row>
    <row r="19" spans="1:2" x14ac:dyDescent="0.25">
      <c r="B19">
        <f t="shared" ref="B19:B25" si="1">A3-B3</f>
        <v>0</v>
      </c>
    </row>
    <row r="20" spans="1:2" x14ac:dyDescent="0.25">
      <c r="B20">
        <f t="shared" si="1"/>
        <v>0</v>
      </c>
    </row>
    <row r="21" spans="1:2" x14ac:dyDescent="0.25">
      <c r="B21">
        <f t="shared" si="1"/>
        <v>0</v>
      </c>
    </row>
    <row r="22" spans="1:2" x14ac:dyDescent="0.25">
      <c r="B22">
        <f t="shared" si="1"/>
        <v>0</v>
      </c>
    </row>
    <row r="23" spans="1:2" x14ac:dyDescent="0.25">
      <c r="B23">
        <f t="shared" si="1"/>
        <v>0</v>
      </c>
    </row>
    <row r="24" spans="1:2" x14ac:dyDescent="0.25">
      <c r="B24">
        <f t="shared" si="1"/>
        <v>0</v>
      </c>
    </row>
    <row r="25" spans="1:2" x14ac:dyDescent="0.25">
      <c r="B25">
        <f t="shared" si="1"/>
        <v>0</v>
      </c>
    </row>
    <row r="27" spans="1:2" x14ac:dyDescent="0.25">
      <c r="A27" t="s">
        <v>43</v>
      </c>
      <c r="B27" s="6">
        <f>SUMPRODUCT(B18:B25,B18:B25)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34" sqref="L34"/>
    </sheetView>
  </sheetViews>
  <sheetFormatPr defaultRowHeight="15" x14ac:dyDescent="0.25"/>
  <cols>
    <col min="1" max="1" width="18" bestFit="1" customWidth="1"/>
    <col min="10" max="10" width="9.5703125" bestFit="1" customWidth="1"/>
  </cols>
  <sheetData>
    <row r="1" spans="1:8" x14ac:dyDescent="0.25">
      <c r="A1" t="s">
        <v>41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>
        <v>102.97046377642849</v>
      </c>
      <c r="B2">
        <v>3</v>
      </c>
      <c r="C2">
        <v>3</v>
      </c>
      <c r="D2">
        <v>103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121.33819630858164</v>
      </c>
      <c r="B3">
        <v>7.5</v>
      </c>
      <c r="C3">
        <v>7.5</v>
      </c>
      <c r="D3">
        <v>7.5</v>
      </c>
      <c r="E3">
        <v>7.5</v>
      </c>
      <c r="F3">
        <v>7.5</v>
      </c>
      <c r="G3">
        <v>100</v>
      </c>
      <c r="H3">
        <v>0</v>
      </c>
    </row>
    <row r="4" spans="1:8" x14ac:dyDescent="0.25">
      <c r="A4">
        <v>88.59876512244017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102</v>
      </c>
    </row>
    <row r="5" spans="1:8" x14ac:dyDescent="0.25">
      <c r="A5">
        <v>83.591731775282597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110</v>
      </c>
    </row>
    <row r="6" spans="1:8" x14ac:dyDescent="0.25">
      <c r="A6">
        <v>91.774649769908507</v>
      </c>
      <c r="B6">
        <v>1</v>
      </c>
      <c r="C6">
        <v>1</v>
      </c>
      <c r="D6">
        <v>1</v>
      </c>
      <c r="E6">
        <v>1</v>
      </c>
      <c r="F6">
        <v>1</v>
      </c>
      <c r="G6">
        <v>101</v>
      </c>
      <c r="H6">
        <v>0</v>
      </c>
    </row>
    <row r="7" spans="1:8" x14ac:dyDescent="0.25">
      <c r="A7">
        <v>100.00033671354531</v>
      </c>
      <c r="B7">
        <v>101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109.66738591213834</v>
      </c>
      <c r="B8">
        <v>5</v>
      </c>
      <c r="C8">
        <v>5</v>
      </c>
      <c r="D8">
        <v>5</v>
      </c>
      <c r="E8">
        <v>5</v>
      </c>
      <c r="F8">
        <v>105</v>
      </c>
      <c r="G8">
        <v>0</v>
      </c>
      <c r="H8">
        <v>0</v>
      </c>
    </row>
    <row r="9" spans="1:8" x14ac:dyDescent="0.25">
      <c r="A9">
        <v>107.79391922291995</v>
      </c>
      <c r="B9">
        <v>0</v>
      </c>
      <c r="C9">
        <v>12</v>
      </c>
      <c r="D9">
        <v>0</v>
      </c>
      <c r="E9">
        <v>106</v>
      </c>
      <c r="F9">
        <v>0</v>
      </c>
      <c r="G9">
        <v>0</v>
      </c>
      <c r="H9">
        <v>0</v>
      </c>
    </row>
    <row r="10" spans="1:8" x14ac:dyDescent="0.25">
      <c r="A10">
        <v>107.79391922291995</v>
      </c>
      <c r="B10">
        <v>0</v>
      </c>
      <c r="C10">
        <v>12</v>
      </c>
      <c r="D10">
        <v>0</v>
      </c>
      <c r="E10">
        <v>106</v>
      </c>
      <c r="F10">
        <v>0</v>
      </c>
      <c r="G10">
        <v>0</v>
      </c>
      <c r="H10">
        <v>0</v>
      </c>
    </row>
    <row r="15" spans="1:8" x14ac:dyDescent="0.25">
      <c r="A15" t="s">
        <v>0</v>
      </c>
    </row>
    <row r="16" spans="1:8" ht="15.75" thickBot="1" x14ac:dyDescent="0.3"/>
    <row r="17" spans="1:12" x14ac:dyDescent="0.25">
      <c r="A17" s="4" t="s">
        <v>1</v>
      </c>
      <c r="B17" s="4"/>
    </row>
    <row r="18" spans="1:12" x14ac:dyDescent="0.25">
      <c r="A18" s="1" t="s">
        <v>2</v>
      </c>
      <c r="B18" s="1">
        <v>1</v>
      </c>
    </row>
    <row r="19" spans="1:12" x14ac:dyDescent="0.25">
      <c r="A19" s="1" t="s">
        <v>3</v>
      </c>
      <c r="B19" s="1">
        <v>1</v>
      </c>
    </row>
    <row r="20" spans="1:12" x14ac:dyDescent="0.25">
      <c r="A20" s="1" t="s">
        <v>4</v>
      </c>
      <c r="B20" s="1">
        <v>0.5</v>
      </c>
    </row>
    <row r="21" spans="1:12" x14ac:dyDescent="0.25">
      <c r="A21" s="1" t="s">
        <v>5</v>
      </c>
      <c r="B21" s="1">
        <v>1.9539925233402755E-14</v>
      </c>
    </row>
    <row r="22" spans="1:12" ht="15.75" thickBot="1" x14ac:dyDescent="0.3">
      <c r="A22" s="2" t="s">
        <v>6</v>
      </c>
      <c r="B22" s="2">
        <v>9</v>
      </c>
    </row>
    <row r="24" spans="1:12" ht="15.75" thickBot="1" x14ac:dyDescent="0.3">
      <c r="A24" t="s">
        <v>7</v>
      </c>
    </row>
    <row r="25" spans="1:12" x14ac:dyDescent="0.25">
      <c r="A25" s="3"/>
      <c r="B25" s="3" t="s">
        <v>12</v>
      </c>
      <c r="C25" s="3" t="s">
        <v>13</v>
      </c>
      <c r="D25" s="3" t="s">
        <v>14</v>
      </c>
      <c r="E25" s="3" t="s">
        <v>15</v>
      </c>
      <c r="F25" s="3" t="s">
        <v>16</v>
      </c>
    </row>
    <row r="26" spans="1:12" x14ac:dyDescent="0.25">
      <c r="A26" s="1" t="s">
        <v>8</v>
      </c>
      <c r="B26" s="1">
        <v>7</v>
      </c>
      <c r="C26" s="1">
        <v>93851.840355053253</v>
      </c>
      <c r="D26" s="1">
        <v>13407.405765007608</v>
      </c>
      <c r="E26" s="1">
        <v>3.5115508193213466E+31</v>
      </c>
      <c r="F26" s="1">
        <v>1.2993663104225445E-16</v>
      </c>
    </row>
    <row r="27" spans="1:12" x14ac:dyDescent="0.25">
      <c r="A27" s="1" t="s">
        <v>9</v>
      </c>
      <c r="B27" s="1">
        <v>2</v>
      </c>
      <c r="C27" s="1">
        <v>7.6361735625393943E-28</v>
      </c>
      <c r="D27" s="1">
        <v>3.8180867812696971E-28</v>
      </c>
      <c r="E27" s="1"/>
      <c r="F27" s="1"/>
    </row>
    <row r="28" spans="1:12" ht="15.75" thickBot="1" x14ac:dyDescent="0.3">
      <c r="A28" s="2" t="s">
        <v>10</v>
      </c>
      <c r="B28" s="2">
        <v>9</v>
      </c>
      <c r="C28" s="2">
        <v>93851.840355053253</v>
      </c>
      <c r="D28" s="2"/>
      <c r="E28" s="2"/>
      <c r="F28" s="2"/>
    </row>
    <row r="29" spans="1:12" ht="15.75" thickBot="1" x14ac:dyDescent="0.3"/>
    <row r="30" spans="1:12" x14ac:dyDescent="0.25">
      <c r="A30" s="3"/>
      <c r="B30" s="3" t="s">
        <v>17</v>
      </c>
      <c r="C30" s="3" t="s">
        <v>5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</row>
    <row r="31" spans="1:12" x14ac:dyDescent="0.25">
      <c r="A31" s="1" t="s">
        <v>11</v>
      </c>
      <c r="B31" s="1">
        <v>0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e">
        <v>#N/A</v>
      </c>
      <c r="H31" s="1" t="e">
        <v>#N/A</v>
      </c>
      <c r="I31" s="1" t="e">
        <v>#N/A</v>
      </c>
    </row>
    <row r="32" spans="1:12" x14ac:dyDescent="0.25">
      <c r="A32" s="1">
        <v>1</v>
      </c>
      <c r="B32" s="1">
        <v>0.99010234369846906</v>
      </c>
      <c r="C32" s="1">
        <v>1.9346460627131443E-16</v>
      </c>
      <c r="D32" s="1">
        <v>5117744081364171</v>
      </c>
      <c r="E32" s="1">
        <v>3.8180610693688278E-32</v>
      </c>
      <c r="F32" s="1">
        <v>0.99010234369846828</v>
      </c>
      <c r="G32" s="1">
        <v>0.99010234369846983</v>
      </c>
      <c r="H32" s="1">
        <v>0.99010234369846828</v>
      </c>
      <c r="I32" s="1">
        <v>0.99010234369846983</v>
      </c>
      <c r="K32" t="s">
        <v>44</v>
      </c>
      <c r="L32" s="5">
        <f t="shared" ref="L32:L38" si="0">(1/B32)^(1/A32)</f>
        <v>1.0099965992046427</v>
      </c>
    </row>
    <row r="33" spans="1:12" x14ac:dyDescent="0.25">
      <c r="A33" s="1">
        <v>2</v>
      </c>
      <c r="B33" s="1">
        <v>0.9798350934282315</v>
      </c>
      <c r="C33" s="1">
        <v>4.9653792511891877E-15</v>
      </c>
      <c r="D33" s="1">
        <v>197333384593647.12</v>
      </c>
      <c r="E33" s="1">
        <v>2.5680227710206913E-29</v>
      </c>
      <c r="F33" s="1">
        <v>0.97983509342821018</v>
      </c>
      <c r="G33" s="1">
        <v>0.97983509342825281</v>
      </c>
      <c r="H33" s="1">
        <v>0.97983509342821018</v>
      </c>
      <c r="I33" s="1">
        <v>0.97983509342825281</v>
      </c>
      <c r="K33" t="s">
        <v>45</v>
      </c>
      <c r="L33" s="5">
        <f>(1/B33)^(1/A33)</f>
        <v>1.0102375454803729</v>
      </c>
    </row>
    <row r="34" spans="1:12" x14ac:dyDescent="0.25">
      <c r="A34" s="1">
        <v>3</v>
      </c>
      <c r="B34" s="1">
        <v>0.94233642199076084</v>
      </c>
      <c r="C34" s="1">
        <v>2.4353457785916058E-16</v>
      </c>
      <c r="D34" s="1">
        <v>3869415301410410</v>
      </c>
      <c r="E34" s="1">
        <v>6.6789671982018083E-32</v>
      </c>
      <c r="F34" s="1">
        <v>0.94233642199075984</v>
      </c>
      <c r="G34" s="1">
        <v>0.94233642199076184</v>
      </c>
      <c r="H34" s="1">
        <v>0.94233642199075984</v>
      </c>
      <c r="I34" s="1">
        <v>0.94233642199076184</v>
      </c>
      <c r="K34" t="s">
        <v>46</v>
      </c>
      <c r="L34" s="5">
        <f t="shared" si="0"/>
        <v>1.0199949171499478</v>
      </c>
    </row>
    <row r="35" spans="1:12" x14ac:dyDescent="0.25">
      <c r="A35" s="1">
        <v>4</v>
      </c>
      <c r="B35" s="1">
        <v>0.90599903869604903</v>
      </c>
      <c r="C35" s="1">
        <v>5.8090689148174611E-16</v>
      </c>
      <c r="D35" s="1">
        <v>1559628663356145.2</v>
      </c>
      <c r="E35" s="1">
        <v>4.1110956716722029E-31</v>
      </c>
      <c r="F35" s="1">
        <v>0.90599903869604648</v>
      </c>
      <c r="G35" s="1">
        <v>0.90599903869605158</v>
      </c>
      <c r="H35" s="1">
        <v>0.90599903869604648</v>
      </c>
      <c r="I35" s="1">
        <v>0.90599903869605158</v>
      </c>
      <c r="K35" t="s">
        <v>47</v>
      </c>
      <c r="L35" s="5">
        <f t="shared" si="0"/>
        <v>1.0249863121440512</v>
      </c>
    </row>
    <row r="36" spans="1:12" x14ac:dyDescent="0.25">
      <c r="A36" s="1">
        <v>5</v>
      </c>
      <c r="B36" s="1">
        <v>0.8626287754578168</v>
      </c>
      <c r="C36" s="1">
        <v>2.8110295065307308E-16</v>
      </c>
      <c r="D36" s="1">
        <v>3068728995742351.5</v>
      </c>
      <c r="E36" s="1">
        <v>1.0618983016208669E-31</v>
      </c>
      <c r="F36" s="1">
        <v>0.86262877545781558</v>
      </c>
      <c r="G36" s="1">
        <v>0.86262877545781802</v>
      </c>
      <c r="H36" s="1">
        <v>0.86262877545781558</v>
      </c>
      <c r="I36" s="1">
        <v>0.86262877545781802</v>
      </c>
      <c r="K36" t="s">
        <v>48</v>
      </c>
      <c r="L36" s="5">
        <f t="shared" si="0"/>
        <v>1.0299952259889018</v>
      </c>
    </row>
    <row r="37" spans="1:12" x14ac:dyDescent="0.25">
      <c r="A37" s="1">
        <v>6</v>
      </c>
      <c r="B37" s="1">
        <v>0.86231433759046683</v>
      </c>
      <c r="C37" s="1">
        <v>2.1915357937568911E-16</v>
      </c>
      <c r="D37" s="1">
        <v>3934749046978714.5</v>
      </c>
      <c r="E37" s="1">
        <v>6.4590094847338556E-32</v>
      </c>
      <c r="F37" s="1">
        <v>0.86231433759046594</v>
      </c>
      <c r="G37" s="1">
        <v>0.86231433759046772</v>
      </c>
      <c r="H37" s="1">
        <v>0.86231433759046594</v>
      </c>
      <c r="I37" s="1">
        <v>0.86231433759046772</v>
      </c>
      <c r="K37" t="s">
        <v>49</v>
      </c>
      <c r="L37" s="5">
        <f t="shared" si="0"/>
        <v>1.0249965386613056</v>
      </c>
    </row>
    <row r="38" spans="1:12" ht="15.75" thickBot="1" x14ac:dyDescent="0.3">
      <c r="A38" s="2">
        <v>7</v>
      </c>
      <c r="B38" s="2">
        <v>0.75992483432075097</v>
      </c>
      <c r="C38" s="2">
        <v>1.3490434699184981E-16</v>
      </c>
      <c r="D38" s="2">
        <v>5633064102572332</v>
      </c>
      <c r="E38" s="2">
        <v>3.1514513937345221E-32</v>
      </c>
      <c r="F38" s="2">
        <v>0.75992483432075042</v>
      </c>
      <c r="G38" s="2">
        <v>0.75992483432075153</v>
      </c>
      <c r="H38" s="2">
        <v>0.75992483432075042</v>
      </c>
      <c r="I38" s="2">
        <v>0.75992483432075153</v>
      </c>
      <c r="K38" t="s">
        <v>50</v>
      </c>
      <c r="L38" s="5">
        <f t="shared" si="0"/>
        <v>1.0399986273092852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31" sqref="H31"/>
    </sheetView>
  </sheetViews>
  <sheetFormatPr defaultRowHeight="15" x14ac:dyDescent="0.25"/>
  <sheetData>
    <row r="1" spans="1: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>
        <v>1</v>
      </c>
      <c r="B2" s="21">
        <v>1E-3</v>
      </c>
      <c r="C2" s="21">
        <f>$C$13</f>
        <v>0</v>
      </c>
      <c r="D2" s="21">
        <v>1E-3</v>
      </c>
      <c r="E2" s="21">
        <f>D2+C2</f>
        <v>1E-3</v>
      </c>
    </row>
    <row r="3" spans="1:5" x14ac:dyDescent="0.25">
      <c r="A3">
        <v>2</v>
      </c>
      <c r="B3" s="21">
        <f>((1+B2)*(1+E3))^(1/A3)-1</f>
        <v>9.9999999999988987E-4</v>
      </c>
      <c r="C3" s="21">
        <f t="shared" ref="C3:C11" si="0">$C$13</f>
        <v>0</v>
      </c>
      <c r="D3" s="21">
        <f t="shared" ref="D3:D11" si="1">D2+$C$14</f>
        <v>1E-3</v>
      </c>
      <c r="E3" s="21">
        <f>D3+C3</f>
        <v>1E-3</v>
      </c>
    </row>
    <row r="4" spans="1:5" x14ac:dyDescent="0.25">
      <c r="A4">
        <v>3</v>
      </c>
      <c r="B4" s="21">
        <f>((1+B3)^A3*(1+E4))^(1/A4)-1</f>
        <v>9.9999999999988987E-4</v>
      </c>
      <c r="C4" s="21">
        <f t="shared" si="0"/>
        <v>0</v>
      </c>
      <c r="D4" s="21">
        <f t="shared" si="1"/>
        <v>1E-3</v>
      </c>
      <c r="E4" s="21">
        <f>D4+C4</f>
        <v>1E-3</v>
      </c>
    </row>
    <row r="5" spans="1:5" x14ac:dyDescent="0.25">
      <c r="A5">
        <v>4</v>
      </c>
      <c r="B5" s="21">
        <f>((1+B4)^A4*(1+E5))^(1/A5)-1</f>
        <v>9.9999999999988987E-4</v>
      </c>
      <c r="C5" s="21">
        <f t="shared" si="0"/>
        <v>0</v>
      </c>
      <c r="D5" s="21">
        <f t="shared" si="1"/>
        <v>1E-3</v>
      </c>
      <c r="E5" s="21">
        <f t="shared" ref="E5:E11" si="2">D5+C5</f>
        <v>1E-3</v>
      </c>
    </row>
    <row r="6" spans="1:5" x14ac:dyDescent="0.25">
      <c r="A6">
        <v>5</v>
      </c>
      <c r="B6" s="21">
        <f t="shared" ref="B6:B11" si="3">((1+B5)^A5*(1+E6))^(1/A6)-1</f>
        <v>9.9999999999988987E-4</v>
      </c>
      <c r="C6" s="21">
        <f t="shared" si="0"/>
        <v>0</v>
      </c>
      <c r="D6" s="21">
        <f t="shared" si="1"/>
        <v>1E-3</v>
      </c>
      <c r="E6" s="21">
        <f t="shared" si="2"/>
        <v>1E-3</v>
      </c>
    </row>
    <row r="7" spans="1:5" x14ac:dyDescent="0.25">
      <c r="A7">
        <v>6</v>
      </c>
      <c r="B7" s="21">
        <f t="shared" si="3"/>
        <v>9.9999999999988987E-4</v>
      </c>
      <c r="C7" s="21">
        <f t="shared" si="0"/>
        <v>0</v>
      </c>
      <c r="D7" s="21">
        <f t="shared" si="1"/>
        <v>1E-3</v>
      </c>
      <c r="E7" s="21">
        <f t="shared" si="2"/>
        <v>1E-3</v>
      </c>
    </row>
    <row r="8" spans="1:5" x14ac:dyDescent="0.25">
      <c r="A8">
        <v>7</v>
      </c>
      <c r="B8" s="21">
        <f t="shared" si="3"/>
        <v>9.9999999999988987E-4</v>
      </c>
      <c r="C8" s="21">
        <f t="shared" si="0"/>
        <v>0</v>
      </c>
      <c r="D8" s="21">
        <f t="shared" si="1"/>
        <v>1E-3</v>
      </c>
      <c r="E8" s="21">
        <f t="shared" si="2"/>
        <v>1E-3</v>
      </c>
    </row>
    <row r="9" spans="1:5" x14ac:dyDescent="0.25">
      <c r="A9">
        <v>8</v>
      </c>
      <c r="B9" s="21">
        <f t="shared" si="3"/>
        <v>9.9999999999988987E-4</v>
      </c>
      <c r="C9" s="21">
        <f t="shared" si="0"/>
        <v>0</v>
      </c>
      <c r="D9" s="21">
        <f t="shared" si="1"/>
        <v>1E-3</v>
      </c>
      <c r="E9" s="21">
        <f t="shared" si="2"/>
        <v>1E-3</v>
      </c>
    </row>
    <row r="10" spans="1:5" x14ac:dyDescent="0.25">
      <c r="A10">
        <v>9</v>
      </c>
      <c r="B10" s="21">
        <f t="shared" si="3"/>
        <v>9.9999999999988987E-4</v>
      </c>
      <c r="C10" s="21">
        <f t="shared" si="0"/>
        <v>0</v>
      </c>
      <c r="D10" s="21">
        <f t="shared" si="1"/>
        <v>1E-3</v>
      </c>
      <c r="E10" s="21">
        <f t="shared" si="2"/>
        <v>1E-3</v>
      </c>
    </row>
    <row r="11" spans="1:5" x14ac:dyDescent="0.25">
      <c r="A11">
        <v>10</v>
      </c>
      <c r="B11" s="21">
        <f t="shared" si="3"/>
        <v>9.9999999999988987E-4</v>
      </c>
      <c r="C11" s="21">
        <f t="shared" si="0"/>
        <v>0</v>
      </c>
      <c r="D11" s="21">
        <f t="shared" si="1"/>
        <v>1E-3</v>
      </c>
      <c r="E11" s="21">
        <f t="shared" si="2"/>
        <v>1E-3</v>
      </c>
    </row>
    <row r="13" spans="1:5" x14ac:dyDescent="0.25">
      <c r="B13" t="s">
        <v>61</v>
      </c>
      <c r="C13" s="21">
        <v>0</v>
      </c>
    </row>
    <row r="14" spans="1:5" x14ac:dyDescent="0.25">
      <c r="B14" t="s">
        <v>62</v>
      </c>
      <c r="C14" s="2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L33" sqref="L33"/>
    </sheetView>
  </sheetViews>
  <sheetFormatPr defaultRowHeight="15" x14ac:dyDescent="0.25"/>
  <cols>
    <col min="8" max="8" width="9.85546875" bestFit="1" customWidth="1"/>
    <col min="17" max="17" width="9.85546875" bestFit="1" customWidth="1"/>
  </cols>
  <sheetData>
    <row r="1" spans="1:19" x14ac:dyDescent="0.25">
      <c r="A1" s="22"/>
      <c r="C1" t="s">
        <v>52</v>
      </c>
      <c r="D1" t="s">
        <v>53</v>
      </c>
      <c r="E1" t="s">
        <v>63</v>
      </c>
      <c r="F1" t="s">
        <v>64</v>
      </c>
      <c r="H1" t="s">
        <v>65</v>
      </c>
      <c r="I1" t="s">
        <v>66</v>
      </c>
      <c r="J1" s="22"/>
      <c r="L1" t="s">
        <v>52</v>
      </c>
      <c r="M1" t="s">
        <v>53</v>
      </c>
      <c r="N1" t="s">
        <v>63</v>
      </c>
      <c r="O1" t="s">
        <v>64</v>
      </c>
      <c r="Q1" t="s">
        <v>65</v>
      </c>
      <c r="R1" t="s">
        <v>67</v>
      </c>
      <c r="S1" t="s">
        <v>68</v>
      </c>
    </row>
    <row r="2" spans="1:19" x14ac:dyDescent="0.25">
      <c r="A2">
        <v>1</v>
      </c>
      <c r="B2">
        <v>100</v>
      </c>
      <c r="C2" s="21">
        <v>7.7499999999999999E-2</v>
      </c>
      <c r="D2" s="23">
        <f>NPV(C2,B2:B26)</f>
        <v>1423.230709451547</v>
      </c>
      <c r="E2">
        <f>((B2)/(1+C2)^A2)/D2</f>
        <v>6.5208981212702744E-2</v>
      </c>
      <c r="F2">
        <f>E2*A2</f>
        <v>6.5208981212702744E-2</v>
      </c>
      <c r="H2" s="24">
        <f>NPV(C2,B2:B26)</f>
        <v>1423.230709451547</v>
      </c>
      <c r="I2" s="25">
        <v>0.01</v>
      </c>
      <c r="J2">
        <v>1</v>
      </c>
      <c r="K2">
        <v>100</v>
      </c>
      <c r="L2" s="21">
        <f>C2+$I$2</f>
        <v>8.7499999999999994E-2</v>
      </c>
      <c r="M2" s="23">
        <f>NPV(L2,K2:K26)</f>
        <v>1291.9002245762244</v>
      </c>
      <c r="N2">
        <f>((K2)/(1+L2)^J2)/M2</f>
        <v>7.1177341128390137E-2</v>
      </c>
      <c r="O2">
        <f>N2*J2</f>
        <v>7.1177341128390137E-2</v>
      </c>
      <c r="Q2" s="24">
        <f>NPV(L2,K2:K26)</f>
        <v>1291.9002245762244</v>
      </c>
      <c r="R2" s="21">
        <f>(Q2-H2)/(H2)</f>
        <v>-9.2276314727590278E-2</v>
      </c>
      <c r="S2" s="21">
        <f>-F28*I2</f>
        <v>-9.933971299700943E-2</v>
      </c>
    </row>
    <row r="3" spans="1:19" x14ac:dyDescent="0.25">
      <c r="A3">
        <v>2</v>
      </c>
      <c r="B3">
        <f>B2*(1.03)</f>
        <v>103</v>
      </c>
      <c r="C3" s="21">
        <f>C2</f>
        <v>7.7499999999999999E-2</v>
      </c>
      <c r="D3" s="23">
        <f>D2</f>
        <v>1423.230709451547</v>
      </c>
      <c r="E3">
        <f>((B3)/(1+C3)^A3)/D3</f>
        <v>6.2334339349497753E-2</v>
      </c>
      <c r="F3">
        <f t="shared" ref="F3:F26" si="0">E3*A3</f>
        <v>0.12466867869899551</v>
      </c>
      <c r="J3">
        <v>2</v>
      </c>
      <c r="K3">
        <f>K2*(1.03)</f>
        <v>103</v>
      </c>
      <c r="L3" s="21">
        <f t="shared" ref="L3:L26" si="1">C3+$I$2</f>
        <v>8.7499999999999994E-2</v>
      </c>
      <c r="M3" s="23">
        <f>M2</f>
        <v>1291.9002245762244</v>
      </c>
      <c r="N3">
        <f>((K3)/(1+L3)^J3)/M3</f>
        <v>6.741394148252125E-2</v>
      </c>
      <c r="O3">
        <f t="shared" ref="O3:O26" si="2">N3*J3</f>
        <v>0.1348278829650425</v>
      </c>
    </row>
    <row r="4" spans="1:19" x14ac:dyDescent="0.25">
      <c r="A4">
        <v>3</v>
      </c>
      <c r="B4">
        <f t="shared" ref="B4:B26" si="3">B3*(1.03)</f>
        <v>106.09</v>
      </c>
      <c r="C4" s="21">
        <f t="shared" ref="C4:D19" si="4">C3</f>
        <v>7.7499999999999999E-2</v>
      </c>
      <c r="D4" s="23">
        <f t="shared" si="4"/>
        <v>1423.230709451547</v>
      </c>
      <c r="E4">
        <f t="shared" ref="E4:E26" si="5">((B4)/(1+C4)^A4)/D4</f>
        <v>5.9586421837570951E-2</v>
      </c>
      <c r="F4">
        <f t="shared" si="0"/>
        <v>0.17875926551271284</v>
      </c>
      <c r="J4">
        <v>3</v>
      </c>
      <c r="K4">
        <f t="shared" ref="K4:K26" si="6">K3*(1.03)</f>
        <v>106.09</v>
      </c>
      <c r="L4" s="21">
        <f t="shared" si="1"/>
        <v>8.7499999999999994E-2</v>
      </c>
      <c r="M4" s="23">
        <f t="shared" ref="M4:M26" si="7">M3</f>
        <v>1291.9002245762244</v>
      </c>
      <c r="N4">
        <f t="shared" ref="N4:N26" si="8">((K4)/(1+L4)^J4)/M4</f>
        <v>6.3849526185744257E-2</v>
      </c>
      <c r="O4">
        <f t="shared" si="2"/>
        <v>0.19154857855723278</v>
      </c>
      <c r="R4" s="24"/>
    </row>
    <row r="5" spans="1:19" x14ac:dyDescent="0.25">
      <c r="A5">
        <v>4</v>
      </c>
      <c r="B5">
        <f t="shared" si="3"/>
        <v>109.2727</v>
      </c>
      <c r="C5" s="21">
        <f t="shared" si="4"/>
        <v>7.7499999999999999E-2</v>
      </c>
      <c r="D5" s="23">
        <f t="shared" si="4"/>
        <v>1423.230709451547</v>
      </c>
      <c r="E5">
        <f t="shared" si="5"/>
        <v>5.6959642220601465E-2</v>
      </c>
      <c r="F5">
        <f t="shared" si="0"/>
        <v>0.22783856888240586</v>
      </c>
      <c r="J5">
        <v>4</v>
      </c>
      <c r="K5">
        <f t="shared" si="6"/>
        <v>109.2727</v>
      </c>
      <c r="L5" s="21">
        <f t="shared" si="1"/>
        <v>8.7499999999999994E-2</v>
      </c>
      <c r="M5" s="23">
        <f t="shared" si="7"/>
        <v>1291.9002245762244</v>
      </c>
      <c r="N5">
        <f t="shared" si="8"/>
        <v>6.0473574226498031E-2</v>
      </c>
      <c r="O5">
        <f t="shared" si="2"/>
        <v>0.24189429690599212</v>
      </c>
    </row>
    <row r="6" spans="1:19" x14ac:dyDescent="0.25">
      <c r="A6">
        <v>5</v>
      </c>
      <c r="B6">
        <f t="shared" si="3"/>
        <v>112.550881</v>
      </c>
      <c r="C6" s="21">
        <f t="shared" si="4"/>
        <v>7.7499999999999999E-2</v>
      </c>
      <c r="D6" s="23">
        <f t="shared" si="4"/>
        <v>1423.230709451547</v>
      </c>
      <c r="E6">
        <f t="shared" si="5"/>
        <v>5.4448660312964754E-2</v>
      </c>
      <c r="F6">
        <f t="shared" si="0"/>
        <v>0.27224330156482379</v>
      </c>
      <c r="J6">
        <v>5</v>
      </c>
      <c r="K6">
        <f t="shared" si="6"/>
        <v>112.550881</v>
      </c>
      <c r="L6" s="21">
        <f t="shared" si="1"/>
        <v>8.7499999999999994E-2</v>
      </c>
      <c r="M6" s="23">
        <f t="shared" si="7"/>
        <v>1291.9002245762244</v>
      </c>
      <c r="N6">
        <f t="shared" si="8"/>
        <v>5.7276120876591244E-2</v>
      </c>
      <c r="O6">
        <f t="shared" si="2"/>
        <v>0.28638060438295621</v>
      </c>
    </row>
    <row r="7" spans="1:19" x14ac:dyDescent="0.25">
      <c r="A7">
        <v>6</v>
      </c>
      <c r="B7">
        <f>B6*(1.03)</f>
        <v>115.92740743</v>
      </c>
      <c r="C7" s="21">
        <f t="shared" si="4"/>
        <v>7.7499999999999999E-2</v>
      </c>
      <c r="D7" s="23">
        <f t="shared" si="4"/>
        <v>1423.230709451547</v>
      </c>
      <c r="E7">
        <f t="shared" si="5"/>
        <v>5.2048371343251687E-2</v>
      </c>
      <c r="F7">
        <f t="shared" si="0"/>
        <v>0.31229022805951012</v>
      </c>
      <c r="J7">
        <v>6</v>
      </c>
      <c r="K7">
        <f>K6*(1.03)</f>
        <v>115.92740743</v>
      </c>
      <c r="L7" s="21">
        <f t="shared" si="1"/>
        <v>8.7499999999999994E-2</v>
      </c>
      <c r="M7" s="23">
        <f t="shared" si="7"/>
        <v>1291.9002245762244</v>
      </c>
      <c r="N7">
        <f t="shared" si="8"/>
        <v>5.4247728278518613E-2</v>
      </c>
      <c r="O7">
        <f t="shared" si="2"/>
        <v>0.32548636967111166</v>
      </c>
    </row>
    <row r="8" spans="1:19" x14ac:dyDescent="0.25">
      <c r="A8">
        <v>7</v>
      </c>
      <c r="B8">
        <f>B7*(1.03)</f>
        <v>119.4052296529</v>
      </c>
      <c r="C8" s="21">
        <f t="shared" si="4"/>
        <v>7.7499999999999999E-2</v>
      </c>
      <c r="D8" s="23">
        <f t="shared" si="4"/>
        <v>1423.230709451547</v>
      </c>
      <c r="E8">
        <f t="shared" si="5"/>
        <v>4.9753895576379811E-2</v>
      </c>
      <c r="F8">
        <f t="shared" si="0"/>
        <v>0.34827726903465867</v>
      </c>
      <c r="J8">
        <v>7</v>
      </c>
      <c r="K8">
        <f>K7*(1.03)</f>
        <v>119.4052296529</v>
      </c>
      <c r="L8" s="21">
        <f t="shared" si="1"/>
        <v>8.7499999999999994E-2</v>
      </c>
      <c r="M8" s="23">
        <f t="shared" si="7"/>
        <v>1291.9002245762244</v>
      </c>
      <c r="N8">
        <f t="shared" si="8"/>
        <v>5.137945758793027E-2</v>
      </c>
      <c r="O8">
        <f t="shared" si="2"/>
        <v>0.35965620311551189</v>
      </c>
    </row>
    <row r="9" spans="1:19" x14ac:dyDescent="0.25">
      <c r="A9">
        <v>8</v>
      </c>
      <c r="B9">
        <f t="shared" si="3"/>
        <v>122.987386542487</v>
      </c>
      <c r="C9" s="21">
        <f t="shared" si="4"/>
        <v>7.7499999999999999E-2</v>
      </c>
      <c r="D9" s="23">
        <f t="shared" si="4"/>
        <v>1423.230709451547</v>
      </c>
      <c r="E9">
        <f t="shared" si="5"/>
        <v>4.7560568393198346E-2</v>
      </c>
      <c r="F9">
        <f t="shared" si="0"/>
        <v>0.38048454714558677</v>
      </c>
      <c r="J9">
        <v>8</v>
      </c>
      <c r="K9">
        <f t="shared" si="6"/>
        <v>122.987386542487</v>
      </c>
      <c r="L9" s="21">
        <f t="shared" si="1"/>
        <v>8.7499999999999994E-2</v>
      </c>
      <c r="M9" s="23">
        <f t="shared" si="7"/>
        <v>1291.9002245762244</v>
      </c>
      <c r="N9">
        <f t="shared" si="8"/>
        <v>4.866284258902822E-2</v>
      </c>
      <c r="O9">
        <f t="shared" si="2"/>
        <v>0.38930274071222576</v>
      </c>
    </row>
    <row r="10" spans="1:19" x14ac:dyDescent="0.25">
      <c r="A10">
        <v>9</v>
      </c>
      <c r="B10">
        <f t="shared" si="3"/>
        <v>126.67700813876162</v>
      </c>
      <c r="C10" s="21">
        <f t="shared" si="4"/>
        <v>7.7499999999999999E-2</v>
      </c>
      <c r="D10" s="23">
        <f t="shared" si="4"/>
        <v>1423.230709451547</v>
      </c>
      <c r="E10">
        <f t="shared" si="5"/>
        <v>4.5463930807419305E-2</v>
      </c>
      <c r="F10">
        <f t="shared" si="0"/>
        <v>0.40917537726677372</v>
      </c>
      <c r="J10">
        <v>9</v>
      </c>
      <c r="K10">
        <f t="shared" si="6"/>
        <v>126.67700813876162</v>
      </c>
      <c r="L10" s="21">
        <f t="shared" si="1"/>
        <v>8.7499999999999994E-2</v>
      </c>
      <c r="M10" s="23">
        <f t="shared" si="7"/>
        <v>1291.9002245762244</v>
      </c>
      <c r="N10">
        <f t="shared" si="8"/>
        <v>4.6089864705010641E-2</v>
      </c>
      <c r="O10">
        <f t="shared" si="2"/>
        <v>0.41480878234509577</v>
      </c>
    </row>
    <row r="11" spans="1:19" x14ac:dyDescent="0.25">
      <c r="A11">
        <v>10</v>
      </c>
      <c r="B11">
        <f t="shared" si="3"/>
        <v>130.47731838292447</v>
      </c>
      <c r="C11" s="21">
        <f t="shared" si="4"/>
        <v>7.7499999999999999E-2</v>
      </c>
      <c r="D11" s="23">
        <f t="shared" si="4"/>
        <v>1423.230709451547</v>
      </c>
      <c r="E11">
        <f t="shared" si="5"/>
        <v>4.345972040059571E-2</v>
      </c>
      <c r="F11">
        <f t="shared" si="0"/>
        <v>0.43459720400595708</v>
      </c>
      <c r="J11">
        <v>10</v>
      </c>
      <c r="K11">
        <f t="shared" si="6"/>
        <v>130.47731838292447</v>
      </c>
      <c r="L11" s="21">
        <f t="shared" si="1"/>
        <v>8.7499999999999994E-2</v>
      </c>
      <c r="M11" s="23">
        <f t="shared" si="7"/>
        <v>1291.9002245762244</v>
      </c>
      <c r="N11">
        <f t="shared" si="8"/>
        <v>4.3652929329803192E-2</v>
      </c>
      <c r="O11">
        <f t="shared" si="2"/>
        <v>0.43652929329803192</v>
      </c>
    </row>
    <row r="12" spans="1:19" x14ac:dyDescent="0.25">
      <c r="A12">
        <v>11</v>
      </c>
      <c r="B12">
        <f t="shared" si="3"/>
        <v>134.39163793441222</v>
      </c>
      <c r="C12" s="21">
        <f t="shared" si="4"/>
        <v>7.7499999999999999E-2</v>
      </c>
      <c r="D12" s="23">
        <f t="shared" si="4"/>
        <v>1423.230709451547</v>
      </c>
      <c r="E12">
        <f t="shared" si="5"/>
        <v>4.1543862656717952E-2</v>
      </c>
      <c r="F12">
        <f t="shared" si="0"/>
        <v>0.45698248922389745</v>
      </c>
      <c r="J12">
        <v>11</v>
      </c>
      <c r="K12">
        <f t="shared" si="6"/>
        <v>134.39163793441222</v>
      </c>
      <c r="L12" s="21">
        <f t="shared" si="1"/>
        <v>8.7499999999999994E-2</v>
      </c>
      <c r="M12" s="23">
        <f t="shared" si="7"/>
        <v>1291.9002245762244</v>
      </c>
      <c r="N12">
        <f t="shared" si="8"/>
        <v>4.1344843411215901E-2</v>
      </c>
      <c r="O12">
        <f t="shared" si="2"/>
        <v>0.45479327752337489</v>
      </c>
    </row>
    <row r="13" spans="1:19" x14ac:dyDescent="0.25">
      <c r="A13">
        <v>12</v>
      </c>
      <c r="B13">
        <f t="shared" si="3"/>
        <v>138.4233870724446</v>
      </c>
      <c r="C13" s="21">
        <f t="shared" si="4"/>
        <v>7.7499999999999999E-2</v>
      </c>
      <c r="D13" s="23">
        <f t="shared" si="4"/>
        <v>1423.230709451547</v>
      </c>
      <c r="E13">
        <f t="shared" si="5"/>
        <v>3.9712462678811601E-2</v>
      </c>
      <c r="F13">
        <f t="shared" si="0"/>
        <v>0.47654955214573924</v>
      </c>
      <c r="J13">
        <v>12</v>
      </c>
      <c r="K13">
        <f t="shared" si="6"/>
        <v>138.4233870724446</v>
      </c>
      <c r="L13" s="21">
        <f t="shared" si="1"/>
        <v>8.7499999999999994E-2</v>
      </c>
      <c r="M13" s="23">
        <f t="shared" si="7"/>
        <v>1291.9002245762244</v>
      </c>
      <c r="N13">
        <f t="shared" si="8"/>
        <v>3.9158794219358528E-2</v>
      </c>
      <c r="O13">
        <f t="shared" si="2"/>
        <v>0.46990553063230234</v>
      </c>
    </row>
    <row r="14" spans="1:19" x14ac:dyDescent="0.25">
      <c r="A14">
        <v>13</v>
      </c>
      <c r="B14">
        <f t="shared" si="3"/>
        <v>142.57608868461793</v>
      </c>
      <c r="C14" s="21">
        <f t="shared" si="4"/>
        <v>7.7499999999999999E-2</v>
      </c>
      <c r="D14" s="23">
        <f t="shared" si="4"/>
        <v>1423.230709451547</v>
      </c>
      <c r="E14">
        <f t="shared" si="5"/>
        <v>3.7961797270696943E-2</v>
      </c>
      <c r="F14">
        <f t="shared" si="0"/>
        <v>0.49350336451906024</v>
      </c>
      <c r="J14">
        <v>13</v>
      </c>
      <c r="K14">
        <f t="shared" si="6"/>
        <v>142.57608868461793</v>
      </c>
      <c r="L14" s="21">
        <f t="shared" si="1"/>
        <v>8.7499999999999994E-2</v>
      </c>
      <c r="M14" s="23">
        <f t="shared" si="7"/>
        <v>1291.9002245762244</v>
      </c>
      <c r="N14">
        <f t="shared" si="8"/>
        <v>3.7088329237645316E-2</v>
      </c>
      <c r="O14">
        <f t="shared" si="2"/>
        <v>0.48214828008938909</v>
      </c>
    </row>
    <row r="15" spans="1:19" x14ac:dyDescent="0.25">
      <c r="A15">
        <v>14</v>
      </c>
      <c r="B15">
        <f t="shared" si="3"/>
        <v>146.85337134515646</v>
      </c>
      <c r="C15" s="21">
        <f t="shared" si="4"/>
        <v>7.7499999999999999E-2</v>
      </c>
      <c r="D15" s="23">
        <f t="shared" si="4"/>
        <v>1423.230709451547</v>
      </c>
      <c r="E15">
        <f t="shared" si="5"/>
        <v>3.628830736781239E-2</v>
      </c>
      <c r="F15">
        <f t="shared" si="0"/>
        <v>0.50803630314937342</v>
      </c>
      <c r="J15">
        <v>14</v>
      </c>
      <c r="K15">
        <f t="shared" si="6"/>
        <v>146.85337134515646</v>
      </c>
      <c r="L15" s="21">
        <f t="shared" si="1"/>
        <v>8.7499999999999994E-2</v>
      </c>
      <c r="M15" s="23">
        <f t="shared" si="7"/>
        <v>1291.9002245762244</v>
      </c>
      <c r="N15">
        <f t="shared" si="8"/>
        <v>3.5127337117034196E-2</v>
      </c>
      <c r="O15">
        <f t="shared" si="2"/>
        <v>0.49178271963847875</v>
      </c>
    </row>
    <row r="16" spans="1:19" x14ac:dyDescent="0.25">
      <c r="A16">
        <v>15</v>
      </c>
      <c r="B16">
        <f t="shared" si="3"/>
        <v>151.25897248551115</v>
      </c>
      <c r="C16" s="21">
        <f t="shared" si="4"/>
        <v>7.7499999999999999E-2</v>
      </c>
      <c r="D16" s="23">
        <f t="shared" si="4"/>
        <v>1423.230709451547</v>
      </c>
      <c r="E16">
        <f t="shared" si="5"/>
        <v>3.4688590801713937E-2</v>
      </c>
      <c r="F16">
        <f t="shared" si="0"/>
        <v>0.52032886202570905</v>
      </c>
      <c r="J16">
        <v>15</v>
      </c>
      <c r="K16">
        <f t="shared" si="6"/>
        <v>151.25897248551115</v>
      </c>
      <c r="L16" s="21">
        <f t="shared" si="1"/>
        <v>8.7499999999999994E-2</v>
      </c>
      <c r="M16" s="23">
        <f t="shared" si="7"/>
        <v>1291.9002245762244</v>
      </c>
      <c r="N16">
        <f t="shared" si="8"/>
        <v>3.3270029637282955E-2</v>
      </c>
      <c r="O16">
        <f t="shared" si="2"/>
        <v>0.4990504445592443</v>
      </c>
    </row>
    <row r="17" spans="1:15" x14ac:dyDescent="0.25">
      <c r="A17">
        <v>16</v>
      </c>
      <c r="B17">
        <f t="shared" si="3"/>
        <v>155.79674166007649</v>
      </c>
      <c r="C17" s="21">
        <f t="shared" si="4"/>
        <v>7.7499999999999999E-2</v>
      </c>
      <c r="D17" s="23">
        <f t="shared" si="4"/>
        <v>1423.230709451547</v>
      </c>
      <c r="E17">
        <f t="shared" si="5"/>
        <v>3.3159395383540936E-2</v>
      </c>
      <c r="F17">
        <f t="shared" si="0"/>
        <v>0.53055032613665498</v>
      </c>
      <c r="J17">
        <v>16</v>
      </c>
      <c r="K17">
        <f t="shared" si="6"/>
        <v>155.79674166007649</v>
      </c>
      <c r="L17" s="21">
        <f t="shared" si="1"/>
        <v>8.7499999999999994E-2</v>
      </c>
      <c r="M17" s="23">
        <f t="shared" si="7"/>
        <v>1291.9002245762244</v>
      </c>
      <c r="N17">
        <f t="shared" si="8"/>
        <v>3.1510924621978346E-2</v>
      </c>
      <c r="O17">
        <f t="shared" si="2"/>
        <v>0.50417479395165354</v>
      </c>
    </row>
    <row r="18" spans="1:15" x14ac:dyDescent="0.25">
      <c r="A18">
        <v>17</v>
      </c>
      <c r="B18">
        <f t="shared" si="3"/>
        <v>160.47064390987879</v>
      </c>
      <c r="C18" s="21">
        <f t="shared" si="4"/>
        <v>7.7499999999999999E-2</v>
      </c>
      <c r="D18" s="23">
        <f t="shared" si="4"/>
        <v>1423.230709451547</v>
      </c>
      <c r="E18">
        <f t="shared" si="5"/>
        <v>3.1697612292387163E-2</v>
      </c>
      <c r="F18">
        <f t="shared" si="0"/>
        <v>0.53885940897058182</v>
      </c>
      <c r="J18">
        <v>17</v>
      </c>
      <c r="K18">
        <f t="shared" si="6"/>
        <v>160.47064390987879</v>
      </c>
      <c r="L18" s="21">
        <f t="shared" si="1"/>
        <v>8.7499999999999994E-2</v>
      </c>
      <c r="M18" s="23">
        <f t="shared" si="7"/>
        <v>1291.9002245762244</v>
      </c>
      <c r="N18">
        <f t="shared" si="8"/>
        <v>2.984482975690823E-2</v>
      </c>
      <c r="O18">
        <f t="shared" si="2"/>
        <v>0.50736210586743991</v>
      </c>
    </row>
    <row r="19" spans="1:15" x14ac:dyDescent="0.25">
      <c r="A19">
        <v>18</v>
      </c>
      <c r="B19">
        <f t="shared" si="3"/>
        <v>165.28476322717515</v>
      </c>
      <c r="C19" s="21">
        <f t="shared" si="4"/>
        <v>7.7499999999999999E-2</v>
      </c>
      <c r="D19" s="23">
        <f t="shared" si="4"/>
        <v>1423.230709451547</v>
      </c>
      <c r="E19">
        <f t="shared" si="5"/>
        <v>3.0300269755135754E-2</v>
      </c>
      <c r="F19">
        <f t="shared" si="0"/>
        <v>0.54540485559244356</v>
      </c>
      <c r="J19">
        <v>18</v>
      </c>
      <c r="K19">
        <f t="shared" si="6"/>
        <v>165.28476322717515</v>
      </c>
      <c r="L19" s="21">
        <f t="shared" si="1"/>
        <v>8.7499999999999994E-2</v>
      </c>
      <c r="M19" s="23">
        <f t="shared" si="7"/>
        <v>1291.9002245762244</v>
      </c>
      <c r="N19">
        <f t="shared" si="8"/>
        <v>2.8266827264014239E-2</v>
      </c>
      <c r="O19">
        <f t="shared" si="2"/>
        <v>0.50880289075225626</v>
      </c>
    </row>
    <row r="20" spans="1:15" x14ac:dyDescent="0.25">
      <c r="A20">
        <v>19</v>
      </c>
      <c r="B20">
        <f t="shared" si="3"/>
        <v>170.24330612399041</v>
      </c>
      <c r="C20" s="21">
        <f t="shared" ref="C20:D26" si="9">C19</f>
        <v>7.7499999999999999E-2</v>
      </c>
      <c r="D20" s="23">
        <f t="shared" si="9"/>
        <v>1423.230709451547</v>
      </c>
      <c r="E20">
        <f t="shared" si="5"/>
        <v>2.8964527004909355E-2</v>
      </c>
      <c r="F20">
        <f t="shared" si="0"/>
        <v>0.55032601309327778</v>
      </c>
      <c r="J20">
        <v>19</v>
      </c>
      <c r="K20">
        <f t="shared" si="6"/>
        <v>170.24330612399041</v>
      </c>
      <c r="L20" s="21">
        <f t="shared" si="1"/>
        <v>8.7499999999999994E-2</v>
      </c>
      <c r="M20" s="23">
        <f t="shared" si="7"/>
        <v>1291.9002245762244</v>
      </c>
      <c r="N20">
        <f t="shared" si="8"/>
        <v>2.6772259385687048E-2</v>
      </c>
      <c r="O20">
        <f t="shared" si="2"/>
        <v>0.50867292832805389</v>
      </c>
    </row>
    <row r="21" spans="1:15" x14ac:dyDescent="0.25">
      <c r="A21">
        <v>20</v>
      </c>
      <c r="B21">
        <f t="shared" si="3"/>
        <v>175.35060530771011</v>
      </c>
      <c r="C21" s="21">
        <f t="shared" si="9"/>
        <v>7.7499999999999999E-2</v>
      </c>
      <c r="D21" s="23">
        <f t="shared" si="9"/>
        <v>1423.230709451547</v>
      </c>
      <c r="E21">
        <f t="shared" si="5"/>
        <v>2.7687668505853032E-2</v>
      </c>
      <c r="F21">
        <f t="shared" si="0"/>
        <v>0.55375337011706061</v>
      </c>
      <c r="J21">
        <v>20</v>
      </c>
      <c r="K21">
        <f t="shared" si="6"/>
        <v>175.35060530771011</v>
      </c>
      <c r="L21" s="21">
        <f t="shared" si="1"/>
        <v>8.7499999999999994E-2</v>
      </c>
      <c r="M21" s="23">
        <f t="shared" si="7"/>
        <v>1291.9002245762244</v>
      </c>
      <c r="N21">
        <f t="shared" si="8"/>
        <v>2.5356714636558773E-2</v>
      </c>
      <c r="O21">
        <f t="shared" si="2"/>
        <v>0.5071342927311755</v>
      </c>
    </row>
    <row r="22" spans="1:15" x14ac:dyDescent="0.25">
      <c r="A22">
        <v>21</v>
      </c>
      <c r="B22">
        <f t="shared" si="3"/>
        <v>180.61112346694142</v>
      </c>
      <c r="C22" s="21">
        <f t="shared" si="9"/>
        <v>7.7499999999999999E-2</v>
      </c>
      <c r="D22" s="23">
        <f t="shared" si="9"/>
        <v>1423.230709451547</v>
      </c>
      <c r="E22">
        <f t="shared" si="5"/>
        <v>2.6467098432509165E-2</v>
      </c>
      <c r="F22">
        <f t="shared" si="0"/>
        <v>0.55580906708269251</v>
      </c>
      <c r="J22">
        <v>21</v>
      </c>
      <c r="K22">
        <f t="shared" si="6"/>
        <v>180.61112346694142</v>
      </c>
      <c r="L22" s="21">
        <f t="shared" si="1"/>
        <v>8.7499999999999994E-2</v>
      </c>
      <c r="M22" s="23">
        <f t="shared" si="7"/>
        <v>1291.9002245762244</v>
      </c>
      <c r="N22">
        <f t="shared" si="8"/>
        <v>2.4016014782211992E-2</v>
      </c>
      <c r="O22">
        <f t="shared" si="2"/>
        <v>0.50433631042645177</v>
      </c>
    </row>
    <row r="23" spans="1:15" x14ac:dyDescent="0.25">
      <c r="A23">
        <v>22</v>
      </c>
      <c r="B23">
        <f t="shared" si="3"/>
        <v>186.02945717094966</v>
      </c>
      <c r="C23" s="21">
        <f t="shared" si="9"/>
        <v>7.7499999999999999E-2</v>
      </c>
      <c r="D23" s="23">
        <f t="shared" si="9"/>
        <v>1423.230709451547</v>
      </c>
      <c r="E23">
        <f t="shared" si="5"/>
        <v>2.5300335392560967E-2</v>
      </c>
      <c r="F23">
        <f t="shared" si="0"/>
        <v>0.55660737863634124</v>
      </c>
      <c r="J23">
        <v>22</v>
      </c>
      <c r="K23">
        <f t="shared" si="6"/>
        <v>186.02945717094966</v>
      </c>
      <c r="L23" s="21">
        <f t="shared" si="1"/>
        <v>8.7499999999999994E-2</v>
      </c>
      <c r="M23" s="23">
        <f t="shared" si="7"/>
        <v>1291.9002245762244</v>
      </c>
      <c r="N23">
        <f t="shared" si="8"/>
        <v>2.27462025063709E-2</v>
      </c>
      <c r="O23">
        <f t="shared" si="2"/>
        <v>0.50041645514015975</v>
      </c>
    </row>
    <row r="24" spans="1:15" x14ac:dyDescent="0.25">
      <c r="A24">
        <v>23</v>
      </c>
      <c r="B24">
        <f t="shared" si="3"/>
        <v>191.61034088607815</v>
      </c>
      <c r="C24" s="21">
        <f t="shared" si="9"/>
        <v>7.7499999999999999E-2</v>
      </c>
      <c r="D24" s="23">
        <f t="shared" si="9"/>
        <v>1423.230709451547</v>
      </c>
      <c r="E24">
        <f t="shared" si="5"/>
        <v>2.4185007382216055E-2</v>
      </c>
      <c r="F24">
        <f t="shared" si="0"/>
        <v>0.55625516979096923</v>
      </c>
      <c r="J24">
        <v>23</v>
      </c>
      <c r="K24">
        <f t="shared" si="6"/>
        <v>191.61034088607815</v>
      </c>
      <c r="L24" s="21">
        <f t="shared" si="1"/>
        <v>8.7499999999999994E-2</v>
      </c>
      <c r="M24" s="23">
        <f t="shared" si="7"/>
        <v>1291.9002245762244</v>
      </c>
      <c r="N24">
        <f t="shared" si="8"/>
        <v>2.1543529730171981E-2</v>
      </c>
      <c r="O24">
        <f t="shared" si="2"/>
        <v>0.49550118379395558</v>
      </c>
    </row>
    <row r="25" spans="1:15" x14ac:dyDescent="0.25">
      <c r="A25">
        <v>24</v>
      </c>
      <c r="B25">
        <f t="shared" si="3"/>
        <v>197.35865111266051</v>
      </c>
      <c r="C25" s="21">
        <f t="shared" si="9"/>
        <v>7.7499999999999999E-2</v>
      </c>
      <c r="D25" s="23">
        <f t="shared" si="9"/>
        <v>1423.230709451547</v>
      </c>
      <c r="E25">
        <f t="shared" si="5"/>
        <v>2.3118846963974517E-2</v>
      </c>
      <c r="F25">
        <f t="shared" si="0"/>
        <v>0.55485232713538846</v>
      </c>
      <c r="J25">
        <v>24</v>
      </c>
      <c r="K25">
        <f t="shared" si="6"/>
        <v>197.35865111266051</v>
      </c>
      <c r="L25" s="21">
        <f t="shared" si="1"/>
        <v>8.7499999999999994E-2</v>
      </c>
      <c r="M25" s="23">
        <f t="shared" si="7"/>
        <v>1291.9002245762244</v>
      </c>
      <c r="N25">
        <f t="shared" si="8"/>
        <v>2.0404446549036455E-2</v>
      </c>
      <c r="O25">
        <f t="shared" si="2"/>
        <v>0.48970671717687492</v>
      </c>
    </row>
    <row r="26" spans="1:15" x14ac:dyDescent="0.25">
      <c r="A26">
        <v>25</v>
      </c>
      <c r="B26">
        <f t="shared" si="3"/>
        <v>203.27941064604033</v>
      </c>
      <c r="C26" s="21">
        <f t="shared" si="9"/>
        <v>7.7499999999999999E-2</v>
      </c>
      <c r="D26" s="23">
        <f t="shared" si="9"/>
        <v>1423.230709451547</v>
      </c>
      <c r="E26">
        <f t="shared" si="5"/>
        <v>2.2099686656977958E-2</v>
      </c>
      <c r="F26">
        <f t="shared" si="0"/>
        <v>0.55249216642444898</v>
      </c>
      <c r="J26">
        <v>25</v>
      </c>
      <c r="K26">
        <f t="shared" si="6"/>
        <v>203.27941064604033</v>
      </c>
      <c r="L26" s="21">
        <f t="shared" si="1"/>
        <v>8.7499999999999994E-2</v>
      </c>
      <c r="M26" s="23">
        <f t="shared" si="7"/>
        <v>1291.9002245762244</v>
      </c>
      <c r="N26">
        <f t="shared" si="8"/>
        <v>1.93255907544897E-2</v>
      </c>
      <c r="O26">
        <f t="shared" si="2"/>
        <v>0.48313976886224252</v>
      </c>
    </row>
    <row r="27" spans="1:15" x14ac:dyDescent="0.25">
      <c r="D27" s="23"/>
      <c r="M27" s="23"/>
    </row>
    <row r="28" spans="1:15" x14ac:dyDescent="0.25">
      <c r="E28" t="s">
        <v>69</v>
      </c>
      <c r="F28">
        <f>SUM(F2:F27)/(1+$C$26)</f>
        <v>9.9339712997009428</v>
      </c>
      <c r="N28" t="s">
        <v>69</v>
      </c>
      <c r="O28">
        <f>SUM(O2:O27)/(1+$C$26)</f>
        <v>9.5206865824173033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ytm</vt:lpstr>
      <vt:lpstr>bootstrapping yc</vt:lpstr>
      <vt:lpstr>solver</vt:lpstr>
      <vt:lpstr>reg based</vt:lpstr>
      <vt:lpstr>yc examples</vt:lpstr>
      <vt:lpstr>duration 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jrm97</dc:creator>
  <cp:lastModifiedBy>jrm97</cp:lastModifiedBy>
  <dcterms:created xsi:type="dcterms:W3CDTF">2016-04-25T14:45:25Z</dcterms:created>
  <dcterms:modified xsi:type="dcterms:W3CDTF">2018-04-23T18:44:36Z</dcterms:modified>
</cp:coreProperties>
</file>