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6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up\Downloads\"/>
    </mc:Choice>
  </mc:AlternateContent>
  <xr:revisionPtr revIDLastSave="0" documentId="8_{57C16AA5-7A15-46CB-94EE-8D92A3D84302}" xr6:coauthVersionLast="47" xr6:coauthVersionMax="47" xr10:uidLastSave="{00000000-0000-0000-0000-000000000000}"/>
  <bookViews>
    <workbookView xWindow="-120" yWindow="-120" windowWidth="29040" windowHeight="15720" firstSheet="6" activeTab="16" xr2:uid="{44168B18-0208-436D-BF2C-BA3FB97FB564}"/>
  </bookViews>
  <sheets>
    <sheet name="Sheet1" sheetId="1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16" sheetId="16" r:id="rId15"/>
    <sheet name="Sheet17" sheetId="17" r:id="rId16"/>
    <sheet name="Sheet18" sheetId="18" r:id="rId17"/>
    <sheet name="Sheet2" sheetId="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8" l="1"/>
  <c r="C3" i="18"/>
  <c r="C4" i="18"/>
  <c r="C5" i="18"/>
  <c r="C6" i="18"/>
  <c r="C7" i="18"/>
  <c r="C2" i="18"/>
  <c r="C3" i="17"/>
  <c r="C4" i="17"/>
  <c r="C5" i="17"/>
  <c r="C6" i="17"/>
  <c r="C7" i="17"/>
  <c r="C8" i="17"/>
  <c r="C9" i="17"/>
  <c r="C10" i="17"/>
  <c r="C11" i="17"/>
  <c r="C2" i="17"/>
  <c r="B3" i="17"/>
  <c r="B4" i="17"/>
  <c r="B5" i="17"/>
  <c r="B6" i="17"/>
  <c r="B7" i="17"/>
  <c r="B8" i="17"/>
  <c r="B9" i="17"/>
  <c r="B10" i="17"/>
  <c r="B11" i="17"/>
  <c r="B2" i="17"/>
  <c r="M10" i="16"/>
  <c r="M9" i="16"/>
  <c r="M8" i="16"/>
  <c r="M7" i="16"/>
  <c r="M6" i="16"/>
  <c r="M5" i="16"/>
  <c r="M4" i="16"/>
  <c r="M3" i="16"/>
  <c r="M2" i="16"/>
  <c r="AA17" i="16"/>
  <c r="AA16" i="16"/>
  <c r="AA15" i="16"/>
  <c r="AA14" i="16"/>
  <c r="AA13" i="16"/>
  <c r="AA12" i="16"/>
  <c r="AA11" i="16"/>
  <c r="AA10" i="16"/>
  <c r="AA9" i="16"/>
  <c r="AA8" i="16"/>
  <c r="AA2" i="16"/>
  <c r="AA3" i="16"/>
  <c r="AA4" i="16"/>
  <c r="AA5" i="16"/>
  <c r="AA6" i="16"/>
  <c r="AA7" i="16"/>
  <c r="Y3" i="16"/>
  <c r="Y4" i="16"/>
  <c r="Y5" i="16"/>
  <c r="Y6" i="16"/>
  <c r="Y7" i="16"/>
  <c r="Y8" i="16"/>
  <c r="Y9" i="16"/>
  <c r="Y10" i="16"/>
  <c r="Y11" i="16"/>
  <c r="Y2" i="16"/>
  <c r="C3" i="16"/>
  <c r="C4" i="16"/>
  <c r="C5" i="16"/>
  <c r="C6" i="16"/>
  <c r="C7" i="16"/>
  <c r="C8" i="16"/>
  <c r="C9" i="16"/>
  <c r="C10" i="16"/>
  <c r="C11" i="16"/>
  <c r="C2" i="16"/>
  <c r="B3" i="16"/>
  <c r="B4" i="16"/>
  <c r="B5" i="16"/>
  <c r="B6" i="16"/>
  <c r="B7" i="16"/>
  <c r="B8" i="16"/>
  <c r="B9" i="16"/>
  <c r="B10" i="16"/>
  <c r="B11" i="16"/>
  <c r="B2" i="16"/>
  <c r="B25" i="15"/>
  <c r="B23" i="15"/>
  <c r="B22" i="15"/>
  <c r="B21" i="15"/>
  <c r="F19" i="15"/>
  <c r="E19" i="15"/>
  <c r="D19" i="15"/>
  <c r="F18" i="15"/>
  <c r="E18" i="15"/>
  <c r="D18" i="15"/>
  <c r="F17" i="15"/>
  <c r="E17" i="15"/>
  <c r="D17" i="15"/>
  <c r="F16" i="15"/>
  <c r="E16" i="15"/>
  <c r="D16" i="15"/>
  <c r="B13" i="15"/>
  <c r="B12" i="15"/>
  <c r="D10" i="15"/>
  <c r="D9" i="15"/>
  <c r="C10" i="15"/>
  <c r="C9" i="15"/>
  <c r="B6" i="15"/>
  <c r="B6" i="14"/>
  <c r="B6" i="13"/>
  <c r="B3" i="12"/>
  <c r="B14" i="12"/>
  <c r="B15" i="12"/>
  <c r="B16" i="12"/>
  <c r="B17" i="12"/>
  <c r="B2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B3" i="11"/>
  <c r="B4" i="11"/>
  <c r="B5" i="11"/>
  <c r="B6" i="11"/>
  <c r="B7" i="11"/>
  <c r="B8" i="11"/>
  <c r="B9" i="11"/>
  <c r="B10" i="11"/>
  <c r="B11" i="11"/>
  <c r="B12" i="11"/>
  <c r="B13" i="11"/>
  <c r="B14" i="11"/>
  <c r="B2" i="1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" i="10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" i="9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40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" i="8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2" i="5"/>
  <c r="B3" i="4"/>
  <c r="B4" i="4"/>
  <c r="B5" i="4"/>
  <c r="B6" i="4"/>
  <c r="B7" i="4"/>
  <c r="B8" i="4"/>
  <c r="B9" i="4"/>
  <c r="B10" i="4"/>
  <c r="B11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29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" i="2"/>
  <c r="B2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  <c r="I4" i="17" l="1"/>
  <c r="I6" i="17"/>
  <c r="I5" i="17"/>
  <c r="I2" i="17"/>
  <c r="I3" i="17"/>
  <c r="F6" i="17"/>
  <c r="F4" i="17"/>
  <c r="F5" i="17"/>
  <c r="F2" i="17"/>
  <c r="F3" i="17"/>
  <c r="G2" i="16"/>
  <c r="J7" i="16"/>
  <c r="J6" i="16"/>
  <c r="J2" i="16"/>
  <c r="J4" i="16"/>
  <c r="J5" i="16"/>
  <c r="J3" i="16"/>
  <c r="G3" i="16"/>
  <c r="B18" i="12"/>
  <c r="A19" i="12"/>
  <c r="B13" i="12"/>
  <c r="B12" i="12"/>
  <c r="B11" i="12"/>
  <c r="B10" i="12"/>
  <c r="B9" i="12"/>
  <c r="B8" i="12"/>
  <c r="B7" i="12"/>
  <c r="B6" i="12"/>
  <c r="B5" i="12"/>
  <c r="B4" i="12"/>
  <c r="B19" i="12" l="1"/>
  <c r="A20" i="12"/>
  <c r="B20" i="12" l="1"/>
  <c r="A21" i="12"/>
  <c r="B21" i="12" l="1"/>
  <c r="A22" i="12"/>
  <c r="B22" i="12" s="1"/>
</calcChain>
</file>

<file path=xl/sharedStrings.xml><?xml version="1.0" encoding="utf-8"?>
<sst xmlns="http://schemas.openxmlformats.org/spreadsheetml/2006/main" count="89" uniqueCount="73">
  <si>
    <t>Number of Defective Screens(x)</t>
  </si>
  <si>
    <t>Probability P(X=x)</t>
  </si>
  <si>
    <t>Multinomial Coefficient (n!/(x1!x2!x3!))</t>
  </si>
  <si>
    <t>Probability Term (p1^x1 * p2^x2 * p3^x3)</t>
  </si>
  <si>
    <t>Probability P(x1, x2, x3)</t>
  </si>
  <si>
    <t>(x1, x2, x3)</t>
  </si>
  <si>
    <t xml:space="preserve"> (x3)</t>
  </si>
  <si>
    <t xml:space="preserve"> (x2)</t>
  </si>
  <si>
    <t xml:space="preserve"> (x1)</t>
  </si>
  <si>
    <t>Number of Visits(x)</t>
  </si>
  <si>
    <t>P(X=x)</t>
  </si>
  <si>
    <t>Trial Number (x)</t>
  </si>
  <si>
    <t>Probability P(X = x)</t>
  </si>
  <si>
    <t>Time (minutes)</t>
  </si>
  <si>
    <t>PDF f(x)</t>
  </si>
  <si>
    <t>Time (hours)</t>
  </si>
  <si>
    <t>Score (x)</t>
  </si>
  <si>
    <t>Time(Hours)</t>
  </si>
  <si>
    <t>Exponential CDF F(x)</t>
  </si>
  <si>
    <t>Normal CDF F(x)</t>
  </si>
  <si>
    <t>Dataset 1(μ=50, σ=5)</t>
  </si>
  <si>
    <t>Dataset 2(𝜇=55,σ=5)</t>
  </si>
  <si>
    <t>Sorted Data</t>
  </si>
  <si>
    <t>Empirical CDF Dataset 1</t>
  </si>
  <si>
    <t>Empirical CDF Dataset 2</t>
  </si>
  <si>
    <t>Diff</t>
  </si>
  <si>
    <t>Max Diff.</t>
  </si>
  <si>
    <t>Number of Downloads (x)</t>
  </si>
  <si>
    <t>Number of Customers (x)</t>
  </si>
  <si>
    <t>E[X] = λ = 6</t>
  </si>
  <si>
    <t>Delivery Time (minutes)</t>
  </si>
  <si>
    <t>Probability Density f(x)</t>
  </si>
  <si>
    <t>Hours Studied (X)</t>
  </si>
  <si>
    <t>Exam Scores (Y)</t>
  </si>
  <si>
    <t>Covariance</t>
  </si>
  <si>
    <t>Correlation Coefficient (r)</t>
  </si>
  <si>
    <t>10k-20k (15k)</t>
  </si>
  <si>
    <t>20k-30k (25k)</t>
  </si>
  <si>
    <t>20-30 (25)</t>
  </si>
  <si>
    <t>Age Groups</t>
  </si>
  <si>
    <t>30-40 (35)</t>
  </si>
  <si>
    <t>Total frequency</t>
  </si>
  <si>
    <t>Age Midpoint (x_i)</t>
  </si>
  <si>
    <t>Income Midpoint (y_j)</t>
  </si>
  <si>
    <t>Freq (Age)</t>
  </si>
  <si>
    <t>Freq (Income)</t>
  </si>
  <si>
    <t>Mean Age (x_bar)</t>
  </si>
  <si>
    <t>Mean Income (y_bar)</t>
  </si>
  <si>
    <t>Income</t>
  </si>
  <si>
    <t>Frequency (f_ij)</t>
  </si>
  <si>
    <t>f_ij * (x_i - x_bar) * (y_j - y_bar)</t>
  </si>
  <si>
    <t>f_ij * (x_i - x_bar)^2</t>
  </si>
  <si>
    <t>f_ij * (y_j - y_bar)^2</t>
  </si>
  <si>
    <t>Sum of f_ij * (x_i - x_bar) * (y_j - y_bar)</t>
  </si>
  <si>
    <t>Sum of f_ij * (x_i - x_bar)^2</t>
  </si>
  <si>
    <t>Sum of f_ij * (y_j - y_bar)^2</t>
  </si>
  <si>
    <t>Sample Number</t>
  </si>
  <si>
    <t>Bernoulli (p=0.3)</t>
  </si>
  <si>
    <t>Binomial (n=5, p=0.3)</t>
  </si>
  <si>
    <t>Poisson (λ=5)</t>
  </si>
  <si>
    <t>Helper (U)</t>
  </si>
  <si>
    <t>x</t>
  </si>
  <si>
    <t>Value</t>
  </si>
  <si>
    <t>Frequency</t>
  </si>
  <si>
    <t xml:space="preserve">Value </t>
  </si>
  <si>
    <t>Sample No.</t>
  </si>
  <si>
    <t>Uniform(15,25)</t>
  </si>
  <si>
    <t>Normal(μ=30,σ=5)</t>
  </si>
  <si>
    <t>Bin Upper Bound</t>
  </si>
  <si>
    <t>Outcome</t>
  </si>
  <si>
    <t>Probability</t>
  </si>
  <si>
    <t>p(x) * log2(p(x))</t>
  </si>
  <si>
    <t>Entropy (bits)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</si>
</sst>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107011816275345E-2"/>
          <c:y val="0.19682527408798431"/>
          <c:w val="0.89472939653176176"/>
          <c:h val="0.718074249997698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Probability P(X=x)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Sheet1!$B$2:$B$27</c:f>
              <c:numCache>
                <c:formatCode>General</c:formatCode>
                <c:ptCount val="26"/>
                <c:pt idx="0">
                  <c:v>0.36039671685801827</c:v>
                </c:pt>
                <c:pt idx="1">
                  <c:v>0.3754132467271023</c:v>
                </c:pt>
                <c:pt idx="2">
                  <c:v>0.18770662336355126</c:v>
                </c:pt>
                <c:pt idx="3">
                  <c:v>5.9961838018912174E-2</c:v>
                </c:pt>
                <c:pt idx="4">
                  <c:v>1.3741254546000716E-2</c:v>
                </c:pt>
                <c:pt idx="5">
                  <c:v>2.4047195455501242E-3</c:v>
                </c:pt>
                <c:pt idx="6">
                  <c:v>3.3398882577085053E-4</c:v>
                </c:pt>
                <c:pt idx="7">
                  <c:v>3.7772545771703361E-5</c:v>
                </c:pt>
                <c:pt idx="8">
                  <c:v>3.5411761660971901E-6</c:v>
                </c:pt>
                <c:pt idx="9">
                  <c:v>2.7870367973913056E-7</c:v>
                </c:pt>
                <c:pt idx="10">
                  <c:v>1.8580245315941953E-8</c:v>
                </c:pt>
                <c:pt idx="11">
                  <c:v>1.0556957565876177E-9</c:v>
                </c:pt>
                <c:pt idx="12">
                  <c:v>5.1318543723009017E-11</c:v>
                </c:pt>
                <c:pt idx="13">
                  <c:v>2.1382726551253688E-12</c:v>
                </c:pt>
                <c:pt idx="14">
                  <c:v>7.6366880540192599E-14</c:v>
                </c:pt>
                <c:pt idx="15">
                  <c:v>2.333432460950316E-15</c:v>
                </c:pt>
                <c:pt idx="16">
                  <c:v>6.0766470337247793E-17</c:v>
                </c:pt>
                <c:pt idx="17">
                  <c:v>1.340436845674583E-18</c:v>
                </c:pt>
                <c:pt idx="18">
                  <c:v>2.4822904549529416E-20</c:v>
                </c:pt>
                <c:pt idx="19">
                  <c:v>3.8105335931295353E-22</c:v>
                </c:pt>
                <c:pt idx="20">
                  <c:v>4.7631669914119405E-24</c:v>
                </c:pt>
                <c:pt idx="21">
                  <c:v>4.7253640787816219E-26</c:v>
                </c:pt>
                <c:pt idx="22">
                  <c:v>3.5798212718042183E-28</c:v>
                </c:pt>
                <c:pt idx="23">
                  <c:v>1.9455550390240496E-30</c:v>
                </c:pt>
                <c:pt idx="24">
                  <c:v>6.755399441055674E-33</c:v>
                </c:pt>
                <c:pt idx="25">
                  <c:v>1.1258999068426267E-35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C9-4001-AAD6-181021A94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6454592"/>
        <c:axId val="306460832"/>
      </c:barChart>
      <c:catAx>
        <c:axId val="306454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460832"/>
        <c:crosses val="autoZero"/>
        <c:auto val="1"/>
        <c:lblAlgn val="ctr"/>
        <c:lblOffset val="100"/>
        <c:noMultiLvlLbl val="0"/>
      </c:catAx>
      <c:valAx>
        <c:axId val="30646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45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Sheet3!$A$1</c:f>
              <c:strCache>
                <c:ptCount val="1"/>
                <c:pt idx="0">
                  <c:v>Number of Visits(x)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3-4622-8F4C-889FCAB12401}"/>
            </c:ext>
          </c:extLst>
        </c:ser>
        <c:ser>
          <c:idx val="1"/>
          <c:order val="1"/>
          <c:tx>
            <c:strRef>
              <c:f>Sheet3!$B$1</c:f>
              <c:strCache>
                <c:ptCount val="1"/>
                <c:pt idx="0">
                  <c:v>P(X=x)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Sheet3!$B$2:$B$17</c:f>
              <c:numCache>
                <c:formatCode>General</c:formatCode>
                <c:ptCount val="16"/>
                <c:pt idx="0">
                  <c:v>3.3546262790251185E-4</c:v>
                </c:pt>
                <c:pt idx="1">
                  <c:v>2.683701023220094E-3</c:v>
                </c:pt>
                <c:pt idx="2">
                  <c:v>1.0734804092880379E-2</c:v>
                </c:pt>
                <c:pt idx="3">
                  <c:v>2.8626144247681014E-2</c:v>
                </c:pt>
                <c:pt idx="4">
                  <c:v>5.7252288495362028E-2</c:v>
                </c:pt>
                <c:pt idx="5">
                  <c:v>9.1603661592579252E-2</c:v>
                </c:pt>
                <c:pt idx="6">
                  <c:v>0.12213821545677231</c:v>
                </c:pt>
                <c:pt idx="7">
                  <c:v>0.13958653195059695</c:v>
                </c:pt>
                <c:pt idx="8">
                  <c:v>0.13958653195059695</c:v>
                </c:pt>
                <c:pt idx="9">
                  <c:v>0.12407691728941951</c:v>
                </c:pt>
                <c:pt idx="10">
                  <c:v>9.9261533831535603E-2</c:v>
                </c:pt>
                <c:pt idx="11">
                  <c:v>7.2190206422934985E-2</c:v>
                </c:pt>
                <c:pt idx="12">
                  <c:v>4.8126804281956682E-2</c:v>
                </c:pt>
                <c:pt idx="13">
                  <c:v>2.961649494274254E-2</c:v>
                </c:pt>
                <c:pt idx="14">
                  <c:v>1.6923711395852893E-2</c:v>
                </c:pt>
                <c:pt idx="15">
                  <c:v>9.0259794111215482E-3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B3-4622-8F4C-889FCAB12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7111888"/>
        <c:axId val="1767114288"/>
      </c:barChart>
      <c:catAx>
        <c:axId val="176711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114288"/>
        <c:crosses val="autoZero"/>
        <c:auto val="1"/>
        <c:lblAlgn val="ctr"/>
        <c:lblOffset val="100"/>
        <c:noMultiLvlLbl val="0"/>
      </c:catAx>
      <c:valAx>
        <c:axId val="176711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11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Probability P(X = 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Sheet4!$A$2:$A$11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Sheet4!$B$2:$B$11</c:f>
              <c:numCache>
                <c:formatCode>General</c:formatCode>
                <c:ptCount val="10"/>
                <c:pt idx="0">
                  <c:v>0.15</c:v>
                </c:pt>
                <c:pt idx="1">
                  <c:v>0.1275</c:v>
                </c:pt>
                <c:pt idx="2">
                  <c:v>0.10837499999999999</c:v>
                </c:pt>
                <c:pt idx="3">
                  <c:v>9.2118749999999985E-2</c:v>
                </c:pt>
                <c:pt idx="4">
                  <c:v>7.8300937499999987E-2</c:v>
                </c:pt>
                <c:pt idx="5">
                  <c:v>6.6555796874999976E-2</c:v>
                </c:pt>
                <c:pt idx="6">
                  <c:v>5.6572427343749981E-2</c:v>
                </c:pt>
                <c:pt idx="7">
                  <c:v>4.8086563242187477E-2</c:v>
                </c:pt>
                <c:pt idx="8">
                  <c:v>4.0873578755859362E-2</c:v>
                </c:pt>
                <c:pt idx="9">
                  <c:v>3.4742541942480457E-2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6-46E9-961E-95A493280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48144"/>
        <c:axId val="30448624"/>
      </c:barChart>
      <c:catAx>
        <c:axId val="3044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48624"/>
        <c:crosses val="autoZero"/>
        <c:auto val="1"/>
        <c:lblAlgn val="ctr"/>
        <c:lblOffset val="100"/>
        <c:noMultiLvlLbl val="0"/>
      </c:catAx>
      <c:valAx>
        <c:axId val="3044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4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PDF 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Sheet5!$A$2:$A$16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Sheet5!$B$2:$B$16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3D-4542-AB4F-075BD93DA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24480"/>
        <c:axId val="33625440"/>
      </c:lineChart>
      <c:catAx>
        <c:axId val="3362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25440"/>
        <c:crosses val="autoZero"/>
        <c:auto val="1"/>
        <c:lblAlgn val="ctr"/>
        <c:lblOffset val="100"/>
        <c:noMultiLvlLbl val="0"/>
      </c:catAx>
      <c:valAx>
        <c:axId val="336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2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PDF 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Sheet6!$A$2:$A$22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cat>
          <c:val>
            <c:numRef>
              <c:f>Sheet6!$B$2:$B$22</c:f>
              <c:numCache>
                <c:formatCode>General</c:formatCode>
                <c:ptCount val="21"/>
                <c:pt idx="0">
                  <c:v>0.2</c:v>
                </c:pt>
                <c:pt idx="1">
                  <c:v>0.18096748360719192</c:v>
                </c:pt>
                <c:pt idx="2">
                  <c:v>0.16374615061559639</c:v>
                </c:pt>
                <c:pt idx="3">
                  <c:v>0.14816364413634359</c:v>
                </c:pt>
                <c:pt idx="4">
                  <c:v>0.13406400920712788</c:v>
                </c:pt>
                <c:pt idx="5">
                  <c:v>0.12130613194252669</c:v>
                </c:pt>
                <c:pt idx="6">
                  <c:v>0.10976232721880529</c:v>
                </c:pt>
                <c:pt idx="7">
                  <c:v>9.9317060758281894E-2</c:v>
                </c:pt>
                <c:pt idx="8">
                  <c:v>8.9865792823444313E-2</c:v>
                </c:pt>
                <c:pt idx="9">
                  <c:v>8.1313931948119825E-2</c:v>
                </c:pt>
                <c:pt idx="10">
                  <c:v>7.357588823428847E-2</c:v>
                </c:pt>
                <c:pt idx="11">
                  <c:v>6.6574216739615916E-2</c:v>
                </c:pt>
                <c:pt idx="12">
                  <c:v>6.0238842382440407E-2</c:v>
                </c:pt>
                <c:pt idx="13">
                  <c:v>5.4506358606802523E-2</c:v>
                </c:pt>
                <c:pt idx="14">
                  <c:v>4.9319392788321287E-2</c:v>
                </c:pt>
                <c:pt idx="15">
                  <c:v>4.4626032029685965E-2</c:v>
                </c:pt>
                <c:pt idx="16">
                  <c:v>4.0379303598931077E-2</c:v>
                </c:pt>
                <c:pt idx="17">
                  <c:v>3.6536704810546924E-2</c:v>
                </c:pt>
                <c:pt idx="18">
                  <c:v>3.3059777644317306E-2</c:v>
                </c:pt>
                <c:pt idx="19">
                  <c:v>2.9913723844527007E-2</c:v>
                </c:pt>
                <c:pt idx="20">
                  <c:v>2.7067056647322542E-2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D9-43E7-838D-627D926F7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4171791"/>
        <c:axId val="1574173231"/>
      </c:lineChart>
      <c:catAx>
        <c:axId val="157417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173231"/>
        <c:crosses val="autoZero"/>
        <c:auto val="1"/>
        <c:lblAlgn val="ctr"/>
        <c:lblOffset val="100"/>
        <c:noMultiLvlLbl val="0"/>
      </c:catAx>
      <c:valAx>
        <c:axId val="157417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17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PDF 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Sheet7!$A$2:$A$22</c:f>
              <c:numCache>
                <c:formatCode>General</c:formatCode>
                <c:ptCount val="21"/>
                <c:pt idx="0">
                  <c:v>50</c:v>
                </c:pt>
                <c:pt idx="1">
                  <c:v>52</c:v>
                </c:pt>
                <c:pt idx="2">
                  <c:v>54</c:v>
                </c:pt>
                <c:pt idx="3">
                  <c:v>56</c:v>
                </c:pt>
                <c:pt idx="4">
                  <c:v>58</c:v>
                </c:pt>
                <c:pt idx="5">
                  <c:v>60</c:v>
                </c:pt>
                <c:pt idx="6">
                  <c:v>62</c:v>
                </c:pt>
                <c:pt idx="7">
                  <c:v>64</c:v>
                </c:pt>
                <c:pt idx="8">
                  <c:v>66</c:v>
                </c:pt>
                <c:pt idx="9">
                  <c:v>68</c:v>
                </c:pt>
                <c:pt idx="10">
                  <c:v>70</c:v>
                </c:pt>
                <c:pt idx="11">
                  <c:v>72</c:v>
                </c:pt>
                <c:pt idx="12">
                  <c:v>74</c:v>
                </c:pt>
                <c:pt idx="13">
                  <c:v>76</c:v>
                </c:pt>
                <c:pt idx="14">
                  <c:v>78</c:v>
                </c:pt>
                <c:pt idx="15">
                  <c:v>80</c:v>
                </c:pt>
                <c:pt idx="16">
                  <c:v>82</c:v>
                </c:pt>
                <c:pt idx="17">
                  <c:v>84</c:v>
                </c:pt>
                <c:pt idx="18">
                  <c:v>86</c:v>
                </c:pt>
                <c:pt idx="19">
                  <c:v>88</c:v>
                </c:pt>
                <c:pt idx="20">
                  <c:v>90</c:v>
                </c:pt>
              </c:numCache>
            </c:numRef>
          </c:xVal>
          <c:yVal>
            <c:numRef>
              <c:f>Sheet7!$B$2:$B$22</c:f>
              <c:numCache>
                <c:formatCode>General</c:formatCode>
                <c:ptCount val="21"/>
                <c:pt idx="0">
                  <c:v>5.3990966513188061E-3</c:v>
                </c:pt>
                <c:pt idx="1">
                  <c:v>7.8950158300894139E-3</c:v>
                </c:pt>
                <c:pt idx="2">
                  <c:v>1.1092083467945555E-2</c:v>
                </c:pt>
                <c:pt idx="3">
                  <c:v>1.4972746563574486E-2</c:v>
                </c:pt>
                <c:pt idx="4">
                  <c:v>1.9418605498321296E-2</c:v>
                </c:pt>
                <c:pt idx="5">
                  <c:v>2.4197072451914336E-2</c:v>
                </c:pt>
                <c:pt idx="6">
                  <c:v>2.8969155276148274E-2</c:v>
                </c:pt>
                <c:pt idx="7">
                  <c:v>3.3322460289179963E-2</c:v>
                </c:pt>
                <c:pt idx="8">
                  <c:v>3.6827014030332332E-2</c:v>
                </c:pt>
                <c:pt idx="9">
                  <c:v>3.9104269397545591E-2</c:v>
                </c:pt>
                <c:pt idx="10">
                  <c:v>3.9894228040143274E-2</c:v>
                </c:pt>
                <c:pt idx="11">
                  <c:v>3.9104269397545591E-2</c:v>
                </c:pt>
                <c:pt idx="12">
                  <c:v>3.6827014030332332E-2</c:v>
                </c:pt>
                <c:pt idx="13">
                  <c:v>3.3322460289179963E-2</c:v>
                </c:pt>
                <c:pt idx="14">
                  <c:v>2.8969155276148274E-2</c:v>
                </c:pt>
                <c:pt idx="15">
                  <c:v>2.4197072451914336E-2</c:v>
                </c:pt>
                <c:pt idx="16">
                  <c:v>1.9418605498321296E-2</c:v>
                </c:pt>
                <c:pt idx="17">
                  <c:v>1.4972746563574486E-2</c:v>
                </c:pt>
                <c:pt idx="18">
                  <c:v>1.1092083467945555E-2</c:v>
                </c:pt>
                <c:pt idx="19">
                  <c:v>7.8950158300894139E-3</c:v>
                </c:pt>
                <c:pt idx="20">
                  <c:v>5.3990966513188061E-3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28-4A39-8EA9-2A3E85EBE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859343"/>
        <c:axId val="1571858383"/>
      </c:scatterChart>
      <c:valAx>
        <c:axId val="157185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858383"/>
        <c:crosses val="autoZero"/>
        <c:crossBetween val="midCat"/>
      </c:valAx>
      <c:valAx>
        <c:axId val="157185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859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Sheet8!$A$1</c:f>
              <c:strCache>
                <c:ptCount val="1"/>
                <c:pt idx="0">
                  <c:v>Time(Hours)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Sheet8!$A$2:$A$21</c:f>
              <c:numCache>
                <c:formatCode>General</c:formatCode>
                <c:ptCount val="2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7-4302-9888-4CBA8AB13979}"/>
            </c:ext>
          </c:extLst>
        </c:ser>
        <c:ser>
          <c:idx val="1"/>
          <c:order val="1"/>
          <c:tx>
            <c:strRef>
              <c:f>Sheet8!$B$1</c:f>
              <c:strCache>
                <c:ptCount val="1"/>
                <c:pt idx="0">
                  <c:v>Exponential CDF F(x)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Sheet8!$B$2:$B$21</c:f>
              <c:numCache>
                <c:formatCode>General</c:formatCode>
                <c:ptCount val="20"/>
                <c:pt idx="0">
                  <c:v>0</c:v>
                </c:pt>
                <c:pt idx="1">
                  <c:v>9.5162581964040427E-2</c:v>
                </c:pt>
                <c:pt idx="2">
                  <c:v>0.18126924692201815</c:v>
                </c:pt>
                <c:pt idx="3">
                  <c:v>0.25918177931828218</c:v>
                </c:pt>
                <c:pt idx="4">
                  <c:v>0.32967995396436073</c:v>
                </c:pt>
                <c:pt idx="5">
                  <c:v>0.39346934028736658</c:v>
                </c:pt>
                <c:pt idx="6">
                  <c:v>0.45118836390597356</c:v>
                </c:pt>
                <c:pt idx="7">
                  <c:v>0.50341469620859058</c:v>
                </c:pt>
                <c:pt idx="8">
                  <c:v>0.55067103588277844</c:v>
                </c:pt>
                <c:pt idx="9">
                  <c:v>0.59343034025940089</c:v>
                </c:pt>
                <c:pt idx="10">
                  <c:v>0.63212055882855767</c:v>
                </c:pt>
                <c:pt idx="11">
                  <c:v>0.69880578808779803</c:v>
                </c:pt>
                <c:pt idx="12">
                  <c:v>0.72746820696598746</c:v>
                </c:pt>
                <c:pt idx="13">
                  <c:v>0.75340303605839354</c:v>
                </c:pt>
                <c:pt idx="14">
                  <c:v>0.77686983985157021</c:v>
                </c:pt>
                <c:pt idx="15">
                  <c:v>0.79810348200534464</c:v>
                </c:pt>
                <c:pt idx="16">
                  <c:v>0.81731647594726542</c:v>
                </c:pt>
                <c:pt idx="17">
                  <c:v>0.83470111177841344</c:v>
                </c:pt>
                <c:pt idx="18">
                  <c:v>0.85043138077736491</c:v>
                </c:pt>
                <c:pt idx="19">
                  <c:v>0.8646647167633873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77-4302-9888-4CBA8AB13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9969727"/>
        <c:axId val="1669970207"/>
      </c:lineChart>
      <c:catAx>
        <c:axId val="1669969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970207"/>
        <c:crosses val="autoZero"/>
        <c:auto val="1"/>
        <c:lblAlgn val="ctr"/>
        <c:lblOffset val="100"/>
        <c:noMultiLvlLbl val="0"/>
      </c:catAx>
      <c:valAx>
        <c:axId val="166997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96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Sheet8!$B$39</c:f>
              <c:strCache>
                <c:ptCount val="1"/>
                <c:pt idx="0">
                  <c:v>Normal CDF 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Sheet8!$A$40:$A$61</c:f>
              <c:numCache>
                <c:formatCode>General</c:formatCode>
                <c:ptCount val="22"/>
                <c:pt idx="0">
                  <c:v>50</c:v>
                </c:pt>
                <c:pt idx="1">
                  <c:v>52</c:v>
                </c:pt>
                <c:pt idx="2">
                  <c:v>54</c:v>
                </c:pt>
                <c:pt idx="3">
                  <c:v>56</c:v>
                </c:pt>
                <c:pt idx="4">
                  <c:v>58</c:v>
                </c:pt>
                <c:pt idx="5">
                  <c:v>60</c:v>
                </c:pt>
                <c:pt idx="6">
                  <c:v>62</c:v>
                </c:pt>
                <c:pt idx="7">
                  <c:v>64</c:v>
                </c:pt>
                <c:pt idx="8">
                  <c:v>66</c:v>
                </c:pt>
                <c:pt idx="9">
                  <c:v>68</c:v>
                </c:pt>
                <c:pt idx="10">
                  <c:v>70</c:v>
                </c:pt>
                <c:pt idx="11">
                  <c:v>72</c:v>
                </c:pt>
                <c:pt idx="12">
                  <c:v>74</c:v>
                </c:pt>
                <c:pt idx="13">
                  <c:v>76</c:v>
                </c:pt>
                <c:pt idx="14">
                  <c:v>78</c:v>
                </c:pt>
                <c:pt idx="15">
                  <c:v>80</c:v>
                </c:pt>
                <c:pt idx="16">
                  <c:v>82</c:v>
                </c:pt>
                <c:pt idx="17">
                  <c:v>84</c:v>
                </c:pt>
                <c:pt idx="18">
                  <c:v>86</c:v>
                </c:pt>
                <c:pt idx="19">
                  <c:v>88</c:v>
                </c:pt>
                <c:pt idx="20">
                  <c:v>90</c:v>
                </c:pt>
              </c:numCache>
            </c:numRef>
          </c:cat>
          <c:val>
            <c:numRef>
              <c:f>Sheet8!$B$40:$B$61</c:f>
              <c:numCache>
                <c:formatCode>General</c:formatCode>
                <c:ptCount val="22"/>
                <c:pt idx="0">
                  <c:v>2.2750131948179191E-2</c:v>
                </c:pt>
                <c:pt idx="1">
                  <c:v>3.5930319112925789E-2</c:v>
                </c:pt>
                <c:pt idx="2">
                  <c:v>5.4799291699557967E-2</c:v>
                </c:pt>
                <c:pt idx="3">
                  <c:v>8.0756659233771053E-2</c:v>
                </c:pt>
                <c:pt idx="4">
                  <c:v>0.11506967022170828</c:v>
                </c:pt>
                <c:pt idx="5">
                  <c:v>0.15865525393145699</c:v>
                </c:pt>
                <c:pt idx="6">
                  <c:v>0.21185539858339661</c:v>
                </c:pt>
                <c:pt idx="7">
                  <c:v>0.27425311775007355</c:v>
                </c:pt>
                <c:pt idx="8">
                  <c:v>0.34457825838967576</c:v>
                </c:pt>
                <c:pt idx="9">
                  <c:v>0.42074029056089696</c:v>
                </c:pt>
                <c:pt idx="10">
                  <c:v>0.5</c:v>
                </c:pt>
                <c:pt idx="11">
                  <c:v>0.57925970943910299</c:v>
                </c:pt>
                <c:pt idx="12">
                  <c:v>0.65542174161032429</c:v>
                </c:pt>
                <c:pt idx="13">
                  <c:v>0.72574688224992645</c:v>
                </c:pt>
                <c:pt idx="14">
                  <c:v>0.78814460141660336</c:v>
                </c:pt>
                <c:pt idx="15">
                  <c:v>0.84134474606854304</c:v>
                </c:pt>
                <c:pt idx="16">
                  <c:v>0.88493032977829178</c:v>
                </c:pt>
                <c:pt idx="17">
                  <c:v>0.91924334076622893</c:v>
                </c:pt>
                <c:pt idx="18">
                  <c:v>0.94520070830044201</c:v>
                </c:pt>
                <c:pt idx="19">
                  <c:v>0.96406968088707423</c:v>
                </c:pt>
                <c:pt idx="20">
                  <c:v>0.97724986805182079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31-4763-8445-795A5A1F2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8902143"/>
        <c:axId val="1628903583"/>
      </c:lineChart>
      <c:catAx>
        <c:axId val="162890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903583"/>
        <c:crosses val="autoZero"/>
        <c:auto val="1"/>
        <c:lblAlgn val="ctr"/>
        <c:lblOffset val="100"/>
        <c:noMultiLvlLbl val="0"/>
      </c:catAx>
      <c:valAx>
        <c:axId val="162890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90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Sheet9!$D$1</c:f>
              <c:strCache>
                <c:ptCount val="1"/>
                <c:pt idx="0">
                  <c:v>Empirical CDF Dataset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Sheet9!$C$2:$C$21</c:f>
              <c:numCache>
                <c:formatCode>General</c:formatCode>
                <c:ptCount val="2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51</c:v>
                </c:pt>
                <c:pt idx="7">
                  <c:v>52</c:v>
                </c:pt>
                <c:pt idx="8">
                  <c:v>52</c:v>
                </c:pt>
                <c:pt idx="9">
                  <c:v>53</c:v>
                </c:pt>
                <c:pt idx="10">
                  <c:v>53</c:v>
                </c:pt>
                <c:pt idx="11">
                  <c:v>54</c:v>
                </c:pt>
                <c:pt idx="12">
                  <c:v>54</c:v>
                </c:pt>
                <c:pt idx="13">
                  <c:v>55</c:v>
                </c:pt>
                <c:pt idx="14">
                  <c:v>55</c:v>
                </c:pt>
                <c:pt idx="15">
                  <c:v>56</c:v>
                </c:pt>
                <c:pt idx="16">
                  <c:v>57</c:v>
                </c:pt>
                <c:pt idx="17">
                  <c:v>58</c:v>
                </c:pt>
                <c:pt idx="18">
                  <c:v>59</c:v>
                </c:pt>
                <c:pt idx="19">
                  <c:v>60</c:v>
                </c:pt>
              </c:numCache>
            </c:numRef>
          </c:cat>
          <c:val>
            <c:numRef>
              <c:f>Sheet9!$D$2:$D$21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0.6</c:v>
                </c:pt>
                <c:pt idx="7">
                  <c:v>0.7</c:v>
                </c:pt>
                <c:pt idx="8">
                  <c:v>0.7</c:v>
                </c:pt>
                <c:pt idx="9">
                  <c:v>0.8</c:v>
                </c:pt>
                <c:pt idx="10">
                  <c:v>0.8</c:v>
                </c:pt>
                <c:pt idx="11">
                  <c:v>0.9</c:v>
                </c:pt>
                <c:pt idx="12">
                  <c:v>0.9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BE-423C-8B06-8CF33FB6F48A}"/>
            </c:ext>
          </c:extLst>
        </c:ser>
        <c:ser>
          <c:idx val="1"/>
          <c:order val="1"/>
          <c:tx>
            <c:strRef>
              <c:f>Sheet9!$E$1</c:f>
              <c:strCache>
                <c:ptCount val="1"/>
                <c:pt idx="0">
                  <c:v>Empirical CDF Dataset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Sheet9!$C$2:$C$21</c:f>
              <c:numCache>
                <c:formatCode>General</c:formatCode>
                <c:ptCount val="2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51</c:v>
                </c:pt>
                <c:pt idx="7">
                  <c:v>52</c:v>
                </c:pt>
                <c:pt idx="8">
                  <c:v>52</c:v>
                </c:pt>
                <c:pt idx="9">
                  <c:v>53</c:v>
                </c:pt>
                <c:pt idx="10">
                  <c:v>53</c:v>
                </c:pt>
                <c:pt idx="11">
                  <c:v>54</c:v>
                </c:pt>
                <c:pt idx="12">
                  <c:v>54</c:v>
                </c:pt>
                <c:pt idx="13">
                  <c:v>55</c:v>
                </c:pt>
                <c:pt idx="14">
                  <c:v>55</c:v>
                </c:pt>
                <c:pt idx="15">
                  <c:v>56</c:v>
                </c:pt>
                <c:pt idx="16">
                  <c:v>57</c:v>
                </c:pt>
                <c:pt idx="17">
                  <c:v>58</c:v>
                </c:pt>
                <c:pt idx="18">
                  <c:v>59</c:v>
                </c:pt>
                <c:pt idx="19">
                  <c:v>60</c:v>
                </c:pt>
              </c:numCache>
            </c:numRef>
          </c:cat>
          <c:val>
            <c:numRef>
              <c:f>Sheet9!$E$2:$E$21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0.1</c:v>
                </c:pt>
                <c:pt idx="7">
                  <c:v>0.2</c:v>
                </c:pt>
                <c:pt idx="8">
                  <c:v>0.2</c:v>
                </c:pt>
                <c:pt idx="9">
                  <c:v>0.3</c:v>
                </c:pt>
                <c:pt idx="10">
                  <c:v>0.3</c:v>
                </c:pt>
                <c:pt idx="11">
                  <c:v>0.4</c:v>
                </c:pt>
                <c:pt idx="12">
                  <c:v>0.4</c:v>
                </c:pt>
                <c:pt idx="13">
                  <c:v>0.5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E-423C-8B06-8CF33FB6F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8833407"/>
        <c:axId val="1728832447"/>
      </c:barChart>
      <c:catAx>
        <c:axId val="172883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832447"/>
        <c:crosses val="autoZero"/>
        <c:auto val="1"/>
        <c:lblAlgn val="ctr"/>
        <c:lblOffset val="100"/>
        <c:noMultiLvlLbl val="0"/>
      </c:catAx>
      <c:valAx>
        <c:axId val="172883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83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Sheet10!$A$1</c:f>
              <c:strCache>
                <c:ptCount val="1"/>
                <c:pt idx="0">
                  <c:v>Number of Downloads (x)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Sheet10!$A$2:$A$22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C-4007-86C7-12452164E2A5}"/>
            </c:ext>
          </c:extLst>
        </c:ser>
        <c:ser>
          <c:idx val="1"/>
          <c:order val="1"/>
          <c:tx>
            <c:strRef>
              <c:f>Sheet10!$B$1</c:f>
              <c:strCache>
                <c:ptCount val="1"/>
                <c:pt idx="0">
                  <c:v>Probability P(X=x)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Sheet10!$B$2:$B$22</c:f>
              <c:numCache>
                <c:formatCode>General</c:formatCode>
                <c:ptCount val="21"/>
                <c:pt idx="0">
                  <c:v>7.7562793638189576E-2</c:v>
                </c:pt>
                <c:pt idx="1">
                  <c:v>0.21153489174051707</c:v>
                </c:pt>
                <c:pt idx="2">
                  <c:v>0.27403383702748796</c:v>
                </c:pt>
                <c:pt idx="3">
                  <c:v>0.2242095030224901</c:v>
                </c:pt>
                <c:pt idx="4">
                  <c:v>0.12993959834257951</c:v>
                </c:pt>
                <c:pt idx="5">
                  <c:v>5.6700915640398267E-2</c:v>
                </c:pt>
                <c:pt idx="6">
                  <c:v>1.9329857604681248E-2</c:v>
                </c:pt>
                <c:pt idx="7">
                  <c:v>5.2717793467312417E-3</c:v>
                </c:pt>
                <c:pt idx="8">
                  <c:v>1.1681783779688548E-3</c:v>
                </c:pt>
                <c:pt idx="9">
                  <c:v>2.1239606872160987E-4</c:v>
                </c:pt>
                <c:pt idx="10">
                  <c:v>3.1859410308241526E-5</c:v>
                </c:pt>
                <c:pt idx="11">
                  <c:v>3.9495136745753796E-6</c:v>
                </c:pt>
                <c:pt idx="12">
                  <c:v>4.0392753489975693E-7</c:v>
                </c:pt>
                <c:pt idx="13">
                  <c:v>3.3896016914664762E-8</c:v>
                </c:pt>
                <c:pt idx="14">
                  <c:v>2.3110920623635108E-9</c:v>
                </c:pt>
                <c:pt idx="15">
                  <c:v>1.2605956703801013E-10</c:v>
                </c:pt>
                <c:pt idx="16">
                  <c:v>5.3718565499152056E-12</c:v>
                </c:pt>
                <c:pt idx="17">
                  <c:v>1.723590336871189E-13</c:v>
                </c:pt>
                <c:pt idx="18">
                  <c:v>3.9172507656163569E-15</c:v>
                </c:pt>
                <c:pt idx="19">
                  <c:v>5.6228479889229538E-17</c:v>
                </c:pt>
                <c:pt idx="20">
                  <c:v>3.8337599924474656E-19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DC-4007-86C7-12452164E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8786880"/>
        <c:axId val="418785920"/>
        <c:axId val="0"/>
      </c:bar3DChart>
      <c:catAx>
        <c:axId val="41878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85920"/>
        <c:crosses val="autoZero"/>
        <c:auto val="1"/>
        <c:lblAlgn val="ctr"/>
        <c:lblOffset val="100"/>
        <c:noMultiLvlLbl val="0"/>
      </c:catAx>
      <c:valAx>
        <c:axId val="41878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8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Sheet11!$B$1</c:f>
              <c:strCache>
                <c:ptCount val="1"/>
                <c:pt idx="0">
                  <c:v>Probability P(X=x)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Sheet11!$A$2:$A$14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Sheet11!$B$2:$B$14</c:f>
              <c:numCache>
                <c:formatCode>General</c:formatCode>
                <c:ptCount val="13"/>
                <c:pt idx="0">
                  <c:v>2.4787521766663585E-3</c:v>
                </c:pt>
                <c:pt idx="1">
                  <c:v>1.4872513059998151E-2</c:v>
                </c:pt>
                <c:pt idx="2">
                  <c:v>4.4617539179994462E-2</c:v>
                </c:pt>
                <c:pt idx="3">
                  <c:v>8.9235078359988909E-2</c:v>
                </c:pt>
                <c:pt idx="4">
                  <c:v>0.13385261753998337</c:v>
                </c:pt>
                <c:pt idx="5">
                  <c:v>0.16062314104798003</c:v>
                </c:pt>
                <c:pt idx="6">
                  <c:v>0.16062314104798003</c:v>
                </c:pt>
                <c:pt idx="7">
                  <c:v>0.13767697804112577</c:v>
                </c:pt>
                <c:pt idx="8">
                  <c:v>0.10325773353084432</c:v>
                </c:pt>
                <c:pt idx="9">
                  <c:v>6.883848902056286E-2</c:v>
                </c:pt>
                <c:pt idx="10">
                  <c:v>4.1303093412337732E-2</c:v>
                </c:pt>
                <c:pt idx="11">
                  <c:v>2.2528960043093311E-2</c:v>
                </c:pt>
                <c:pt idx="12">
                  <c:v>1.1264480021546661E-2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5-4D47-9C12-95B40CA4E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86303984"/>
        <c:axId val="786301104"/>
      </c:barChart>
      <c:catAx>
        <c:axId val="786303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301104"/>
        <c:crosses val="autoZero"/>
        <c:auto val="1"/>
        <c:lblAlgn val="ctr"/>
        <c:lblOffset val="100"/>
        <c:noMultiLvlLbl val="0"/>
      </c:catAx>
      <c:valAx>
        <c:axId val="78630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30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Sheet12!$B$1</c:f>
              <c:strCache>
                <c:ptCount val="1"/>
                <c:pt idx="0">
                  <c:v>Probability Density 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Sheet12!$A$2:$A$22</c:f>
              <c:numCache>
                <c:formatCode>General</c:formatCode>
                <c:ptCount val="21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27.5</c:v>
                </c:pt>
                <c:pt idx="16">
                  <c:v>28</c:v>
                </c:pt>
                <c:pt idx="17">
                  <c:v>28.5</c:v>
                </c:pt>
                <c:pt idx="18">
                  <c:v>29</c:v>
                </c:pt>
                <c:pt idx="19">
                  <c:v>29.5</c:v>
                </c:pt>
                <c:pt idx="20">
                  <c:v>30</c:v>
                </c:pt>
              </c:numCache>
            </c:numRef>
          </c:xVal>
          <c:yVal>
            <c:numRef>
              <c:f>Sheet12!$B$2:$B$22</c:f>
              <c:numCache>
                <c:formatCode>General</c:formatCode>
                <c:ptCount val="21"/>
                <c:pt idx="0">
                  <c:v>1.0798193302637612E-2</c:v>
                </c:pt>
                <c:pt idx="1">
                  <c:v>1.3123162954935321E-2</c:v>
                </c:pt>
                <c:pt idx="2">
                  <c:v>1.5790031660178828E-2</c:v>
                </c:pt>
                <c:pt idx="3">
                  <c:v>1.8809815475377387E-2</c:v>
                </c:pt>
                <c:pt idx="4">
                  <c:v>2.2184166935891109E-2</c:v>
                </c:pt>
                <c:pt idx="5">
                  <c:v>2.5903519133178347E-2</c:v>
                </c:pt>
                <c:pt idx="6">
                  <c:v>2.9945493127148972E-2</c:v>
                </c:pt>
                <c:pt idx="7">
                  <c:v>3.427371840956147E-2</c:v>
                </c:pt>
                <c:pt idx="8">
                  <c:v>3.8837210996642592E-2</c:v>
                </c:pt>
                <c:pt idx="9">
                  <c:v>4.3570435406510108E-2</c:v>
                </c:pt>
                <c:pt idx="10">
                  <c:v>4.8394144903828672E-2</c:v>
                </c:pt>
                <c:pt idx="11">
                  <c:v>5.3217049979750963E-2</c:v>
                </c:pt>
                <c:pt idx="12">
                  <c:v>5.7938310552296549E-2</c:v>
                </c:pt>
                <c:pt idx="13">
                  <c:v>6.2450786673352257E-2</c:v>
                </c:pt>
                <c:pt idx="14">
                  <c:v>6.6644920578359926E-2</c:v>
                </c:pt>
                <c:pt idx="15">
                  <c:v>7.0413065352859905E-2</c:v>
                </c:pt>
                <c:pt idx="16">
                  <c:v>7.3654028060664664E-2</c:v>
                </c:pt>
                <c:pt idx="17">
                  <c:v>7.6277563092104816E-2</c:v>
                </c:pt>
                <c:pt idx="18">
                  <c:v>7.8208538795091181E-2</c:v>
                </c:pt>
                <c:pt idx="19">
                  <c:v>7.9390509495402356E-2</c:v>
                </c:pt>
                <c:pt idx="20">
                  <c:v>7.9788456080286549E-2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E8-433B-B0E8-651A503AE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238384"/>
        <c:axId val="788238864"/>
      </c:scatterChart>
      <c:valAx>
        <c:axId val="78823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238864"/>
        <c:crosses val="autoZero"/>
        <c:crossBetween val="midCat"/>
      </c:valAx>
      <c:valAx>
        <c:axId val="78823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23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Hours Studied</a:t>
            </a:r>
            <a:r>
              <a:rPr lang="en-US" baseline="0"/>
              <a:t> vs Exam Scores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Sheet13!$B$1</c:f>
              <c:strCache>
                <c:ptCount val="1"/>
                <c:pt idx="0">
                  <c:v>Exam Scores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Sheet13!$A$2:$A$4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xVal>
          <c:yVal>
            <c:numRef>
              <c:f>Sheet13!$B$2:$B$4</c:f>
              <c:numCache>
                <c:formatCode>General</c:formatCode>
                <c:ptCount val="3"/>
                <c:pt idx="0">
                  <c:v>60</c:v>
                </c:pt>
                <c:pt idx="1">
                  <c:v>70</c:v>
                </c:pt>
                <c:pt idx="2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42-4158-8813-DC6FFEC5C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899792"/>
        <c:axId val="430900272"/>
      </c:scatterChart>
      <c:valAx>
        <c:axId val="43089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00272"/>
        <c:crosses val="autoZero"/>
        <c:crossBetween val="midCat"/>
      </c:valAx>
      <c:valAx>
        <c:axId val="43090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9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Hours Studied</a:t>
            </a:r>
            <a:r>
              <a:rPr lang="en-US" baseline="0"/>
              <a:t> vs Exam Scores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Sheet13!$B$1</c:f>
              <c:strCache>
                <c:ptCount val="1"/>
                <c:pt idx="0">
                  <c:v>Exam Scores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Sheet13!$A$2:$A$4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xVal>
          <c:yVal>
            <c:numRef>
              <c:f>Sheet13!$B$2:$B$4</c:f>
              <c:numCache>
                <c:formatCode>General</c:formatCode>
                <c:ptCount val="3"/>
                <c:pt idx="0">
                  <c:v>60</c:v>
                </c:pt>
                <c:pt idx="1">
                  <c:v>70</c:v>
                </c:pt>
                <c:pt idx="2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12-4249-964F-ABCC6B3C5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899792"/>
        <c:axId val="430900272"/>
      </c:scatterChart>
      <c:valAx>
        <c:axId val="43089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00272"/>
        <c:crosses val="autoZero"/>
        <c:crossBetween val="midCat"/>
      </c:valAx>
      <c:valAx>
        <c:axId val="43090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9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Bernoulli</a:t>
            </a:r>
            <a:r>
              <a:rPr lang="en-IN" baseline="0"/>
              <a:t> Histogram(p=0.3)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Sheet16!$F$2:$G$2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3-4EB5-A057-4EA433E374F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Sheet16!$F$3:$G$3</c:f>
              <c:numCache>
                <c:formatCode>General</c:formatCode>
                <c:ptCount val="2"/>
                <c:pt idx="0">
                  <c:v>1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13-4EB5-A057-4EA433E37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797583"/>
        <c:axId val="203800463"/>
      </c:barChart>
      <c:catAx>
        <c:axId val="203797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00463"/>
        <c:crosses val="autoZero"/>
        <c:auto val="1"/>
        <c:lblAlgn val="ctr"/>
        <c:lblOffset val="100"/>
        <c:noMultiLvlLbl val="0"/>
      </c:catAx>
      <c:valAx>
        <c:axId val="2038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97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Binomial</a:t>
            </a:r>
            <a:r>
              <a:rPr lang="en-IN" baseline="0"/>
              <a:t> Histogram(n=5,p=0.3)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Sheet16!$I$2:$I$7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Sheet16!$J$2:$J$7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E-4A8F-BE7E-A3869DE1F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18346623"/>
        <c:axId val="1518343743"/>
        <c:axId val="0"/>
      </c:bar3DChart>
      <c:catAx>
        <c:axId val="151834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343743"/>
        <c:crosses val="autoZero"/>
        <c:auto val="1"/>
        <c:lblAlgn val="ctr"/>
        <c:lblOffset val="100"/>
        <c:noMultiLvlLbl val="0"/>
      </c:catAx>
      <c:valAx>
        <c:axId val="151834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34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Poisson</a:t>
            </a:r>
            <a:r>
              <a:rPr lang="en-IN" baseline="0"/>
              <a:t> Histogram(</a:t>
            </a:r>
            <a:r>
              <a:rPr lang="el-GR" baseline="0"/>
              <a:t>λ=5</a:t>
            </a:r>
            <a:r>
              <a:rPr lang="en-US" baseline="0"/>
              <a:t>)</a:t>
            </a:r>
            <a:endParaRPr lang="en-IN"/>
          </a:p>
        </c:rich>
      </c:tx>
      <c:layout>
        <c:manualLayout>
          <c:xMode val="edge"/>
          <c:yMode val="edge"/>
          <c:x val="0.4039374453193350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Sheet16!$L$2:$L$10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Sheet16!$M$2:$M$10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FA-4B8F-95CC-107B5E970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4031407"/>
        <c:axId val="1544035727"/>
      </c:barChart>
      <c:catAx>
        <c:axId val="154403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35727"/>
        <c:crosses val="autoZero"/>
        <c:auto val="1"/>
        <c:lblAlgn val="ctr"/>
        <c:lblOffset val="100"/>
        <c:noMultiLvlLbl val="0"/>
      </c:catAx>
      <c:valAx>
        <c:axId val="154403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3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effectLst/>
              </a:rPr>
              <a:t>Uniform Delivery Times Histogram (15,25)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17103077275809"/>
          <c:y val="0.18206889016005712"/>
          <c:w val="0.8965579615048119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Sheet17!$E$2:$E$6</c:f>
              <c:numCache>
                <c:formatCode>General</c:formatCode>
                <c:ptCount val="5"/>
                <c:pt idx="0">
                  <c:v>17</c:v>
                </c:pt>
                <c:pt idx="1">
                  <c:v>19</c:v>
                </c:pt>
                <c:pt idx="2">
                  <c:v>21</c:v>
                </c:pt>
                <c:pt idx="3">
                  <c:v>23</c:v>
                </c:pt>
                <c:pt idx="4">
                  <c:v>25</c:v>
                </c:pt>
              </c:numCache>
            </c:numRef>
          </c:cat>
          <c:val>
            <c:numRef>
              <c:f>Sheet17!$F$2:$F$6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8-4872-ADBA-D49128995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8554623"/>
        <c:axId val="268556063"/>
      </c:barChart>
      <c:catAx>
        <c:axId val="26855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56063"/>
        <c:crosses val="autoZero"/>
        <c:auto val="1"/>
        <c:lblAlgn val="ctr"/>
        <c:lblOffset val="100"/>
        <c:noMultiLvlLbl val="0"/>
      </c:catAx>
      <c:valAx>
        <c:axId val="26855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5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effectLst/>
              </a:rPr>
              <a:t>Normal Delivery Times Histogram (</a:t>
            </a:r>
            <a:r>
              <a:rPr lang="el-GR">
                <a:effectLst/>
              </a:rPr>
              <a:t>μ=30, σ=5)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Sheet17!$H$2:$H$6</c:f>
              <c:numCache>
                <c:formatCode>General</c:formatCode>
                <c:ptCount val="5"/>
                <c:pt idx="0">
                  <c:v>24</c:v>
                </c:pt>
                <c:pt idx="1">
                  <c:v>28</c:v>
                </c:pt>
                <c:pt idx="2">
                  <c:v>32</c:v>
                </c:pt>
                <c:pt idx="3">
                  <c:v>36</c:v>
                </c:pt>
                <c:pt idx="4">
                  <c:v>45</c:v>
                </c:pt>
              </c:numCache>
            </c:numRef>
          </c:cat>
          <c:val>
            <c:numRef>
              <c:f>Sheet17!$I$2:$I$6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27-44DF-8779-E13B81BA2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9048031"/>
        <c:axId val="269049951"/>
      </c:barChart>
      <c:catAx>
        <c:axId val="26904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049951"/>
        <c:crosses val="autoZero"/>
        <c:auto val="1"/>
        <c:lblAlgn val="ctr"/>
        <c:lblOffset val="100"/>
        <c:noMultiLvlLbl val="0"/>
      </c:catAx>
      <c:valAx>
        <c:axId val="26904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04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Probability P(x1, x2, x3)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Sheet2!$D$2:$D$29</c:f>
              <c:strCache>
                <c:ptCount val="28"/>
                <c:pt idx="0">
                  <c:v>(0, 0, 6)</c:v>
                </c:pt>
                <c:pt idx="1">
                  <c:v>(0, 1, 5)</c:v>
                </c:pt>
                <c:pt idx="2">
                  <c:v>(0, 2, 4)</c:v>
                </c:pt>
                <c:pt idx="3">
                  <c:v>(0, 3, 3)</c:v>
                </c:pt>
                <c:pt idx="4">
                  <c:v>(0, 4, 2)</c:v>
                </c:pt>
                <c:pt idx="5">
                  <c:v>(0, 5, 1)</c:v>
                </c:pt>
                <c:pt idx="6">
                  <c:v>(0, 6, 0)</c:v>
                </c:pt>
                <c:pt idx="7">
                  <c:v>(1, 0, 5)</c:v>
                </c:pt>
                <c:pt idx="8">
                  <c:v>(1, 1, 4)</c:v>
                </c:pt>
                <c:pt idx="9">
                  <c:v>(1, 2, 3)</c:v>
                </c:pt>
                <c:pt idx="10">
                  <c:v>(1, 3, 2)</c:v>
                </c:pt>
                <c:pt idx="11">
                  <c:v>(1, 4, 1)</c:v>
                </c:pt>
                <c:pt idx="12">
                  <c:v>(1, 5, 0)</c:v>
                </c:pt>
                <c:pt idx="13">
                  <c:v>(2, 0, 4)</c:v>
                </c:pt>
                <c:pt idx="14">
                  <c:v>(2, 1, 3)</c:v>
                </c:pt>
                <c:pt idx="15">
                  <c:v>(2, 2, 2)</c:v>
                </c:pt>
                <c:pt idx="16">
                  <c:v>(2, 3, 1)</c:v>
                </c:pt>
                <c:pt idx="17">
                  <c:v>(2, 4, 0)</c:v>
                </c:pt>
                <c:pt idx="18">
                  <c:v>(3, 0, 3)</c:v>
                </c:pt>
                <c:pt idx="19">
                  <c:v>(3, 1, 2)</c:v>
                </c:pt>
                <c:pt idx="20">
                  <c:v>(3, 2, 1)</c:v>
                </c:pt>
                <c:pt idx="21">
                  <c:v>(3, 3, 0)</c:v>
                </c:pt>
                <c:pt idx="22">
                  <c:v>(4, 0, 2)</c:v>
                </c:pt>
                <c:pt idx="23">
                  <c:v>(4, 1, 1)</c:v>
                </c:pt>
                <c:pt idx="24">
                  <c:v>(4, 2, 0)</c:v>
                </c:pt>
                <c:pt idx="25">
                  <c:v>(5, 0, 1)</c:v>
                </c:pt>
                <c:pt idx="26">
                  <c:v>(5, 1, 0)</c:v>
                </c:pt>
                <c:pt idx="27">
                  <c:v>(6, 0, 0)</c:v>
                </c:pt>
              </c:strCache>
            </c:strRef>
          </c:cat>
          <c:val>
            <c:numRef>
              <c:f>Sheet2!$G$2:$G$29</c:f>
              <c:numCache>
                <c:formatCode>General</c:formatCode>
                <c:ptCount val="28"/>
                <c:pt idx="0">
                  <c:v>2.4414062499999957E-4</c:v>
                </c:pt>
                <c:pt idx="1">
                  <c:v>2.0507812499999966E-3</c:v>
                </c:pt>
                <c:pt idx="2">
                  <c:v>7.1777343749999901E-3</c:v>
                </c:pt>
                <c:pt idx="3">
                  <c:v>1.3398437499999983E-2</c:v>
                </c:pt>
                <c:pt idx="4">
                  <c:v>1.4068359374999988E-2</c:v>
                </c:pt>
                <c:pt idx="5">
                  <c:v>7.8782812499999851E-3</c:v>
                </c:pt>
                <c:pt idx="6">
                  <c:v>1.8382656249999959E-3</c:v>
                </c:pt>
                <c:pt idx="7">
                  <c:v>2.3437499999999964E-3</c:v>
                </c:pt>
                <c:pt idx="8">
                  <c:v>1.6406249999999976E-2</c:v>
                </c:pt>
                <c:pt idx="9">
                  <c:v>4.5937499999999944E-2</c:v>
                </c:pt>
                <c:pt idx="10">
                  <c:v>6.4312499999999967E-2</c:v>
                </c:pt>
                <c:pt idx="11">
                  <c:v>4.5018749999999927E-2</c:v>
                </c:pt>
                <c:pt idx="12">
                  <c:v>1.2605249999999976E-2</c:v>
                </c:pt>
                <c:pt idx="13">
                  <c:v>9.3749999999999892E-3</c:v>
                </c:pt>
                <c:pt idx="14">
                  <c:v>5.2499999999999943E-2</c:v>
                </c:pt>
                <c:pt idx="15">
                  <c:v>0.11024999999999992</c:v>
                </c:pt>
                <c:pt idx="16">
                  <c:v>0.10289999999999988</c:v>
                </c:pt>
                <c:pt idx="17">
                  <c:v>3.601499999999995E-2</c:v>
                </c:pt>
                <c:pt idx="18">
                  <c:v>1.9999999999999983E-2</c:v>
                </c:pt>
                <c:pt idx="19">
                  <c:v>8.3999999999999991E-2</c:v>
                </c:pt>
                <c:pt idx="20">
                  <c:v>0.1176</c:v>
                </c:pt>
                <c:pt idx="21">
                  <c:v>5.4879999999999943E-2</c:v>
                </c:pt>
                <c:pt idx="22">
                  <c:v>2.4E-2</c:v>
                </c:pt>
                <c:pt idx="23">
                  <c:v>6.7199999999999926E-2</c:v>
                </c:pt>
                <c:pt idx="24">
                  <c:v>4.7039999999999998E-2</c:v>
                </c:pt>
                <c:pt idx="25">
                  <c:v>1.5359999999999985E-2</c:v>
                </c:pt>
                <c:pt idx="26">
                  <c:v>2.1503999999999975E-2</c:v>
                </c:pt>
                <c:pt idx="27">
                  <c:v>4.0959999999999955E-3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20-40E2-8F34-C8D5326E7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5441872"/>
        <c:axId val="235438512"/>
        <c:axId val="0"/>
      </c:bar3DChart>
      <c:catAx>
        <c:axId val="235441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438512"/>
        <c:crosses val="autoZero"/>
        <c:auto val="1"/>
        <c:lblAlgn val="ctr"/>
        <c:lblOffset val="100"/>
        <c:noMultiLvlLbl val="0"/>
      </c:catAx>
      <c:valAx>
        <c:axId val="23543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44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27</xdr:row>
      <xdr:rowOff>44825</xdr:rowOff>
    </xdr:from>
    <xdr:to>
      <xdr:col>6</xdr:col>
      <xdr:colOff>11206</xdr:colOff>
      <xdr:row>39</xdr:row>
      <xdr:rowOff>179295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8A2AC-639C-5426-2ED0-C97F48BE6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138793</xdr:rowOff>
    </xdr:from>
    <xdr:to>
      <xdr:col>6</xdr:col>
      <xdr:colOff>326571</xdr:colOff>
      <xdr:row>32</xdr:row>
      <xdr:rowOff>24493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0064CA-1656-0725-DC24-5E327EF1FD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71437</xdr:rowOff>
    </xdr:from>
    <xdr:to>
      <xdr:col>5</xdr:col>
      <xdr:colOff>533400</xdr:colOff>
      <xdr:row>25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7847A8-82BF-4AC0-75CA-1EF1050F5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100012</xdr:rowOff>
    </xdr:from>
    <xdr:to>
      <xdr:col>6</xdr:col>
      <xdr:colOff>533400</xdr:colOff>
      <xdr:row>30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8C4363-F027-1789-46EB-B38FFCE26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33337</xdr:rowOff>
    </xdr:from>
    <xdr:to>
      <xdr:col>7</xdr:col>
      <xdr:colOff>123825</xdr:colOff>
      <xdr:row>36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0A913-283D-EFF1-9BF8-EC563430F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33337</xdr:rowOff>
    </xdr:from>
    <xdr:to>
      <xdr:col>7</xdr:col>
      <xdr:colOff>304800</xdr:colOff>
      <xdr:row>37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1A7985-8DA3-6A1F-00F4-D16CBF860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4762</xdr:rowOff>
    </xdr:from>
    <xdr:to>
      <xdr:col>5</xdr:col>
      <xdr:colOff>314325</xdr:colOff>
      <xdr:row>36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83236F-5A03-F045-E442-C673BEC1A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61</xdr:row>
      <xdr:rowOff>109537</xdr:rowOff>
    </xdr:from>
    <xdr:to>
      <xdr:col>5</xdr:col>
      <xdr:colOff>314325</xdr:colOff>
      <xdr:row>75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6C6D22-7DEC-1721-19BD-9F5712D1A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661987</xdr:colOff>
      <xdr:row>24</xdr:row>
      <xdr:rowOff>52387</xdr:rowOff>
    </xdr:from>
    <xdr:to>
      <xdr:col>5</xdr:col>
      <xdr:colOff>593911</xdr:colOff>
      <xdr:row>40</xdr:row>
      <xdr:rowOff>89647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73DAB3-9173-BB4E-1D64-549E8721B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23812</xdr:rowOff>
    </xdr:from>
    <xdr:to>
      <xdr:col>5</xdr:col>
      <xdr:colOff>66675</xdr:colOff>
      <xdr:row>36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E04511-67C9-6679-DCBB-B760AD74FD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33337</xdr:rowOff>
    </xdr:from>
    <xdr:to>
      <xdr:col>5</xdr:col>
      <xdr:colOff>66675</xdr:colOff>
      <xdr:row>29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698702-02CE-7A8B-E5B0-B151270F7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80962</xdr:rowOff>
    </xdr:from>
    <xdr:to>
      <xdr:col>4</xdr:col>
      <xdr:colOff>409575</xdr:colOff>
      <xdr:row>36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96F28A-3B74-AC62-584D-F24724BD3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90487</xdr:rowOff>
    </xdr:from>
    <xdr:to>
      <xdr:col>5</xdr:col>
      <xdr:colOff>276225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73D94F-6197-90A8-269D-88C5F0EEF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57150</xdr:rowOff>
    </xdr:from>
    <xdr:to>
      <xdr:col>2</xdr:col>
      <xdr:colOff>1647825</xdr:colOff>
      <xdr:row>20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C99E15-785C-45C3-A74F-B31BEAB1BC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547687</xdr:colOff>
      <xdr:row>39</xdr:row>
      <xdr:rowOff>33337</xdr:rowOff>
    </xdr:from>
    <xdr:to>
      <xdr:col>10</xdr:col>
      <xdr:colOff>19050</xdr:colOff>
      <xdr:row>47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01BB6D-1FA7-E73D-6E68-30F8268DE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</xdr:colOff>
      <xdr:row>29</xdr:row>
      <xdr:rowOff>61912</xdr:rowOff>
    </xdr:from>
    <xdr:to>
      <xdr:col>18</xdr:col>
      <xdr:colOff>309562</xdr:colOff>
      <xdr:row>43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8147E1-DB45-77BC-DCEF-6A556A111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185737</xdr:colOff>
      <xdr:row>12</xdr:row>
      <xdr:rowOff>80962</xdr:rowOff>
    </xdr:from>
    <xdr:to>
      <xdr:col>4</xdr:col>
      <xdr:colOff>471487</xdr:colOff>
      <xdr:row>26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8A7FE6-FD50-69A8-E255-60736BA81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214312</xdr:colOff>
      <xdr:row>12</xdr:row>
      <xdr:rowOff>95249</xdr:rowOff>
    </xdr:from>
    <xdr:to>
      <xdr:col>15</xdr:col>
      <xdr:colOff>390525</xdr:colOff>
      <xdr:row>25</xdr:row>
      <xdr:rowOff>71436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523CB0-E660-F535-CC8E-37E6A5EAE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100012</xdr:colOff>
      <xdr:row>13</xdr:row>
      <xdr:rowOff>161924</xdr:rowOff>
    </xdr:from>
    <xdr:to>
      <xdr:col>3</xdr:col>
      <xdr:colOff>657225</xdr:colOff>
      <xdr:row>26</xdr:row>
      <xdr:rowOff>80961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1BFFBF-99FA-B8B4-61CC-D00E72543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485777</xdr:colOff>
      <xdr:row>29</xdr:row>
      <xdr:rowOff>171451</xdr:rowOff>
    </xdr:from>
    <xdr:to>
      <xdr:col>6</xdr:col>
      <xdr:colOff>369795</xdr:colOff>
      <xdr:row>43</xdr:row>
      <xdr:rowOff>11207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69D7B4-08D5-B7A7-BA37-EE19E18DC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44F3-0527-4C8C-BF65-97392002FF7A}">
  <dimension ref="A1:B27"/>
  <sheetViews>
    <sheetView zoomScale="85" zoomScaleNormal="85" workbookViewId="0">
      <selection activeCell="U45" sqref="U45:U50"/>
    </sheetView>
  </sheetViews>
  <sheetFormatPr defaultRowHeight="15" x14ac:dyDescent="0.25"/>
  <cols>
    <col min="1" max="1" width="22.5703125" customWidth="1"/>
    <col min="2" max="2" width="25.5703125" customWidth="1"/>
  </cols>
  <sheetData>
    <row r="1" spans="1:2" ht="30" x14ac:dyDescent="0.25">
      <c r="A1" s="1" t="s">
        <v>0</v>
      </c>
      <c r="B1" t="s">
        <v>1</v>
      </c>
    </row>
    <row r="2" spans="1:2" x14ac:dyDescent="0.25">
      <c r="A2">
        <v>0</v>
      </c>
      <c r="B2">
        <f>_xlfn.BINOM.DIST(A2, 25, 0.04, FALSE)</f>
        <v>0.36039671685801827</v>
      </c>
    </row>
    <row r="3" spans="1:2" x14ac:dyDescent="0.25">
      <c r="A3">
        <v>1</v>
      </c>
      <c r="B3">
        <f t="shared" ref="B3:B25" si="0">_xlfn.BINOM.DIST(A3, 25, 0.04, FALSE)</f>
        <v>0.3754132467271023</v>
      </c>
    </row>
    <row r="4" spans="1:2" x14ac:dyDescent="0.25">
      <c r="A4">
        <v>2</v>
      </c>
      <c r="B4">
        <f t="shared" si="0"/>
        <v>0.18770662336355126</v>
      </c>
    </row>
    <row r="5" spans="1:2" x14ac:dyDescent="0.25">
      <c r="A5">
        <v>3</v>
      </c>
      <c r="B5">
        <f t="shared" si="0"/>
        <v>5.9961838018912174E-2</v>
      </c>
    </row>
    <row r="6" spans="1:2" x14ac:dyDescent="0.25">
      <c r="A6">
        <v>4</v>
      </c>
      <c r="B6">
        <f t="shared" si="0"/>
        <v>1.3741254546000716E-2</v>
      </c>
    </row>
    <row r="7" spans="1:2" x14ac:dyDescent="0.25">
      <c r="A7">
        <v>5</v>
      </c>
      <c r="B7">
        <f t="shared" si="0"/>
        <v>2.4047195455501242E-3</v>
      </c>
    </row>
    <row r="8" spans="1:2" x14ac:dyDescent="0.25">
      <c r="A8">
        <v>6</v>
      </c>
      <c r="B8">
        <f t="shared" si="0"/>
        <v>3.3398882577085053E-4</v>
      </c>
    </row>
    <row r="9" spans="1:2" x14ac:dyDescent="0.25">
      <c r="A9">
        <v>7</v>
      </c>
      <c r="B9">
        <f t="shared" si="0"/>
        <v>3.7772545771703361E-5</v>
      </c>
    </row>
    <row r="10" spans="1:2" x14ac:dyDescent="0.25">
      <c r="A10">
        <v>8</v>
      </c>
      <c r="B10">
        <f t="shared" si="0"/>
        <v>3.5411761660971901E-6</v>
      </c>
    </row>
    <row r="11" spans="1:2" x14ac:dyDescent="0.25">
      <c r="A11">
        <v>9</v>
      </c>
      <c r="B11">
        <f t="shared" si="0"/>
        <v>2.7870367973913056E-7</v>
      </c>
    </row>
    <row r="12" spans="1:2" x14ac:dyDescent="0.25">
      <c r="A12">
        <v>10</v>
      </c>
      <c r="B12">
        <f t="shared" si="0"/>
        <v>1.8580245315941953E-8</v>
      </c>
    </row>
    <row r="13" spans="1:2" x14ac:dyDescent="0.25">
      <c r="A13">
        <v>11</v>
      </c>
      <c r="B13">
        <f t="shared" si="0"/>
        <v>1.0556957565876177E-9</v>
      </c>
    </row>
    <row r="14" spans="1:2" x14ac:dyDescent="0.25">
      <c r="A14">
        <v>12</v>
      </c>
      <c r="B14">
        <f t="shared" si="0"/>
        <v>5.1318543723009017E-11</v>
      </c>
    </row>
    <row r="15" spans="1:2" x14ac:dyDescent="0.25">
      <c r="A15">
        <v>13</v>
      </c>
      <c r="B15">
        <f t="shared" si="0"/>
        <v>2.1382726551253688E-12</v>
      </c>
    </row>
    <row r="16" spans="1:2" x14ac:dyDescent="0.25">
      <c r="A16">
        <v>14</v>
      </c>
      <c r="B16">
        <f t="shared" si="0"/>
        <v>7.6366880540192599E-14</v>
      </c>
    </row>
    <row r="17" spans="1:2" x14ac:dyDescent="0.25">
      <c r="A17">
        <v>15</v>
      </c>
      <c r="B17">
        <f t="shared" si="0"/>
        <v>2.333432460950316E-15</v>
      </c>
    </row>
    <row r="18" spans="1:2" x14ac:dyDescent="0.25">
      <c r="A18">
        <v>16</v>
      </c>
      <c r="B18">
        <f t="shared" si="0"/>
        <v>6.0766470337247793E-17</v>
      </c>
    </row>
    <row r="19" spans="1:2" x14ac:dyDescent="0.25">
      <c r="A19">
        <v>17</v>
      </c>
      <c r="B19">
        <f t="shared" si="0"/>
        <v>1.340436845674583E-18</v>
      </c>
    </row>
    <row r="20" spans="1:2" x14ac:dyDescent="0.25">
      <c r="A20">
        <v>18</v>
      </c>
      <c r="B20">
        <f t="shared" si="0"/>
        <v>2.4822904549529416E-20</v>
      </c>
    </row>
    <row r="21" spans="1:2" x14ac:dyDescent="0.25">
      <c r="A21">
        <v>19</v>
      </c>
      <c r="B21">
        <f t="shared" si="0"/>
        <v>3.8105335931295353E-22</v>
      </c>
    </row>
    <row r="22" spans="1:2" x14ac:dyDescent="0.25">
      <c r="A22">
        <v>20</v>
      </c>
      <c r="B22">
        <f t="shared" si="0"/>
        <v>4.7631669914119405E-24</v>
      </c>
    </row>
    <row r="23" spans="1:2" x14ac:dyDescent="0.25">
      <c r="A23">
        <v>21</v>
      </c>
      <c r="B23">
        <f t="shared" si="0"/>
        <v>4.7253640787816219E-26</v>
      </c>
    </row>
    <row r="24" spans="1:2" x14ac:dyDescent="0.25">
      <c r="A24">
        <v>22</v>
      </c>
      <c r="B24">
        <f t="shared" si="0"/>
        <v>3.5798212718042183E-28</v>
      </c>
    </row>
    <row r="25" spans="1:2" x14ac:dyDescent="0.25">
      <c r="A25">
        <v>23</v>
      </c>
      <c r="B25">
        <f t="shared" si="0"/>
        <v>1.9455550390240496E-30</v>
      </c>
    </row>
    <row r="26" spans="1:2" x14ac:dyDescent="0.25">
      <c r="A26">
        <v>24</v>
      </c>
      <c r="B26">
        <f>_xlfn.BINOM.DIST(A26, 25, 0.04, FALSE)</f>
        <v>6.755399441055674E-33</v>
      </c>
    </row>
    <row r="27" spans="1:2" x14ac:dyDescent="0.25">
      <c r="A27">
        <v>25</v>
      </c>
      <c r="B27">
        <f>_xlfn.BINOM.DIST(A27, 25, 0.04, FALSE)</f>
        <v>1.1258999068426267E-35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FEEC-3D16-4AC0-86C9-5581FCDB8351}">
  <dimension ref="A1:B17"/>
  <sheetViews>
    <sheetView zoomScale="115" zoomScaleNormal="115" workbookViewId="0">
      <selection activeCell="I14" sqref="I14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0</v>
      </c>
      <c r="B2">
        <f>_xlfn.POISSON.DIST(A2, 8, FALSE)</f>
        <v>3.3546262790251185E-4</v>
      </c>
    </row>
    <row r="3" spans="1:2" x14ac:dyDescent="0.25">
      <c r="A3">
        <v>1</v>
      </c>
      <c r="B3">
        <f t="shared" ref="B3:B17" si="0">_xlfn.POISSON.DIST(A3, 8, FALSE)</f>
        <v>2.683701023220094E-3</v>
      </c>
    </row>
    <row r="4" spans="1:2" x14ac:dyDescent="0.25">
      <c r="A4">
        <v>2</v>
      </c>
      <c r="B4">
        <f t="shared" si="0"/>
        <v>1.0734804092880379E-2</v>
      </c>
    </row>
    <row r="5" spans="1:2" x14ac:dyDescent="0.25">
      <c r="A5">
        <v>3</v>
      </c>
      <c r="B5">
        <f t="shared" si="0"/>
        <v>2.8626144247681014E-2</v>
      </c>
    </row>
    <row r="6" spans="1:2" x14ac:dyDescent="0.25">
      <c r="A6">
        <v>4</v>
      </c>
      <c r="B6">
        <f t="shared" si="0"/>
        <v>5.7252288495362028E-2</v>
      </c>
    </row>
    <row r="7" spans="1:2" x14ac:dyDescent="0.25">
      <c r="A7">
        <v>5</v>
      </c>
      <c r="B7">
        <f t="shared" si="0"/>
        <v>9.1603661592579252E-2</v>
      </c>
    </row>
    <row r="8" spans="1:2" x14ac:dyDescent="0.25">
      <c r="A8">
        <v>6</v>
      </c>
      <c r="B8">
        <f t="shared" si="0"/>
        <v>0.12213821545677231</v>
      </c>
    </row>
    <row r="9" spans="1:2" x14ac:dyDescent="0.25">
      <c r="A9">
        <v>7</v>
      </c>
      <c r="B9">
        <f t="shared" si="0"/>
        <v>0.13958653195059695</v>
      </c>
    </row>
    <row r="10" spans="1:2" x14ac:dyDescent="0.25">
      <c r="A10">
        <v>8</v>
      </c>
      <c r="B10">
        <f t="shared" si="0"/>
        <v>0.13958653195059695</v>
      </c>
    </row>
    <row r="11" spans="1:2" x14ac:dyDescent="0.25">
      <c r="A11">
        <v>9</v>
      </c>
      <c r="B11">
        <f t="shared" si="0"/>
        <v>0.12407691728941951</v>
      </c>
    </row>
    <row r="12" spans="1:2" x14ac:dyDescent="0.25">
      <c r="A12">
        <v>10</v>
      </c>
      <c r="B12">
        <f t="shared" si="0"/>
        <v>9.9261533831535603E-2</v>
      </c>
    </row>
    <row r="13" spans="1:2" x14ac:dyDescent="0.25">
      <c r="A13">
        <v>11</v>
      </c>
      <c r="B13">
        <f t="shared" si="0"/>
        <v>7.2190206422934985E-2</v>
      </c>
    </row>
    <row r="14" spans="1:2" x14ac:dyDescent="0.25">
      <c r="A14">
        <v>12</v>
      </c>
      <c r="B14">
        <f t="shared" si="0"/>
        <v>4.8126804281956682E-2</v>
      </c>
    </row>
    <row r="15" spans="1:2" x14ac:dyDescent="0.25">
      <c r="A15">
        <v>13</v>
      </c>
      <c r="B15">
        <f t="shared" si="0"/>
        <v>2.961649494274254E-2</v>
      </c>
    </row>
    <row r="16" spans="1:2" x14ac:dyDescent="0.25">
      <c r="A16">
        <v>14</v>
      </c>
      <c r="B16">
        <f t="shared" si="0"/>
        <v>1.6923711395852893E-2</v>
      </c>
    </row>
    <row r="17" spans="1:2" x14ac:dyDescent="0.25">
      <c r="A17">
        <v>15</v>
      </c>
      <c r="B17">
        <f t="shared" si="0"/>
        <v>9.0259794111215482E-3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ADCC-D170-4065-9B3C-42F830A4A972}">
  <dimension ref="A1:B11"/>
  <sheetViews>
    <sheetView workbookViewId="0">
      <selection activeCell="J13" sqref="J13"/>
    </sheetView>
  </sheetViews>
  <sheetFormatPr defaultRowHeight="15" x14ac:dyDescent="0.25"/>
  <cols>
    <col min="1" max="1" width="15.7109375" customWidth="1"/>
    <col min="2" max="2" width="17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f>(1-0.15)^(A2-1)*0.15</f>
        <v>0.15</v>
      </c>
    </row>
    <row r="3" spans="1:2" x14ac:dyDescent="0.25">
      <c r="A3">
        <v>2</v>
      </c>
      <c r="B3">
        <f t="shared" ref="B3:B11" si="0">(1-0.15)^(A3-1)*0.15</f>
        <v>0.1275</v>
      </c>
    </row>
    <row r="4" spans="1:2" x14ac:dyDescent="0.25">
      <c r="A4">
        <v>3</v>
      </c>
      <c r="B4">
        <f t="shared" si="0"/>
        <v>0.10837499999999999</v>
      </c>
    </row>
    <row r="5" spans="1:2" x14ac:dyDescent="0.25">
      <c r="A5">
        <v>4</v>
      </c>
      <c r="B5">
        <f t="shared" si="0"/>
        <v>9.2118749999999985E-2</v>
      </c>
    </row>
    <row r="6" spans="1:2" x14ac:dyDescent="0.25">
      <c r="A6">
        <v>5</v>
      </c>
      <c r="B6">
        <f t="shared" si="0"/>
        <v>7.8300937499999987E-2</v>
      </c>
    </row>
    <row r="7" spans="1:2" x14ac:dyDescent="0.25">
      <c r="A7">
        <v>6</v>
      </c>
      <c r="B7">
        <f t="shared" si="0"/>
        <v>6.6555796874999976E-2</v>
      </c>
    </row>
    <row r="8" spans="1:2" x14ac:dyDescent="0.25">
      <c r="A8">
        <v>7</v>
      </c>
      <c r="B8">
        <f t="shared" si="0"/>
        <v>5.6572427343749981E-2</v>
      </c>
    </row>
    <row r="9" spans="1:2" x14ac:dyDescent="0.25">
      <c r="A9">
        <v>8</v>
      </c>
      <c r="B9">
        <f t="shared" si="0"/>
        <v>4.8086563242187477E-2</v>
      </c>
    </row>
    <row r="10" spans="1:2" x14ac:dyDescent="0.25">
      <c r="A10">
        <v>9</v>
      </c>
      <c r="B10">
        <f t="shared" si="0"/>
        <v>4.0873578755859362E-2</v>
      </c>
    </row>
    <row r="11" spans="1:2" x14ac:dyDescent="0.25">
      <c r="A11">
        <v>10</v>
      </c>
      <c r="B11">
        <f t="shared" si="0"/>
        <v>3.4742541942480457E-2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0CFC-1725-4172-8251-24E6BA77BC4D}">
  <dimension ref="A1:B16"/>
  <sheetViews>
    <sheetView workbookViewId="0">
      <selection activeCell="J14" sqref="J14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8</v>
      </c>
      <c r="B2">
        <f>IF(AND(A2&gt;=10, A2&lt;=20), 1/(20-10), 0)</f>
        <v>0</v>
      </c>
    </row>
    <row r="3" spans="1:2" x14ac:dyDescent="0.25">
      <c r="A3">
        <v>9</v>
      </c>
      <c r="B3">
        <f t="shared" ref="B3:B16" si="0">IF(AND(A3&gt;=10, A3&lt;=20), 1/(20-10), 0)</f>
        <v>0</v>
      </c>
    </row>
    <row r="4" spans="1:2" x14ac:dyDescent="0.25">
      <c r="A4">
        <v>10</v>
      </c>
      <c r="B4">
        <f t="shared" si="0"/>
        <v>0.1</v>
      </c>
    </row>
    <row r="5" spans="1:2" x14ac:dyDescent="0.25">
      <c r="A5">
        <v>11</v>
      </c>
      <c r="B5">
        <f t="shared" si="0"/>
        <v>0.1</v>
      </c>
    </row>
    <row r="6" spans="1:2" x14ac:dyDescent="0.25">
      <c r="A6">
        <v>12</v>
      </c>
      <c r="B6">
        <f t="shared" si="0"/>
        <v>0.1</v>
      </c>
    </row>
    <row r="7" spans="1:2" x14ac:dyDescent="0.25">
      <c r="A7">
        <v>13</v>
      </c>
      <c r="B7">
        <f t="shared" si="0"/>
        <v>0.1</v>
      </c>
    </row>
    <row r="8" spans="1:2" x14ac:dyDescent="0.25">
      <c r="A8">
        <v>14</v>
      </c>
      <c r="B8">
        <f t="shared" si="0"/>
        <v>0.1</v>
      </c>
    </row>
    <row r="9" spans="1:2" x14ac:dyDescent="0.25">
      <c r="A9">
        <v>15</v>
      </c>
      <c r="B9">
        <f t="shared" si="0"/>
        <v>0.1</v>
      </c>
    </row>
    <row r="10" spans="1:2" x14ac:dyDescent="0.25">
      <c r="A10">
        <v>16</v>
      </c>
      <c r="B10">
        <f t="shared" si="0"/>
        <v>0.1</v>
      </c>
    </row>
    <row r="11" spans="1:2" x14ac:dyDescent="0.25">
      <c r="A11">
        <v>17</v>
      </c>
      <c r="B11">
        <f t="shared" si="0"/>
        <v>0.1</v>
      </c>
    </row>
    <row r="12" spans="1:2" x14ac:dyDescent="0.25">
      <c r="A12">
        <v>18</v>
      </c>
      <c r="B12">
        <f t="shared" si="0"/>
        <v>0.1</v>
      </c>
    </row>
    <row r="13" spans="1:2" x14ac:dyDescent="0.25">
      <c r="A13">
        <v>19</v>
      </c>
      <c r="B13">
        <f t="shared" si="0"/>
        <v>0.1</v>
      </c>
    </row>
    <row r="14" spans="1:2" x14ac:dyDescent="0.25">
      <c r="A14">
        <v>20</v>
      </c>
      <c r="B14">
        <f t="shared" si="0"/>
        <v>0.1</v>
      </c>
    </row>
    <row r="15" spans="1:2" x14ac:dyDescent="0.25">
      <c r="A15">
        <v>21</v>
      </c>
      <c r="B15">
        <f t="shared" si="0"/>
        <v>0</v>
      </c>
    </row>
    <row r="16" spans="1:2" x14ac:dyDescent="0.25">
      <c r="A16">
        <v>22</v>
      </c>
      <c r="B16">
        <f t="shared" si="0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B51D-7C3C-4291-AC73-13EED8657444}">
  <dimension ref="A1:B22"/>
  <sheetViews>
    <sheetView workbookViewId="0">
      <selection activeCell="B1" sqref="A1:B22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15</v>
      </c>
      <c r="B1" t="s">
        <v>14</v>
      </c>
    </row>
    <row r="2" spans="1:2" x14ac:dyDescent="0.25">
      <c r="A2">
        <v>0</v>
      </c>
      <c r="B2">
        <f>_xlfn.EXPON.DIST(A2, 0.2, FALSE)</f>
        <v>0.2</v>
      </c>
    </row>
    <row r="3" spans="1:2" x14ac:dyDescent="0.25">
      <c r="A3">
        <v>0.5</v>
      </c>
      <c r="B3">
        <f t="shared" ref="B3:B22" si="0">_xlfn.EXPON.DIST(A3, 0.2, FALSE)</f>
        <v>0.18096748360719192</v>
      </c>
    </row>
    <row r="4" spans="1:2" x14ac:dyDescent="0.25">
      <c r="A4">
        <v>1</v>
      </c>
      <c r="B4">
        <f t="shared" si="0"/>
        <v>0.16374615061559639</v>
      </c>
    </row>
    <row r="5" spans="1:2" x14ac:dyDescent="0.25">
      <c r="A5">
        <v>1.5</v>
      </c>
      <c r="B5">
        <f t="shared" si="0"/>
        <v>0.14816364413634359</v>
      </c>
    </row>
    <row r="6" spans="1:2" x14ac:dyDescent="0.25">
      <c r="A6">
        <v>2</v>
      </c>
      <c r="B6">
        <f t="shared" si="0"/>
        <v>0.13406400920712788</v>
      </c>
    </row>
    <row r="7" spans="1:2" x14ac:dyDescent="0.25">
      <c r="A7">
        <v>2.5</v>
      </c>
      <c r="B7">
        <f t="shared" si="0"/>
        <v>0.12130613194252669</v>
      </c>
    </row>
    <row r="8" spans="1:2" x14ac:dyDescent="0.25">
      <c r="A8">
        <v>3</v>
      </c>
      <c r="B8">
        <f t="shared" si="0"/>
        <v>0.10976232721880529</v>
      </c>
    </row>
    <row r="9" spans="1:2" x14ac:dyDescent="0.25">
      <c r="A9">
        <v>3.5</v>
      </c>
      <c r="B9">
        <f t="shared" si="0"/>
        <v>9.9317060758281894E-2</v>
      </c>
    </row>
    <row r="10" spans="1:2" x14ac:dyDescent="0.25">
      <c r="A10">
        <v>4</v>
      </c>
      <c r="B10">
        <f t="shared" si="0"/>
        <v>8.9865792823444313E-2</v>
      </c>
    </row>
    <row r="11" spans="1:2" x14ac:dyDescent="0.25">
      <c r="A11">
        <v>4.5</v>
      </c>
      <c r="B11">
        <f t="shared" si="0"/>
        <v>8.1313931948119825E-2</v>
      </c>
    </row>
    <row r="12" spans="1:2" x14ac:dyDescent="0.25">
      <c r="A12">
        <v>5</v>
      </c>
      <c r="B12">
        <f t="shared" si="0"/>
        <v>7.357588823428847E-2</v>
      </c>
    </row>
    <row r="13" spans="1:2" x14ac:dyDescent="0.25">
      <c r="A13">
        <v>5.5</v>
      </c>
      <c r="B13">
        <f t="shared" si="0"/>
        <v>6.6574216739615916E-2</v>
      </c>
    </row>
    <row r="14" spans="1:2" x14ac:dyDescent="0.25">
      <c r="A14">
        <v>6</v>
      </c>
      <c r="B14">
        <f t="shared" si="0"/>
        <v>6.0238842382440407E-2</v>
      </c>
    </row>
    <row r="15" spans="1:2" x14ac:dyDescent="0.25">
      <c r="A15">
        <v>6.5</v>
      </c>
      <c r="B15">
        <f t="shared" si="0"/>
        <v>5.4506358606802523E-2</v>
      </c>
    </row>
    <row r="16" spans="1:2" x14ac:dyDescent="0.25">
      <c r="A16">
        <v>7</v>
      </c>
      <c r="B16">
        <f t="shared" si="0"/>
        <v>4.9319392788321287E-2</v>
      </c>
    </row>
    <row r="17" spans="1:2" x14ac:dyDescent="0.25">
      <c r="A17">
        <v>7.5</v>
      </c>
      <c r="B17">
        <f t="shared" si="0"/>
        <v>4.4626032029685965E-2</v>
      </c>
    </row>
    <row r="18" spans="1:2" x14ac:dyDescent="0.25">
      <c r="A18">
        <v>8</v>
      </c>
      <c r="B18">
        <f t="shared" si="0"/>
        <v>4.0379303598931077E-2</v>
      </c>
    </row>
    <row r="19" spans="1:2" x14ac:dyDescent="0.25">
      <c r="A19">
        <v>8.5</v>
      </c>
      <c r="B19">
        <f t="shared" si="0"/>
        <v>3.6536704810546924E-2</v>
      </c>
    </row>
    <row r="20" spans="1:2" x14ac:dyDescent="0.25">
      <c r="A20">
        <v>9</v>
      </c>
      <c r="B20">
        <f t="shared" si="0"/>
        <v>3.3059777644317306E-2</v>
      </c>
    </row>
    <row r="21" spans="1:2" x14ac:dyDescent="0.25">
      <c r="A21">
        <v>9.5</v>
      </c>
      <c r="B21">
        <f t="shared" si="0"/>
        <v>2.9913723844527007E-2</v>
      </c>
    </row>
    <row r="22" spans="1:2" x14ac:dyDescent="0.25">
      <c r="A22">
        <v>10</v>
      </c>
      <c r="B22">
        <f t="shared" si="0"/>
        <v>2.7067056647322542E-2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9D60-ACEB-4D8D-831D-DBEE0A7C163C}">
  <dimension ref="A1:B22"/>
  <sheetViews>
    <sheetView zoomScaleNormal="100" workbookViewId="0">
      <selection sqref="A1:A22"/>
    </sheetView>
  </sheetViews>
  <sheetFormatPr defaultRowHeight="15" x14ac:dyDescent="0.25"/>
  <sheetData>
    <row r="1" spans="1:2" x14ac:dyDescent="0.25">
      <c r="A1" t="s">
        <v>16</v>
      </c>
      <c r="B1" t="s">
        <v>14</v>
      </c>
    </row>
    <row r="2" spans="1:2" x14ac:dyDescent="0.25">
      <c r="A2">
        <v>50</v>
      </c>
      <c r="B2">
        <f>_xlfn.NORM.DIST(A2, 70, 10, FALSE)</f>
        <v>5.3990966513188061E-3</v>
      </c>
    </row>
    <row r="3" spans="1:2" x14ac:dyDescent="0.25">
      <c r="A3">
        <v>52</v>
      </c>
      <c r="B3">
        <f t="shared" ref="B3:B22" si="0">_xlfn.NORM.DIST(A3, 70, 10, FALSE)</f>
        <v>7.8950158300894139E-3</v>
      </c>
    </row>
    <row r="4" spans="1:2" x14ac:dyDescent="0.25">
      <c r="A4">
        <v>54</v>
      </c>
      <c r="B4">
        <f t="shared" si="0"/>
        <v>1.1092083467945555E-2</v>
      </c>
    </row>
    <row r="5" spans="1:2" x14ac:dyDescent="0.25">
      <c r="A5">
        <v>56</v>
      </c>
      <c r="B5">
        <f t="shared" si="0"/>
        <v>1.4972746563574486E-2</v>
      </c>
    </row>
    <row r="6" spans="1:2" x14ac:dyDescent="0.25">
      <c r="A6">
        <v>58</v>
      </c>
      <c r="B6">
        <f t="shared" si="0"/>
        <v>1.9418605498321296E-2</v>
      </c>
    </row>
    <row r="7" spans="1:2" x14ac:dyDescent="0.25">
      <c r="A7">
        <v>60</v>
      </c>
      <c r="B7">
        <f t="shared" si="0"/>
        <v>2.4197072451914336E-2</v>
      </c>
    </row>
    <row r="8" spans="1:2" x14ac:dyDescent="0.25">
      <c r="A8">
        <v>62</v>
      </c>
      <c r="B8">
        <f t="shared" si="0"/>
        <v>2.8969155276148274E-2</v>
      </c>
    </row>
    <row r="9" spans="1:2" x14ac:dyDescent="0.25">
      <c r="A9">
        <v>64</v>
      </c>
      <c r="B9">
        <f t="shared" si="0"/>
        <v>3.3322460289179963E-2</v>
      </c>
    </row>
    <row r="10" spans="1:2" x14ac:dyDescent="0.25">
      <c r="A10">
        <v>66</v>
      </c>
      <c r="B10">
        <f t="shared" si="0"/>
        <v>3.6827014030332332E-2</v>
      </c>
    </row>
    <row r="11" spans="1:2" x14ac:dyDescent="0.25">
      <c r="A11">
        <v>68</v>
      </c>
      <c r="B11">
        <f t="shared" si="0"/>
        <v>3.9104269397545591E-2</v>
      </c>
    </row>
    <row r="12" spans="1:2" x14ac:dyDescent="0.25">
      <c r="A12">
        <v>70</v>
      </c>
      <c r="B12">
        <f t="shared" si="0"/>
        <v>3.9894228040143274E-2</v>
      </c>
    </row>
    <row r="13" spans="1:2" x14ac:dyDescent="0.25">
      <c r="A13">
        <v>72</v>
      </c>
      <c r="B13">
        <f t="shared" si="0"/>
        <v>3.9104269397545591E-2</v>
      </c>
    </row>
    <row r="14" spans="1:2" x14ac:dyDescent="0.25">
      <c r="A14">
        <v>74</v>
      </c>
      <c r="B14">
        <f t="shared" si="0"/>
        <v>3.6827014030332332E-2</v>
      </c>
    </row>
    <row r="15" spans="1:2" x14ac:dyDescent="0.25">
      <c r="A15">
        <v>76</v>
      </c>
      <c r="B15">
        <f t="shared" si="0"/>
        <v>3.3322460289179963E-2</v>
      </c>
    </row>
    <row r="16" spans="1:2" x14ac:dyDescent="0.25">
      <c r="A16">
        <v>78</v>
      </c>
      <c r="B16">
        <f t="shared" si="0"/>
        <v>2.8969155276148274E-2</v>
      </c>
    </row>
    <row r="17" spans="1:2" x14ac:dyDescent="0.25">
      <c r="A17">
        <v>80</v>
      </c>
      <c r="B17">
        <f t="shared" si="0"/>
        <v>2.4197072451914336E-2</v>
      </c>
    </row>
    <row r="18" spans="1:2" x14ac:dyDescent="0.25">
      <c r="A18">
        <v>82</v>
      </c>
      <c r="B18">
        <f t="shared" si="0"/>
        <v>1.9418605498321296E-2</v>
      </c>
    </row>
    <row r="19" spans="1:2" x14ac:dyDescent="0.25">
      <c r="A19">
        <v>84</v>
      </c>
      <c r="B19">
        <f t="shared" si="0"/>
        <v>1.4972746563574486E-2</v>
      </c>
    </row>
    <row r="20" spans="1:2" x14ac:dyDescent="0.25">
      <c r="A20">
        <v>86</v>
      </c>
      <c r="B20">
        <f t="shared" si="0"/>
        <v>1.1092083467945555E-2</v>
      </c>
    </row>
    <row r="21" spans="1:2" x14ac:dyDescent="0.25">
      <c r="A21">
        <v>88</v>
      </c>
      <c r="B21">
        <f t="shared" si="0"/>
        <v>7.8950158300894139E-3</v>
      </c>
    </row>
    <row r="22" spans="1:2" x14ac:dyDescent="0.25">
      <c r="A22">
        <v>90</v>
      </c>
      <c r="B22">
        <f t="shared" si="0"/>
        <v>5.3990966513188061E-3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EEEE-53A8-4681-9C12-9D7F496475A2}">
  <dimension ref="A1:B60"/>
  <sheetViews>
    <sheetView topLeftCell="A38" zoomScale="93" zoomScaleNormal="93" workbookViewId="0">
      <selection activeCell="E55" sqref="E55"/>
    </sheetView>
  </sheetViews>
  <sheetFormatPr defaultRowHeight="15" x14ac:dyDescent="0.25"/>
  <cols>
    <col min="1" max="1" width="11.5703125" customWidth="1"/>
    <col min="2" max="2" width="19.42578125" customWidth="1"/>
    <col min="5" max="5" width="14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0</v>
      </c>
      <c r="B2">
        <f>_xlfn.EXPON.DIST(A2, 0.2, TRUE)</f>
        <v>0</v>
      </c>
    </row>
    <row r="3" spans="1:2" x14ac:dyDescent="0.25">
      <c r="A3">
        <v>0.5</v>
      </c>
      <c r="B3">
        <f t="shared" ref="B3:B21" si="0">_xlfn.EXPON.DIST(A3, 0.2, TRUE)</f>
        <v>9.5162581964040427E-2</v>
      </c>
    </row>
    <row r="4" spans="1:2" x14ac:dyDescent="0.25">
      <c r="A4">
        <v>1</v>
      </c>
      <c r="B4">
        <f t="shared" si="0"/>
        <v>0.18126924692201815</v>
      </c>
    </row>
    <row r="5" spans="1:2" x14ac:dyDescent="0.25">
      <c r="A5">
        <v>1.5</v>
      </c>
      <c r="B5">
        <f t="shared" si="0"/>
        <v>0.25918177931828218</v>
      </c>
    </row>
    <row r="6" spans="1:2" x14ac:dyDescent="0.25">
      <c r="A6">
        <v>2</v>
      </c>
      <c r="B6">
        <f t="shared" si="0"/>
        <v>0.32967995396436073</v>
      </c>
    </row>
    <row r="7" spans="1:2" x14ac:dyDescent="0.25">
      <c r="A7">
        <v>2.5</v>
      </c>
      <c r="B7">
        <f t="shared" si="0"/>
        <v>0.39346934028736658</v>
      </c>
    </row>
    <row r="8" spans="1:2" x14ac:dyDescent="0.25">
      <c r="A8">
        <v>3</v>
      </c>
      <c r="B8">
        <f t="shared" si="0"/>
        <v>0.45118836390597356</v>
      </c>
    </row>
    <row r="9" spans="1:2" x14ac:dyDescent="0.25">
      <c r="A9">
        <v>3.5</v>
      </c>
      <c r="B9">
        <f t="shared" si="0"/>
        <v>0.50341469620859058</v>
      </c>
    </row>
    <row r="10" spans="1:2" x14ac:dyDescent="0.25">
      <c r="A10">
        <v>4</v>
      </c>
      <c r="B10">
        <f t="shared" si="0"/>
        <v>0.55067103588277844</v>
      </c>
    </row>
    <row r="11" spans="1:2" x14ac:dyDescent="0.25">
      <c r="A11">
        <v>4.5</v>
      </c>
      <c r="B11">
        <f t="shared" si="0"/>
        <v>0.59343034025940089</v>
      </c>
    </row>
    <row r="12" spans="1:2" x14ac:dyDescent="0.25">
      <c r="A12">
        <v>5</v>
      </c>
      <c r="B12">
        <f t="shared" si="0"/>
        <v>0.63212055882855767</v>
      </c>
    </row>
    <row r="13" spans="1:2" x14ac:dyDescent="0.25">
      <c r="A13">
        <v>6</v>
      </c>
      <c r="B13">
        <f t="shared" si="0"/>
        <v>0.69880578808779803</v>
      </c>
    </row>
    <row r="14" spans="1:2" x14ac:dyDescent="0.25">
      <c r="A14">
        <v>6.5</v>
      </c>
      <c r="B14">
        <f t="shared" si="0"/>
        <v>0.72746820696598746</v>
      </c>
    </row>
    <row r="15" spans="1:2" x14ac:dyDescent="0.25">
      <c r="A15">
        <v>7</v>
      </c>
      <c r="B15">
        <f t="shared" si="0"/>
        <v>0.75340303605839354</v>
      </c>
    </row>
    <row r="16" spans="1:2" x14ac:dyDescent="0.25">
      <c r="A16">
        <v>7.5</v>
      </c>
      <c r="B16">
        <f t="shared" si="0"/>
        <v>0.77686983985157021</v>
      </c>
    </row>
    <row r="17" spans="1:2" x14ac:dyDescent="0.25">
      <c r="A17">
        <v>8</v>
      </c>
      <c r="B17">
        <f t="shared" si="0"/>
        <v>0.79810348200534464</v>
      </c>
    </row>
    <row r="18" spans="1:2" x14ac:dyDescent="0.25">
      <c r="A18">
        <v>8.5</v>
      </c>
      <c r="B18">
        <f t="shared" si="0"/>
        <v>0.81731647594726542</v>
      </c>
    </row>
    <row r="19" spans="1:2" x14ac:dyDescent="0.25">
      <c r="A19">
        <v>9</v>
      </c>
      <c r="B19">
        <f t="shared" si="0"/>
        <v>0.83470111177841344</v>
      </c>
    </row>
    <row r="20" spans="1:2" x14ac:dyDescent="0.25">
      <c r="A20">
        <v>9.5</v>
      </c>
      <c r="B20">
        <f t="shared" si="0"/>
        <v>0.85043138077736491</v>
      </c>
    </row>
    <row r="21" spans="1:2" x14ac:dyDescent="0.25">
      <c r="A21">
        <v>10</v>
      </c>
      <c r="B21">
        <f t="shared" si="0"/>
        <v>0.8646647167633873</v>
      </c>
    </row>
    <row r="39" spans="1:2" x14ac:dyDescent="0.25">
      <c r="A39" t="s">
        <v>16</v>
      </c>
      <c r="B39" t="s">
        <v>19</v>
      </c>
    </row>
    <row r="40" spans="1:2" x14ac:dyDescent="0.25">
      <c r="A40">
        <v>50</v>
      </c>
      <c r="B40">
        <f>_xlfn.NORM.DIST(A40, 70, 10, TRUE)</f>
        <v>2.2750131948179191E-2</v>
      </c>
    </row>
    <row r="41" spans="1:2" x14ac:dyDescent="0.25">
      <c r="A41">
        <v>52</v>
      </c>
      <c r="B41">
        <f t="shared" ref="B41:B60" si="1">_xlfn.NORM.DIST(A41, 70, 10, TRUE)</f>
        <v>3.5930319112925789E-2</v>
      </c>
    </row>
    <row r="42" spans="1:2" x14ac:dyDescent="0.25">
      <c r="A42">
        <v>54</v>
      </c>
      <c r="B42">
        <f t="shared" si="1"/>
        <v>5.4799291699557967E-2</v>
      </c>
    </row>
    <row r="43" spans="1:2" x14ac:dyDescent="0.25">
      <c r="A43">
        <v>56</v>
      </c>
      <c r="B43">
        <f t="shared" si="1"/>
        <v>8.0756659233771053E-2</v>
      </c>
    </row>
    <row r="44" spans="1:2" x14ac:dyDescent="0.25">
      <c r="A44">
        <v>58</v>
      </c>
      <c r="B44">
        <f t="shared" si="1"/>
        <v>0.11506967022170828</v>
      </c>
    </row>
    <row r="45" spans="1:2" x14ac:dyDescent="0.25">
      <c r="A45">
        <v>60</v>
      </c>
      <c r="B45">
        <f t="shared" si="1"/>
        <v>0.15865525393145699</v>
      </c>
    </row>
    <row r="46" spans="1:2" x14ac:dyDescent="0.25">
      <c r="A46">
        <v>62</v>
      </c>
      <c r="B46">
        <f t="shared" si="1"/>
        <v>0.21185539858339661</v>
      </c>
    </row>
    <row r="47" spans="1:2" x14ac:dyDescent="0.25">
      <c r="A47">
        <v>64</v>
      </c>
      <c r="B47">
        <f t="shared" si="1"/>
        <v>0.27425311775007355</v>
      </c>
    </row>
    <row r="48" spans="1:2" x14ac:dyDescent="0.25">
      <c r="A48">
        <v>66</v>
      </c>
      <c r="B48">
        <f t="shared" si="1"/>
        <v>0.34457825838967576</v>
      </c>
    </row>
    <row r="49" spans="1:2" x14ac:dyDescent="0.25">
      <c r="A49">
        <v>68</v>
      </c>
      <c r="B49">
        <f t="shared" si="1"/>
        <v>0.42074029056089696</v>
      </c>
    </row>
    <row r="50" spans="1:2" x14ac:dyDescent="0.25">
      <c r="A50">
        <v>70</v>
      </c>
      <c r="B50">
        <f t="shared" si="1"/>
        <v>0.5</v>
      </c>
    </row>
    <row r="51" spans="1:2" x14ac:dyDescent="0.25">
      <c r="A51">
        <v>72</v>
      </c>
      <c r="B51">
        <f t="shared" si="1"/>
        <v>0.57925970943910299</v>
      </c>
    </row>
    <row r="52" spans="1:2" x14ac:dyDescent="0.25">
      <c r="A52">
        <v>74</v>
      </c>
      <c r="B52">
        <f t="shared" si="1"/>
        <v>0.65542174161032429</v>
      </c>
    </row>
    <row r="53" spans="1:2" x14ac:dyDescent="0.25">
      <c r="A53">
        <v>76</v>
      </c>
      <c r="B53">
        <f t="shared" si="1"/>
        <v>0.72574688224992645</v>
      </c>
    </row>
    <row r="54" spans="1:2" x14ac:dyDescent="0.25">
      <c r="A54">
        <v>78</v>
      </c>
      <c r="B54">
        <f t="shared" si="1"/>
        <v>0.78814460141660336</v>
      </c>
    </row>
    <row r="55" spans="1:2" x14ac:dyDescent="0.25">
      <c r="A55">
        <v>80</v>
      </c>
      <c r="B55">
        <f t="shared" si="1"/>
        <v>0.84134474606854304</v>
      </c>
    </row>
    <row r="56" spans="1:2" x14ac:dyDescent="0.25">
      <c r="A56">
        <v>82</v>
      </c>
      <c r="B56">
        <f t="shared" si="1"/>
        <v>0.88493032977829178</v>
      </c>
    </row>
    <row r="57" spans="1:2" x14ac:dyDescent="0.25">
      <c r="A57">
        <v>84</v>
      </c>
      <c r="B57">
        <f t="shared" si="1"/>
        <v>0.91924334076622893</v>
      </c>
    </row>
    <row r="58" spans="1:2" x14ac:dyDescent="0.25">
      <c r="A58">
        <v>86</v>
      </c>
      <c r="B58">
        <f t="shared" si="1"/>
        <v>0.94520070830044201</v>
      </c>
    </row>
    <row r="59" spans="1:2" x14ac:dyDescent="0.25">
      <c r="A59">
        <v>88</v>
      </c>
      <c r="B59">
        <f t="shared" si="1"/>
        <v>0.96406968088707423</v>
      </c>
    </row>
    <row r="60" spans="1:2" x14ac:dyDescent="0.25">
      <c r="A60">
        <v>90</v>
      </c>
      <c r="B60">
        <f t="shared" si="1"/>
        <v>0.97724986805182079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69C1-F5BA-4034-8AC8-AAC8712A6D35}">
  <dimension ref="A1:F23"/>
  <sheetViews>
    <sheetView zoomScale="85" zoomScaleNormal="85" workbookViewId="0">
      <selection activeCell="J23" sqref="J23"/>
    </sheetView>
  </sheetViews>
  <sheetFormatPr defaultRowHeight="15" x14ac:dyDescent="0.25"/>
  <cols>
    <col min="1" max="1" width="19.42578125" customWidth="1"/>
    <col min="2" max="2" width="18.7109375" bestFit="1" customWidth="1"/>
    <col min="3" max="3" width="11.28515625" bestFit="1" customWidth="1"/>
    <col min="4" max="4" width="21.42578125" customWidth="1"/>
    <col min="5" max="5" width="21" customWidth="1"/>
  </cols>
  <sheetData>
    <row r="1" spans="1:6" x14ac:dyDescent="0.25">
      <c r="A1" s="2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>
        <v>48</v>
      </c>
      <c r="B2">
        <v>53</v>
      </c>
      <c r="C2">
        <v>46</v>
      </c>
      <c r="D2">
        <f>COUNTIF($A$2:$A$11, "&lt;="&amp;C2)/10</f>
        <v>0.1</v>
      </c>
      <c r="E2">
        <f>COUNTIF($B$2:$B$11, "&lt;="&amp;C2)/10</f>
        <v>0</v>
      </c>
      <c r="F2">
        <f>ABS(D2-E2)</f>
        <v>0.1</v>
      </c>
    </row>
    <row r="3" spans="1:6" x14ac:dyDescent="0.25">
      <c r="A3">
        <v>52</v>
      </c>
      <c r="B3">
        <v>57</v>
      </c>
      <c r="C3">
        <v>47</v>
      </c>
      <c r="D3">
        <f t="shared" ref="D3:D21" si="0">COUNTIF($A$2:$A$11, "&lt;="&amp;C3)/10</f>
        <v>0.2</v>
      </c>
      <c r="E3">
        <f t="shared" ref="E3:E21" si="1">COUNTIF($B$2:$B$11, "&lt;="&amp;C3)/10</f>
        <v>0</v>
      </c>
      <c r="F3">
        <f t="shared" ref="F3:F21" si="2">ABS(D3-E3)</f>
        <v>0.2</v>
      </c>
    </row>
    <row r="4" spans="1:6" x14ac:dyDescent="0.25">
      <c r="A4">
        <v>47</v>
      </c>
      <c r="B4">
        <v>52</v>
      </c>
      <c r="C4">
        <v>48</v>
      </c>
      <c r="D4">
        <f t="shared" si="0"/>
        <v>0.3</v>
      </c>
      <c r="E4">
        <f t="shared" si="1"/>
        <v>0</v>
      </c>
      <c r="F4">
        <f t="shared" si="2"/>
        <v>0.3</v>
      </c>
    </row>
    <row r="5" spans="1:6" x14ac:dyDescent="0.25">
      <c r="A5">
        <v>55</v>
      </c>
      <c r="B5">
        <v>60</v>
      </c>
      <c r="C5">
        <v>49</v>
      </c>
      <c r="D5">
        <f t="shared" si="0"/>
        <v>0.4</v>
      </c>
      <c r="E5">
        <f t="shared" si="1"/>
        <v>0</v>
      </c>
      <c r="F5">
        <f t="shared" si="2"/>
        <v>0.4</v>
      </c>
    </row>
    <row r="6" spans="1:6" x14ac:dyDescent="0.25">
      <c r="A6">
        <v>49</v>
      </c>
      <c r="B6">
        <v>54</v>
      </c>
      <c r="C6">
        <v>50</v>
      </c>
      <c r="D6">
        <f t="shared" si="0"/>
        <v>0.5</v>
      </c>
      <c r="E6">
        <f t="shared" si="1"/>
        <v>0</v>
      </c>
      <c r="F6">
        <f t="shared" si="2"/>
        <v>0.5</v>
      </c>
    </row>
    <row r="7" spans="1:6" x14ac:dyDescent="0.25">
      <c r="A7">
        <v>53</v>
      </c>
      <c r="B7">
        <v>58</v>
      </c>
      <c r="C7">
        <v>51</v>
      </c>
      <c r="D7">
        <f t="shared" si="0"/>
        <v>0.6</v>
      </c>
      <c r="E7">
        <f t="shared" si="1"/>
        <v>0.1</v>
      </c>
      <c r="F7">
        <f t="shared" si="2"/>
        <v>0.5</v>
      </c>
    </row>
    <row r="8" spans="1:6" x14ac:dyDescent="0.25">
      <c r="A8">
        <v>46</v>
      </c>
      <c r="B8">
        <v>51</v>
      </c>
      <c r="C8">
        <v>51</v>
      </c>
      <c r="D8">
        <f t="shared" si="0"/>
        <v>0.6</v>
      </c>
      <c r="E8">
        <f t="shared" si="1"/>
        <v>0.1</v>
      </c>
      <c r="F8">
        <f t="shared" si="2"/>
        <v>0.5</v>
      </c>
    </row>
    <row r="9" spans="1:6" x14ac:dyDescent="0.25">
      <c r="A9">
        <v>51</v>
      </c>
      <c r="B9">
        <v>56</v>
      </c>
      <c r="C9">
        <v>52</v>
      </c>
      <c r="D9">
        <f t="shared" si="0"/>
        <v>0.7</v>
      </c>
      <c r="E9">
        <f t="shared" si="1"/>
        <v>0.2</v>
      </c>
      <c r="F9">
        <f t="shared" si="2"/>
        <v>0.49999999999999994</v>
      </c>
    </row>
    <row r="10" spans="1:6" x14ac:dyDescent="0.25">
      <c r="A10">
        <v>50</v>
      </c>
      <c r="B10">
        <v>55</v>
      </c>
      <c r="C10">
        <v>52</v>
      </c>
      <c r="D10">
        <f t="shared" si="0"/>
        <v>0.7</v>
      </c>
      <c r="E10">
        <f t="shared" si="1"/>
        <v>0.2</v>
      </c>
      <c r="F10">
        <f t="shared" si="2"/>
        <v>0.49999999999999994</v>
      </c>
    </row>
    <row r="11" spans="1:6" x14ac:dyDescent="0.25">
      <c r="A11">
        <v>54</v>
      </c>
      <c r="B11">
        <v>59</v>
      </c>
      <c r="C11">
        <v>53</v>
      </c>
      <c r="D11">
        <f t="shared" si="0"/>
        <v>0.8</v>
      </c>
      <c r="E11">
        <f t="shared" si="1"/>
        <v>0.3</v>
      </c>
      <c r="F11">
        <f t="shared" si="2"/>
        <v>0.5</v>
      </c>
    </row>
    <row r="12" spans="1:6" x14ac:dyDescent="0.25">
      <c r="C12">
        <v>53</v>
      </c>
      <c r="D12">
        <f t="shared" si="0"/>
        <v>0.8</v>
      </c>
      <c r="E12">
        <f t="shared" si="1"/>
        <v>0.3</v>
      </c>
      <c r="F12">
        <f t="shared" si="2"/>
        <v>0.5</v>
      </c>
    </row>
    <row r="13" spans="1:6" x14ac:dyDescent="0.25">
      <c r="C13">
        <v>54</v>
      </c>
      <c r="D13">
        <f t="shared" si="0"/>
        <v>0.9</v>
      </c>
      <c r="E13">
        <f t="shared" si="1"/>
        <v>0.4</v>
      </c>
      <c r="F13">
        <f t="shared" si="2"/>
        <v>0.5</v>
      </c>
    </row>
    <row r="14" spans="1:6" x14ac:dyDescent="0.25">
      <c r="C14">
        <v>54</v>
      </c>
      <c r="D14">
        <f t="shared" si="0"/>
        <v>0.9</v>
      </c>
      <c r="E14">
        <f t="shared" si="1"/>
        <v>0.4</v>
      </c>
      <c r="F14">
        <f t="shared" si="2"/>
        <v>0.5</v>
      </c>
    </row>
    <row r="15" spans="1:6" x14ac:dyDescent="0.25">
      <c r="C15">
        <v>55</v>
      </c>
      <c r="D15">
        <f t="shared" si="0"/>
        <v>1</v>
      </c>
      <c r="E15">
        <f t="shared" si="1"/>
        <v>0.5</v>
      </c>
      <c r="F15">
        <f t="shared" si="2"/>
        <v>0.5</v>
      </c>
    </row>
    <row r="16" spans="1:6" x14ac:dyDescent="0.25">
      <c r="C16">
        <v>55</v>
      </c>
      <c r="D16">
        <f t="shared" si="0"/>
        <v>1</v>
      </c>
      <c r="E16">
        <f t="shared" si="1"/>
        <v>0.5</v>
      </c>
      <c r="F16">
        <f t="shared" si="2"/>
        <v>0.5</v>
      </c>
    </row>
    <row r="17" spans="3:6" x14ac:dyDescent="0.25">
      <c r="C17">
        <v>56</v>
      </c>
      <c r="D17">
        <f t="shared" si="0"/>
        <v>1</v>
      </c>
      <c r="E17">
        <f t="shared" si="1"/>
        <v>0.6</v>
      </c>
      <c r="F17">
        <f t="shared" si="2"/>
        <v>0.4</v>
      </c>
    </row>
    <row r="18" spans="3:6" x14ac:dyDescent="0.25">
      <c r="C18">
        <v>57</v>
      </c>
      <c r="D18">
        <f t="shared" si="0"/>
        <v>1</v>
      </c>
      <c r="E18">
        <f t="shared" si="1"/>
        <v>0.7</v>
      </c>
      <c r="F18">
        <f t="shared" si="2"/>
        <v>0.30000000000000004</v>
      </c>
    </row>
    <row r="19" spans="3:6" x14ac:dyDescent="0.25">
      <c r="C19">
        <v>58</v>
      </c>
      <c r="D19">
        <f t="shared" si="0"/>
        <v>1</v>
      </c>
      <c r="E19">
        <f t="shared" si="1"/>
        <v>0.8</v>
      </c>
      <c r="F19">
        <f t="shared" si="2"/>
        <v>0.19999999999999996</v>
      </c>
    </row>
    <row r="20" spans="3:6" x14ac:dyDescent="0.25">
      <c r="C20">
        <v>59</v>
      </c>
      <c r="D20">
        <f t="shared" si="0"/>
        <v>1</v>
      </c>
      <c r="E20">
        <f t="shared" si="1"/>
        <v>0.9</v>
      </c>
      <c r="F20">
        <f t="shared" si="2"/>
        <v>9.9999999999999978E-2</v>
      </c>
    </row>
    <row r="21" spans="3:6" x14ac:dyDescent="0.25">
      <c r="C21">
        <v>60</v>
      </c>
      <c r="D21">
        <f t="shared" si="0"/>
        <v>1</v>
      </c>
      <c r="E21">
        <f t="shared" si="1"/>
        <v>1</v>
      </c>
      <c r="F21">
        <f t="shared" si="2"/>
        <v>0</v>
      </c>
    </row>
    <row r="23" spans="3:6" x14ac:dyDescent="0.25">
      <c r="E23" t="s">
        <v>26</v>
      </c>
      <c r="F23">
        <v>0.5</v>
      </c>
    </row>
  </sheetData>
  <sortState xmlns:xlrd2="http://schemas.microsoft.com/office/spreadsheetml/2017/richdata2" ref="C2:C21">
    <sortCondition ref="C2:C21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5DB7-5901-4A79-A947-2A2565837642}">
  <dimension ref="A1:B22"/>
  <sheetViews>
    <sheetView workbookViewId="0">
      <selection activeCell="H14" sqref="H14"/>
    </sheetView>
  </sheetViews>
  <sheetFormatPr defaultRowHeight="15" x14ac:dyDescent="0.25"/>
  <cols>
    <col min="1" max="1" width="23.28515625" customWidth="1"/>
    <col min="2" max="2" width="16.85546875" customWidth="1"/>
  </cols>
  <sheetData>
    <row r="1" spans="1:2" x14ac:dyDescent="0.25">
      <c r="A1" t="s">
        <v>27</v>
      </c>
      <c r="B1" t="s">
        <v>1</v>
      </c>
    </row>
    <row r="2" spans="1:2" x14ac:dyDescent="0.25">
      <c r="A2">
        <v>0</v>
      </c>
      <c r="B2">
        <f>_xlfn.BINOM.DIST(A2, 20, 0.12, FALSE)</f>
        <v>7.7562793638189576E-2</v>
      </c>
    </row>
    <row r="3" spans="1:2" x14ac:dyDescent="0.25">
      <c r="A3">
        <v>1</v>
      </c>
      <c r="B3">
        <f t="shared" ref="B3:B22" si="0">_xlfn.BINOM.DIST(A3, 20, 0.12, FALSE)</f>
        <v>0.21153489174051707</v>
      </c>
    </row>
    <row r="4" spans="1:2" x14ac:dyDescent="0.25">
      <c r="A4">
        <v>2</v>
      </c>
      <c r="B4">
        <f t="shared" si="0"/>
        <v>0.27403383702748796</v>
      </c>
    </row>
    <row r="5" spans="1:2" x14ac:dyDescent="0.25">
      <c r="A5">
        <v>3</v>
      </c>
      <c r="B5">
        <f t="shared" si="0"/>
        <v>0.2242095030224901</v>
      </c>
    </row>
    <row r="6" spans="1:2" x14ac:dyDescent="0.25">
      <c r="A6">
        <v>4</v>
      </c>
      <c r="B6">
        <f t="shared" si="0"/>
        <v>0.12993959834257951</v>
      </c>
    </row>
    <row r="7" spans="1:2" x14ac:dyDescent="0.25">
      <c r="A7">
        <v>5</v>
      </c>
      <c r="B7">
        <f t="shared" si="0"/>
        <v>5.6700915640398267E-2</v>
      </c>
    </row>
    <row r="8" spans="1:2" x14ac:dyDescent="0.25">
      <c r="A8">
        <v>6</v>
      </c>
      <c r="B8">
        <f t="shared" si="0"/>
        <v>1.9329857604681248E-2</v>
      </c>
    </row>
    <row r="9" spans="1:2" x14ac:dyDescent="0.25">
      <c r="A9">
        <v>7</v>
      </c>
      <c r="B9">
        <f t="shared" si="0"/>
        <v>5.2717793467312417E-3</v>
      </c>
    </row>
    <row r="10" spans="1:2" x14ac:dyDescent="0.25">
      <c r="A10">
        <v>8</v>
      </c>
      <c r="B10">
        <f t="shared" si="0"/>
        <v>1.1681783779688548E-3</v>
      </c>
    </row>
    <row r="11" spans="1:2" x14ac:dyDescent="0.25">
      <c r="A11">
        <v>9</v>
      </c>
      <c r="B11">
        <f t="shared" si="0"/>
        <v>2.1239606872160987E-4</v>
      </c>
    </row>
    <row r="12" spans="1:2" x14ac:dyDescent="0.25">
      <c r="A12">
        <v>10</v>
      </c>
      <c r="B12">
        <f t="shared" si="0"/>
        <v>3.1859410308241526E-5</v>
      </c>
    </row>
    <row r="13" spans="1:2" x14ac:dyDescent="0.25">
      <c r="A13">
        <v>11</v>
      </c>
      <c r="B13">
        <f t="shared" si="0"/>
        <v>3.9495136745753796E-6</v>
      </c>
    </row>
    <row r="14" spans="1:2" x14ac:dyDescent="0.25">
      <c r="A14">
        <v>12</v>
      </c>
      <c r="B14">
        <f t="shared" si="0"/>
        <v>4.0392753489975693E-7</v>
      </c>
    </row>
    <row r="15" spans="1:2" x14ac:dyDescent="0.25">
      <c r="A15">
        <v>13</v>
      </c>
      <c r="B15">
        <f t="shared" si="0"/>
        <v>3.3896016914664762E-8</v>
      </c>
    </row>
    <row r="16" spans="1:2" x14ac:dyDescent="0.25">
      <c r="A16">
        <v>14</v>
      </c>
      <c r="B16">
        <f t="shared" si="0"/>
        <v>2.3110920623635108E-9</v>
      </c>
    </row>
    <row r="17" spans="1:2" x14ac:dyDescent="0.25">
      <c r="A17">
        <v>15</v>
      </c>
      <c r="B17">
        <f t="shared" si="0"/>
        <v>1.2605956703801013E-10</v>
      </c>
    </row>
    <row r="18" spans="1:2" x14ac:dyDescent="0.25">
      <c r="A18">
        <v>16</v>
      </c>
      <c r="B18">
        <f t="shared" si="0"/>
        <v>5.3718565499152056E-12</v>
      </c>
    </row>
    <row r="19" spans="1:2" x14ac:dyDescent="0.25">
      <c r="A19">
        <v>17</v>
      </c>
      <c r="B19">
        <f t="shared" si="0"/>
        <v>1.723590336871189E-13</v>
      </c>
    </row>
    <row r="20" spans="1:2" x14ac:dyDescent="0.25">
      <c r="A20">
        <v>18</v>
      </c>
      <c r="B20">
        <f t="shared" si="0"/>
        <v>3.9172507656163569E-15</v>
      </c>
    </row>
    <row r="21" spans="1:2" x14ac:dyDescent="0.25">
      <c r="A21">
        <v>19</v>
      </c>
      <c r="B21">
        <f t="shared" si="0"/>
        <v>5.6228479889229538E-17</v>
      </c>
    </row>
    <row r="22" spans="1:2" x14ac:dyDescent="0.25">
      <c r="A22">
        <v>20</v>
      </c>
      <c r="B22">
        <f t="shared" si="0"/>
        <v>3.8337599924474656E-19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F3CF-555A-45F6-B486-81A57E657B3E}">
  <dimension ref="A1:D14"/>
  <sheetViews>
    <sheetView workbookViewId="0">
      <selection activeCell="D6" sqref="D6"/>
    </sheetView>
  </sheetViews>
  <sheetFormatPr defaultRowHeight="15" x14ac:dyDescent="0.25"/>
  <cols>
    <col min="1" max="1" width="23.7109375" bestFit="1" customWidth="1"/>
    <col min="2" max="2" width="16.42578125" customWidth="1"/>
    <col min="4" max="4" width="14" customWidth="1"/>
  </cols>
  <sheetData>
    <row r="1" spans="1:4" x14ac:dyDescent="0.25">
      <c r="A1" t="s">
        <v>28</v>
      </c>
      <c r="B1" t="s">
        <v>1</v>
      </c>
    </row>
    <row r="2" spans="1:4" x14ac:dyDescent="0.25">
      <c r="A2">
        <v>0</v>
      </c>
      <c r="B2">
        <f>_xlfn.POISSON.DIST(A2, 6, FALSE)</f>
        <v>2.4787521766663585E-3</v>
      </c>
    </row>
    <row r="3" spans="1:4" x14ac:dyDescent="0.25">
      <c r="A3">
        <v>1</v>
      </c>
      <c r="B3">
        <f t="shared" ref="B3:B14" si="0">_xlfn.POISSON.DIST(A3, 6, FALSE)</f>
        <v>1.4872513059998151E-2</v>
      </c>
    </row>
    <row r="4" spans="1:4" x14ac:dyDescent="0.25">
      <c r="A4">
        <v>2</v>
      </c>
      <c r="B4">
        <f t="shared" si="0"/>
        <v>4.4617539179994462E-2</v>
      </c>
    </row>
    <row r="5" spans="1:4" x14ac:dyDescent="0.25">
      <c r="A5">
        <v>3</v>
      </c>
      <c r="B5">
        <f t="shared" si="0"/>
        <v>8.9235078359988909E-2</v>
      </c>
    </row>
    <row r="6" spans="1:4" x14ac:dyDescent="0.25">
      <c r="A6">
        <v>4</v>
      </c>
      <c r="B6">
        <f t="shared" si="0"/>
        <v>0.13385261753998337</v>
      </c>
      <c r="D6" t="s">
        <v>29</v>
      </c>
    </row>
    <row r="7" spans="1:4" x14ac:dyDescent="0.25">
      <c r="A7">
        <v>5</v>
      </c>
      <c r="B7">
        <f t="shared" si="0"/>
        <v>0.16062314104798003</v>
      </c>
    </row>
    <row r="8" spans="1:4" x14ac:dyDescent="0.25">
      <c r="A8">
        <v>6</v>
      </c>
      <c r="B8">
        <f t="shared" si="0"/>
        <v>0.16062314104798003</v>
      </c>
    </row>
    <row r="9" spans="1:4" x14ac:dyDescent="0.25">
      <c r="A9">
        <v>7</v>
      </c>
      <c r="B9">
        <f t="shared" si="0"/>
        <v>0.13767697804112577</v>
      </c>
    </row>
    <row r="10" spans="1:4" x14ac:dyDescent="0.25">
      <c r="A10">
        <v>8</v>
      </c>
      <c r="B10">
        <f t="shared" si="0"/>
        <v>0.10325773353084432</v>
      </c>
    </row>
    <row r="11" spans="1:4" x14ac:dyDescent="0.25">
      <c r="A11">
        <v>9</v>
      </c>
      <c r="B11">
        <f t="shared" si="0"/>
        <v>6.883848902056286E-2</v>
      </c>
    </row>
    <row r="12" spans="1:4" x14ac:dyDescent="0.25">
      <c r="A12">
        <v>10</v>
      </c>
      <c r="B12">
        <f t="shared" si="0"/>
        <v>4.1303093412337732E-2</v>
      </c>
    </row>
    <row r="13" spans="1:4" x14ac:dyDescent="0.25">
      <c r="A13">
        <v>11</v>
      </c>
      <c r="B13">
        <f t="shared" si="0"/>
        <v>2.2528960043093311E-2</v>
      </c>
    </row>
    <row r="14" spans="1:4" x14ac:dyDescent="0.25">
      <c r="A14">
        <v>12</v>
      </c>
      <c r="B14">
        <f t="shared" si="0"/>
        <v>1.1264480021546661E-2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6866-860D-4779-91F6-F7E400DC1ABA}">
  <dimension ref="A1:B22"/>
  <sheetViews>
    <sheetView workbookViewId="0">
      <selection activeCell="E4" sqref="E4"/>
    </sheetView>
  </sheetViews>
  <sheetFormatPr defaultRowHeight="15" x14ac:dyDescent="0.25"/>
  <cols>
    <col min="1" max="1" width="22.28515625" customWidth="1"/>
    <col min="2" max="2" width="21.85546875" customWidth="1"/>
  </cols>
  <sheetData>
    <row r="1" spans="1:2" x14ac:dyDescent="0.25">
      <c r="A1" t="s">
        <v>30</v>
      </c>
      <c r="B1" t="s">
        <v>31</v>
      </c>
    </row>
    <row r="2" spans="1:2" x14ac:dyDescent="0.25">
      <c r="A2">
        <v>20</v>
      </c>
      <c r="B2">
        <f>_xlfn.NORM.DIST(A2, 30, 5, FALSE)</f>
        <v>1.0798193302637612E-2</v>
      </c>
    </row>
    <row r="3" spans="1:2" x14ac:dyDescent="0.25">
      <c r="A3">
        <f>A2+0.5</f>
        <v>20.5</v>
      </c>
      <c r="B3">
        <f t="shared" ref="B3:B22" si="0">_xlfn.NORM.DIST(A3, 30, 5, FALSE)</f>
        <v>1.3123162954935321E-2</v>
      </c>
    </row>
    <row r="4" spans="1:2" x14ac:dyDescent="0.25">
      <c r="A4">
        <f t="shared" ref="A4:A22" si="1">A3+0.5</f>
        <v>21</v>
      </c>
      <c r="B4">
        <f t="shared" si="0"/>
        <v>1.5790031660178828E-2</v>
      </c>
    </row>
    <row r="5" spans="1:2" x14ac:dyDescent="0.25">
      <c r="A5">
        <f t="shared" si="1"/>
        <v>21.5</v>
      </c>
      <c r="B5">
        <f t="shared" si="0"/>
        <v>1.8809815475377387E-2</v>
      </c>
    </row>
    <row r="6" spans="1:2" x14ac:dyDescent="0.25">
      <c r="A6">
        <f t="shared" si="1"/>
        <v>22</v>
      </c>
      <c r="B6">
        <f t="shared" si="0"/>
        <v>2.2184166935891109E-2</v>
      </c>
    </row>
    <row r="7" spans="1:2" x14ac:dyDescent="0.25">
      <c r="A7">
        <f t="shared" si="1"/>
        <v>22.5</v>
      </c>
      <c r="B7">
        <f t="shared" si="0"/>
        <v>2.5903519133178347E-2</v>
      </c>
    </row>
    <row r="8" spans="1:2" x14ac:dyDescent="0.25">
      <c r="A8">
        <f t="shared" si="1"/>
        <v>23</v>
      </c>
      <c r="B8">
        <f t="shared" si="0"/>
        <v>2.9945493127148972E-2</v>
      </c>
    </row>
    <row r="9" spans="1:2" x14ac:dyDescent="0.25">
      <c r="A9">
        <f t="shared" si="1"/>
        <v>23.5</v>
      </c>
      <c r="B9">
        <f t="shared" si="0"/>
        <v>3.427371840956147E-2</v>
      </c>
    </row>
    <row r="10" spans="1:2" x14ac:dyDescent="0.25">
      <c r="A10">
        <f t="shared" si="1"/>
        <v>24</v>
      </c>
      <c r="B10">
        <f t="shared" si="0"/>
        <v>3.8837210996642592E-2</v>
      </c>
    </row>
    <row r="11" spans="1:2" x14ac:dyDescent="0.25">
      <c r="A11">
        <f t="shared" si="1"/>
        <v>24.5</v>
      </c>
      <c r="B11">
        <f t="shared" si="0"/>
        <v>4.3570435406510108E-2</v>
      </c>
    </row>
    <row r="12" spans="1:2" x14ac:dyDescent="0.25">
      <c r="A12">
        <f t="shared" si="1"/>
        <v>25</v>
      </c>
      <c r="B12">
        <f t="shared" si="0"/>
        <v>4.8394144903828672E-2</v>
      </c>
    </row>
    <row r="13" spans="1:2" x14ac:dyDescent="0.25">
      <c r="A13">
        <f t="shared" si="1"/>
        <v>25.5</v>
      </c>
      <c r="B13">
        <f t="shared" si="0"/>
        <v>5.3217049979750963E-2</v>
      </c>
    </row>
    <row r="14" spans="1:2" x14ac:dyDescent="0.25">
      <c r="A14">
        <f t="shared" si="1"/>
        <v>26</v>
      </c>
      <c r="B14">
        <f t="shared" si="0"/>
        <v>5.7938310552296549E-2</v>
      </c>
    </row>
    <row r="15" spans="1:2" x14ac:dyDescent="0.25">
      <c r="A15">
        <f t="shared" si="1"/>
        <v>26.5</v>
      </c>
      <c r="B15">
        <f t="shared" si="0"/>
        <v>6.2450786673352257E-2</v>
      </c>
    </row>
    <row r="16" spans="1:2" x14ac:dyDescent="0.25">
      <c r="A16">
        <f t="shared" si="1"/>
        <v>27</v>
      </c>
      <c r="B16">
        <f t="shared" si="0"/>
        <v>6.6644920578359926E-2</v>
      </c>
    </row>
    <row r="17" spans="1:2" x14ac:dyDescent="0.25">
      <c r="A17">
        <f t="shared" si="1"/>
        <v>27.5</v>
      </c>
      <c r="B17">
        <f t="shared" si="0"/>
        <v>7.0413065352859905E-2</v>
      </c>
    </row>
    <row r="18" spans="1:2" x14ac:dyDescent="0.25">
      <c r="A18">
        <f>A17+0.5</f>
        <v>28</v>
      </c>
      <c r="B18">
        <f t="shared" si="0"/>
        <v>7.3654028060664664E-2</v>
      </c>
    </row>
    <row r="19" spans="1:2" x14ac:dyDescent="0.25">
      <c r="A19">
        <f t="shared" si="1"/>
        <v>28.5</v>
      </c>
      <c r="B19">
        <f t="shared" si="0"/>
        <v>7.6277563092104816E-2</v>
      </c>
    </row>
    <row r="20" spans="1:2" x14ac:dyDescent="0.25">
      <c r="A20">
        <f t="shared" si="1"/>
        <v>29</v>
      </c>
      <c r="B20">
        <f t="shared" si="0"/>
        <v>7.8208538795091181E-2</v>
      </c>
    </row>
    <row r="21" spans="1:2" x14ac:dyDescent="0.25">
      <c r="A21">
        <f t="shared" si="1"/>
        <v>29.5</v>
      </c>
      <c r="B21">
        <f t="shared" si="0"/>
        <v>7.9390509495402356E-2</v>
      </c>
    </row>
    <row r="22" spans="1:2" x14ac:dyDescent="0.25">
      <c r="A22">
        <f t="shared" si="1"/>
        <v>30</v>
      </c>
      <c r="B22">
        <f t="shared" si="0"/>
        <v>7.9788456080286549E-2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B67C-9F75-42E4-ADC0-E12835BC3A86}">
  <dimension ref="A1:B6"/>
  <sheetViews>
    <sheetView workbookViewId="0">
      <selection activeCell="H16" sqref="H16"/>
    </sheetView>
  </sheetViews>
  <sheetFormatPr defaultRowHeight="15" x14ac:dyDescent="0.25"/>
  <cols>
    <col min="1" max="1" width="16.28515625" customWidth="1"/>
    <col min="2" max="2" width="15.140625" customWidth="1"/>
  </cols>
  <sheetData>
    <row r="1" spans="1:2" x14ac:dyDescent="0.25">
      <c r="A1" t="s">
        <v>32</v>
      </c>
      <c r="B1" t="s">
        <v>33</v>
      </c>
    </row>
    <row r="2" spans="1:2" x14ac:dyDescent="0.25">
      <c r="A2">
        <v>2</v>
      </c>
      <c r="B2">
        <v>60</v>
      </c>
    </row>
    <row r="3" spans="1:2" x14ac:dyDescent="0.25">
      <c r="A3">
        <v>4</v>
      </c>
      <c r="B3">
        <v>70</v>
      </c>
    </row>
    <row r="4" spans="1:2" x14ac:dyDescent="0.25">
      <c r="A4">
        <v>6</v>
      </c>
      <c r="B4">
        <v>80</v>
      </c>
    </row>
    <row r="6" spans="1:2" x14ac:dyDescent="0.25">
      <c r="A6" t="s">
        <v>34</v>
      </c>
      <c r="B6">
        <f>_xlfn.COVARIANCE.P(A2:A4, B2:B4)</f>
        <v>13.333333333333334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EB42-33BC-4CE9-A107-3095C11DC661}">
  <dimension ref="A1:B6"/>
  <sheetViews>
    <sheetView workbookViewId="0">
      <selection activeCell="F6" sqref="F6"/>
    </sheetView>
  </sheetViews>
  <sheetFormatPr defaultRowHeight="15" x14ac:dyDescent="0.25"/>
  <cols>
    <col min="1" max="1" width="23.28515625" customWidth="1"/>
    <col min="2" max="2" width="15" customWidth="1"/>
    <col min="3" max="3" width="32" customWidth="1"/>
  </cols>
  <sheetData>
    <row r="1" spans="1:2" x14ac:dyDescent="0.25">
      <c r="A1" t="s">
        <v>32</v>
      </c>
      <c r="B1" t="s">
        <v>33</v>
      </c>
    </row>
    <row r="2" spans="1:2" x14ac:dyDescent="0.25">
      <c r="A2">
        <v>2</v>
      </c>
      <c r="B2">
        <v>60</v>
      </c>
    </row>
    <row r="3" spans="1:2" x14ac:dyDescent="0.25">
      <c r="A3">
        <v>4</v>
      </c>
      <c r="B3">
        <v>70</v>
      </c>
    </row>
    <row r="4" spans="1:2" x14ac:dyDescent="0.25">
      <c r="A4">
        <v>6</v>
      </c>
      <c r="B4">
        <v>80</v>
      </c>
    </row>
    <row r="6" spans="1:2" x14ac:dyDescent="0.25">
      <c r="A6" t="s">
        <v>35</v>
      </c>
      <c r="B6">
        <f>CORREL(A2:A4, B2:B4)</f>
        <v>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3AC3-A583-42AE-8C74-30BD53C76922}">
  <dimension ref="A1:F25"/>
  <sheetViews>
    <sheetView workbookViewId="0">
      <selection activeCell="L16" sqref="L16"/>
    </sheetView>
  </sheetViews>
  <sheetFormatPr defaultRowHeight="15" x14ac:dyDescent="0.25"/>
  <cols>
    <col min="1" max="1" width="34.42578125" customWidth="1"/>
    <col min="2" max="2" width="20.140625" customWidth="1"/>
    <col min="3" max="3" width="14.7109375" customWidth="1"/>
    <col min="4" max="4" width="28.42578125" customWidth="1"/>
    <col min="5" max="5" width="18.140625" customWidth="1"/>
    <col min="6" max="6" width="18.28515625" customWidth="1"/>
  </cols>
  <sheetData>
    <row r="1" spans="1:6" x14ac:dyDescent="0.25">
      <c r="C1" t="s">
        <v>39</v>
      </c>
    </row>
    <row r="2" spans="1:6" x14ac:dyDescent="0.25">
      <c r="B2" t="s">
        <v>48</v>
      </c>
      <c r="C2" t="s">
        <v>38</v>
      </c>
      <c r="D2" t="s">
        <v>40</v>
      </c>
    </row>
    <row r="3" spans="1:6" x14ac:dyDescent="0.25">
      <c r="B3" t="s">
        <v>36</v>
      </c>
      <c r="C3">
        <v>10</v>
      </c>
      <c r="D3">
        <v>5</v>
      </c>
    </row>
    <row r="4" spans="1:6" x14ac:dyDescent="0.25">
      <c r="B4" t="s">
        <v>37</v>
      </c>
      <c r="C4">
        <v>4</v>
      </c>
      <c r="D4">
        <v>6</v>
      </c>
    </row>
    <row r="6" spans="1:6" x14ac:dyDescent="0.25">
      <c r="A6" t="s">
        <v>41</v>
      </c>
      <c r="B6">
        <f>SUM(C3:D4)</f>
        <v>25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</row>
    <row r="9" spans="1:6" x14ac:dyDescent="0.25">
      <c r="A9">
        <v>25</v>
      </c>
      <c r="B9">
        <v>15</v>
      </c>
      <c r="C9">
        <f>C3+C4</f>
        <v>14</v>
      </c>
      <c r="D9">
        <f>C3+D3</f>
        <v>15</v>
      </c>
    </row>
    <row r="10" spans="1:6" x14ac:dyDescent="0.25">
      <c r="A10">
        <v>35</v>
      </c>
      <c r="B10">
        <v>25</v>
      </c>
      <c r="C10">
        <f>D3+D4</f>
        <v>11</v>
      </c>
      <c r="D10">
        <f>C4+D4</f>
        <v>10</v>
      </c>
    </row>
    <row r="12" spans="1:6" x14ac:dyDescent="0.25">
      <c r="A12" t="s">
        <v>46</v>
      </c>
      <c r="B12">
        <f>SUMPRODUCT(A9:A10, C9:C10)/B6</f>
        <v>29.4</v>
      </c>
    </row>
    <row r="13" spans="1:6" x14ac:dyDescent="0.25">
      <c r="A13" t="s">
        <v>47</v>
      </c>
      <c r="B13">
        <f>SUMPRODUCT(B9:B10, D9:D10)/B6</f>
        <v>19</v>
      </c>
    </row>
    <row r="15" spans="1:6" x14ac:dyDescent="0.25">
      <c r="A15" t="s">
        <v>42</v>
      </c>
      <c r="B15" t="s">
        <v>43</v>
      </c>
      <c r="C15" t="s">
        <v>49</v>
      </c>
      <c r="D15" t="s">
        <v>50</v>
      </c>
      <c r="E15" t="s">
        <v>51</v>
      </c>
      <c r="F15" t="s">
        <v>52</v>
      </c>
    </row>
    <row r="16" spans="1:6" x14ac:dyDescent="0.25">
      <c r="A16">
        <v>25</v>
      </c>
      <c r="B16">
        <v>15</v>
      </c>
      <c r="C16">
        <v>10</v>
      </c>
      <c r="D16">
        <f>C16*(A16-B$12)*(B16-B$13)</f>
        <v>175.99999999999994</v>
      </c>
      <c r="E16">
        <f>C16*(A16-B$12)^2</f>
        <v>193.59999999999988</v>
      </c>
      <c r="F16">
        <f>C16*(B16-B$13)^2</f>
        <v>160</v>
      </c>
    </row>
    <row r="17" spans="1:6" x14ac:dyDescent="0.25">
      <c r="A17">
        <v>25</v>
      </c>
      <c r="B17">
        <v>25</v>
      </c>
      <c r="C17">
        <v>4</v>
      </c>
      <c r="D17">
        <f>C17*(A17-B$12)*(B17-B$13)</f>
        <v>-105.59999999999997</v>
      </c>
      <c r="E17">
        <f>C17*(A17-B$12)^2</f>
        <v>77.439999999999955</v>
      </c>
      <c r="F17">
        <f>C17*(B17-B$13)^2</f>
        <v>144</v>
      </c>
    </row>
    <row r="18" spans="1:6" x14ac:dyDescent="0.25">
      <c r="A18">
        <v>35</v>
      </c>
      <c r="B18">
        <v>15</v>
      </c>
      <c r="C18">
        <v>5</v>
      </c>
      <c r="D18">
        <f>C18*(A18-B$12)*(B18-B$13)</f>
        <v>-112.00000000000003</v>
      </c>
      <c r="E18">
        <f>C18*(A18-B$12)^2</f>
        <v>156.8000000000001</v>
      </c>
      <c r="F18">
        <f>C18*(B18-B$13)^2</f>
        <v>80</v>
      </c>
    </row>
    <row r="19" spans="1:6" x14ac:dyDescent="0.25">
      <c r="A19">
        <v>35</v>
      </c>
      <c r="B19">
        <v>25</v>
      </c>
      <c r="C19">
        <v>6</v>
      </c>
      <c r="D19">
        <f>C19*(A19-B$12)*(B19-B$13)</f>
        <v>201.60000000000005</v>
      </c>
      <c r="E19">
        <f>C19*(A19-B$12)^2</f>
        <v>188.16000000000011</v>
      </c>
      <c r="F19">
        <f>C19*(B19-B$13)^2</f>
        <v>216</v>
      </c>
    </row>
    <row r="21" spans="1:6" x14ac:dyDescent="0.25">
      <c r="A21" t="s">
        <v>53</v>
      </c>
      <c r="B21">
        <f>SUM(D16:D19)</f>
        <v>160</v>
      </c>
    </row>
    <row r="22" spans="1:6" x14ac:dyDescent="0.25">
      <c r="A22" t="s">
        <v>54</v>
      </c>
      <c r="B22">
        <f>SUM(E16:E19)</f>
        <v>616</v>
      </c>
    </row>
    <row r="23" spans="1:6" x14ac:dyDescent="0.25">
      <c r="A23" t="s">
        <v>55</v>
      </c>
      <c r="B23">
        <f>SUM(F16:F19)</f>
        <v>600</v>
      </c>
    </row>
    <row r="25" spans="1:6" x14ac:dyDescent="0.25">
      <c r="A25" t="s">
        <v>35</v>
      </c>
      <c r="B25">
        <f>B21/SQRT(B22*B23)</f>
        <v>0.2631806779839076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285C-9115-4B4B-9B6C-31DC046F6158}">
  <dimension ref="A1:AA17"/>
  <sheetViews>
    <sheetView workbookViewId="0">
      <selection activeCell="N35" sqref="N35"/>
    </sheetView>
  </sheetViews>
  <sheetFormatPr defaultRowHeight="15" x14ac:dyDescent="0.25"/>
  <cols>
    <col min="2" max="2" width="15.42578125" customWidth="1"/>
    <col min="3" max="4" width="19.85546875" customWidth="1"/>
    <col min="5" max="5" width="12.42578125" customWidth="1"/>
  </cols>
  <sheetData>
    <row r="1" spans="1:27" x14ac:dyDescent="0.25">
      <c r="A1" t="s">
        <v>56</v>
      </c>
      <c r="B1" t="s">
        <v>57</v>
      </c>
      <c r="C1" t="s">
        <v>58</v>
      </c>
      <c r="D1" t="s">
        <v>59</v>
      </c>
      <c r="F1" t="s">
        <v>62</v>
      </c>
      <c r="G1" t="s">
        <v>63</v>
      </c>
      <c r="I1" t="s">
        <v>64</v>
      </c>
      <c r="J1" t="s">
        <v>63</v>
      </c>
      <c r="L1" t="s">
        <v>62</v>
      </c>
      <c r="M1" t="s">
        <v>63</v>
      </c>
      <c r="Y1" t="s">
        <v>60</v>
      </c>
      <c r="Z1" t="s">
        <v>61</v>
      </c>
    </row>
    <row r="2" spans="1:27" x14ac:dyDescent="0.25">
      <c r="A2">
        <v>1</v>
      </c>
      <c r="B2">
        <f ca="1">IF(RAND()&lt;0.3,1,0)</f>
        <v>1</v>
      </c>
      <c r="C2">
        <f ca="1">_xlfn.BINOM.INV(5,0.3,RAND())</f>
        <v>1</v>
      </c>
      <c r="D2">
        <v>5</v>
      </c>
      <c r="F2">
        <v>0</v>
      </c>
      <c r="G2">
        <f ca="1">COUNTIF(B2:B11,0)</f>
        <v>4</v>
      </c>
      <c r="I2">
        <v>0</v>
      </c>
      <c r="J2">
        <f ca="1">COUNTIF(C2:C11,0)</f>
        <v>1</v>
      </c>
      <c r="L2">
        <v>0</v>
      </c>
      <c r="M2">
        <f>COUNTIF(D2:D11,0)</f>
        <v>0</v>
      </c>
      <c r="Y2">
        <f ca="1">RAND()</f>
        <v>0.54236439480939436</v>
      </c>
      <c r="Z2">
        <v>0</v>
      </c>
      <c r="AA2">
        <f>_xlfn.POISSON.DIST(0,5,TRUE)</f>
        <v>6.737946999085467E-3</v>
      </c>
    </row>
    <row r="3" spans="1:27" x14ac:dyDescent="0.25">
      <c r="A3">
        <v>2</v>
      </c>
      <c r="B3">
        <f t="shared" ref="B3:B11" ca="1" si="0">IF(RAND()&lt;0.3,1,0)</f>
        <v>0</v>
      </c>
      <c r="C3">
        <f t="shared" ref="C3:C11" ca="1" si="1">_xlfn.BINOM.INV(5,0.3,RAND())</f>
        <v>2</v>
      </c>
      <c r="D3">
        <v>4</v>
      </c>
      <c r="F3">
        <v>1</v>
      </c>
      <c r="G3">
        <f ca="1">COUNTIF(B2:B11,1)</f>
        <v>6</v>
      </c>
      <c r="I3">
        <v>1</v>
      </c>
      <c r="J3">
        <f ca="1">COUNTIF(C2:C11,1)</f>
        <v>3</v>
      </c>
      <c r="L3">
        <v>1</v>
      </c>
      <c r="M3">
        <f>COUNTIF(D2:D11,1)</f>
        <v>0</v>
      </c>
      <c r="Y3">
        <f t="shared" ref="Y3:Y11" ca="1" si="2">RAND()</f>
        <v>0.66503666454308652</v>
      </c>
      <c r="Z3">
        <v>1</v>
      </c>
      <c r="AA3">
        <f>_xlfn.POISSON.DIST(1,5,TRUE)</f>
        <v>4.0427681994512799E-2</v>
      </c>
    </row>
    <row r="4" spans="1:27" x14ac:dyDescent="0.25">
      <c r="A4">
        <v>3</v>
      </c>
      <c r="B4">
        <f t="shared" ca="1" si="0"/>
        <v>0</v>
      </c>
      <c r="C4">
        <f t="shared" ca="1" si="1"/>
        <v>2</v>
      </c>
      <c r="D4">
        <v>6</v>
      </c>
      <c r="I4">
        <v>2</v>
      </c>
      <c r="J4">
        <f ca="1">COUNTIF(C2:C11,2)</f>
        <v>3</v>
      </c>
      <c r="L4">
        <v>2</v>
      </c>
      <c r="M4">
        <f>COUNTIF(D2:D11,2)</f>
        <v>1</v>
      </c>
      <c r="Y4">
        <f t="shared" ca="1" si="2"/>
        <v>0.25335676155454856</v>
      </c>
      <c r="Z4">
        <v>2</v>
      </c>
      <c r="AA4">
        <f>_xlfn.POISSON.DIST(2,5,TRUE)</f>
        <v>0.12465201948308113</v>
      </c>
    </row>
    <row r="5" spans="1:27" x14ac:dyDescent="0.25">
      <c r="A5">
        <v>4</v>
      </c>
      <c r="B5">
        <f t="shared" ca="1" si="0"/>
        <v>1</v>
      </c>
      <c r="C5">
        <f t="shared" ca="1" si="1"/>
        <v>3</v>
      </c>
      <c r="D5">
        <v>3</v>
      </c>
      <c r="I5">
        <v>3</v>
      </c>
      <c r="J5">
        <f ca="1">COUNTIF(C2:C11,3)</f>
        <v>2</v>
      </c>
      <c r="L5">
        <v>3</v>
      </c>
      <c r="M5">
        <f>COUNTIF(D2:D11,3)</f>
        <v>1</v>
      </c>
      <c r="Y5">
        <f t="shared" ca="1" si="2"/>
        <v>0.70565341090648426</v>
      </c>
      <c r="Z5">
        <v>3</v>
      </c>
      <c r="AA5">
        <f>_xlfn.POISSON.DIST(3,5,TRUE)</f>
        <v>0.26502591529736169</v>
      </c>
    </row>
    <row r="6" spans="1:27" x14ac:dyDescent="0.25">
      <c r="A6">
        <v>5</v>
      </c>
      <c r="B6">
        <f t="shared" ca="1" si="0"/>
        <v>1</v>
      </c>
      <c r="C6">
        <f t="shared" ca="1" si="1"/>
        <v>3</v>
      </c>
      <c r="D6">
        <v>5</v>
      </c>
      <c r="I6">
        <v>4</v>
      </c>
      <c r="J6">
        <f ca="1">COUNTIF(C2:C11,4)</f>
        <v>1</v>
      </c>
      <c r="L6">
        <v>4</v>
      </c>
      <c r="M6">
        <f>COUNTIF(D2:D11,4)</f>
        <v>2</v>
      </c>
      <c r="Y6">
        <f t="shared" ca="1" si="2"/>
        <v>0.44053014616259034</v>
      </c>
      <c r="Z6">
        <v>4</v>
      </c>
      <c r="AA6">
        <f>_xlfn.POISSON.DIST(4,5,TRUE)</f>
        <v>0.44049328506521235</v>
      </c>
    </row>
    <row r="7" spans="1:27" x14ac:dyDescent="0.25">
      <c r="A7">
        <v>6</v>
      </c>
      <c r="B7">
        <f t="shared" ca="1" si="0"/>
        <v>0</v>
      </c>
      <c r="C7">
        <f t="shared" ca="1" si="1"/>
        <v>0</v>
      </c>
      <c r="D7">
        <v>7</v>
      </c>
      <c r="I7">
        <v>5</v>
      </c>
      <c r="J7">
        <f ca="1">COUNTIF(C2:C11,5)</f>
        <v>0</v>
      </c>
      <c r="L7">
        <v>5</v>
      </c>
      <c r="M7">
        <f>COUNTIF(D2:D11,5)</f>
        <v>3</v>
      </c>
      <c r="Y7">
        <f t="shared" ca="1" si="2"/>
        <v>0.73321107129893659</v>
      </c>
      <c r="Z7">
        <v>5</v>
      </c>
      <c r="AA7">
        <f>_xlfn.POISSON.DIST(5,5,TRUE)</f>
        <v>0.61596065483306306</v>
      </c>
    </row>
    <row r="8" spans="1:27" x14ac:dyDescent="0.25">
      <c r="A8">
        <v>7</v>
      </c>
      <c r="B8">
        <f t="shared" ca="1" si="0"/>
        <v>1</v>
      </c>
      <c r="C8">
        <f t="shared" ca="1" si="1"/>
        <v>1</v>
      </c>
      <c r="D8">
        <v>4</v>
      </c>
      <c r="L8">
        <v>6</v>
      </c>
      <c r="M8">
        <f>COUNTIF(D2:D11,6)</f>
        <v>2</v>
      </c>
      <c r="Y8">
        <f t="shared" ca="1" si="2"/>
        <v>0.3927168893812677</v>
      </c>
      <c r="Z8">
        <v>6</v>
      </c>
      <c r="AA8">
        <f>_xlfn.POISSON.DIST(6,5,TRUE)</f>
        <v>0.7621834629729386</v>
      </c>
    </row>
    <row r="9" spans="1:27" x14ac:dyDescent="0.25">
      <c r="A9">
        <v>8</v>
      </c>
      <c r="B9">
        <f t="shared" ca="1" si="0"/>
        <v>1</v>
      </c>
      <c r="C9">
        <f t="shared" ca="1" si="1"/>
        <v>1</v>
      </c>
      <c r="D9">
        <v>6</v>
      </c>
      <c r="L9">
        <v>7</v>
      </c>
      <c r="M9">
        <f>COUNTIF(D2:D11,7)</f>
        <v>1</v>
      </c>
      <c r="Y9">
        <f t="shared" ca="1" si="2"/>
        <v>0.68470715294213746</v>
      </c>
      <c r="Z9">
        <v>7</v>
      </c>
      <c r="AA9">
        <f>_xlfn.POISSON.DIST(7,5,TRUE)</f>
        <v>0.86662832592999273</v>
      </c>
    </row>
    <row r="10" spans="1:27" x14ac:dyDescent="0.25">
      <c r="A10">
        <v>9</v>
      </c>
      <c r="B10">
        <f t="shared" ca="1" si="0"/>
        <v>0</v>
      </c>
      <c r="C10">
        <f t="shared" ca="1" si="1"/>
        <v>4</v>
      </c>
      <c r="D10">
        <v>2</v>
      </c>
      <c r="L10">
        <v>8</v>
      </c>
      <c r="M10">
        <f>COUNTIF(D2:D11,8)</f>
        <v>0</v>
      </c>
      <c r="Y10">
        <f t="shared" ca="1" si="2"/>
        <v>0.68513670872113597</v>
      </c>
      <c r="Z10">
        <v>8</v>
      </c>
      <c r="AA10">
        <f>_xlfn.POISSON.DIST(8,5,TRUE)</f>
        <v>0.93190636527815141</v>
      </c>
    </row>
    <row r="11" spans="1:27" x14ac:dyDescent="0.25">
      <c r="A11">
        <v>10</v>
      </c>
      <c r="B11">
        <f t="shared" ca="1" si="0"/>
        <v>1</v>
      </c>
      <c r="C11">
        <f t="shared" ca="1" si="1"/>
        <v>2</v>
      </c>
      <c r="D11">
        <v>5</v>
      </c>
      <c r="Y11">
        <f t="shared" ca="1" si="2"/>
        <v>9.7838151290464359E-2</v>
      </c>
      <c r="Z11">
        <v>9</v>
      </c>
      <c r="AA11">
        <f>_xlfn.POISSON.DIST(9,5,TRUE)</f>
        <v>0.96817194269379514</v>
      </c>
    </row>
    <row r="12" spans="1:27" x14ac:dyDescent="0.25">
      <c r="Z12">
        <v>10</v>
      </c>
      <c r="AA12">
        <f>_xlfn.POISSON.DIST(10,5,TRUE)</f>
        <v>0.98630473140161712</v>
      </c>
    </row>
    <row r="13" spans="1:27" x14ac:dyDescent="0.25">
      <c r="Z13">
        <v>11</v>
      </c>
      <c r="AA13">
        <f>_xlfn.POISSON.DIST(11,5,TRUE)</f>
        <v>0.99454690808699064</v>
      </c>
    </row>
    <row r="14" spans="1:27" x14ac:dyDescent="0.25">
      <c r="Z14">
        <v>12</v>
      </c>
      <c r="AA14">
        <f>_xlfn.POISSON.DIST(12,5,TRUE)</f>
        <v>0.99798114837256291</v>
      </c>
    </row>
    <row r="15" spans="1:27" x14ac:dyDescent="0.25">
      <c r="Z15">
        <v>13</v>
      </c>
      <c r="AA15">
        <f>_xlfn.POISSON.DIST(13,5,TRUE)</f>
        <v>0.99930201002086005</v>
      </c>
    </row>
    <row r="16" spans="1:27" x14ac:dyDescent="0.25">
      <c r="Z16">
        <v>14</v>
      </c>
      <c r="AA16">
        <f>_xlfn.POISSON.DIST(14,5,TRUE)</f>
        <v>0.99977374632382321</v>
      </c>
    </row>
    <row r="17" spans="26:27" x14ac:dyDescent="0.25">
      <c r="Z17">
        <v>15</v>
      </c>
      <c r="AA17">
        <f>_xlfn.POISSON.DIST(15,5,TRUE)</f>
        <v>0.99993099175814426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D107-31D2-4624-BEF7-42884D52311A}">
  <dimension ref="A1:I11"/>
  <sheetViews>
    <sheetView workbookViewId="0">
      <selection activeCell="H8" sqref="H8"/>
    </sheetView>
  </sheetViews>
  <sheetFormatPr defaultRowHeight="15" x14ac:dyDescent="0.25"/>
  <cols>
    <col min="1" max="1" width="11.28515625" customWidth="1"/>
    <col min="2" max="2" width="16.42578125" customWidth="1"/>
    <col min="3" max="3" width="15.85546875" customWidth="1"/>
    <col min="4" max="4" width="16" customWidth="1"/>
    <col min="5" max="5" width="16.28515625" customWidth="1"/>
    <col min="6" max="6" width="11.7109375" customWidth="1"/>
    <col min="8" max="8" width="15.7109375" customWidth="1"/>
    <col min="9" max="9" width="11.42578125" customWidth="1"/>
  </cols>
  <sheetData>
    <row r="1" spans="1:9" x14ac:dyDescent="0.25">
      <c r="A1" t="s">
        <v>65</v>
      </c>
      <c r="B1" t="s">
        <v>66</v>
      </c>
      <c r="C1" t="s">
        <v>67</v>
      </c>
      <c r="E1" t="s">
        <v>68</v>
      </c>
      <c r="F1" t="s">
        <v>63</v>
      </c>
      <c r="H1" t="s">
        <v>68</v>
      </c>
      <c r="I1" t="s">
        <v>63</v>
      </c>
    </row>
    <row r="2" spans="1:9" x14ac:dyDescent="0.25">
      <c r="A2">
        <v>1</v>
      </c>
      <c r="B2">
        <f ca="1">15 + (25-15)*RAND()</f>
        <v>21.181130569975828</v>
      </c>
      <c r="C2">
        <f ca="1">_xlfn.NORM.INV(RAND(),30,5)</f>
        <v>21.711005353693288</v>
      </c>
      <c r="E2">
        <v>17</v>
      </c>
      <c r="F2">
        <f ca="1">COUNTIFS(B2:B11,"&gt;=15",B2:B11,"&lt;17")</f>
        <v>3</v>
      </c>
      <c r="H2">
        <v>24</v>
      </c>
      <c r="I2">
        <f ca="1">COUNTIFS(C2:C11,"&gt;=20",C2:C11,"&lt;24")</f>
        <v>1</v>
      </c>
    </row>
    <row r="3" spans="1:9" x14ac:dyDescent="0.25">
      <c r="A3">
        <v>2</v>
      </c>
      <c r="B3">
        <f t="shared" ref="B3:B11" ca="1" si="0">15 + (25-15)*RAND()</f>
        <v>19.491187636294342</v>
      </c>
      <c r="C3">
        <f t="shared" ref="C3:C11" ca="1" si="1">_xlfn.NORM.INV(RAND(),30,5)</f>
        <v>34.099444089547262</v>
      </c>
      <c r="E3">
        <v>19</v>
      </c>
      <c r="F3">
        <f ca="1">COUNTIFS(B2:B11,"&gt;=17",B2:B11,"&lt;19")</f>
        <v>1</v>
      </c>
      <c r="H3">
        <v>28</v>
      </c>
      <c r="I3">
        <f ca="1">COUNTIFS(C2:C11,"&gt;=24",C2:C11,"&lt;28")</f>
        <v>4</v>
      </c>
    </row>
    <row r="4" spans="1:9" x14ac:dyDescent="0.25">
      <c r="A4">
        <v>3</v>
      </c>
      <c r="B4">
        <f t="shared" ca="1" si="0"/>
        <v>22.833810148784217</v>
      </c>
      <c r="C4">
        <f t="shared" ca="1" si="1"/>
        <v>30.983424483925379</v>
      </c>
      <c r="E4">
        <v>21</v>
      </c>
      <c r="F4">
        <f ca="1">COUNTIFS(B2:B11,"&gt;=19",B2:B11,"&lt;21")</f>
        <v>1</v>
      </c>
      <c r="H4">
        <v>32</v>
      </c>
      <c r="I4">
        <f ca="1">COUNTIFS(C2:C11,"&gt;=28",C2:C11,"&lt;32")</f>
        <v>1</v>
      </c>
    </row>
    <row r="5" spans="1:9" x14ac:dyDescent="0.25">
      <c r="A5">
        <v>4</v>
      </c>
      <c r="B5">
        <f t="shared" ca="1" si="0"/>
        <v>15.010653388188279</v>
      </c>
      <c r="C5">
        <f t="shared" ca="1" si="1"/>
        <v>27.328015660015339</v>
      </c>
      <c r="E5">
        <v>23</v>
      </c>
      <c r="F5">
        <f ca="1">COUNTIFS(B2:B11,"&gt;=21",B2:B11,"&lt;23")</f>
        <v>4</v>
      </c>
      <c r="H5">
        <v>36</v>
      </c>
      <c r="I5">
        <f ca="1">COUNTIFS(C2:C11,"&gt;=32",C2:C11,"&lt;36")</f>
        <v>1</v>
      </c>
    </row>
    <row r="6" spans="1:9" x14ac:dyDescent="0.25">
      <c r="A6">
        <v>5</v>
      </c>
      <c r="B6">
        <f t="shared" ca="1" si="0"/>
        <v>23.747888998668977</v>
      </c>
      <c r="C6">
        <f t="shared" ca="1" si="1"/>
        <v>27.922733039591389</v>
      </c>
      <c r="E6">
        <v>25</v>
      </c>
      <c r="F6">
        <f ca="1">COUNTIFS(B2:B11,"&gt;=23",B2:B11,"&lt;=25")</f>
        <v>1</v>
      </c>
      <c r="H6">
        <v>45</v>
      </c>
      <c r="I6">
        <f ca="1">COUNTIFS(C2:C11,"&gt;=36",C2:C11,"&lt;=45")</f>
        <v>3</v>
      </c>
    </row>
    <row r="7" spans="1:9" x14ac:dyDescent="0.25">
      <c r="A7">
        <v>6</v>
      </c>
      <c r="B7">
        <f t="shared" ca="1" si="0"/>
        <v>16.39765922391695</v>
      </c>
      <c r="C7">
        <f t="shared" ca="1" si="1"/>
        <v>27.024094174652546</v>
      </c>
    </row>
    <row r="8" spans="1:9" x14ac:dyDescent="0.25">
      <c r="A8">
        <v>7</v>
      </c>
      <c r="B8">
        <f t="shared" ca="1" si="0"/>
        <v>18.429078945164083</v>
      </c>
      <c r="C8">
        <f t="shared" ca="1" si="1"/>
        <v>37.618319812303895</v>
      </c>
    </row>
    <row r="9" spans="1:9" x14ac:dyDescent="0.25">
      <c r="A9">
        <v>8</v>
      </c>
      <c r="B9">
        <f t="shared" ca="1" si="0"/>
        <v>16.969266249680842</v>
      </c>
      <c r="C9">
        <f t="shared" ca="1" si="1"/>
        <v>36.241533198990204</v>
      </c>
    </row>
    <row r="10" spans="1:9" x14ac:dyDescent="0.25">
      <c r="A10">
        <v>9</v>
      </c>
      <c r="B10">
        <f t="shared" ca="1" si="0"/>
        <v>22.919971419301859</v>
      </c>
      <c r="C10">
        <f t="shared" ca="1" si="1"/>
        <v>25.178791491866107</v>
      </c>
    </row>
    <row r="11" spans="1:9" x14ac:dyDescent="0.25">
      <c r="A11">
        <v>10</v>
      </c>
      <c r="B11">
        <f t="shared" ca="1" si="0"/>
        <v>21.681732690759276</v>
      </c>
      <c r="C11">
        <f t="shared" ca="1" si="1"/>
        <v>36.749049347491727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2823-2371-42BE-A771-A34E6D81720F}">
  <dimension ref="A1:C9"/>
  <sheetViews>
    <sheetView tabSelected="1" workbookViewId="0">
      <selection activeCell="B10" sqref="B10"/>
    </sheetView>
  </sheetViews>
  <sheetFormatPr defaultRowHeight="15" x14ac:dyDescent="0.25"/>
  <cols>
    <col min="1" max="1" width="12.42578125" customWidth="1"/>
    <col min="2" max="2" width="10.7109375" bestFit="1" customWidth="1"/>
    <col min="3" max="3" width="15" customWidth="1"/>
  </cols>
  <sheetData>
    <row r="1" spans="1:3" x14ac:dyDescent="0.25">
      <c r="A1" t="s">
        <v>69</v>
      </c>
      <c r="B1" t="s">
        <v>70</v>
      </c>
      <c r="C1" t="s">
        <v>71</v>
      </c>
    </row>
    <row r="2" spans="1:3" x14ac:dyDescent="0.25">
      <c r="A2">
        <v>1</v>
      </c>
      <c r="B2">
        <v>0.3</v>
      </c>
      <c r="C2">
        <f>IF(B2=0, 0, B2*LOG(B2,2))</f>
        <v>-0.52108967824986185</v>
      </c>
    </row>
    <row r="3" spans="1:3" x14ac:dyDescent="0.25">
      <c r="A3">
        <v>2</v>
      </c>
      <c r="B3">
        <v>0.2</v>
      </c>
      <c r="C3">
        <f t="shared" ref="C3:C7" si="0">IF(B3=0, 0, B3*LOG(B3,2))</f>
        <v>-0.46438561897747244</v>
      </c>
    </row>
    <row r="4" spans="1:3" x14ac:dyDescent="0.25">
      <c r="A4">
        <v>3</v>
      </c>
      <c r="B4">
        <v>0.2</v>
      </c>
      <c r="C4">
        <f t="shared" si="0"/>
        <v>-0.46438561897747244</v>
      </c>
    </row>
    <row r="5" spans="1:3" x14ac:dyDescent="0.25">
      <c r="A5">
        <v>4</v>
      </c>
      <c r="B5">
        <v>0.15</v>
      </c>
      <c r="C5">
        <f t="shared" si="0"/>
        <v>-0.41054483912493089</v>
      </c>
    </row>
    <row r="6" spans="1:3" x14ac:dyDescent="0.25">
      <c r="A6">
        <v>5</v>
      </c>
      <c r="B6">
        <v>0.1</v>
      </c>
      <c r="C6">
        <f t="shared" si="0"/>
        <v>-0.33219280948873625</v>
      </c>
    </row>
    <row r="7" spans="1:3" x14ac:dyDescent="0.25">
      <c r="A7">
        <v>6</v>
      </c>
      <c r="B7">
        <v>0.05</v>
      </c>
      <c r="C7">
        <f t="shared" si="0"/>
        <v>-0.21609640474436814</v>
      </c>
    </row>
    <row r="9" spans="1:3" x14ac:dyDescent="0.25">
      <c r="A9" t="s">
        <v>72</v>
      </c>
      <c r="B9">
        <f>-SUM(C2:C7)</f>
        <v>2.4086949695628421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D278-6DFF-480B-81DA-AC9D1F411DF3}">
  <dimension ref="A1:G29"/>
  <sheetViews>
    <sheetView zoomScale="85" zoomScaleNormal="85" workbookViewId="0">
      <selection sqref="A1:B1048576"/>
    </sheetView>
  </sheetViews>
  <sheetFormatPr defaultRowHeight="15" x14ac:dyDescent="0.25"/>
  <cols>
    <col min="1" max="2" width="7.7109375" customWidth="1"/>
    <col min="3" max="3" width="5.85546875" customWidth="1"/>
    <col min="4" max="4" width="10" customWidth="1"/>
    <col min="5" max="5" width="36.7109375" customWidth="1"/>
    <col min="6" max="6" width="40" customWidth="1"/>
    <col min="7" max="7" width="9.28515625" customWidth="1"/>
  </cols>
  <sheetData>
    <row r="1" spans="1:7" x14ac:dyDescent="0.25">
      <c r="A1" t="s">
        <v>8</v>
      </c>
      <c r="B1" t="s">
        <v>7</v>
      </c>
      <c r="C1" t="s">
        <v>6</v>
      </c>
      <c r="D1" t="s">
        <v>5</v>
      </c>
      <c r="E1" t="s">
        <v>2</v>
      </c>
      <c r="F1" t="s">
        <v>3</v>
      </c>
      <c r="G1" t="s">
        <v>4</v>
      </c>
    </row>
    <row r="2" spans="1:7" x14ac:dyDescent="0.25">
      <c r="A2">
        <v>0</v>
      </c>
      <c r="B2">
        <v>0</v>
      </c>
      <c r="C2">
        <v>6</v>
      </c>
      <c r="D2" t="str">
        <f>"("&amp;A2&amp;", "&amp;B2&amp;", "&amp;C2&amp;")"</f>
        <v>(0, 0, 6)</v>
      </c>
      <c r="E2">
        <f>MULTINOMIAL(A2, B2, C2)</f>
        <v>0.99999999999999822</v>
      </c>
      <c r="F2">
        <f>(0.4^A2)*(0.35^B2)*(0.25^C2)</f>
        <v>2.44140625E-4</v>
      </c>
      <c r="G2">
        <f>E2*F2</f>
        <v>2.4414062499999957E-4</v>
      </c>
    </row>
    <row r="3" spans="1:7" x14ac:dyDescent="0.25">
      <c r="A3">
        <v>0</v>
      </c>
      <c r="B3">
        <v>1</v>
      </c>
      <c r="C3">
        <v>5</v>
      </c>
      <c r="D3" t="str">
        <f t="shared" ref="D3:D29" si="0">"("&amp;A3&amp;", "&amp;B3&amp;", "&amp;C3&amp;")"</f>
        <v>(0, 1, 5)</v>
      </c>
      <c r="E3">
        <f t="shared" ref="E3:E29" si="1">MULTINOMIAL(A3, B3, C3)</f>
        <v>5.9999999999999902</v>
      </c>
      <c r="F3">
        <f t="shared" ref="F3:F29" si="2">(0.4^A3)*(0.35^B3)*(0.25^C3)</f>
        <v>3.4179687499999998E-4</v>
      </c>
      <c r="G3">
        <f t="shared" ref="G3:G29" si="3">E3*F3</f>
        <v>2.0507812499999966E-3</v>
      </c>
    </row>
    <row r="4" spans="1:7" x14ac:dyDescent="0.25">
      <c r="A4">
        <v>0</v>
      </c>
      <c r="B4">
        <v>2</v>
      </c>
      <c r="C4">
        <v>4</v>
      </c>
      <c r="D4" t="str">
        <f t="shared" si="0"/>
        <v>(0, 2, 4)</v>
      </c>
      <c r="E4">
        <f t="shared" si="1"/>
        <v>14.99999999999998</v>
      </c>
      <c r="F4">
        <f t="shared" si="2"/>
        <v>4.7851562499999994E-4</v>
      </c>
      <c r="G4">
        <f t="shared" si="3"/>
        <v>7.1777343749999901E-3</v>
      </c>
    </row>
    <row r="5" spans="1:7" x14ac:dyDescent="0.25">
      <c r="A5">
        <v>0</v>
      </c>
      <c r="B5">
        <v>3</v>
      </c>
      <c r="C5">
        <v>3</v>
      </c>
      <c r="D5" t="str">
        <f t="shared" si="0"/>
        <v>(0, 3, 3)</v>
      </c>
      <c r="E5">
        <f t="shared" si="1"/>
        <v>19.999999999999979</v>
      </c>
      <c r="F5">
        <f t="shared" si="2"/>
        <v>6.6992187499999984E-4</v>
      </c>
      <c r="G5">
        <f t="shared" si="3"/>
        <v>1.3398437499999983E-2</v>
      </c>
    </row>
    <row r="6" spans="1:7" x14ac:dyDescent="0.25">
      <c r="A6">
        <v>0</v>
      </c>
      <c r="B6">
        <v>4</v>
      </c>
      <c r="C6">
        <v>2</v>
      </c>
      <c r="D6" t="str">
        <f t="shared" si="0"/>
        <v>(0, 4, 2)</v>
      </c>
      <c r="E6">
        <f t="shared" si="1"/>
        <v>14.999999999999993</v>
      </c>
      <c r="F6">
        <f t="shared" si="2"/>
        <v>9.3789062499999971E-4</v>
      </c>
      <c r="G6">
        <f t="shared" si="3"/>
        <v>1.4068359374999988E-2</v>
      </c>
    </row>
    <row r="7" spans="1:7" x14ac:dyDescent="0.25">
      <c r="A7">
        <v>0</v>
      </c>
      <c r="B7">
        <v>5</v>
      </c>
      <c r="C7">
        <v>1</v>
      </c>
      <c r="D7" t="str">
        <f t="shared" si="0"/>
        <v>(0, 5, 1)</v>
      </c>
      <c r="E7">
        <f t="shared" si="1"/>
        <v>5.9999999999999902</v>
      </c>
      <c r="F7">
        <f t="shared" si="2"/>
        <v>1.3130468749999995E-3</v>
      </c>
      <c r="G7">
        <f t="shared" si="3"/>
        <v>7.8782812499999851E-3</v>
      </c>
    </row>
    <row r="8" spans="1:7" x14ac:dyDescent="0.25">
      <c r="A8">
        <v>0</v>
      </c>
      <c r="B8">
        <v>6</v>
      </c>
      <c r="C8">
        <v>0</v>
      </c>
      <c r="D8" t="str">
        <f t="shared" si="0"/>
        <v>(0, 6, 0)</v>
      </c>
      <c r="E8">
        <f t="shared" si="1"/>
        <v>0.99999999999999822</v>
      </c>
      <c r="F8">
        <f t="shared" si="2"/>
        <v>1.8382656249999992E-3</v>
      </c>
      <c r="G8">
        <f t="shared" si="3"/>
        <v>1.8382656249999959E-3</v>
      </c>
    </row>
    <row r="9" spans="1:7" x14ac:dyDescent="0.25">
      <c r="A9">
        <v>1</v>
      </c>
      <c r="B9">
        <v>0</v>
      </c>
      <c r="C9">
        <v>5</v>
      </c>
      <c r="D9" t="str">
        <f t="shared" si="0"/>
        <v>(1, 0, 5)</v>
      </c>
      <c r="E9">
        <f t="shared" si="1"/>
        <v>5.9999999999999902</v>
      </c>
      <c r="F9">
        <f t="shared" si="2"/>
        <v>3.9062500000000002E-4</v>
      </c>
      <c r="G9">
        <f t="shared" si="3"/>
        <v>2.3437499999999964E-3</v>
      </c>
    </row>
    <row r="10" spans="1:7" x14ac:dyDescent="0.25">
      <c r="A10">
        <v>1</v>
      </c>
      <c r="B10">
        <v>1</v>
      </c>
      <c r="C10">
        <v>4</v>
      </c>
      <c r="D10" t="str">
        <f t="shared" si="0"/>
        <v>(1, 1, 4)</v>
      </c>
      <c r="E10">
        <f t="shared" si="1"/>
        <v>29.999999999999961</v>
      </c>
      <c r="F10">
        <f t="shared" si="2"/>
        <v>5.4687499999999994E-4</v>
      </c>
      <c r="G10">
        <f t="shared" si="3"/>
        <v>1.6406249999999976E-2</v>
      </c>
    </row>
    <row r="11" spans="1:7" x14ac:dyDescent="0.25">
      <c r="A11">
        <v>1</v>
      </c>
      <c r="B11">
        <v>2</v>
      </c>
      <c r="C11">
        <v>3</v>
      </c>
      <c r="D11" t="str">
        <f t="shared" si="0"/>
        <v>(1, 2, 3)</v>
      </c>
      <c r="E11">
        <f t="shared" si="1"/>
        <v>59.999999999999929</v>
      </c>
      <c r="F11">
        <f t="shared" si="2"/>
        <v>7.6562499999999992E-4</v>
      </c>
      <c r="G11">
        <f t="shared" si="3"/>
        <v>4.5937499999999944E-2</v>
      </c>
    </row>
    <row r="12" spans="1:7" x14ac:dyDescent="0.25">
      <c r="A12">
        <v>1</v>
      </c>
      <c r="B12">
        <v>3</v>
      </c>
      <c r="C12">
        <v>2</v>
      </c>
      <c r="D12" t="str">
        <f t="shared" si="0"/>
        <v>(1, 3, 2)</v>
      </c>
      <c r="E12">
        <f t="shared" si="1"/>
        <v>59.999999999999986</v>
      </c>
      <c r="F12">
        <f t="shared" si="2"/>
        <v>1.0718749999999997E-3</v>
      </c>
      <c r="G12">
        <f t="shared" si="3"/>
        <v>6.4312499999999967E-2</v>
      </c>
    </row>
    <row r="13" spans="1:7" x14ac:dyDescent="0.25">
      <c r="A13">
        <v>1</v>
      </c>
      <c r="B13">
        <v>4</v>
      </c>
      <c r="C13">
        <v>1</v>
      </c>
      <c r="D13" t="str">
        <f t="shared" si="0"/>
        <v>(1, 4, 1)</v>
      </c>
      <c r="E13">
        <f t="shared" si="1"/>
        <v>29.999999999999961</v>
      </c>
      <c r="F13">
        <f t="shared" si="2"/>
        <v>1.5006249999999996E-3</v>
      </c>
      <c r="G13">
        <f t="shared" si="3"/>
        <v>4.5018749999999927E-2</v>
      </c>
    </row>
    <row r="14" spans="1:7" x14ac:dyDescent="0.25">
      <c r="A14">
        <v>1</v>
      </c>
      <c r="B14">
        <v>5</v>
      </c>
      <c r="C14">
        <v>0</v>
      </c>
      <c r="D14" t="str">
        <f t="shared" si="0"/>
        <v>(1, 5, 0)</v>
      </c>
      <c r="E14">
        <f t="shared" si="1"/>
        <v>5.9999999999999902</v>
      </c>
      <c r="F14">
        <f t="shared" si="2"/>
        <v>2.1008749999999994E-3</v>
      </c>
      <c r="G14">
        <f t="shared" si="3"/>
        <v>1.2605249999999976E-2</v>
      </c>
    </row>
    <row r="15" spans="1:7" x14ac:dyDescent="0.25">
      <c r="A15">
        <v>2</v>
      </c>
      <c r="B15">
        <v>0</v>
      </c>
      <c r="C15">
        <v>4</v>
      </c>
      <c r="D15" t="str">
        <f t="shared" si="0"/>
        <v>(2, 0, 4)</v>
      </c>
      <c r="E15">
        <f t="shared" si="1"/>
        <v>14.99999999999998</v>
      </c>
      <c r="F15">
        <f t="shared" si="2"/>
        <v>6.2500000000000012E-4</v>
      </c>
      <c r="G15">
        <f t="shared" si="3"/>
        <v>9.3749999999999892E-3</v>
      </c>
    </row>
    <row r="16" spans="1:7" x14ac:dyDescent="0.25">
      <c r="A16">
        <v>2</v>
      </c>
      <c r="B16">
        <v>1</v>
      </c>
      <c r="C16">
        <v>3</v>
      </c>
      <c r="D16" t="str">
        <f t="shared" si="0"/>
        <v>(2, 1, 3)</v>
      </c>
      <c r="E16">
        <f t="shared" si="1"/>
        <v>59.999999999999929</v>
      </c>
      <c r="F16">
        <f t="shared" si="2"/>
        <v>8.7500000000000013E-4</v>
      </c>
      <c r="G16">
        <f t="shared" si="3"/>
        <v>5.2499999999999943E-2</v>
      </c>
    </row>
    <row r="17" spans="1:7" x14ac:dyDescent="0.25">
      <c r="A17">
        <v>2</v>
      </c>
      <c r="B17">
        <v>2</v>
      </c>
      <c r="C17">
        <v>2</v>
      </c>
      <c r="D17" t="str">
        <f t="shared" si="0"/>
        <v>(2, 2, 2)</v>
      </c>
      <c r="E17">
        <f t="shared" si="1"/>
        <v>89.999999999999915</v>
      </c>
      <c r="F17">
        <f t="shared" si="2"/>
        <v>1.2250000000000002E-3</v>
      </c>
      <c r="G17">
        <f t="shared" si="3"/>
        <v>0.11024999999999992</v>
      </c>
    </row>
    <row r="18" spans="1:7" x14ac:dyDescent="0.25">
      <c r="A18">
        <v>2</v>
      </c>
      <c r="B18">
        <v>3</v>
      </c>
      <c r="C18">
        <v>1</v>
      </c>
      <c r="D18" t="str">
        <f t="shared" si="0"/>
        <v>(2, 3, 1)</v>
      </c>
      <c r="E18">
        <f t="shared" si="1"/>
        <v>59.999999999999929</v>
      </c>
      <c r="F18">
        <f t="shared" si="2"/>
        <v>1.7149999999999999E-3</v>
      </c>
      <c r="G18">
        <f t="shared" si="3"/>
        <v>0.10289999999999988</v>
      </c>
    </row>
    <row r="19" spans="1:7" x14ac:dyDescent="0.25">
      <c r="A19">
        <v>2</v>
      </c>
      <c r="B19">
        <v>4</v>
      </c>
      <c r="C19">
        <v>0</v>
      </c>
      <c r="D19" t="str">
        <f t="shared" si="0"/>
        <v>(2, 4, 0)</v>
      </c>
      <c r="E19">
        <f t="shared" si="1"/>
        <v>14.99999999999998</v>
      </c>
      <c r="F19">
        <f t="shared" si="2"/>
        <v>2.4009999999999999E-3</v>
      </c>
      <c r="G19">
        <f t="shared" si="3"/>
        <v>3.601499999999995E-2</v>
      </c>
    </row>
    <row r="20" spans="1:7" x14ac:dyDescent="0.25">
      <c r="A20">
        <v>3</v>
      </c>
      <c r="B20">
        <v>0</v>
      </c>
      <c r="C20">
        <v>3</v>
      </c>
      <c r="D20" t="str">
        <f t="shared" si="0"/>
        <v>(3, 0, 3)</v>
      </c>
      <c r="E20">
        <f t="shared" si="1"/>
        <v>19.999999999999979</v>
      </c>
      <c r="F20">
        <f t="shared" si="2"/>
        <v>1.0000000000000002E-3</v>
      </c>
      <c r="G20">
        <f t="shared" si="3"/>
        <v>1.9999999999999983E-2</v>
      </c>
    </row>
    <row r="21" spans="1:7" x14ac:dyDescent="0.25">
      <c r="A21">
        <v>3</v>
      </c>
      <c r="B21">
        <v>1</v>
      </c>
      <c r="C21">
        <v>2</v>
      </c>
      <c r="D21" t="str">
        <f t="shared" si="0"/>
        <v>(3, 1, 2)</v>
      </c>
      <c r="E21">
        <f t="shared" si="1"/>
        <v>59.999999999999986</v>
      </c>
      <c r="F21">
        <f t="shared" si="2"/>
        <v>1.4000000000000002E-3</v>
      </c>
      <c r="G21">
        <f t="shared" si="3"/>
        <v>8.3999999999999991E-2</v>
      </c>
    </row>
    <row r="22" spans="1:7" x14ac:dyDescent="0.25">
      <c r="A22">
        <v>3</v>
      </c>
      <c r="B22">
        <v>2</v>
      </c>
      <c r="C22">
        <v>1</v>
      </c>
      <c r="D22" t="str">
        <f t="shared" si="0"/>
        <v>(3, 2, 1)</v>
      </c>
      <c r="E22">
        <f t="shared" si="1"/>
        <v>59.999999999999986</v>
      </c>
      <c r="F22">
        <f t="shared" si="2"/>
        <v>1.9600000000000004E-3</v>
      </c>
      <c r="G22">
        <f t="shared" si="3"/>
        <v>0.1176</v>
      </c>
    </row>
    <row r="23" spans="1:7" x14ac:dyDescent="0.25">
      <c r="A23">
        <v>3</v>
      </c>
      <c r="B23">
        <v>3</v>
      </c>
      <c r="C23">
        <v>0</v>
      </c>
      <c r="D23" t="str">
        <f t="shared" si="0"/>
        <v>(3, 3, 0)</v>
      </c>
      <c r="E23">
        <f t="shared" si="1"/>
        <v>19.999999999999979</v>
      </c>
      <c r="F23">
        <f t="shared" si="2"/>
        <v>2.7439999999999999E-3</v>
      </c>
      <c r="G23">
        <f t="shared" si="3"/>
        <v>5.4879999999999943E-2</v>
      </c>
    </row>
    <row r="24" spans="1:7" x14ac:dyDescent="0.25">
      <c r="A24">
        <v>4</v>
      </c>
      <c r="B24">
        <v>0</v>
      </c>
      <c r="C24">
        <v>2</v>
      </c>
      <c r="D24" t="str">
        <f t="shared" si="0"/>
        <v>(4, 0, 2)</v>
      </c>
      <c r="E24">
        <f t="shared" si="1"/>
        <v>14.999999999999993</v>
      </c>
      <c r="F24">
        <f t="shared" si="2"/>
        <v>1.6000000000000007E-3</v>
      </c>
      <c r="G24">
        <f t="shared" si="3"/>
        <v>2.4E-2</v>
      </c>
    </row>
    <row r="25" spans="1:7" x14ac:dyDescent="0.25">
      <c r="A25">
        <v>4</v>
      </c>
      <c r="B25">
        <v>1</v>
      </c>
      <c r="C25">
        <v>1</v>
      </c>
      <c r="D25" t="str">
        <f t="shared" si="0"/>
        <v>(4, 1, 1)</v>
      </c>
      <c r="E25">
        <f t="shared" si="1"/>
        <v>29.999999999999961</v>
      </c>
      <c r="F25">
        <f t="shared" si="2"/>
        <v>2.2400000000000007E-3</v>
      </c>
      <c r="G25">
        <f t="shared" si="3"/>
        <v>6.7199999999999926E-2</v>
      </c>
    </row>
    <row r="26" spans="1:7" x14ac:dyDescent="0.25">
      <c r="A26">
        <v>4</v>
      </c>
      <c r="B26">
        <v>2</v>
      </c>
      <c r="C26">
        <v>0</v>
      </c>
      <c r="D26" t="str">
        <f t="shared" si="0"/>
        <v>(4, 2, 0)</v>
      </c>
      <c r="E26">
        <f t="shared" si="1"/>
        <v>14.999999999999993</v>
      </c>
      <c r="F26">
        <f t="shared" si="2"/>
        <v>3.1360000000000012E-3</v>
      </c>
      <c r="G26">
        <f t="shared" si="3"/>
        <v>4.7039999999999998E-2</v>
      </c>
    </row>
    <row r="27" spans="1:7" x14ac:dyDescent="0.25">
      <c r="A27">
        <v>5</v>
      </c>
      <c r="B27">
        <v>0</v>
      </c>
      <c r="C27">
        <v>1</v>
      </c>
      <c r="D27" t="str">
        <f t="shared" si="0"/>
        <v>(5, 0, 1)</v>
      </c>
      <c r="E27">
        <f t="shared" si="1"/>
        <v>5.9999999999999902</v>
      </c>
      <c r="F27">
        <f t="shared" si="2"/>
        <v>2.5600000000000015E-3</v>
      </c>
      <c r="G27">
        <f t="shared" si="3"/>
        <v>1.5359999999999985E-2</v>
      </c>
    </row>
    <row r="28" spans="1:7" x14ac:dyDescent="0.25">
      <c r="A28">
        <v>5</v>
      </c>
      <c r="B28">
        <v>1</v>
      </c>
      <c r="C28">
        <v>0</v>
      </c>
      <c r="D28" t="str">
        <f t="shared" si="0"/>
        <v>(5, 1, 0)</v>
      </c>
      <c r="E28">
        <f t="shared" si="1"/>
        <v>5.9999999999999902</v>
      </c>
      <c r="F28">
        <f t="shared" si="2"/>
        <v>3.5840000000000017E-3</v>
      </c>
      <c r="G28">
        <f t="shared" si="3"/>
        <v>2.1503999999999975E-2</v>
      </c>
    </row>
    <row r="29" spans="1:7" x14ac:dyDescent="0.25">
      <c r="A29">
        <v>6</v>
      </c>
      <c r="B29">
        <v>0</v>
      </c>
      <c r="C29">
        <v>0</v>
      </c>
      <c r="D29" t="str">
        <f t="shared" si="0"/>
        <v>(6, 0, 0)</v>
      </c>
      <c r="E29">
        <f t="shared" si="1"/>
        <v>0.99999999999999822</v>
      </c>
      <c r="F29">
        <f t="shared" si="2"/>
        <v>4.0960000000000024E-3</v>
      </c>
      <c r="G29">
        <f t="shared" si="3"/>
        <v>4.0959999999999955E-3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ABHIRUP CHAKRABORTY</dc:creator>
  <cp:lastModifiedBy>ABHIRUP CHAKRABORTY</cp:lastModifiedBy>
  <dcterms:created xsi:type="dcterms:W3CDTF">2025-04-21T15:38:16Z</dcterms:created>
  <dcterms:modified xsi:type="dcterms:W3CDTF">2025-05-26T13:20:38Z</dcterms:modified>
</cp:coreProperties>
</file>