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3490" windowHeight="5835" activeTab="4"/>
  </bookViews>
  <sheets>
    <sheet name="stroopdata" sheetId="1" r:id="rId1"/>
    <sheet name="Plots" sheetId="3" r:id="rId2"/>
    <sheet name="t-table" sheetId="6" r:id="rId3"/>
    <sheet name="Boxplot" sheetId="7" r:id="rId4"/>
    <sheet name="Sheet1" sheetId="8" r:id="rId5"/>
  </sheets>
  <definedNames>
    <definedName name="_xlnm._FilterDatabase" localSheetId="1" hidden="1">Plots!$A$1:$C$25</definedName>
  </definedNames>
  <calcPr calcId="145621"/>
</workbook>
</file>

<file path=xl/calcChain.xml><?xml version="1.0" encoding="utf-8"?>
<calcChain xmlns="http://schemas.openxmlformats.org/spreadsheetml/2006/main">
  <c r="P17" i="1" l="1"/>
  <c r="O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P5" i="1"/>
  <c r="O5" i="1"/>
  <c r="J2" i="1" l="1"/>
  <c r="K2" i="1" l="1"/>
  <c r="K4" i="1"/>
  <c r="K8" i="1"/>
  <c r="K12" i="1"/>
  <c r="K16" i="1"/>
  <c r="K20" i="1"/>
  <c r="K24" i="1"/>
  <c r="K5" i="1"/>
  <c r="K9" i="1"/>
  <c r="K13" i="1"/>
  <c r="K17" i="1"/>
  <c r="K21" i="1"/>
  <c r="K25" i="1"/>
  <c r="K6" i="1"/>
  <c r="K10" i="1"/>
  <c r="K14" i="1"/>
  <c r="K18" i="1"/>
  <c r="K22" i="1"/>
  <c r="K15" i="1"/>
  <c r="K7" i="1"/>
  <c r="K23" i="1"/>
  <c r="K11" i="1"/>
  <c r="K3" i="1"/>
  <c r="K19" i="1"/>
  <c r="L3" i="1" l="1"/>
  <c r="P6" i="1"/>
  <c r="L6" i="1" l="1"/>
  <c r="Q8" i="1" s="1"/>
  <c r="Q9" i="1" s="1"/>
  <c r="Q7" i="1"/>
  <c r="Q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O6" i="1"/>
  <c r="Q6" i="1" s="1"/>
  <c r="O14" i="1" l="1"/>
  <c r="B8" i="1"/>
  <c r="B24" i="1"/>
  <c r="B4" i="1"/>
  <c r="B20" i="1"/>
  <c r="B16" i="1"/>
  <c r="G3" i="1"/>
  <c r="B12" i="1"/>
  <c r="B2" i="1"/>
  <c r="B22" i="1"/>
  <c r="B18" i="1"/>
  <c r="B14" i="1"/>
  <c r="B10" i="1"/>
  <c r="B6" i="1"/>
  <c r="B25" i="1"/>
  <c r="B21" i="1"/>
  <c r="B17" i="1"/>
  <c r="B13" i="1"/>
  <c r="B9" i="1"/>
  <c r="B5" i="1"/>
  <c r="B23" i="1"/>
  <c r="B19" i="1"/>
  <c r="B15" i="1"/>
  <c r="B11" i="1"/>
  <c r="B7" i="1"/>
  <c r="B3" i="1"/>
  <c r="G6" i="1" l="1"/>
  <c r="P7" i="1"/>
  <c r="C2" i="1"/>
  <c r="O7" i="1" l="1"/>
  <c r="P8" i="1"/>
  <c r="P9" i="1"/>
  <c r="C5" i="1"/>
  <c r="O9" i="1" s="1"/>
  <c r="O8" i="1" l="1"/>
</calcChain>
</file>

<file path=xl/sharedStrings.xml><?xml version="1.0" encoding="utf-8"?>
<sst xmlns="http://schemas.openxmlformats.org/spreadsheetml/2006/main" count="50" uniqueCount="35">
  <si>
    <t>Congruent</t>
  </si>
  <si>
    <t>(mean-x)^2</t>
  </si>
  <si>
    <t>Variance</t>
  </si>
  <si>
    <t>Incongruent</t>
  </si>
  <si>
    <t>Difference</t>
  </si>
  <si>
    <t>n</t>
  </si>
  <si>
    <t>SD</t>
  </si>
  <si>
    <t>df</t>
  </si>
  <si>
    <t>Median</t>
  </si>
  <si>
    <t>Mean</t>
  </si>
  <si>
    <t>Sample standard dev.</t>
  </si>
  <si>
    <t>Frequency</t>
  </si>
  <si>
    <t>Bin</t>
  </si>
  <si>
    <t>Subject 
number</t>
  </si>
  <si>
    <t>Inongruent data sample</t>
  </si>
  <si>
    <t>Inongruent</t>
  </si>
  <si>
    <t>8-11</t>
  </si>
  <si>
    <t>5-8</t>
  </si>
  <si>
    <t>11-14</t>
  </si>
  <si>
    <t>14-17</t>
  </si>
  <si>
    <t>17-20</t>
  </si>
  <si>
    <t>20-23</t>
  </si>
  <si>
    <t>23-26</t>
  </si>
  <si>
    <t>26-29</t>
  </si>
  <si>
    <t>29-32</t>
  </si>
  <si>
    <t>32-35</t>
  </si>
  <si>
    <t>35-38</t>
  </si>
  <si>
    <t>SE</t>
  </si>
  <si>
    <t>Average difference</t>
  </si>
  <si>
    <t>D-average d</t>
  </si>
  <si>
    <t>t-statistics</t>
  </si>
  <si>
    <t>α</t>
  </si>
  <si>
    <t>at  99% Confidence Level:</t>
  </si>
  <si>
    <t>CI interval</t>
  </si>
  <si>
    <r>
      <t xml:space="preserve">Since calculated t-statistic is  - 8.026 we will </t>
    </r>
    <r>
      <rPr>
        <b/>
        <sz val="11"/>
        <color theme="1"/>
        <rFont val="Calibri"/>
        <family val="2"/>
        <scheme val="minor"/>
      </rPr>
      <t>reject</t>
    </r>
    <r>
      <rPr>
        <sz val="11"/>
        <color theme="1"/>
        <rFont val="Calibri"/>
        <family val="2"/>
        <scheme val="minor"/>
      </rPr>
      <t xml:space="preserve"> the null hypothesis because it lies in the critical area of 95% confidence level.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</si>
</sst>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2" fontId="0" fillId="0" borderId="10" xfId="0" applyNumberFormat="1" applyBorder="1"/>
    <xf numFmtId="0" fontId="16" fillId="34" borderId="10" xfId="0" applyFont="1" applyFill="1" applyBorder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6" fillId="0" borderId="10" xfId="0" applyFont="1" applyBorder="1" applyAlignment="1">
      <alignment wrapText="1"/>
    </xf>
    <xf numFmtId="0" fontId="16" fillId="33" borderId="10" xfId="0" applyFont="1" applyFill="1" applyBorder="1" applyAlignment="1"/>
    <xf numFmtId="0" fontId="17" fillId="0" borderId="0" xfId="0" applyFont="1" applyFill="1"/>
    <xf numFmtId="0" fontId="17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7" fillId="0" borderId="0" xfId="0" applyNumberFormat="1" applyFont="1" applyFill="1" applyBorder="1" applyAlignment="1"/>
    <xf numFmtId="0" fontId="17" fillId="0" borderId="0" xfId="0" applyFont="1" applyFill="1" applyBorder="1" applyAlignment="1"/>
    <xf numFmtId="49" fontId="0" fillId="0" borderId="10" xfId="0" applyNumberFormat="1" applyFill="1" applyBorder="1" applyAlignment="1">
      <alignment horizontal="center" vertical="center"/>
    </xf>
    <xf numFmtId="0" fontId="16" fillId="35" borderId="10" xfId="0" applyFont="1" applyFill="1" applyBorder="1"/>
    <xf numFmtId="49" fontId="0" fillId="0" borderId="0" xfId="0" applyNumberFormat="1" applyFill="1" applyBorder="1" applyAlignment="1">
      <alignment horizontal="center" vertical="center"/>
    </xf>
    <xf numFmtId="164" fontId="0" fillId="0" borderId="10" xfId="0" applyNumberFormat="1" applyBorder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16" fillId="35" borderId="11" xfId="0" applyFont="1" applyFill="1" applyBorder="1"/>
    <xf numFmtId="0" fontId="8" fillId="4" borderId="10" xfId="8" applyBorder="1"/>
    <xf numFmtId="0" fontId="8" fillId="4" borderId="11" xfId="8" applyBorder="1"/>
    <xf numFmtId="0" fontId="0" fillId="0" borderId="10" xfId="0" applyFill="1" applyBorder="1"/>
    <xf numFmtId="0" fontId="8" fillId="0" borderId="0" xfId="8" applyFill="1" applyBorder="1"/>
    <xf numFmtId="0" fontId="0" fillId="0" borderId="12" xfId="0" applyFill="1" applyBorder="1"/>
    <xf numFmtId="0" fontId="8" fillId="0" borderId="12" xfId="8" applyFill="1" applyBorder="1"/>
    <xf numFmtId="0" fontId="16" fillId="0" borderId="0" xfId="0" applyFont="1" applyFill="1" applyBorder="1"/>
    <xf numFmtId="0" fontId="1" fillId="26" borderId="10" xfId="35" applyBorder="1"/>
    <xf numFmtId="0" fontId="16" fillId="0" borderId="21" xfId="0" applyFont="1" applyFill="1" applyBorder="1"/>
    <xf numFmtId="0" fontId="1" fillId="0" borderId="0" xfId="35" applyFill="1" applyBorder="1"/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/>
    <xf numFmtId="2" fontId="8" fillId="4" borderId="11" xfId="8" applyNumberFormat="1" applyBorder="1"/>
    <xf numFmtId="2" fontId="0" fillId="34" borderId="10" xfId="0" applyNumberFormat="1" applyFill="1" applyBorder="1"/>
    <xf numFmtId="0" fontId="0" fillId="36" borderId="13" xfId="0" applyFill="1" applyBorder="1" applyAlignment="1">
      <alignment wrapText="1"/>
    </xf>
    <xf numFmtId="0" fontId="0" fillId="36" borderId="14" xfId="0" applyFill="1" applyBorder="1" applyAlignment="1"/>
    <xf numFmtId="0" fontId="0" fillId="36" borderId="15" xfId="0" applyFill="1" applyBorder="1" applyAlignment="1"/>
    <xf numFmtId="0" fontId="0" fillId="36" borderId="16" xfId="0" applyFill="1" applyBorder="1" applyAlignment="1"/>
    <xf numFmtId="0" fontId="0" fillId="36" borderId="0" xfId="0" applyFill="1" applyBorder="1" applyAlignment="1"/>
    <xf numFmtId="0" fontId="0" fillId="36" borderId="17" xfId="0" applyFill="1" applyBorder="1" applyAlignment="1"/>
    <xf numFmtId="0" fontId="0" fillId="36" borderId="18" xfId="0" applyFill="1" applyBorder="1" applyAlignment="1"/>
    <xf numFmtId="0" fontId="0" fillId="36" borderId="19" xfId="0" applyFill="1" applyBorder="1" applyAlignment="1"/>
    <xf numFmtId="0" fontId="0" fillId="36" borderId="20" xfId="0" applyFill="1" applyBorder="1" applyAlignment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Congruent  vs. Incongurent (sorted)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>
              <a:noFill/>
            </a:ln>
          </c:spPr>
          <c:xVal>
            <c:numRef>
              <c:f>Plots!$A$2:$A$25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Plots!$B$2:$B$25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>
              <a:noFill/>
            </a:ln>
          </c:spPr>
          <c:xVal>
            <c:numRef>
              <c:f>Plots!$A$2:$A$25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Plots!$C$2:$C$25</c:f>
              <c:numCache>
                <c:formatCode>General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17.425000000000001</c:v>
                </c:pt>
                <c:pt idx="3">
                  <c:v>17.510000000000002</c:v>
                </c:pt>
                <c:pt idx="4">
                  <c:v>17.96</c:v>
                </c:pt>
                <c:pt idx="5">
                  <c:v>18.643999999999998</c:v>
                </c:pt>
                <c:pt idx="6">
                  <c:v>18.741</c:v>
                </c:pt>
                <c:pt idx="7">
                  <c:v>19.277999999999999</c:v>
                </c:pt>
                <c:pt idx="8">
                  <c:v>20.329999999999998</c:v>
                </c:pt>
                <c:pt idx="9">
                  <c:v>20.428999999999998</c:v>
                </c:pt>
                <c:pt idx="10">
                  <c:v>20.762</c:v>
                </c:pt>
                <c:pt idx="11">
                  <c:v>20.878</c:v>
                </c:pt>
                <c:pt idx="12">
                  <c:v>21.157</c:v>
                </c:pt>
                <c:pt idx="13">
                  <c:v>21.213999999999999</c:v>
                </c:pt>
                <c:pt idx="14">
                  <c:v>22.058</c:v>
                </c:pt>
                <c:pt idx="15">
                  <c:v>22.158000000000001</c:v>
                </c:pt>
                <c:pt idx="16">
                  <c:v>22.803000000000001</c:v>
                </c:pt>
                <c:pt idx="17">
                  <c:v>23.893999999999998</c:v>
                </c:pt>
                <c:pt idx="18">
                  <c:v>24.524000000000001</c:v>
                </c:pt>
                <c:pt idx="19">
                  <c:v>24.571999999999999</c:v>
                </c:pt>
                <c:pt idx="20">
                  <c:v>25.138999999999999</c:v>
                </c:pt>
                <c:pt idx="21">
                  <c:v>26.282</c:v>
                </c:pt>
                <c:pt idx="22">
                  <c:v>34.287999999999997</c:v>
                </c:pt>
                <c:pt idx="23">
                  <c:v>35.255000000000003</c:v>
                </c:pt>
              </c:numCache>
            </c:numRef>
          </c:yVal>
          <c:smooth val="0"/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7203968"/>
        <c:axId val="187218560"/>
      </c:scatterChart>
      <c:valAx>
        <c:axId val="1872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218560"/>
        <c:crosses val="autoZero"/>
        <c:crossBetween val="midCat"/>
      </c:valAx>
      <c:valAx>
        <c:axId val="187218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20396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Congruent  vs. Incongurent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Plots!$B$1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cat>
            <c:strRef>
              <c:f>Plots!$E$3:$E$13</c:f>
              <c:strCache>
                <c:ptCount val="11"/>
                <c:pt idx="0">
                  <c:v>5-8</c:v>
                </c:pt>
                <c:pt idx="1">
                  <c:v>8-11</c:v>
                </c:pt>
                <c:pt idx="2">
                  <c:v>11-14</c:v>
                </c:pt>
                <c:pt idx="3">
                  <c:v>14-17</c:v>
                </c:pt>
                <c:pt idx="4">
                  <c:v>17-20</c:v>
                </c:pt>
                <c:pt idx="5">
                  <c:v>20-23</c:v>
                </c:pt>
                <c:pt idx="6">
                  <c:v>23-26</c:v>
                </c:pt>
                <c:pt idx="7">
                  <c:v>26-29</c:v>
                </c:pt>
                <c:pt idx="8">
                  <c:v>29-32</c:v>
                </c:pt>
                <c:pt idx="9">
                  <c:v>32-35</c:v>
                </c:pt>
                <c:pt idx="10">
                  <c:v>35-38</c:v>
                </c:pt>
              </c:strCache>
            </c:strRef>
          </c:cat>
          <c:val>
            <c:numRef>
              <c:f>Plots!$F$3:$F$13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1"/>
          <c:tx>
            <c:strRef>
              <c:f>Plots!$C$1</c:f>
              <c:strCache>
                <c:ptCount val="1"/>
                <c:pt idx="0">
                  <c:v>Incongruent</c:v>
                </c:pt>
              </c:strCache>
            </c:strRef>
          </c:tx>
          <c:invertIfNegative val="0"/>
          <c:cat>
            <c:strRef>
              <c:f>Plots!$E$3:$E$13</c:f>
              <c:strCache>
                <c:ptCount val="11"/>
                <c:pt idx="0">
                  <c:v>5-8</c:v>
                </c:pt>
                <c:pt idx="1">
                  <c:v>8-11</c:v>
                </c:pt>
                <c:pt idx="2">
                  <c:v>11-14</c:v>
                </c:pt>
                <c:pt idx="3">
                  <c:v>14-17</c:v>
                </c:pt>
                <c:pt idx="4">
                  <c:v>17-20</c:v>
                </c:pt>
                <c:pt idx="5">
                  <c:v>20-23</c:v>
                </c:pt>
                <c:pt idx="6">
                  <c:v>23-26</c:v>
                </c:pt>
                <c:pt idx="7">
                  <c:v>26-29</c:v>
                </c:pt>
                <c:pt idx="8">
                  <c:v>29-32</c:v>
                </c:pt>
                <c:pt idx="9">
                  <c:v>32-35</c:v>
                </c:pt>
                <c:pt idx="10">
                  <c:v>35-38</c:v>
                </c:pt>
              </c:strCache>
            </c:strRef>
          </c:cat>
          <c:val>
            <c:numRef>
              <c:f>Plots!$K$13:$K$23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7128192"/>
        <c:axId val="197300224"/>
      </c:barChart>
      <c:catAx>
        <c:axId val="19712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1" i="0" baseline="0">
                    <a:effectLst/>
                  </a:rPr>
                  <a:t>Bin size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300224"/>
        <c:crosses val="autoZero"/>
        <c:auto val="1"/>
        <c:lblAlgn val="ctr"/>
        <c:lblOffset val="100"/>
        <c:noMultiLvlLbl val="0"/>
      </c:catAx>
      <c:valAx>
        <c:axId val="19730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Frequency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12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Congruent data sample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Congruent</c:v>
                </c:pt>
              </c:strCache>
            </c:strRef>
          </c:tx>
          <c:invertIfNegative val="0"/>
          <c:cat>
            <c:strRef>
              <c:f>Plots!$E$3:$E$9</c:f>
              <c:strCache>
                <c:ptCount val="7"/>
                <c:pt idx="0">
                  <c:v>5-8</c:v>
                </c:pt>
                <c:pt idx="1">
                  <c:v>8-11</c:v>
                </c:pt>
                <c:pt idx="2">
                  <c:v>11-14</c:v>
                </c:pt>
                <c:pt idx="3">
                  <c:v>14-17</c:v>
                </c:pt>
                <c:pt idx="4">
                  <c:v>17-20</c:v>
                </c:pt>
                <c:pt idx="5">
                  <c:v>20-23</c:v>
                </c:pt>
                <c:pt idx="6">
                  <c:v>23-26</c:v>
                </c:pt>
              </c:strCache>
            </c:strRef>
          </c:cat>
          <c:val>
            <c:numRef>
              <c:f>Plots!$F$3:$F$9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47168"/>
        <c:axId val="198797184"/>
      </c:barChart>
      <c:catAx>
        <c:axId val="1986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97184"/>
        <c:crosses val="autoZero"/>
        <c:auto val="1"/>
        <c:lblAlgn val="ctr"/>
        <c:lblOffset val="100"/>
        <c:tickLblSkip val="1"/>
        <c:noMultiLvlLbl val="0"/>
      </c:catAx>
      <c:valAx>
        <c:axId val="19879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64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Incongruent data sample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Plots!$C$1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Plots!$E$3:$E$13</c:f>
              <c:strCache>
                <c:ptCount val="11"/>
                <c:pt idx="0">
                  <c:v>5-8</c:v>
                </c:pt>
                <c:pt idx="1">
                  <c:v>8-11</c:v>
                </c:pt>
                <c:pt idx="2">
                  <c:v>11-14</c:v>
                </c:pt>
                <c:pt idx="3">
                  <c:v>14-17</c:v>
                </c:pt>
                <c:pt idx="4">
                  <c:v>17-20</c:v>
                </c:pt>
                <c:pt idx="5">
                  <c:v>20-23</c:v>
                </c:pt>
                <c:pt idx="6">
                  <c:v>23-26</c:v>
                </c:pt>
                <c:pt idx="7">
                  <c:v>26-29</c:v>
                </c:pt>
                <c:pt idx="8">
                  <c:v>29-32</c:v>
                </c:pt>
                <c:pt idx="9">
                  <c:v>32-35</c:v>
                </c:pt>
                <c:pt idx="10">
                  <c:v>35-38</c:v>
                </c:pt>
              </c:strCache>
            </c:strRef>
          </c:cat>
          <c:val>
            <c:numRef>
              <c:f>Plots!$G$3:$G$13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6273664"/>
        <c:axId val="268230016"/>
      </c:barChart>
      <c:catAx>
        <c:axId val="2162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 b="1" i="0" baseline="0">
                    <a:effectLst/>
                  </a:rPr>
                  <a:t>Bin size</a:t>
                </a:r>
                <a:endParaRPr lang="en-GB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8230016"/>
        <c:crosses val="autoZero"/>
        <c:auto val="1"/>
        <c:lblAlgn val="ctr"/>
        <c:lblOffset val="100"/>
        <c:noMultiLvlLbl val="0"/>
      </c:catAx>
      <c:valAx>
        <c:axId val="26823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Frequency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27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Congurent vs. Incongurent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stroopdata!$E$1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stroopdata!$E$2:$E$25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7264"/>
        <c:axId val="198456832"/>
      </c:scatterChart>
      <c:valAx>
        <c:axId val="1976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Subject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456832"/>
        <c:crosses val="autoZero"/>
        <c:crossBetween val="midCat"/>
      </c:valAx>
      <c:valAx>
        <c:axId val="198456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Repsone 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62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Subjects'</a:t>
            </a:r>
            <a:r>
              <a:rPr lang="en-GB" baseline="0"/>
              <a:t> </a:t>
            </a:r>
            <a:r>
              <a:rPr lang="en-GB"/>
              <a:t>Congurent vs. Incongurent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stroopdata!$E$1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>
              <a:noFill/>
            </a:ln>
          </c:spPr>
          <c:yVal>
            <c:numRef>
              <c:f>stroopdata!$E$2:$E$25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7104"/>
        <c:axId val="79089024"/>
      </c:scatterChart>
      <c:valAx>
        <c:axId val="790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Subject number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089024"/>
        <c:crosses val="autoZero"/>
        <c:crossBetween val="midCat"/>
      </c:valAx>
      <c:valAx>
        <c:axId val="7908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Repsone 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08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176892</xdr:colOff>
      <xdr:row>0</xdr:row>
      <xdr:rowOff>108857</xdr:rowOff>
    </xdr:from>
    <xdr:to>
      <xdr:col>30</xdr:col>
      <xdr:colOff>170089</xdr:colOff>
      <xdr:row>29</xdr:row>
      <xdr:rowOff>24493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3321" y="108857"/>
          <a:ext cx="7953375" cy="5467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109662</xdr:colOff>
      <xdr:row>27</xdr:row>
      <xdr:rowOff>70818</xdr:rowOff>
    </xdr:from>
    <xdr:to>
      <xdr:col>7</xdr:col>
      <xdr:colOff>17319</xdr:colOff>
      <xdr:row>49</xdr:row>
      <xdr:rowOff>69272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227607</xdr:colOff>
      <xdr:row>0</xdr:row>
      <xdr:rowOff>346365</xdr:rowOff>
    </xdr:from>
    <xdr:to>
      <xdr:col>17</xdr:col>
      <xdr:colOff>278623</xdr:colOff>
      <xdr:row>20</xdr:row>
      <xdr:rowOff>69273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226375</xdr:colOff>
      <xdr:row>21</xdr:row>
      <xdr:rowOff>71746</xdr:rowOff>
    </xdr:from>
    <xdr:to>
      <xdr:col>17</xdr:col>
      <xdr:colOff>413392</xdr:colOff>
      <xdr:row>40</xdr:row>
      <xdr:rowOff>69272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210909</xdr:colOff>
      <xdr:row>21</xdr:row>
      <xdr:rowOff>23130</xdr:rowOff>
    </xdr:from>
    <xdr:to>
      <xdr:col>27</xdr:col>
      <xdr:colOff>346363</xdr:colOff>
      <xdr:row>41</xdr:row>
      <xdr:rowOff>44950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171450</xdr:rowOff>
    </xdr:from>
    <xdr:to>
      <xdr:col>4</xdr:col>
      <xdr:colOff>602240</xdr:colOff>
      <xdr:row>66</xdr:row>
      <xdr:rowOff>151561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28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53375" cy="546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9983</xdr:colOff>
      <xdr:row>15</xdr:row>
      <xdr:rowOff>62378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886783" cy="291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133350</xdr:rowOff>
    </xdr:from>
    <xdr:to>
      <xdr:col>16</xdr:col>
      <xdr:colOff>545247</xdr:colOff>
      <xdr:row>33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70" zoomScaleNormal="70" workbookViewId="0">
      <selection activeCell="C55" sqref="C55"/>
    </sheetView>
  </sheetViews>
  <sheetFormatPr defaultRowHeight="15" x14ac:dyDescent="0.25"/>
  <cols>
    <col min="1" max="1" width="15.140625" customWidth="1"/>
    <col min="2" max="2" width="14.85546875" customWidth="1"/>
    <col min="3" max="3" width="11.7109375" bestFit="1" customWidth="1"/>
    <col min="5" max="5" width="12.5703125" customWidth="1"/>
    <col min="6" max="6" width="13" customWidth="1"/>
    <col min="9" max="9" width="12.7109375" style="24" customWidth="1"/>
    <col min="10" max="10" width="18.140625" style="24" customWidth="1"/>
    <col min="11" max="13" width="16.42578125" customWidth="1"/>
    <col min="14" max="14" width="26.140625" customWidth="1"/>
    <col min="15" max="16" width="12.85546875" customWidth="1"/>
    <col min="17" max="17" width="13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E1" s="5" t="s">
        <v>3</v>
      </c>
      <c r="F1" s="5" t="s">
        <v>1</v>
      </c>
      <c r="I1" s="27" t="s">
        <v>4</v>
      </c>
      <c r="J1" s="27" t="s">
        <v>28</v>
      </c>
      <c r="K1" s="27" t="s">
        <v>29</v>
      </c>
      <c r="M1" s="25"/>
    </row>
    <row r="2" spans="1:17" x14ac:dyDescent="0.25">
      <c r="A2" s="2">
        <v>12.079000000000001</v>
      </c>
      <c r="B2" s="4">
        <f t="shared" ref="B2:B25" si="0">(A2-O$6)^2</f>
        <v>3.8892770156250007</v>
      </c>
      <c r="C2" s="4">
        <f>SUM(B2:B25)/23</f>
        <v>12.669029070652176</v>
      </c>
      <c r="E2" s="2">
        <v>19.277999999999999</v>
      </c>
      <c r="F2" s="4">
        <f t="shared" ref="F2:F25" si="1">(E2-P$6)^2</f>
        <v>7.4961876736111321</v>
      </c>
      <c r="G2" s="3" t="s">
        <v>2</v>
      </c>
      <c r="H2" s="25"/>
      <c r="I2" s="29">
        <f>A2-E2</f>
        <v>-7.1989999999999981</v>
      </c>
      <c r="J2" s="29">
        <f>AVERAGE(I2:I25)</f>
        <v>-7.964791666666664</v>
      </c>
      <c r="K2" s="4">
        <f>(I2-J$2)^2</f>
        <v>0.58643687673611011</v>
      </c>
      <c r="L2" s="28" t="s">
        <v>2</v>
      </c>
      <c r="M2" s="30"/>
      <c r="O2" s="20" t="s">
        <v>0</v>
      </c>
      <c r="P2" s="20" t="s">
        <v>3</v>
      </c>
      <c r="Q2" s="20" t="s">
        <v>4</v>
      </c>
    </row>
    <row r="3" spans="1:17" x14ac:dyDescent="0.25">
      <c r="A3" s="2">
        <v>16.791</v>
      </c>
      <c r="B3" s="4">
        <f t="shared" si="0"/>
        <v>7.5069150156249975</v>
      </c>
      <c r="E3" s="2">
        <v>18.741</v>
      </c>
      <c r="F3" s="4">
        <f t="shared" si="1"/>
        <v>10.72507917361113</v>
      </c>
      <c r="G3" s="4">
        <f>SUM(F2:F25)/23</f>
        <v>23.011757036231884</v>
      </c>
      <c r="H3" s="25"/>
      <c r="I3" s="29">
        <f t="shared" ref="I3:I25" si="2">A3-E3</f>
        <v>-1.9499999999999993</v>
      </c>
      <c r="J3" s="25"/>
      <c r="K3" s="4">
        <f t="shared" ref="K3:K25" si="3">(I3-J$2)^2</f>
        <v>36.177718793402754</v>
      </c>
      <c r="L3" s="38">
        <f>SUM(K2:K25)/23</f>
        <v>23.666540867753621</v>
      </c>
      <c r="M3" s="31"/>
      <c r="N3" s="26" t="s">
        <v>5</v>
      </c>
      <c r="O3" s="2">
        <v>24</v>
      </c>
      <c r="P3" s="2">
        <v>24</v>
      </c>
      <c r="Q3" s="2">
        <v>24</v>
      </c>
    </row>
    <row r="4" spans="1:17" x14ac:dyDescent="0.25">
      <c r="A4" s="2">
        <v>9.5640000000000001</v>
      </c>
      <c r="B4" s="4">
        <f t="shared" si="0"/>
        <v>20.134290765625007</v>
      </c>
      <c r="C4" s="1" t="s">
        <v>6</v>
      </c>
      <c r="E4" s="2">
        <v>21.213999999999999</v>
      </c>
      <c r="F4" s="4">
        <f t="shared" si="1"/>
        <v>0.64307034027778409</v>
      </c>
      <c r="G4" s="23"/>
      <c r="H4" s="24"/>
      <c r="I4" s="29">
        <f t="shared" si="2"/>
        <v>-11.649999999999999</v>
      </c>
      <c r="J4" s="25"/>
      <c r="K4" s="4">
        <f t="shared" si="3"/>
        <v>13.580760460069452</v>
      </c>
      <c r="L4" s="23"/>
      <c r="M4" s="25"/>
      <c r="N4" s="20" t="s">
        <v>7</v>
      </c>
      <c r="O4" s="2">
        <v>23</v>
      </c>
      <c r="P4" s="2">
        <v>23</v>
      </c>
      <c r="Q4" s="2">
        <v>23</v>
      </c>
    </row>
    <row r="5" spans="1:17" x14ac:dyDescent="0.25">
      <c r="A5" s="2">
        <v>8.6300000000000008</v>
      </c>
      <c r="B5" s="4">
        <f t="shared" si="0"/>
        <v>29.388596265625001</v>
      </c>
      <c r="C5" s="4">
        <f>SQRT(C2)</f>
        <v>3.5593579576451955</v>
      </c>
      <c r="E5" s="2">
        <v>15.686999999999999</v>
      </c>
      <c r="F5" s="4">
        <f t="shared" si="1"/>
        <v>40.055186173611155</v>
      </c>
      <c r="G5" s="40" t="s">
        <v>6</v>
      </c>
      <c r="H5" s="25"/>
      <c r="I5" s="29">
        <f t="shared" si="2"/>
        <v>-7.0569999999999986</v>
      </c>
      <c r="J5" s="25"/>
      <c r="K5" s="4">
        <f t="shared" si="3"/>
        <v>0.8240857100694422</v>
      </c>
      <c r="L5" s="39" t="s">
        <v>6</v>
      </c>
      <c r="M5" s="32"/>
      <c r="N5" s="26" t="s">
        <v>8</v>
      </c>
      <c r="O5" s="4">
        <f>MEDIAN(Plots!B2:B25)</f>
        <v>14.3565</v>
      </c>
      <c r="P5" s="4">
        <f>MEDIAN(Plots!C2:C25)</f>
        <v>21.017499999999998</v>
      </c>
      <c r="Q5" s="4">
        <f>O5-P5</f>
        <v>-6.6609999999999978</v>
      </c>
    </row>
    <row r="6" spans="1:17" x14ac:dyDescent="0.25">
      <c r="A6" s="2">
        <v>14.669</v>
      </c>
      <c r="B6" s="4">
        <f t="shared" si="0"/>
        <v>0.38176951562499967</v>
      </c>
      <c r="E6" s="2">
        <v>22.803000000000001</v>
      </c>
      <c r="F6" s="4">
        <f t="shared" si="1"/>
        <v>0.61950017361110832</v>
      </c>
      <c r="G6" s="4">
        <f>SQRT(G3)</f>
        <v>4.7970571224691376</v>
      </c>
      <c r="H6" s="25"/>
      <c r="I6" s="29">
        <f t="shared" si="2"/>
        <v>-8.1340000000000003</v>
      </c>
      <c r="J6" s="25"/>
      <c r="K6" s="4">
        <f t="shared" si="3"/>
        <v>2.8631460069445447E-2</v>
      </c>
      <c r="L6" s="38">
        <f>SQRT(L3)</f>
        <v>4.8648269103590538</v>
      </c>
      <c r="M6" s="31"/>
      <c r="N6" s="26" t="s">
        <v>9</v>
      </c>
      <c r="O6" s="22">
        <f>AVERAGE(A2:A25)</f>
        <v>14.051125000000001</v>
      </c>
      <c r="P6" s="22">
        <f>AVERAGE(E2:E25)</f>
        <v>22.015916666666669</v>
      </c>
      <c r="Q6" s="4">
        <f>O6-P6</f>
        <v>-7.9647916666666685</v>
      </c>
    </row>
    <row r="7" spans="1:17" x14ac:dyDescent="0.25">
      <c r="A7" s="2">
        <v>12.238</v>
      </c>
      <c r="B7" s="4">
        <f t="shared" si="0"/>
        <v>3.2874222656250045</v>
      </c>
      <c r="E7" s="2">
        <v>20.878</v>
      </c>
      <c r="F7" s="4">
        <f t="shared" si="1"/>
        <v>1.2948543402777835</v>
      </c>
      <c r="H7" s="24"/>
      <c r="I7" s="29">
        <f t="shared" si="2"/>
        <v>-8.64</v>
      </c>
      <c r="J7" s="25"/>
      <c r="K7" s="4">
        <f t="shared" si="3"/>
        <v>0.4559062934027821</v>
      </c>
      <c r="N7" s="20" t="s">
        <v>2</v>
      </c>
      <c r="O7" s="4">
        <f>C2</f>
        <v>12.669029070652176</v>
      </c>
      <c r="P7" s="4">
        <f>G3</f>
        <v>23.011757036231884</v>
      </c>
      <c r="Q7" s="4">
        <f>L3</f>
        <v>23.666540867753621</v>
      </c>
    </row>
    <row r="8" spans="1:17" x14ac:dyDescent="0.25">
      <c r="A8" s="2">
        <v>14.692</v>
      </c>
      <c r="B8" s="4">
        <f t="shared" si="0"/>
        <v>0.41072076562499926</v>
      </c>
      <c r="E8" s="2">
        <v>24.571999999999999</v>
      </c>
      <c r="F8" s="4">
        <f t="shared" si="1"/>
        <v>6.5335620069444271</v>
      </c>
      <c r="H8" s="24"/>
      <c r="I8" s="29">
        <f t="shared" si="2"/>
        <v>-9.879999999999999</v>
      </c>
      <c r="J8" s="25"/>
      <c r="K8" s="4">
        <f t="shared" si="3"/>
        <v>3.6680229600694507</v>
      </c>
      <c r="N8" s="20" t="s">
        <v>10</v>
      </c>
      <c r="O8" s="4">
        <f>C5</f>
        <v>3.5593579576451955</v>
      </c>
      <c r="P8" s="4">
        <f>G6</f>
        <v>4.7970571224691376</v>
      </c>
      <c r="Q8" s="4">
        <f>L6</f>
        <v>4.8648269103590538</v>
      </c>
    </row>
    <row r="9" spans="1:17" x14ac:dyDescent="0.25">
      <c r="A9" s="2">
        <v>8.9870000000000001</v>
      </c>
      <c r="B9" s="4">
        <f t="shared" si="0"/>
        <v>25.645362015625008</v>
      </c>
      <c r="E9" s="2">
        <v>17.393999999999998</v>
      </c>
      <c r="F9" s="4">
        <f t="shared" si="1"/>
        <v>21.362113673611152</v>
      </c>
      <c r="H9" s="24"/>
      <c r="I9" s="29">
        <f t="shared" si="2"/>
        <v>-8.4069999999999983</v>
      </c>
      <c r="J9" s="25"/>
      <c r="K9" s="4">
        <f t="shared" si="3"/>
        <v>0.1955482100694452</v>
      </c>
      <c r="N9" s="20" t="s">
        <v>27</v>
      </c>
      <c r="O9" s="4">
        <f>C5/SQRT(O3)</f>
        <v>0.72655090067879902</v>
      </c>
      <c r="P9" s="4">
        <f>G6/SQRT(P3)</f>
        <v>0.97919518475276179</v>
      </c>
      <c r="Q9" s="4">
        <f>Q8/SQRT(P3)</f>
        <v>0.99302863477834025</v>
      </c>
    </row>
    <row r="10" spans="1:17" x14ac:dyDescent="0.25">
      <c r="A10" s="2">
        <v>9.4009999999999998</v>
      </c>
      <c r="B10" s="4">
        <f t="shared" si="0"/>
        <v>21.623662515625011</v>
      </c>
      <c r="E10" s="2">
        <v>20.762</v>
      </c>
      <c r="F10" s="4">
        <f t="shared" si="1"/>
        <v>1.5723070069444498</v>
      </c>
      <c r="I10" s="29">
        <f t="shared" si="2"/>
        <v>-11.361000000000001</v>
      </c>
      <c r="J10" s="25"/>
      <c r="K10" s="4">
        <f t="shared" si="3"/>
        <v>11.5342310434028</v>
      </c>
      <c r="N10" s="35"/>
    </row>
    <row r="11" spans="1:17" x14ac:dyDescent="0.25">
      <c r="A11" s="2">
        <v>14.48</v>
      </c>
      <c r="B11" s="4">
        <f t="shared" si="0"/>
        <v>0.18393376562499972</v>
      </c>
      <c r="E11" s="2">
        <v>26.282</v>
      </c>
      <c r="F11" s="4">
        <f t="shared" si="1"/>
        <v>18.199467006944424</v>
      </c>
      <c r="I11" s="29">
        <f t="shared" si="2"/>
        <v>-11.802</v>
      </c>
      <c r="J11" s="25"/>
      <c r="K11" s="4">
        <f t="shared" si="3"/>
        <v>14.724167793402795</v>
      </c>
      <c r="N11" s="33"/>
    </row>
    <row r="12" spans="1:17" x14ac:dyDescent="0.25">
      <c r="A12" s="2">
        <v>22.327999999999999</v>
      </c>
      <c r="B12" s="4">
        <f t="shared" si="0"/>
        <v>68.506659765624974</v>
      </c>
      <c r="E12" s="2">
        <v>24.524000000000001</v>
      </c>
      <c r="F12" s="4">
        <f t="shared" si="1"/>
        <v>6.290482006944436</v>
      </c>
      <c r="I12" s="29">
        <f t="shared" si="2"/>
        <v>-2.1960000000000015</v>
      </c>
      <c r="J12" s="25"/>
      <c r="K12" s="4">
        <f t="shared" si="3"/>
        <v>33.278957293402733</v>
      </c>
    </row>
    <row r="13" spans="1:17" x14ac:dyDescent="0.25">
      <c r="A13" s="2">
        <v>15.298</v>
      </c>
      <c r="B13" s="4">
        <f t="shared" si="0"/>
        <v>1.5546972656249982</v>
      </c>
      <c r="E13" s="2">
        <v>18.643999999999998</v>
      </c>
      <c r="F13" s="4">
        <f t="shared" si="1"/>
        <v>11.369822006944473</v>
      </c>
      <c r="I13" s="29">
        <f t="shared" si="2"/>
        <v>-3.3459999999999983</v>
      </c>
      <c r="J13" s="25"/>
      <c r="K13" s="4">
        <f t="shared" si="3"/>
        <v>21.333236460069436</v>
      </c>
      <c r="N13" s="34" t="s">
        <v>31</v>
      </c>
      <c r="O13" s="2">
        <v>0.05</v>
      </c>
    </row>
    <row r="14" spans="1:17" x14ac:dyDescent="0.25">
      <c r="A14" s="2">
        <v>15.073</v>
      </c>
      <c r="B14" s="4">
        <f t="shared" si="0"/>
        <v>1.0442285156249993</v>
      </c>
      <c r="E14" s="2">
        <v>17.510000000000002</v>
      </c>
      <c r="F14" s="4">
        <f t="shared" si="1"/>
        <v>20.303285006944453</v>
      </c>
      <c r="I14" s="29">
        <f t="shared" si="2"/>
        <v>-2.4370000000000012</v>
      </c>
      <c r="J14" s="25"/>
      <c r="K14" s="4">
        <f t="shared" si="3"/>
        <v>30.556480710069401</v>
      </c>
      <c r="N14" s="34" t="s">
        <v>30</v>
      </c>
      <c r="O14" s="4">
        <f>Q6/Q9</f>
        <v>-8.0207069441099623</v>
      </c>
    </row>
    <row r="15" spans="1:17" x14ac:dyDescent="0.25">
      <c r="A15" s="2">
        <v>16.928999999999998</v>
      </c>
      <c r="B15" s="4">
        <f t="shared" si="0"/>
        <v>8.2821645156249861</v>
      </c>
      <c r="E15" s="2">
        <v>20.329999999999998</v>
      </c>
      <c r="F15" s="4">
        <f t="shared" si="1"/>
        <v>2.8423150069444589</v>
      </c>
      <c r="I15" s="29">
        <f t="shared" si="2"/>
        <v>-3.4009999999999998</v>
      </c>
      <c r="J15" s="25"/>
      <c r="K15" s="4">
        <f t="shared" si="3"/>
        <v>20.828194376736089</v>
      </c>
      <c r="N15" s="34" t="s">
        <v>32</v>
      </c>
      <c r="O15" s="2">
        <v>1.714</v>
      </c>
    </row>
    <row r="16" spans="1:17" x14ac:dyDescent="0.25">
      <c r="A16" s="2">
        <v>18.2</v>
      </c>
      <c r="B16" s="4">
        <f t="shared" si="0"/>
        <v>17.213163765624987</v>
      </c>
      <c r="E16" s="2">
        <v>35.255000000000003</v>
      </c>
      <c r="F16" s="4">
        <f t="shared" si="1"/>
        <v>175.27332750694444</v>
      </c>
      <c r="I16" s="29">
        <f t="shared" si="2"/>
        <v>-17.055000000000003</v>
      </c>
      <c r="J16" s="25"/>
      <c r="K16" s="4">
        <f t="shared" si="3"/>
        <v>82.631887543402897</v>
      </c>
      <c r="N16" s="36"/>
      <c r="O16" s="9"/>
    </row>
    <row r="17" spans="1:16" x14ac:dyDescent="0.25">
      <c r="A17" s="2">
        <v>12.13</v>
      </c>
      <c r="B17" s="4">
        <f t="shared" si="0"/>
        <v>3.6907212656249997</v>
      </c>
      <c r="E17" s="2">
        <v>22.158000000000001</v>
      </c>
      <c r="F17" s="4">
        <f t="shared" si="1"/>
        <v>2.0187673611110735E-2</v>
      </c>
      <c r="I17" s="29">
        <f t="shared" si="2"/>
        <v>-10.028</v>
      </c>
      <c r="J17" s="25"/>
      <c r="K17" s="4">
        <f t="shared" si="3"/>
        <v>4.2568286267361239</v>
      </c>
      <c r="N17" s="34" t="s">
        <v>33</v>
      </c>
      <c r="O17" s="37">
        <f>Q6-((O15*Q9))</f>
        <v>-9.6668427466767444</v>
      </c>
      <c r="P17" s="37">
        <f>Q6+((O15*Q9))</f>
        <v>-6.2627405866565935</v>
      </c>
    </row>
    <row r="18" spans="1:16" x14ac:dyDescent="0.25">
      <c r="A18" s="2">
        <v>18.495000000000001</v>
      </c>
      <c r="B18" s="4">
        <f t="shared" si="0"/>
        <v>19.748025015625004</v>
      </c>
      <c r="E18" s="2">
        <v>25.138999999999999</v>
      </c>
      <c r="F18" s="4">
        <f t="shared" si="1"/>
        <v>9.7536495069444236</v>
      </c>
      <c r="I18" s="29">
        <f t="shared" si="2"/>
        <v>-6.6439999999999984</v>
      </c>
      <c r="J18" s="25"/>
      <c r="K18" s="4">
        <f t="shared" si="3"/>
        <v>1.7444906267361087</v>
      </c>
      <c r="N18" s="36"/>
      <c r="O18" s="9"/>
      <c r="P18" s="9"/>
    </row>
    <row r="19" spans="1:16" x14ac:dyDescent="0.25">
      <c r="A19" s="2">
        <v>10.638999999999999</v>
      </c>
      <c r="B19" s="4">
        <f t="shared" si="0"/>
        <v>11.642597015625009</v>
      </c>
      <c r="E19" s="2">
        <v>20.428999999999998</v>
      </c>
      <c r="F19" s="4">
        <f t="shared" si="1"/>
        <v>2.5183045069444576</v>
      </c>
      <c r="I19" s="29">
        <f t="shared" si="2"/>
        <v>-9.7899999999999991</v>
      </c>
      <c r="J19" s="25"/>
      <c r="K19" s="4">
        <f t="shared" si="3"/>
        <v>3.331385460069451</v>
      </c>
      <c r="N19" s="36"/>
      <c r="O19" s="9"/>
      <c r="P19" s="9"/>
    </row>
    <row r="20" spans="1:16" x14ac:dyDescent="0.25">
      <c r="A20" s="2">
        <v>11.343999999999999</v>
      </c>
      <c r="B20" s="4">
        <f t="shared" si="0"/>
        <v>7.3285257656250069</v>
      </c>
      <c r="E20" s="2">
        <v>17.425000000000001</v>
      </c>
      <c r="F20" s="4">
        <f t="shared" si="1"/>
        <v>21.076515840277796</v>
      </c>
      <c r="I20" s="29">
        <f t="shared" si="2"/>
        <v>-6.0810000000000013</v>
      </c>
      <c r="J20" s="25"/>
      <c r="K20" s="4">
        <f t="shared" si="3"/>
        <v>3.5486710434027628</v>
      </c>
      <c r="N20" s="36"/>
      <c r="O20" s="9"/>
      <c r="P20" s="9"/>
    </row>
    <row r="21" spans="1:16" ht="15.75" thickBot="1" x14ac:dyDescent="0.3">
      <c r="A21" s="2">
        <v>12.369</v>
      </c>
      <c r="B21" s="4">
        <f t="shared" si="0"/>
        <v>2.8295445156250034</v>
      </c>
      <c r="E21" s="2">
        <v>34.287999999999997</v>
      </c>
      <c r="F21" s="4">
        <f t="shared" si="1"/>
        <v>150.60402934027763</v>
      </c>
      <c r="I21" s="29">
        <f t="shared" si="2"/>
        <v>-21.918999999999997</v>
      </c>
      <c r="J21" s="25"/>
      <c r="K21" s="4">
        <f t="shared" si="3"/>
        <v>194.71993021006946</v>
      </c>
      <c r="N21" s="36"/>
      <c r="O21" s="9"/>
      <c r="P21" s="9"/>
    </row>
    <row r="22" spans="1:16" x14ac:dyDescent="0.25">
      <c r="A22" s="2">
        <v>12.944000000000001</v>
      </c>
      <c r="B22" s="4">
        <f t="shared" si="0"/>
        <v>1.2257257656249998</v>
      </c>
      <c r="E22" s="2">
        <v>23.893999999999998</v>
      </c>
      <c r="F22" s="4">
        <f t="shared" si="1"/>
        <v>3.5271970069444287</v>
      </c>
      <c r="I22" s="29">
        <f t="shared" si="2"/>
        <v>-10.949999999999998</v>
      </c>
      <c r="J22" s="25"/>
      <c r="K22" s="4">
        <f t="shared" si="3"/>
        <v>8.9114687934027792</v>
      </c>
      <c r="N22" s="41" t="s">
        <v>34</v>
      </c>
      <c r="O22" s="42"/>
      <c r="P22" s="43"/>
    </row>
    <row r="23" spans="1:16" x14ac:dyDescent="0.25">
      <c r="A23" s="2">
        <v>14.233000000000001</v>
      </c>
      <c r="B23" s="4">
        <f t="shared" si="0"/>
        <v>3.3078515624999923E-2</v>
      </c>
      <c r="E23" s="2">
        <v>17.96</v>
      </c>
      <c r="F23" s="4">
        <f t="shared" si="1"/>
        <v>16.450460006944457</v>
      </c>
      <c r="I23" s="29">
        <f t="shared" si="2"/>
        <v>-3.7270000000000003</v>
      </c>
      <c r="J23" s="25"/>
      <c r="K23" s="4">
        <f t="shared" si="3"/>
        <v>17.958878210069418</v>
      </c>
      <c r="N23" s="44"/>
      <c r="O23" s="45"/>
      <c r="P23" s="46"/>
    </row>
    <row r="24" spans="1:16" x14ac:dyDescent="0.25">
      <c r="A24" s="2">
        <v>19.71</v>
      </c>
      <c r="B24" s="4">
        <f t="shared" si="0"/>
        <v>32.022866265624998</v>
      </c>
      <c r="E24" s="2">
        <v>22.058</v>
      </c>
      <c r="F24" s="4">
        <f t="shared" si="1"/>
        <v>1.7710069444442133E-3</v>
      </c>
      <c r="I24" s="29">
        <f t="shared" si="2"/>
        <v>-2.347999999999999</v>
      </c>
      <c r="J24" s="25"/>
      <c r="K24" s="4">
        <f t="shared" si="3"/>
        <v>31.548348626736093</v>
      </c>
      <c r="N24" s="44"/>
      <c r="O24" s="45"/>
      <c r="P24" s="46"/>
    </row>
    <row r="25" spans="1:16" ht="15.75" thickBot="1" x14ac:dyDescent="0.3">
      <c r="A25" s="2">
        <v>16.004000000000001</v>
      </c>
      <c r="B25" s="4">
        <f t="shared" si="0"/>
        <v>3.8137207656250021</v>
      </c>
      <c r="E25" s="2">
        <v>21.157</v>
      </c>
      <c r="F25" s="4">
        <f t="shared" si="1"/>
        <v>0.73773784027778211</v>
      </c>
      <c r="I25" s="29">
        <f t="shared" si="2"/>
        <v>-5.1529999999999987</v>
      </c>
      <c r="J25" s="25"/>
      <c r="K25" s="4">
        <f t="shared" si="3"/>
        <v>7.9061723767361034</v>
      </c>
      <c r="N25" s="47"/>
      <c r="O25" s="48"/>
      <c r="P25" s="49"/>
    </row>
  </sheetData>
  <mergeCells count="1">
    <mergeCell ref="N22:P2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31" zoomScaleNormal="100" workbookViewId="0">
      <selection activeCell="F55" sqref="F55"/>
    </sheetView>
  </sheetViews>
  <sheetFormatPr defaultRowHeight="15" x14ac:dyDescent="0.25"/>
  <cols>
    <col min="1" max="1" width="17.85546875" customWidth="1"/>
    <col min="2" max="2" width="14.28515625" customWidth="1"/>
    <col min="3" max="3" width="20.85546875" customWidth="1"/>
    <col min="4" max="4" width="14.42578125" customWidth="1"/>
    <col min="5" max="5" width="22.140625" customWidth="1"/>
    <col min="6" max="6" width="21.85546875" customWidth="1"/>
    <col min="7" max="7" width="18.7109375" customWidth="1"/>
    <col min="9" max="9" width="9.140625" customWidth="1"/>
    <col min="11" max="11" width="14" customWidth="1"/>
  </cols>
  <sheetData>
    <row r="1" spans="1:12" ht="30" x14ac:dyDescent="0.25">
      <c r="A1" s="12" t="s">
        <v>13</v>
      </c>
      <c r="B1" s="1" t="s">
        <v>0</v>
      </c>
      <c r="C1" s="5" t="s">
        <v>3</v>
      </c>
      <c r="E1" s="50" t="s">
        <v>12</v>
      </c>
      <c r="F1" s="5" t="s">
        <v>3</v>
      </c>
      <c r="G1" s="13" t="s">
        <v>15</v>
      </c>
      <c r="H1" s="11"/>
      <c r="I1" s="9"/>
    </row>
    <row r="2" spans="1:12" x14ac:dyDescent="0.25">
      <c r="A2" s="2">
        <v>1</v>
      </c>
      <c r="B2" s="2">
        <v>8.6300000000000008</v>
      </c>
      <c r="C2" s="2">
        <v>15.686999999999999</v>
      </c>
      <c r="E2" s="51"/>
      <c r="F2" s="7" t="s">
        <v>11</v>
      </c>
      <c r="G2" s="7" t="s">
        <v>11</v>
      </c>
      <c r="H2" s="11"/>
      <c r="I2" s="10"/>
    </row>
    <row r="3" spans="1:12" x14ac:dyDescent="0.25">
      <c r="A3" s="2">
        <v>2</v>
      </c>
      <c r="B3" s="2">
        <v>8.9870000000000001</v>
      </c>
      <c r="C3" s="2">
        <v>17.393999999999998</v>
      </c>
      <c r="E3" s="19" t="s">
        <v>17</v>
      </c>
      <c r="F3" s="8">
        <v>0</v>
      </c>
      <c r="G3" s="8">
        <v>0</v>
      </c>
      <c r="H3" s="11"/>
      <c r="I3" s="6"/>
      <c r="J3" s="9"/>
    </row>
    <row r="4" spans="1:12" x14ac:dyDescent="0.25">
      <c r="A4" s="2">
        <v>3</v>
      </c>
      <c r="B4" s="2">
        <v>9.4009999999999998</v>
      </c>
      <c r="C4" s="2">
        <v>17.425000000000001</v>
      </c>
      <c r="E4" s="19" t="s">
        <v>16</v>
      </c>
      <c r="F4" s="8">
        <v>5</v>
      </c>
      <c r="G4" s="8">
        <v>0</v>
      </c>
      <c r="H4" s="11"/>
      <c r="I4" s="6"/>
    </row>
    <row r="5" spans="1:12" x14ac:dyDescent="0.25">
      <c r="A5" s="2">
        <v>4</v>
      </c>
      <c r="B5" s="2">
        <v>9.5640000000000001</v>
      </c>
      <c r="C5" s="2">
        <v>17.510000000000002</v>
      </c>
      <c r="E5" s="19" t="s">
        <v>18</v>
      </c>
      <c r="F5" s="8">
        <v>6</v>
      </c>
      <c r="G5" s="8">
        <v>0</v>
      </c>
      <c r="H5" s="6"/>
      <c r="I5" s="6"/>
      <c r="J5" s="14"/>
      <c r="K5" s="14"/>
      <c r="L5" s="14"/>
    </row>
    <row r="6" spans="1:12" x14ac:dyDescent="0.25">
      <c r="A6" s="2">
        <v>5</v>
      </c>
      <c r="B6" s="2">
        <v>10.638999999999999</v>
      </c>
      <c r="C6" s="2">
        <v>17.96</v>
      </c>
      <c r="E6" s="19" t="s">
        <v>19</v>
      </c>
      <c r="F6" s="8">
        <v>9</v>
      </c>
      <c r="G6" s="8">
        <v>1</v>
      </c>
      <c r="H6" s="9"/>
      <c r="I6" s="6"/>
      <c r="J6" s="15"/>
      <c r="K6" s="15"/>
      <c r="L6" s="14"/>
    </row>
    <row r="7" spans="1:12" x14ac:dyDescent="0.25">
      <c r="A7" s="2">
        <v>6</v>
      </c>
      <c r="B7" s="2">
        <v>11.343999999999999</v>
      </c>
      <c r="C7" s="2">
        <v>18.643999999999998</v>
      </c>
      <c r="E7" s="19" t="s">
        <v>20</v>
      </c>
      <c r="F7" s="8">
        <v>3</v>
      </c>
      <c r="G7" s="8">
        <v>7</v>
      </c>
      <c r="H7" s="9"/>
      <c r="I7" s="6"/>
      <c r="J7" s="15"/>
      <c r="K7" s="15"/>
      <c r="L7" s="14"/>
    </row>
    <row r="8" spans="1:12" x14ac:dyDescent="0.25">
      <c r="A8" s="2">
        <v>7</v>
      </c>
      <c r="B8" s="2">
        <v>12.079000000000001</v>
      </c>
      <c r="C8" s="2">
        <v>18.741</v>
      </c>
      <c r="E8" s="19" t="s">
        <v>21</v>
      </c>
      <c r="F8" s="8">
        <v>1</v>
      </c>
      <c r="G8" s="8">
        <v>9</v>
      </c>
      <c r="H8" s="9"/>
      <c r="I8" s="6"/>
      <c r="J8" s="15"/>
      <c r="K8" s="15"/>
      <c r="L8" s="14"/>
    </row>
    <row r="9" spans="1:12" x14ac:dyDescent="0.25">
      <c r="A9" s="2">
        <v>8</v>
      </c>
      <c r="B9" s="2">
        <v>12.13</v>
      </c>
      <c r="C9" s="2">
        <v>19.277999999999999</v>
      </c>
      <c r="E9" s="19" t="s">
        <v>22</v>
      </c>
      <c r="F9" s="8">
        <v>0</v>
      </c>
      <c r="G9" s="8">
        <v>4</v>
      </c>
      <c r="H9" s="9"/>
      <c r="I9" s="6"/>
      <c r="J9" s="15"/>
      <c r="K9" s="15"/>
      <c r="L9" s="14"/>
    </row>
    <row r="10" spans="1:12" x14ac:dyDescent="0.25">
      <c r="A10" s="2">
        <v>9</v>
      </c>
      <c r="B10" s="2">
        <v>12.238</v>
      </c>
      <c r="C10" s="2">
        <v>20.329999999999998</v>
      </c>
      <c r="E10" s="19" t="s">
        <v>23</v>
      </c>
      <c r="F10" s="8">
        <v>0</v>
      </c>
      <c r="G10" s="8">
        <v>1</v>
      </c>
      <c r="H10" s="9"/>
      <c r="I10" s="6"/>
      <c r="J10" s="15"/>
      <c r="K10" s="15"/>
      <c r="L10" s="14"/>
    </row>
    <row r="11" spans="1:12" x14ac:dyDescent="0.25">
      <c r="A11" s="2">
        <v>10</v>
      </c>
      <c r="B11" s="2">
        <v>12.369</v>
      </c>
      <c r="C11" s="2">
        <v>20.428999999999998</v>
      </c>
      <c r="E11" s="19" t="s">
        <v>24</v>
      </c>
      <c r="F11" s="8">
        <v>0</v>
      </c>
      <c r="G11" s="8">
        <v>0</v>
      </c>
      <c r="H11" s="9"/>
      <c r="I11" s="6"/>
      <c r="J11" s="15" t="s">
        <v>14</v>
      </c>
      <c r="K11" s="15"/>
      <c r="L11" s="14"/>
    </row>
    <row r="12" spans="1:12" x14ac:dyDescent="0.25">
      <c r="A12" s="2">
        <v>11</v>
      </c>
      <c r="B12" s="2">
        <v>12.944000000000001</v>
      </c>
      <c r="C12" s="2">
        <v>20.762</v>
      </c>
      <c r="E12" s="19" t="s">
        <v>25</v>
      </c>
      <c r="F12" s="8">
        <v>0</v>
      </c>
      <c r="G12" s="8">
        <v>1</v>
      </c>
      <c r="I12" s="6"/>
      <c r="J12" s="16" t="s">
        <v>12</v>
      </c>
      <c r="K12" s="16" t="s">
        <v>11</v>
      </c>
      <c r="L12" s="14"/>
    </row>
    <row r="13" spans="1:12" x14ac:dyDescent="0.25">
      <c r="A13" s="2">
        <v>12</v>
      </c>
      <c r="B13" s="2">
        <v>14.233000000000001</v>
      </c>
      <c r="C13" s="2">
        <v>20.878</v>
      </c>
      <c r="E13" s="19" t="s">
        <v>26</v>
      </c>
      <c r="F13" s="8">
        <v>0</v>
      </c>
      <c r="G13" s="8">
        <v>1</v>
      </c>
      <c r="I13" s="6"/>
      <c r="J13" s="17">
        <v>8</v>
      </c>
      <c r="K13" s="18">
        <v>0</v>
      </c>
      <c r="L13" s="14"/>
    </row>
    <row r="14" spans="1:12" x14ac:dyDescent="0.25">
      <c r="A14" s="2">
        <v>13</v>
      </c>
      <c r="B14" s="2">
        <v>14.48</v>
      </c>
      <c r="C14" s="2">
        <v>21.157</v>
      </c>
      <c r="I14" s="9"/>
      <c r="J14" s="17">
        <v>11</v>
      </c>
      <c r="K14" s="18">
        <v>0</v>
      </c>
      <c r="L14" s="14"/>
    </row>
    <row r="15" spans="1:12" x14ac:dyDescent="0.25">
      <c r="A15" s="2">
        <v>14</v>
      </c>
      <c r="B15" s="2">
        <v>14.669</v>
      </c>
      <c r="C15" s="2">
        <v>21.213999999999999</v>
      </c>
      <c r="I15" s="9"/>
      <c r="J15" s="17">
        <v>14</v>
      </c>
      <c r="K15" s="18">
        <v>0</v>
      </c>
      <c r="L15" s="14"/>
    </row>
    <row r="16" spans="1:12" x14ac:dyDescent="0.25">
      <c r="A16" s="2">
        <v>15</v>
      </c>
      <c r="B16" s="2">
        <v>14.692</v>
      </c>
      <c r="C16" s="2">
        <v>22.058</v>
      </c>
      <c r="E16" s="21"/>
      <c r="I16" s="9"/>
      <c r="J16" s="17">
        <v>17</v>
      </c>
      <c r="K16" s="18">
        <v>1</v>
      </c>
      <c r="L16" s="14"/>
    </row>
    <row r="17" spans="1:12" x14ac:dyDescent="0.25">
      <c r="A17" s="2">
        <v>16</v>
      </c>
      <c r="B17" s="2">
        <v>15.073</v>
      </c>
      <c r="C17" s="2">
        <v>22.158000000000001</v>
      </c>
      <c r="I17" s="9"/>
      <c r="J17" s="17">
        <v>20</v>
      </c>
      <c r="K17" s="18">
        <v>7</v>
      </c>
      <c r="L17" s="14"/>
    </row>
    <row r="18" spans="1:12" x14ac:dyDescent="0.25">
      <c r="A18" s="2">
        <v>17</v>
      </c>
      <c r="B18" s="2">
        <v>15.298</v>
      </c>
      <c r="C18" s="2">
        <v>22.803000000000001</v>
      </c>
      <c r="I18" s="9"/>
      <c r="J18" s="17">
        <v>23</v>
      </c>
      <c r="K18" s="18">
        <v>9</v>
      </c>
      <c r="L18" s="14"/>
    </row>
    <row r="19" spans="1:12" x14ac:dyDescent="0.25">
      <c r="A19" s="2">
        <v>18</v>
      </c>
      <c r="B19" s="2">
        <v>16.004000000000001</v>
      </c>
      <c r="C19" s="2">
        <v>23.893999999999998</v>
      </c>
      <c r="I19" s="9"/>
      <c r="J19" s="17">
        <v>26</v>
      </c>
      <c r="K19" s="18">
        <v>4</v>
      </c>
      <c r="L19" s="14"/>
    </row>
    <row r="20" spans="1:12" x14ac:dyDescent="0.25">
      <c r="A20" s="2">
        <v>19</v>
      </c>
      <c r="B20" s="2">
        <v>16.791</v>
      </c>
      <c r="C20" s="2">
        <v>24.524000000000001</v>
      </c>
      <c r="I20" s="9"/>
      <c r="J20" s="17">
        <v>29</v>
      </c>
      <c r="K20" s="18">
        <v>1</v>
      </c>
      <c r="L20" s="14"/>
    </row>
    <row r="21" spans="1:12" x14ac:dyDescent="0.25">
      <c r="A21" s="2">
        <v>20</v>
      </c>
      <c r="B21" s="2">
        <v>16.928999999999998</v>
      </c>
      <c r="C21" s="2">
        <v>24.571999999999999</v>
      </c>
      <c r="I21" s="9"/>
      <c r="J21" s="17">
        <v>32</v>
      </c>
      <c r="K21" s="18">
        <v>0</v>
      </c>
      <c r="L21" s="14"/>
    </row>
    <row r="22" spans="1:12" x14ac:dyDescent="0.25">
      <c r="A22" s="2">
        <v>21</v>
      </c>
      <c r="B22" s="2">
        <v>18.2</v>
      </c>
      <c r="C22" s="2">
        <v>25.138999999999999</v>
      </c>
      <c r="I22" s="9"/>
      <c r="J22" s="17">
        <v>35</v>
      </c>
      <c r="K22" s="18">
        <v>1</v>
      </c>
      <c r="L22" s="14"/>
    </row>
    <row r="23" spans="1:12" x14ac:dyDescent="0.25">
      <c r="A23" s="2">
        <v>22</v>
      </c>
      <c r="B23" s="2">
        <v>18.495000000000001</v>
      </c>
      <c r="C23" s="2">
        <v>26.282</v>
      </c>
      <c r="I23" s="9"/>
      <c r="J23" s="18">
        <v>40</v>
      </c>
      <c r="K23" s="18">
        <v>1</v>
      </c>
      <c r="L23" s="14"/>
    </row>
    <row r="24" spans="1:12" x14ac:dyDescent="0.25">
      <c r="A24" s="2">
        <v>23</v>
      </c>
      <c r="B24" s="2">
        <v>19.71</v>
      </c>
      <c r="C24" s="2">
        <v>34.287999999999997</v>
      </c>
      <c r="I24" s="9"/>
      <c r="J24" s="15"/>
      <c r="K24" s="15"/>
      <c r="L24" s="14"/>
    </row>
    <row r="25" spans="1:12" x14ac:dyDescent="0.25">
      <c r="A25" s="2">
        <v>24</v>
      </c>
      <c r="B25" s="2">
        <v>22.327999999999999</v>
      </c>
      <c r="C25" s="2">
        <v>35.255000000000003</v>
      </c>
      <c r="I25" s="9"/>
      <c r="J25" s="15"/>
      <c r="K25" s="15"/>
      <c r="L25" s="14"/>
    </row>
    <row r="26" spans="1:12" x14ac:dyDescent="0.25">
      <c r="I26" s="9"/>
      <c r="J26" s="15"/>
      <c r="K26" s="15"/>
      <c r="L26" s="14"/>
    </row>
    <row r="27" spans="1:12" x14ac:dyDescent="0.25">
      <c r="I27" s="9"/>
      <c r="J27" s="15"/>
      <c r="K27" s="15"/>
      <c r="L27" s="14"/>
    </row>
    <row r="28" spans="1:12" x14ac:dyDescent="0.25">
      <c r="I28" s="9"/>
      <c r="J28" s="15"/>
      <c r="K28" s="15"/>
      <c r="L28" s="14"/>
    </row>
  </sheetData>
  <sortState ref="A2:C25">
    <sortCondition ref="C2"/>
  </sortState>
  <mergeCells count="1"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C1" sqref="AC1:AC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stroopdata</vt:lpstr>
      <vt:lpstr>Plots</vt:lpstr>
      <vt:lpstr>t-table</vt:lpstr>
      <vt:lpstr>Boxplot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Grunwald, Paulina</dc:creator>
  <cp:lastModifiedBy>Grunwald, Paulina</cp:lastModifiedBy>
  <dcterms:created xsi:type="dcterms:W3CDTF">2016-08-08T06:21:38Z</dcterms:created>
  <dcterms:modified xsi:type="dcterms:W3CDTF">2016-08-12T20:46:05Z</dcterms:modified>
</cp:coreProperties>
</file>