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estial_body" sheetId="1" r:id="rId4"/>
    <sheet state="visible" name="celestial_body_type" sheetId="2" r:id="rId5"/>
    <sheet state="visible" name="constellation" sheetId="3" r:id="rId6"/>
  </sheets>
  <definedNames/>
  <calcPr/>
</workbook>
</file>

<file path=xl/sharedStrings.xml><?xml version="1.0" encoding="utf-8"?>
<sst xmlns="http://schemas.openxmlformats.org/spreadsheetml/2006/main" count="550" uniqueCount="525">
  <si>
    <t>id</t>
  </si>
  <si>
    <t>name</t>
  </si>
  <si>
    <t>type_id</t>
  </si>
  <si>
    <t>constellation_id</t>
  </si>
  <si>
    <t>mass (kg)</t>
  </si>
  <si>
    <t>radius (km)</t>
  </si>
  <si>
    <t>temperature_low (K)</t>
  </si>
  <si>
    <t>temperature_high (K)</t>
  </si>
  <si>
    <t xml:space="preserve">Sun </t>
  </si>
  <si>
    <t>Mercury</t>
  </si>
  <si>
    <t>Venus</t>
  </si>
  <si>
    <t>Earth</t>
  </si>
  <si>
    <t>Moon</t>
  </si>
  <si>
    <t>Mars</t>
  </si>
  <si>
    <t>Phobos</t>
  </si>
  <si>
    <t>Deimos</t>
  </si>
  <si>
    <t>Jupiter</t>
  </si>
  <si>
    <t>Io</t>
  </si>
  <si>
    <t>Callisto</t>
  </si>
  <si>
    <t>Ganymede</t>
  </si>
  <si>
    <t>Europa</t>
  </si>
  <si>
    <t xml:space="preserve">Saturn </t>
  </si>
  <si>
    <t>Titan</t>
  </si>
  <si>
    <t>Enceladus</t>
  </si>
  <si>
    <t>Mimas</t>
  </si>
  <si>
    <t>Dione</t>
  </si>
  <si>
    <t>Iapetus</t>
  </si>
  <si>
    <t>Tethys</t>
  </si>
  <si>
    <t>Uranus</t>
  </si>
  <si>
    <t xml:space="preserve">Titania </t>
  </si>
  <si>
    <t>Umbriel</t>
  </si>
  <si>
    <t>Miranda</t>
  </si>
  <si>
    <t xml:space="preserve">Ariel </t>
  </si>
  <si>
    <t>Oberon</t>
  </si>
  <si>
    <t>Sycorax</t>
  </si>
  <si>
    <t>Neptune</t>
  </si>
  <si>
    <t>Triton</t>
  </si>
  <si>
    <t>Hippocamp</t>
  </si>
  <si>
    <t>Nereid</t>
  </si>
  <si>
    <t>Galatea</t>
  </si>
  <si>
    <t>Halimede</t>
  </si>
  <si>
    <t>Pluto</t>
  </si>
  <si>
    <t>Thalassa</t>
  </si>
  <si>
    <t>Despina</t>
  </si>
  <si>
    <t>Neso</t>
  </si>
  <si>
    <t>Naiad</t>
  </si>
  <si>
    <t>Psamathe</t>
  </si>
  <si>
    <t>Laomedeia</t>
  </si>
  <si>
    <t>Proteus</t>
  </si>
  <si>
    <t>Larissa</t>
  </si>
  <si>
    <t>Sao</t>
  </si>
  <si>
    <t>S/2002 N5</t>
  </si>
  <si>
    <t>S/2021 N1</t>
  </si>
  <si>
    <t>Phoebe</t>
  </si>
  <si>
    <t>Hyperion</t>
  </si>
  <si>
    <t>Halley's Comet</t>
  </si>
  <si>
    <t>Sirius A</t>
  </si>
  <si>
    <t xml:space="preserve">Sirius B </t>
  </si>
  <si>
    <t>Proxima Centauri</t>
  </si>
  <si>
    <t>Barnard's Star</t>
  </si>
  <si>
    <t>Lalande 21185</t>
  </si>
  <si>
    <t>Lacaille 9352</t>
  </si>
  <si>
    <t>Luyten's Star</t>
  </si>
  <si>
    <t>YZ Ceti</t>
  </si>
  <si>
    <t>Gliese 1061</t>
  </si>
  <si>
    <t>Teegarden's Star</t>
  </si>
  <si>
    <t>Wolf 1061</t>
  </si>
  <si>
    <t>Gliese 876</t>
  </si>
  <si>
    <t>82 G. Eridani</t>
  </si>
  <si>
    <t>Gliese 581</t>
  </si>
  <si>
    <t>Gliese 667 C</t>
  </si>
  <si>
    <t>HD 219134</t>
  </si>
  <si>
    <t>61 Virginis</t>
  </si>
  <si>
    <t>Gliese 433</t>
  </si>
  <si>
    <t>Gliese 357</t>
  </si>
  <si>
    <t>L 98-59</t>
  </si>
  <si>
    <t>Gliese 414 A</t>
  </si>
  <si>
    <t>Gliese 806</t>
  </si>
  <si>
    <t>TRAPPIST-1</t>
  </si>
  <si>
    <t>55 Cancri</t>
  </si>
  <si>
    <t>Gliese 180</t>
  </si>
  <si>
    <t>HD 69830</t>
  </si>
  <si>
    <t>HD 40307</t>
  </si>
  <si>
    <t>Upsilon Andromedae</t>
  </si>
  <si>
    <t>47 Ursae Majoris</t>
  </si>
  <si>
    <t>Nu2 Lupi</t>
  </si>
  <si>
    <t>LHS 1140</t>
  </si>
  <si>
    <t>Gliese 163</t>
  </si>
  <si>
    <t>Mu Arae</t>
  </si>
  <si>
    <t>GJ 3929</t>
  </si>
  <si>
    <t>Gliese 676 A</t>
  </si>
  <si>
    <t>HD 7924</t>
  </si>
  <si>
    <t>Pi Mensae</t>
  </si>
  <si>
    <t>Gliese 3293</t>
  </si>
  <si>
    <t>LHS 1678</t>
  </si>
  <si>
    <t>HD 104067</t>
  </si>
  <si>
    <t>HD 142</t>
  </si>
  <si>
    <t>HD 215152</t>
  </si>
  <si>
    <t>HD 164922</t>
  </si>
  <si>
    <t>HD 63433</t>
  </si>
  <si>
    <t>HIP 57274</t>
  </si>
  <si>
    <t>HD 39194</t>
  </si>
  <si>
    <t>LP 791-18</t>
  </si>
  <si>
    <t>HD 181433</t>
  </si>
  <si>
    <t>HD 134606</t>
  </si>
  <si>
    <t>HD 158259</t>
  </si>
  <si>
    <t>HD 82943</t>
  </si>
  <si>
    <t>Gliese 3138</t>
  </si>
  <si>
    <t>GJ 9827</t>
  </si>
  <si>
    <t>K2-239</t>
  </si>
  <si>
    <t>TOI-700</t>
  </si>
  <si>
    <t>HD 17926</t>
  </si>
  <si>
    <t>HD 37124</t>
  </si>
  <si>
    <t>HD 20781</t>
  </si>
  <si>
    <t>Kepler-444</t>
  </si>
  <si>
    <t>HD 141399</t>
  </si>
  <si>
    <t>Kepler-42</t>
  </si>
  <si>
    <t>HD 31527</t>
  </si>
  <si>
    <t>HD 10180</t>
  </si>
  <si>
    <t>HD 23472</t>
  </si>
  <si>
    <t>HR 8799</t>
  </si>
  <si>
    <t>HD 27894</t>
  </si>
  <si>
    <t>HD 93385</t>
  </si>
  <si>
    <t>K2-3</t>
  </si>
  <si>
    <t>HD 34445</t>
  </si>
  <si>
    <t>HD 204313</t>
  </si>
  <si>
    <t>HD 3167</t>
  </si>
  <si>
    <t>HIP 34269</t>
  </si>
  <si>
    <t>HD 133131</t>
  </si>
  <si>
    <t>K2-136</t>
  </si>
  <si>
    <t>HIP 14810</t>
  </si>
  <si>
    <t>HD 191939</t>
  </si>
  <si>
    <t>HD 125612</t>
  </si>
  <si>
    <t>HD 184010</t>
  </si>
  <si>
    <t>HD 109271</t>
  </si>
  <si>
    <t>HD 38677</t>
  </si>
  <si>
    <t>TOI-178</t>
  </si>
  <si>
    <t>HD 108236</t>
  </si>
  <si>
    <t>Kepler-37</t>
  </si>
  <si>
    <t>K2-72</t>
  </si>
  <si>
    <t>Kepler-138</t>
  </si>
  <si>
    <t>K2-233</t>
  </si>
  <si>
    <t>TOI-1260</t>
  </si>
  <si>
    <t>LP 358-499</t>
  </si>
  <si>
    <t>K2-266</t>
  </si>
  <si>
    <t>K2-155</t>
  </si>
  <si>
    <t>K2-384</t>
  </si>
  <si>
    <t>TOI-1136</t>
  </si>
  <si>
    <t>TOI-561</t>
  </si>
  <si>
    <t>Kepler-445</t>
  </si>
  <si>
    <t>TOI-763</t>
  </si>
  <si>
    <t>K2-229</t>
  </si>
  <si>
    <t>Kepler-102</t>
  </si>
  <si>
    <t>V1298 Tauri</t>
  </si>
  <si>
    <t>K2-302</t>
  </si>
  <si>
    <t>K2-198</t>
  </si>
  <si>
    <t>TOI-125</t>
  </si>
  <si>
    <t>HIP 41378</t>
  </si>
  <si>
    <t>Kepler-446</t>
  </si>
  <si>
    <t>HD 33142</t>
  </si>
  <si>
    <t>WASP-132</t>
  </si>
  <si>
    <t>K2-148</t>
  </si>
  <si>
    <t>Kepler-68</t>
  </si>
  <si>
    <t>HD 28109</t>
  </si>
  <si>
    <t>COROT-7</t>
  </si>
  <si>
    <t>XO-2</t>
  </si>
  <si>
    <t>Kepler-411</t>
  </si>
  <si>
    <t>K2-381</t>
  </si>
  <si>
    <t>K2-285</t>
  </si>
  <si>
    <t>K2-32</t>
  </si>
  <si>
    <t>TOI-1246</t>
  </si>
  <si>
    <t>K2-352</t>
  </si>
  <si>
    <t>Kepler-398</t>
  </si>
  <si>
    <t>Kepler-186</t>
  </si>
  <si>
    <t>K2-37</t>
  </si>
  <si>
    <t>K2-58</t>
  </si>
  <si>
    <t>K2-138</t>
  </si>
  <si>
    <t>K2-38</t>
  </si>
  <si>
    <t>WASP-47</t>
  </si>
  <si>
    <t>K2-368</t>
  </si>
  <si>
    <t>HAT-P-13</t>
  </si>
  <si>
    <t>Kepler-19</t>
  </si>
  <si>
    <t>Kepler-296</t>
  </si>
  <si>
    <t>Kepler-454</t>
  </si>
  <si>
    <t>Kepler-25</t>
  </si>
  <si>
    <t>Kepler-114</t>
  </si>
  <si>
    <t>Kepler-54</t>
  </si>
  <si>
    <t>Kepler-20</t>
  </si>
  <si>
    <t>K2-19</t>
  </si>
  <si>
    <t>PSR B1257+12</t>
  </si>
  <si>
    <t>Kepler-62</t>
  </si>
  <si>
    <t>Kepler-48</t>
  </si>
  <si>
    <t>Kepler-100</t>
  </si>
  <si>
    <t>Kepler-49</t>
  </si>
  <si>
    <t>Kepler-65</t>
  </si>
  <si>
    <t>Kepler-52</t>
  </si>
  <si>
    <t>K2-314</t>
  </si>
  <si>
    <t>K2-219</t>
  </si>
  <si>
    <t>K2-268</t>
  </si>
  <si>
    <t>K2-183</t>
  </si>
  <si>
    <t>K2-187</t>
  </si>
  <si>
    <t>Kepler-1542</t>
  </si>
  <si>
    <t>Kepler-26</t>
  </si>
  <si>
    <t>Kepler-167</t>
  </si>
  <si>
    <t>Kepler-81</t>
  </si>
  <si>
    <t>Kepler-132</t>
  </si>
  <si>
    <t>Kepler-80</t>
  </si>
  <si>
    <t>Kepler-159</t>
  </si>
  <si>
    <t>K2-299</t>
  </si>
  <si>
    <t>Kepler-88</t>
  </si>
  <si>
    <t>Kepler-174</t>
  </si>
  <si>
    <t>Kepler-32</t>
  </si>
  <si>
    <t>Kepler-83</t>
  </si>
  <si>
    <t>TOI-1338</t>
  </si>
  <si>
    <t>Kepler-271</t>
  </si>
  <si>
    <t>Kepler-169</t>
  </si>
  <si>
    <t>Kepler-451 B</t>
  </si>
  <si>
    <t>Kepler-451 A</t>
  </si>
  <si>
    <t>Kepler-304</t>
  </si>
  <si>
    <t>Kepler-18</t>
  </si>
  <si>
    <t>Kepler-106</t>
  </si>
  <si>
    <t>Kepler-92</t>
  </si>
  <si>
    <t>Kepler-450 A</t>
  </si>
  <si>
    <t>Kepler-450 B</t>
  </si>
  <si>
    <t>Kepler-89</t>
  </si>
  <si>
    <t>Kepler-1388</t>
  </si>
  <si>
    <t>K2-282</t>
  </si>
  <si>
    <t>Kepler-107</t>
  </si>
  <si>
    <t>Kepler-176</t>
  </si>
  <si>
    <t>Kepler-1047</t>
  </si>
  <si>
    <t>Kepler-55</t>
  </si>
  <si>
    <t>Kepler-166</t>
  </si>
  <si>
    <t>Kepler-11</t>
  </si>
  <si>
    <t>Kepler-1254</t>
  </si>
  <si>
    <t>Kepler-289</t>
  </si>
  <si>
    <t>Kepler-85</t>
  </si>
  <si>
    <t>Kepler-157</t>
  </si>
  <si>
    <t>Kepler-342</t>
  </si>
  <si>
    <t>Kepler-148</t>
  </si>
  <si>
    <t>Kepler-51</t>
  </si>
  <si>
    <t>Kepler-403</t>
  </si>
  <si>
    <t>Kepler-9</t>
  </si>
  <si>
    <t>Kepler-23</t>
  </si>
  <si>
    <t>Kepler-46</t>
  </si>
  <si>
    <t>Kepler-305</t>
  </si>
  <si>
    <t>Kepler-90</t>
  </si>
  <si>
    <t>Kepler-150</t>
  </si>
  <si>
    <t>Kepler-82</t>
  </si>
  <si>
    <t>Kepler-154</t>
  </si>
  <si>
    <t>Kepler-56</t>
  </si>
  <si>
    <t>Kepler-350</t>
  </si>
  <si>
    <t>Kepler-603</t>
  </si>
  <si>
    <t>Kepler-160</t>
  </si>
  <si>
    <t>Kepler-401</t>
  </si>
  <si>
    <t>Kepler-58</t>
  </si>
  <si>
    <t>Kepler-79</t>
  </si>
  <si>
    <t>Kepler-60</t>
  </si>
  <si>
    <t>Kepler-122</t>
  </si>
  <si>
    <t>Kepler-279</t>
  </si>
  <si>
    <t>Kepler-255</t>
  </si>
  <si>
    <t>Kepler-47</t>
  </si>
  <si>
    <t>Kepler-292</t>
  </si>
  <si>
    <t>Kepler-27</t>
  </si>
  <si>
    <t>Kepler-351</t>
  </si>
  <si>
    <t>Kepler-276</t>
  </si>
  <si>
    <t>Kepler-24</t>
  </si>
  <si>
    <t>Kepler-87</t>
  </si>
  <si>
    <t>Kepler-33</t>
  </si>
  <si>
    <t>Kepler-282</t>
  </si>
  <si>
    <t>Kepler-758</t>
  </si>
  <si>
    <t>Kepler-53</t>
  </si>
  <si>
    <t>Kepler-30</t>
  </si>
  <si>
    <t>Kepler-84</t>
  </si>
  <si>
    <t>Kepler-385</t>
  </si>
  <si>
    <t>Kepler-31</t>
  </si>
  <si>
    <t>Kepler-238</t>
  </si>
  <si>
    <t>Kepler-245</t>
  </si>
  <si>
    <t>Kepler-218</t>
  </si>
  <si>
    <t>Kepler-217</t>
  </si>
  <si>
    <t>Kepler-192</t>
  </si>
  <si>
    <t>Kepler-191</t>
  </si>
  <si>
    <t>Kepler-431</t>
  </si>
  <si>
    <t>Kepler-338</t>
  </si>
  <si>
    <t>Kepler-197</t>
  </si>
  <si>
    <t>Kepler-247</t>
  </si>
  <si>
    <t>Kepler-104</t>
  </si>
  <si>
    <t>Kepler-126</t>
  </si>
  <si>
    <t>Kepler-127</t>
  </si>
  <si>
    <t>Kepler-130</t>
  </si>
  <si>
    <t>Kepler-164</t>
  </si>
  <si>
    <t>Kepler-171</t>
  </si>
  <si>
    <t>Kepler-172</t>
  </si>
  <si>
    <t>Kepler-149</t>
  </si>
  <si>
    <t>Kepler-142</t>
  </si>
  <si>
    <t>Kepler-124</t>
  </si>
  <si>
    <t>Kepler-402</t>
  </si>
  <si>
    <t>Kepler-399</t>
  </si>
  <si>
    <t>Kepler-374</t>
  </si>
  <si>
    <t>Kepler-372</t>
  </si>
  <si>
    <t>Kepler-363</t>
  </si>
  <si>
    <t>Kepler-359</t>
  </si>
  <si>
    <t>Kepler-357</t>
  </si>
  <si>
    <t>Kepler-354</t>
  </si>
  <si>
    <t>Kepler-206</t>
  </si>
  <si>
    <t>Kepler-203</t>
  </si>
  <si>
    <t>Kepler-194</t>
  </si>
  <si>
    <t>Kepler-184</t>
  </si>
  <si>
    <t>Kepler-178</t>
  </si>
  <si>
    <t>Kepler-336</t>
  </si>
  <si>
    <t>Kepler-334</t>
  </si>
  <si>
    <t>Kepler-332</t>
  </si>
  <si>
    <t>Kepler-331</t>
  </si>
  <si>
    <t>Kepler-327</t>
  </si>
  <si>
    <t>Kepler-326</t>
  </si>
  <si>
    <t>Kepler-325</t>
  </si>
  <si>
    <t>Sagittarius A</t>
  </si>
  <si>
    <t>Gaia BH1</t>
  </si>
  <si>
    <t>Cygnus X-1</t>
  </si>
  <si>
    <t>Cygnus X-3</t>
  </si>
  <si>
    <t>A0620-00</t>
  </si>
  <si>
    <t>V404 Cygni</t>
  </si>
  <si>
    <t>GRO J1655-40</t>
  </si>
  <si>
    <t>Gaia BH2</t>
  </si>
  <si>
    <t>Omega Centauri</t>
  </si>
  <si>
    <t>47 Tucanae</t>
  </si>
  <si>
    <t>Carina Nebula</t>
  </si>
  <si>
    <t>Orion Nebula</t>
  </si>
  <si>
    <t>Crab Nebula</t>
  </si>
  <si>
    <t>Trifid Nebula</t>
  </si>
  <si>
    <t>NGC 592</t>
  </si>
  <si>
    <t>N44</t>
  </si>
  <si>
    <t>Prawn Nebula</t>
  </si>
  <si>
    <t>Omega Nebula</t>
  </si>
  <si>
    <t>2I/Borisov</t>
  </si>
  <si>
    <t>3I/ATLAS</t>
  </si>
  <si>
    <t>TrES-2b</t>
  </si>
  <si>
    <t>WASP-103 b</t>
  </si>
  <si>
    <t>HD 189733 b</t>
  </si>
  <si>
    <t>Kepler-452 b</t>
  </si>
  <si>
    <t>Kepler-22 b</t>
  </si>
  <si>
    <t>HD 209458 b</t>
  </si>
  <si>
    <t>Luyten b</t>
  </si>
  <si>
    <t>51 Pegasi b</t>
  </si>
  <si>
    <t>Gliese 581c</t>
  </si>
  <si>
    <t>PSR B1620-26 b</t>
  </si>
  <si>
    <t>Gliese 876 d</t>
  </si>
  <si>
    <t>Kepler-11 f</t>
  </si>
  <si>
    <t>CoRoT-7b</t>
  </si>
  <si>
    <t>55 Cancri e</t>
  </si>
  <si>
    <t>Kepler-16 b</t>
  </si>
  <si>
    <t>Kepler-186 f</t>
  </si>
  <si>
    <t>WASP-12 b</t>
  </si>
  <si>
    <t>WASP-76 b</t>
  </si>
  <si>
    <t>WASP-121 b</t>
  </si>
  <si>
    <t>KELT-9 b</t>
  </si>
  <si>
    <t>HET-P-7 b</t>
  </si>
  <si>
    <t>Kepler-62 f</t>
  </si>
  <si>
    <t>Kepler-442 b</t>
  </si>
  <si>
    <t>Kepler-69 c</t>
  </si>
  <si>
    <t xml:space="preserve">GJ 1214 b </t>
  </si>
  <si>
    <t>TOI-700 d</t>
  </si>
  <si>
    <t>TRAPPIST-1 e</t>
  </si>
  <si>
    <t>TRAPPIST-1 f</t>
  </si>
  <si>
    <t>TRAPPIST-1 g</t>
  </si>
  <si>
    <t xml:space="preserve">Proxima Centauri b </t>
  </si>
  <si>
    <t>Ross 128 b</t>
  </si>
  <si>
    <t>Kepler-10 b</t>
  </si>
  <si>
    <t>Kepler-20 e</t>
  </si>
  <si>
    <t>GJ 3470 b</t>
  </si>
  <si>
    <t>HAT-P-11-b</t>
  </si>
  <si>
    <t>OGLE-2005-GLB-390Lb</t>
  </si>
  <si>
    <t>category</t>
  </si>
  <si>
    <t>description</t>
  </si>
  <si>
    <t>Planet</t>
  </si>
  <si>
    <t>Terrestrial</t>
  </si>
  <si>
    <t>Composed of silicate rocks and metals, with a solid surface.</t>
  </si>
  <si>
    <t>Gas Giant</t>
  </si>
  <si>
    <t xml:space="preserve">Made of hydrogen and helium, like giant balls of gas. </t>
  </si>
  <si>
    <t>Ice Giant</t>
  </si>
  <si>
    <t>Composed of heavier elements like water, ammonia and methane.</t>
  </si>
  <si>
    <t>Dwarf</t>
  </si>
  <si>
    <t>Planets that orbit the sun but have not cleared the neighborhood around their orbit.</t>
  </si>
  <si>
    <t>Regular</t>
  </si>
  <si>
    <t>Moons that orbit in the same direction as the planet.</t>
  </si>
  <si>
    <t xml:space="preserve">Moon </t>
  </si>
  <si>
    <t>Irregular</t>
  </si>
  <si>
    <t xml:space="preserve">Moons with eccentric orbits. </t>
  </si>
  <si>
    <t>Star</t>
  </si>
  <si>
    <t>Main Sequence</t>
  </si>
  <si>
    <t xml:space="preserve">A star that is fusing hydrogen and helium in its core. </t>
  </si>
  <si>
    <t>Red Giant</t>
  </si>
  <si>
    <t>An orange star where hydrogen fusion moves into the star's outer layers, causing them to expand.</t>
  </si>
  <si>
    <t>White Dwarf</t>
  </si>
  <si>
    <t xml:space="preserve">A star that has shed all its atmosphere, only its core remains. </t>
  </si>
  <si>
    <t xml:space="preserve">Neutron Star </t>
  </si>
  <si>
    <t xml:space="preserve">Stellar remnants, resulting from a supernova explosion. </t>
  </si>
  <si>
    <t>Red Dwarf</t>
  </si>
  <si>
    <t xml:space="preserve">Small main sequence stars. They are the coolest. </t>
  </si>
  <si>
    <t xml:space="preserve">Comet </t>
  </si>
  <si>
    <t>Periodic</t>
  </si>
  <si>
    <t xml:space="preserve">Comets with orbits under 200 years. </t>
  </si>
  <si>
    <t>Long-Period</t>
  </si>
  <si>
    <t>Comets with orbits over 200 years.</t>
  </si>
  <si>
    <t>Black Hole</t>
  </si>
  <si>
    <t>Stellar-Mass</t>
  </si>
  <si>
    <t xml:space="preserve">Formed from the collapse of massive stars. </t>
  </si>
  <si>
    <t>Intermediate-Mass</t>
  </si>
  <si>
    <t xml:space="preserve">With masses between stellar and supermassive Black Holes. </t>
  </si>
  <si>
    <t xml:space="preserve">Supermassive </t>
  </si>
  <si>
    <t>Found at the center of most galaxies.</t>
  </si>
  <si>
    <t>Nebula</t>
  </si>
  <si>
    <t xml:space="preserve">Emission </t>
  </si>
  <si>
    <t>Formed of ionized gases that emit light of various wavelengths.</t>
  </si>
  <si>
    <t>Dark</t>
  </si>
  <si>
    <t>Molecular clouds that are so dense, they obscure the visible wavelengths of other objects behind them.</t>
  </si>
  <si>
    <t>Planetary</t>
  </si>
  <si>
    <t xml:space="preserve">An expanding, glowing shell of ionized gas ejected from red giant stars. </t>
  </si>
  <si>
    <t>H II Region</t>
  </si>
  <si>
    <t xml:space="preserve">A region of interstellar atomic hydrogen that is ionized. </t>
  </si>
  <si>
    <t>Quasar</t>
  </si>
  <si>
    <t>Radio_Loud</t>
  </si>
  <si>
    <t xml:space="preserve">Emit strong radio waves from powerful jets. </t>
  </si>
  <si>
    <t xml:space="preserve">Radio_Quiet </t>
  </si>
  <si>
    <t xml:space="preserve">Quasars with a weaker radio emission. </t>
  </si>
  <si>
    <t>Orange Dwarf</t>
  </si>
  <si>
    <t>A star that is smaller, cooler, and less luminous than our Sun but larger and hotter than a red dwarf.</t>
  </si>
  <si>
    <t>Subgiant</t>
  </si>
  <si>
    <t>A star that is brighter than a normal main-sequence star of the same spectral class, but not as bright as giant stars.</t>
  </si>
  <si>
    <t>Subdwarf</t>
  </si>
  <si>
    <t>A subdwarf is a class of star that is fainter than a star of the same spectral type on the main sequence, but which is brighter than a white dwarf of the same temperature.</t>
  </si>
  <si>
    <t>Brown Dwarf</t>
  </si>
  <si>
    <r>
      <rPr>
        <rFont val="Arial"/>
        <color theme="1"/>
      </rPr>
      <t xml:space="preserve">Substellar objects that have more mass than the biggest </t>
    </r>
    <r>
      <rPr>
        <rFont val="Arial"/>
        <color theme="1"/>
        <sz val="12.0"/>
      </rPr>
      <t>gas giant</t>
    </r>
    <r>
      <rPr>
        <rFont val="Arial"/>
        <color theme="1"/>
      </rPr>
      <t xml:space="preserve"> planets, but less than the least massive </t>
    </r>
    <r>
      <rPr>
        <rFont val="Arial"/>
        <color theme="1"/>
        <sz val="12.0"/>
      </rPr>
      <t>main-sequence</t>
    </r>
    <r>
      <rPr>
        <rFont val="Arial"/>
        <color theme="1"/>
      </rPr>
      <t xml:space="preserve"> </t>
    </r>
    <r>
      <rPr>
        <rFont val="Arial"/>
        <color theme="1"/>
        <sz val="12.0"/>
      </rPr>
      <t>stars</t>
    </r>
    <r>
      <rPr>
        <rFont val="Arial"/>
        <color theme="1"/>
      </rPr>
      <t>.</t>
    </r>
  </si>
  <si>
    <t>Microquasar</t>
  </si>
  <si>
    <r>
      <rPr>
        <rFont val="Arial"/>
        <color theme="1"/>
      </rPr>
      <t xml:space="preserve">A smaller version of a </t>
    </r>
    <r>
      <rPr>
        <rFont val="Arial"/>
        <color theme="1"/>
        <sz val="12.0"/>
      </rPr>
      <t>quasar</t>
    </r>
    <r>
      <rPr>
        <rFont val="Arial"/>
        <color theme="1"/>
      </rPr>
      <t xml:space="preserve">, a compact region surrounding a </t>
    </r>
    <r>
      <rPr>
        <rFont val="Arial"/>
        <color theme="1"/>
        <sz val="12.0"/>
      </rPr>
      <t>stellar black hole</t>
    </r>
    <r>
      <rPr>
        <rFont val="Arial"/>
        <color theme="1"/>
      </rPr>
      <t xml:space="preserve"> with a mass several times that of its </t>
    </r>
    <r>
      <rPr>
        <rFont val="Arial"/>
        <color theme="1"/>
        <sz val="12.0"/>
      </rPr>
      <t>companion star</t>
    </r>
    <r>
      <rPr>
        <rFont val="Arial"/>
        <color theme="1"/>
      </rPr>
      <t xml:space="preserve">, observable in sufficient detail, in </t>
    </r>
    <r>
      <rPr>
        <rFont val="Arial"/>
        <color theme="1"/>
        <sz val="12.0"/>
      </rPr>
      <t>our own</t>
    </r>
    <r>
      <rPr>
        <rFont val="Arial"/>
        <color theme="1"/>
      </rPr>
      <t xml:space="preserve"> or nearby galaxy.</t>
    </r>
  </si>
  <si>
    <t>Interstellar</t>
  </si>
  <si>
    <t xml:space="preserve">A comet that, instead of originating from our solar system, comes from another star system. </t>
  </si>
  <si>
    <t>original_name</t>
  </si>
  <si>
    <t>Andromeda /ænˈdrɒmɪdə/[8]</t>
  </si>
  <si>
    <t>Antlia /ˈæntliə/[8]</t>
  </si>
  <si>
    <t>Apus /ˈeɪpəs/[9]</t>
  </si>
  <si>
    <t>Aquarius /əˈkwɛəriəs/[8]</t>
  </si>
  <si>
    <t>Aquila /ˈækwɪlə/[8]</t>
  </si>
  <si>
    <t>Ara /ˈɛərə/[9]</t>
  </si>
  <si>
    <t>Aries /ˈɛər(i)iːz/[8][9]</t>
  </si>
  <si>
    <t>Auriga /ɔːˈraɪɡə/[8][9]</t>
  </si>
  <si>
    <t>Boötes /boʊˈoʊtiːz/[8]</t>
  </si>
  <si>
    <t>Caelum /ˈsiːləm/[9]</t>
  </si>
  <si>
    <t>Camelopardalis /kəˌmɛloʊˈpɑːrdəlɪs/[9]</t>
  </si>
  <si>
    <t>Cancer /ˈkænsər/[8]</t>
  </si>
  <si>
    <t>Canes Venatici /ˈkeɪniːz vɪˈnætɪsaɪ/[9]</t>
  </si>
  <si>
    <t>Canis Major /ˈkeɪnɪs ˈmeɪdʒər/[9]</t>
  </si>
  <si>
    <t>Canis Minor /ˈkeɪnɪs ˈmaɪnər/[9]</t>
  </si>
  <si>
    <t>Capricornus /ˌkæprɪˈkɔːrnəs/[9]</t>
  </si>
  <si>
    <t>Carina /kəˈraɪnə/[8]</t>
  </si>
  <si>
    <t>Cassiopeia /ˌkæsioʊˈpiːə/[8][9]</t>
  </si>
  <si>
    <t>Centaurus /sɛnˈtɔːrəs/[8]</t>
  </si>
  <si>
    <t>Cepheus /ˈsiːfiəs/[9]</t>
  </si>
  <si>
    <t>Cetus /ˈsiːtəs/[9]</t>
  </si>
  <si>
    <t>Chamaeleon /kəˈmiːliən/[8]</t>
  </si>
  <si>
    <t>Circinus /ˈsɜːrsɪnəs/[8]</t>
  </si>
  <si>
    <t>Columba /koʊˈlʌmbə/[8]</t>
  </si>
  <si>
    <t>Coma Berenices /ˈkoʊmə bɛrəˈnaɪsiːz/[9]</t>
  </si>
  <si>
    <t>Corona Australis /koʊˈroʊnə ɔːˈstrælɪs, -ˈstreɪ-/[8][9]</t>
  </si>
  <si>
    <t>Corona Borealis /koʊˈroʊnə ˌbɔːriˈælɪs, -ˈeɪlɪs/[8][9]</t>
  </si>
  <si>
    <t>Corvus /ˈkɔːrvəs/[8]</t>
  </si>
  <si>
    <t>Crater /ˈkreɪtər/[8]</t>
  </si>
  <si>
    <t>Crux /ˈkrʌks/[8]</t>
  </si>
  <si>
    <t>Cygnus /ˈsɪɡnəs/[8]</t>
  </si>
  <si>
    <t>Delphinus /dɛlˈfaɪnəs/[8]</t>
  </si>
  <si>
    <t>Dorado /dəˈrɑːdoʊ/[11]</t>
  </si>
  <si>
    <t>Draco /ˈdreɪkoʊ/[9]</t>
  </si>
  <si>
    <t>Equuleus /ɪˈkwuːliəs/[9]</t>
  </si>
  <si>
    <t>Eridanus /ɪˈrɪdənəs/[9]</t>
  </si>
  <si>
    <t>Fornax /ˈfɔːrnæks/</t>
  </si>
  <si>
    <t>Gemini /ˈdʒɛmɪnaɪ/[8]</t>
  </si>
  <si>
    <t>Grus /ˈɡrʌs/[9]</t>
  </si>
  <si>
    <t>Hercules /ˈhɜːrkjʊliːz/[9]</t>
  </si>
  <si>
    <t>Horologium /ˌhɒrəˈlɒdʒiəm, -ˈloʊ-/[8][9]</t>
  </si>
  <si>
    <t>Hydra /ˈhaɪdrə/[8]</t>
  </si>
  <si>
    <t>Hydrus /ˈhaɪdrəs/[8]</t>
  </si>
  <si>
    <t>Indus /ˈɪndəs/[8]</t>
  </si>
  <si>
    <t>Lacerta /ləˈsɜːrtə/[8]</t>
  </si>
  <si>
    <t>Leo /ˈliːoʊ/[8]</t>
  </si>
  <si>
    <t>Leo Minor /ˈliːoʊ ˈmaɪnər/[8]</t>
  </si>
  <si>
    <t>Lepus /ˈliːpəs/[9]</t>
  </si>
  <si>
    <t>Libra /ˈlaɪbrə, ˈliː-/[8]</t>
  </si>
  <si>
    <t>Lupus /ˈljuːpəs/[8]</t>
  </si>
  <si>
    <t>Lynx /ˈlɪŋks/[8]</t>
  </si>
  <si>
    <t>Lyra /ˈlaɪrə/[8]</t>
  </si>
  <si>
    <t>Mensa /ˈmɛnsə/[8]</t>
  </si>
  <si>
    <t>Microscopium /ˌmaɪkroʊˈskɒpiəm/</t>
  </si>
  <si>
    <t>Monoceros /məˈnɒsɪrəs/[8][9]</t>
  </si>
  <si>
    <t>Musca /ˈmʌskə/[9]</t>
  </si>
  <si>
    <t>Norma /ˈnɔːrmə/[8]</t>
  </si>
  <si>
    <t>Octans /ˈɒktænz/[9]</t>
  </si>
  <si>
    <t>Ophiuchus /ˌɒfiˈjuːkəs/[8]</t>
  </si>
  <si>
    <t>Orion /oʊˈraɪən/[8]</t>
  </si>
  <si>
    <t>Pavo /ˈpeɪvoʊ/[8][9]</t>
  </si>
  <si>
    <t>Pegasus /ˈpɛɡəsəs/[8]</t>
  </si>
  <si>
    <t>Perseus /ˈpɜːrsiəs/[9]</t>
  </si>
  <si>
    <t>Phoenix /ˈfiːnɪks/[8]</t>
  </si>
  <si>
    <t>Pictor /ˈpɪktər/[9]</t>
  </si>
  <si>
    <t>Pisces /ˈpaɪsiːz, ˈpɪ-/[8][9]</t>
  </si>
  <si>
    <t>Piscis Austrinus /ˈpaɪsɪs ɔːˈstraɪnəs/</t>
  </si>
  <si>
    <t>Puppis /ˈpʌpɪs/[9]</t>
  </si>
  <si>
    <t>Pyxis /ˈpɪksɪs/[8]</t>
  </si>
  <si>
    <t>Reticulum /rɪˈtɪkjʊləm/[8]</t>
  </si>
  <si>
    <t>Sagitta /səˈdʒɪtə/[8]</t>
  </si>
  <si>
    <t>Sagittarius /sædʒɪˈtɛəriəs/[8]</t>
  </si>
  <si>
    <t>Scorpius /ˈskɔːrpiəs/[8]</t>
  </si>
  <si>
    <t>Sculptor /ˈskʌlptər/[8]</t>
  </si>
  <si>
    <t>Scutum /ˈskjuːtəm/[8]</t>
  </si>
  <si>
    <t>Serpens[12] /ˈsɜːrpɛnz/</t>
  </si>
  <si>
    <t>Sextans /ˈsɛkstənz/[9]</t>
  </si>
  <si>
    <t>Taurus /ˈtɔːrəs/[8]</t>
  </si>
  <si>
    <t>Telescopium /ˌtɛlɪˈskɒpiəm/</t>
  </si>
  <si>
    <t>Triangulum /traɪˈæŋɡjʊləm/</t>
  </si>
  <si>
    <t>Triangulum Australe /traɪˈæŋɡjʊləm ɔːˈstræliː, -ˈstreɪ-/</t>
  </si>
  <si>
    <t>Tucana /tjuːˈkeɪnə/</t>
  </si>
  <si>
    <t>Ursa Major /ˌɜːrsə ˈmeɪdʒər/[8]</t>
  </si>
  <si>
    <t>Ursa Minor /ˌɜːrsə ˈmaɪnər/[8]</t>
  </si>
  <si>
    <t>Vela /ˈviːlə/[8]</t>
  </si>
  <si>
    <t>Virgo /ˈvɜːrɡoʊ/[8]</t>
  </si>
  <si>
    <t>Volans /ˈvoʊlænz/[9]</t>
  </si>
  <si>
    <t>Vulpecula /vʌlˈpɛkjʊlə/[8]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</si>
</sst>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elestial_bod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64" displayName="Table1" name="Table1" id="1">
  <tableColumns count="8">
    <tableColumn name="id" id="1"/>
    <tableColumn name="name" id="2"/>
    <tableColumn name="type_id" id="3"/>
    <tableColumn name="constellation_id" id="4"/>
    <tableColumn name="mass (kg)" id="5"/>
    <tableColumn name="radius (km)" id="6"/>
    <tableColumn name="temperature_low (K)" id="7"/>
    <tableColumn name="temperature_high (K)" id="8"/>
  </tableColumns>
  <tableStyleInfo name="celestial_bod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5"/>
    <col customWidth="1" min="3" max="3" width="14.0"/>
    <col customWidth="1" min="4" max="4" width="20.38"/>
    <col customWidth="1" min="5" max="5" width="16.13"/>
    <col customWidth="1" min="6" max="6" width="17.13"/>
    <col customWidth="1" min="7" max="7" width="23.75"/>
    <col customWidth="1" min="8" max="8" width="2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1.0</v>
      </c>
      <c r="B2" s="5" t="s">
        <v>8</v>
      </c>
      <c r="C2" s="6">
        <v>7.0</v>
      </c>
      <c r="D2" s="6">
        <v>72.0</v>
      </c>
      <c r="E2" s="7">
        <f>1.9891 * POWER(10,30)</f>
        <v>1.9891E+30</v>
      </c>
      <c r="F2" s="6">
        <v>695700.0</v>
      </c>
      <c r="G2" s="6">
        <v>5772.0</v>
      </c>
      <c r="H2" s="8">
        <v>1.5E7</v>
      </c>
    </row>
    <row r="3">
      <c r="A3" s="9">
        <v>2.0</v>
      </c>
      <c r="B3" s="10" t="s">
        <v>9</v>
      </c>
      <c r="C3" s="11">
        <v>1.0</v>
      </c>
      <c r="D3" s="11">
        <v>72.0</v>
      </c>
      <c r="E3" s="12">
        <f>3.3011 * POWER(10,23)</f>
        <v>3.3011E+23</v>
      </c>
      <c r="F3" s="11">
        <v>2439.7</v>
      </c>
      <c r="G3" s="11">
        <v>90.0</v>
      </c>
      <c r="H3" s="13">
        <v>700.0</v>
      </c>
    </row>
    <row r="4">
      <c r="A4" s="4">
        <v>3.0</v>
      </c>
      <c r="B4" s="5" t="s">
        <v>10</v>
      </c>
      <c r="C4" s="6">
        <v>1.0</v>
      </c>
      <c r="D4" s="6">
        <v>72.0</v>
      </c>
      <c r="E4" s="7">
        <f>4.8675 * POWER(10,24)</f>
        <v>4.8675E+24</v>
      </c>
      <c r="F4" s="6">
        <v>6051.8</v>
      </c>
      <c r="G4" s="6">
        <v>100.0</v>
      </c>
      <c r="H4" s="8">
        <v>310.0</v>
      </c>
    </row>
    <row r="5">
      <c r="A5" s="9">
        <v>4.0</v>
      </c>
      <c r="B5" s="10" t="s">
        <v>11</v>
      </c>
      <c r="C5" s="11">
        <v>1.0</v>
      </c>
      <c r="D5" s="11">
        <v>72.0</v>
      </c>
      <c r="E5" s="12">
        <f>5.9722 * POWER(10,24)</f>
        <v>5.9722E+24</v>
      </c>
      <c r="F5" s="14">
        <v>6371.0</v>
      </c>
      <c r="G5" s="11">
        <v>184.0</v>
      </c>
      <c r="H5" s="13">
        <v>310.0</v>
      </c>
    </row>
    <row r="6">
      <c r="A6" s="4">
        <v>5.0</v>
      </c>
      <c r="B6" s="5" t="s">
        <v>12</v>
      </c>
      <c r="C6" s="6">
        <v>6.0</v>
      </c>
      <c r="D6" s="6">
        <v>72.0</v>
      </c>
      <c r="E6" s="7">
        <f>7.3476 * POWER(10,22)</f>
        <v>7.3476E+22</v>
      </c>
      <c r="F6" s="6">
        <v>1737.4</v>
      </c>
      <c r="G6" s="6">
        <v>100.0</v>
      </c>
      <c r="H6" s="8">
        <v>400.0</v>
      </c>
    </row>
    <row r="7">
      <c r="A7" s="9">
        <v>6.0</v>
      </c>
      <c r="B7" s="10" t="s">
        <v>13</v>
      </c>
      <c r="C7" s="11">
        <v>1.0</v>
      </c>
      <c r="D7" s="11">
        <v>72.0</v>
      </c>
      <c r="E7" s="12">
        <f>6.4141 * POWER(10,23)</f>
        <v>6.4141E+23</v>
      </c>
      <c r="F7" s="14">
        <v>3389.5</v>
      </c>
      <c r="G7" s="11">
        <v>120.0</v>
      </c>
      <c r="H7" s="13">
        <v>300.0</v>
      </c>
    </row>
    <row r="8">
      <c r="A8" s="4">
        <v>7.0</v>
      </c>
      <c r="B8" s="5" t="s">
        <v>14</v>
      </c>
      <c r="C8" s="6">
        <v>6.0</v>
      </c>
      <c r="D8" s="6">
        <v>72.0</v>
      </c>
      <c r="E8" s="7">
        <f>1.06 * POWER(10,16)</f>
        <v>1.06E+16</v>
      </c>
      <c r="F8" s="6">
        <v>11.08</v>
      </c>
      <c r="G8" s="6">
        <v>161.0</v>
      </c>
      <c r="H8" s="8">
        <v>263.0</v>
      </c>
    </row>
    <row r="9">
      <c r="A9" s="9">
        <v>8.0</v>
      </c>
      <c r="B9" s="10" t="s">
        <v>15</v>
      </c>
      <c r="C9" s="11">
        <v>6.0</v>
      </c>
      <c r="D9" s="11">
        <v>72.0</v>
      </c>
      <c r="E9" s="12">
        <f>1.51 * POWER(10,15)</f>
        <v>1.51E+15</v>
      </c>
      <c r="F9" s="11">
        <v>6.27</v>
      </c>
      <c r="G9" s="11">
        <v>140.0</v>
      </c>
      <c r="H9" s="13">
        <v>295.0</v>
      </c>
    </row>
    <row r="10">
      <c r="A10" s="4">
        <v>9.0</v>
      </c>
      <c r="B10" s="5" t="s">
        <v>16</v>
      </c>
      <c r="C10" s="6">
        <v>2.0</v>
      </c>
      <c r="D10" s="6">
        <v>72.0</v>
      </c>
      <c r="E10" s="7">
        <f>1.898 * POWER(10,27)</f>
        <v>1.898E+27</v>
      </c>
      <c r="F10" s="6">
        <v>69911.0</v>
      </c>
      <c r="G10" s="6">
        <v>165.0</v>
      </c>
      <c r="H10" s="8">
        <v>1200.0</v>
      </c>
    </row>
    <row r="11">
      <c r="A11" s="9">
        <v>10.0</v>
      </c>
      <c r="B11" s="10" t="s">
        <v>17</v>
      </c>
      <c r="C11" s="11">
        <v>5.0</v>
      </c>
      <c r="D11" s="11">
        <v>72.0</v>
      </c>
      <c r="E11" s="12">
        <f>8.931 * POWER(10,22)</f>
        <v>8.931E+22</v>
      </c>
      <c r="F11" s="11">
        <v>1821.0</v>
      </c>
      <c r="G11" s="11">
        <v>90.0</v>
      </c>
      <c r="H11" s="13">
        <v>2000.0</v>
      </c>
    </row>
    <row r="12">
      <c r="A12" s="4">
        <v>11.0</v>
      </c>
      <c r="B12" s="5" t="s">
        <v>18</v>
      </c>
      <c r="C12" s="6">
        <v>5.0</v>
      </c>
      <c r="D12" s="6">
        <v>72.0</v>
      </c>
      <c r="E12" s="7">
        <f>1.0759 * POWER(10,23)</f>
        <v>1.0759E+23</v>
      </c>
      <c r="F12" s="6">
        <v>2410.0</v>
      </c>
      <c r="G12" s="6">
        <v>80.0</v>
      </c>
      <c r="H12" s="8">
        <v>165.0</v>
      </c>
    </row>
    <row r="13">
      <c r="A13" s="9">
        <v>12.0</v>
      </c>
      <c r="B13" s="10" t="s">
        <v>19</v>
      </c>
      <c r="C13" s="11">
        <v>5.0</v>
      </c>
      <c r="D13" s="11">
        <v>72.0</v>
      </c>
      <c r="E13" s="12">
        <f>1.4819 * POWER(10,23)</f>
        <v>1.4819E+23</v>
      </c>
      <c r="F13" s="11">
        <v>2634.0</v>
      </c>
      <c r="G13" s="11">
        <v>70.0</v>
      </c>
      <c r="H13" s="13">
        <v>156.0</v>
      </c>
    </row>
    <row r="14">
      <c r="A14" s="4">
        <v>13.0</v>
      </c>
      <c r="B14" s="5" t="s">
        <v>20</v>
      </c>
      <c r="C14" s="6">
        <v>5.0</v>
      </c>
      <c r="D14" s="6">
        <v>72.0</v>
      </c>
      <c r="E14" s="7">
        <f>4.799 * POWER(10,22)</f>
        <v>4.799E+22</v>
      </c>
      <c r="F14" s="6">
        <v>1560.8</v>
      </c>
      <c r="G14" s="6">
        <v>50.0</v>
      </c>
      <c r="H14" s="8">
        <v>140.0</v>
      </c>
    </row>
    <row r="15">
      <c r="A15" s="9">
        <v>14.0</v>
      </c>
      <c r="B15" s="10" t="s">
        <v>21</v>
      </c>
      <c r="C15" s="11">
        <v>2.0</v>
      </c>
      <c r="D15" s="11">
        <v>72.0</v>
      </c>
      <c r="E15" s="12">
        <f>5.6834  * POWER(10,26)</f>
        <v>5.6834E+26</v>
      </c>
      <c r="F15" s="11">
        <v>58232.0</v>
      </c>
      <c r="G15" s="11">
        <v>82.0</v>
      </c>
      <c r="H15" s="13">
        <v>151.0</v>
      </c>
    </row>
    <row r="16">
      <c r="A16" s="4">
        <v>15.0</v>
      </c>
      <c r="B16" s="5" t="s">
        <v>22</v>
      </c>
      <c r="C16" s="6">
        <v>5.0</v>
      </c>
      <c r="D16" s="6">
        <v>72.0</v>
      </c>
      <c r="E16" s="7">
        <f>1.345  * POWER(10,23)</f>
        <v>1.345E+23</v>
      </c>
      <c r="F16" s="6">
        <v>2574.73</v>
      </c>
      <c r="G16" s="6">
        <v>93.6</v>
      </c>
      <c r="H16" s="8">
        <v>94.0</v>
      </c>
    </row>
    <row r="17">
      <c r="A17" s="9">
        <v>16.0</v>
      </c>
      <c r="B17" s="10" t="s">
        <v>23</v>
      </c>
      <c r="C17" s="11">
        <v>5.0</v>
      </c>
      <c r="D17" s="11">
        <v>72.0</v>
      </c>
      <c r="E17" s="12">
        <f>1.08  * POWER(10,20)</f>
        <v>1.08E+20</v>
      </c>
      <c r="F17" s="11">
        <v>252.1</v>
      </c>
      <c r="G17" s="11">
        <v>32.9</v>
      </c>
      <c r="H17" s="13">
        <v>145.0</v>
      </c>
    </row>
    <row r="18">
      <c r="A18" s="4">
        <v>17.0</v>
      </c>
      <c r="B18" s="5" t="s">
        <v>24</v>
      </c>
      <c r="C18" s="6">
        <v>5.0</v>
      </c>
      <c r="D18" s="6">
        <v>72.0</v>
      </c>
      <c r="E18" s="7">
        <f>3.75094  * POWER(10,19)</f>
        <v>3.75094E+19</v>
      </c>
      <c r="F18" s="6">
        <v>198.2</v>
      </c>
      <c r="G18" s="6">
        <v>77.0</v>
      </c>
      <c r="H18" s="8">
        <v>92.0</v>
      </c>
    </row>
    <row r="19">
      <c r="A19" s="9">
        <v>18.0</v>
      </c>
      <c r="B19" s="10" t="s">
        <v>25</v>
      </c>
      <c r="C19" s="11">
        <v>5.0</v>
      </c>
      <c r="D19" s="11">
        <v>72.0</v>
      </c>
      <c r="E19" s="12">
        <f>1.095  * POWER(10,21)</f>
        <v>1.095E+21</v>
      </c>
      <c r="F19" s="11">
        <v>561.4</v>
      </c>
      <c r="G19" s="11">
        <v>55.0</v>
      </c>
      <c r="H19" s="13">
        <v>70.0</v>
      </c>
    </row>
    <row r="20">
      <c r="A20" s="4">
        <v>19.0</v>
      </c>
      <c r="B20" s="5" t="s">
        <v>26</v>
      </c>
      <c r="C20" s="6">
        <v>5.0</v>
      </c>
      <c r="D20" s="6">
        <v>72.0</v>
      </c>
      <c r="E20" s="7">
        <f>1.805  * POWER(10,21)</f>
        <v>1.805E+21</v>
      </c>
      <c r="F20" s="6">
        <v>734.4</v>
      </c>
      <c r="G20" s="6">
        <v>70.0</v>
      </c>
      <c r="H20" s="8">
        <v>130.0</v>
      </c>
    </row>
    <row r="21">
      <c r="A21" s="9">
        <v>20.0</v>
      </c>
      <c r="B21" s="10" t="s">
        <v>27</v>
      </c>
      <c r="C21" s="11">
        <v>5.0</v>
      </c>
      <c r="D21" s="11">
        <v>72.0</v>
      </c>
      <c r="E21" s="12">
        <f>6.174  * POWER(10,20)</f>
        <v>6.174E+20</v>
      </c>
      <c r="F21" s="11">
        <v>531.1</v>
      </c>
      <c r="G21" s="11">
        <v>86.0</v>
      </c>
      <c r="H21" s="13">
        <v>86.0</v>
      </c>
    </row>
    <row r="22">
      <c r="A22" s="4">
        <v>21.0</v>
      </c>
      <c r="B22" s="5" t="s">
        <v>28</v>
      </c>
      <c r="C22" s="6">
        <v>3.0</v>
      </c>
      <c r="D22" s="6">
        <v>72.0</v>
      </c>
      <c r="E22" s="7">
        <f>8.681  * POWER(10,25)</f>
        <v>8.681E+25</v>
      </c>
      <c r="F22" s="6">
        <v>25362.0</v>
      </c>
      <c r="G22" s="6">
        <v>49.0</v>
      </c>
      <c r="H22" s="8">
        <v>57.0</v>
      </c>
    </row>
    <row r="23">
      <c r="A23" s="9">
        <v>22.0</v>
      </c>
      <c r="B23" s="10" t="s">
        <v>29</v>
      </c>
      <c r="C23" s="11">
        <v>5.0</v>
      </c>
      <c r="D23" s="11">
        <v>72.0</v>
      </c>
      <c r="E23" s="12">
        <f>3.455  * POWER(10,21)</f>
        <v>3.455E+21</v>
      </c>
      <c r="F23" s="11">
        <v>788.4</v>
      </c>
      <c r="G23" s="11">
        <v>70.0</v>
      </c>
      <c r="H23" s="13">
        <v>70.0</v>
      </c>
    </row>
    <row r="24">
      <c r="A24" s="4">
        <v>23.0</v>
      </c>
      <c r="B24" s="5" t="s">
        <v>30</v>
      </c>
      <c r="C24" s="6">
        <v>5.0</v>
      </c>
      <c r="D24" s="6">
        <v>72.0</v>
      </c>
      <c r="E24" s="7">
        <f>1.2885  * POWER(10,21)</f>
        <v>1.2885E+21</v>
      </c>
      <c r="F24" s="6">
        <v>584.7</v>
      </c>
      <c r="G24" s="6">
        <v>75.0</v>
      </c>
      <c r="H24" s="8">
        <v>90.0</v>
      </c>
    </row>
    <row r="25">
      <c r="A25" s="9">
        <v>24.0</v>
      </c>
      <c r="B25" s="10" t="s">
        <v>31</v>
      </c>
      <c r="C25" s="11">
        <v>5.0</v>
      </c>
      <c r="D25" s="11">
        <v>72.0</v>
      </c>
      <c r="E25" s="12">
        <f>6.293  * POWER(10,19)</f>
        <v>6.293E+19</v>
      </c>
      <c r="F25" s="11">
        <v>235.8</v>
      </c>
      <c r="G25" s="11">
        <v>59.0</v>
      </c>
      <c r="H25" s="13">
        <v>85.0</v>
      </c>
    </row>
    <row r="26">
      <c r="A26" s="4">
        <v>25.0</v>
      </c>
      <c r="B26" s="5" t="s">
        <v>32</v>
      </c>
      <c r="C26" s="6">
        <v>5.0</v>
      </c>
      <c r="D26" s="6">
        <v>72.0</v>
      </c>
      <c r="E26" s="7">
        <f>1.2331  * POWER(10,21)</f>
        <v>1.2331E+21</v>
      </c>
      <c r="F26" s="6">
        <v>578.9</v>
      </c>
      <c r="G26" s="6">
        <v>60.0</v>
      </c>
      <c r="H26" s="8">
        <v>85.0</v>
      </c>
    </row>
    <row r="27">
      <c r="A27" s="9">
        <v>26.0</v>
      </c>
      <c r="B27" s="10" t="s">
        <v>33</v>
      </c>
      <c r="C27" s="11">
        <v>5.0</v>
      </c>
      <c r="D27" s="11">
        <v>72.0</v>
      </c>
      <c r="E27" s="12">
        <f>3.1104  * POWER(10,21)</f>
        <v>3.1104E+21</v>
      </c>
      <c r="F27" s="11">
        <v>761.4</v>
      </c>
      <c r="G27" s="11">
        <v>58.0</v>
      </c>
      <c r="H27" s="13">
        <v>80.0</v>
      </c>
    </row>
    <row r="28">
      <c r="A28" s="4">
        <v>27.0</v>
      </c>
      <c r="B28" s="5" t="s">
        <v>34</v>
      </c>
      <c r="C28" s="6">
        <v>6.0</v>
      </c>
      <c r="D28" s="6">
        <v>72.0</v>
      </c>
      <c r="E28" s="7">
        <f>2.5  * POWER(10,18)</f>
        <v>2.5E+18</v>
      </c>
      <c r="F28" s="6">
        <v>157.0</v>
      </c>
      <c r="G28" s="6">
        <v>65.0</v>
      </c>
      <c r="H28" s="8">
        <v>65.0</v>
      </c>
    </row>
    <row r="29">
      <c r="A29" s="9">
        <v>28.0</v>
      </c>
      <c r="B29" s="10" t="s">
        <v>35</v>
      </c>
      <c r="C29" s="11">
        <v>3.0</v>
      </c>
      <c r="D29" s="11">
        <v>72.0</v>
      </c>
      <c r="E29" s="12">
        <f>1.02409  * POWER(10,26)</f>
        <v>1.02409E+26</v>
      </c>
      <c r="F29" s="11">
        <v>24622.0</v>
      </c>
      <c r="G29" s="11">
        <v>55.0</v>
      </c>
      <c r="H29" s="13">
        <v>72.0</v>
      </c>
    </row>
    <row r="30">
      <c r="A30" s="4">
        <v>29.0</v>
      </c>
      <c r="B30" s="5" t="s">
        <v>36</v>
      </c>
      <c r="C30" s="6">
        <v>5.0</v>
      </c>
      <c r="D30" s="6">
        <v>72.0</v>
      </c>
      <c r="E30" s="7">
        <f>2.1389  * POWER(10,22)</f>
        <v>2.1389E+22</v>
      </c>
      <c r="F30" s="6">
        <v>1353.4</v>
      </c>
      <c r="G30" s="6">
        <v>36.0</v>
      </c>
      <c r="H30" s="8">
        <v>95.0</v>
      </c>
    </row>
    <row r="31">
      <c r="A31" s="9">
        <v>30.0</v>
      </c>
      <c r="B31" s="10" t="s">
        <v>37</v>
      </c>
      <c r="C31" s="11">
        <v>5.0</v>
      </c>
      <c r="D31" s="11">
        <v>72.0</v>
      </c>
      <c r="E31" s="12">
        <f>1.029  * POWER(10,15)</f>
        <v>1.029E+15</v>
      </c>
      <c r="F31" s="11">
        <v>17.0</v>
      </c>
      <c r="G31" s="12"/>
      <c r="H31" s="15"/>
    </row>
    <row r="32">
      <c r="A32" s="4">
        <v>31.0</v>
      </c>
      <c r="B32" s="5" t="s">
        <v>38</v>
      </c>
      <c r="C32" s="6">
        <v>6.0</v>
      </c>
      <c r="D32" s="6">
        <v>72.0</v>
      </c>
      <c r="E32" s="7">
        <f>3.57  * POWER(10,19)</f>
        <v>3.57E+19</v>
      </c>
      <c r="F32" s="6">
        <v>357.0</v>
      </c>
      <c r="G32" s="6">
        <v>50.0</v>
      </c>
      <c r="H32" s="8">
        <v>50.0</v>
      </c>
    </row>
    <row r="33">
      <c r="A33" s="9">
        <v>32.0</v>
      </c>
      <c r="B33" s="10" t="s">
        <v>39</v>
      </c>
      <c r="C33" s="11">
        <v>5.0</v>
      </c>
      <c r="D33" s="11">
        <v>72.0</v>
      </c>
      <c r="E33" s="12">
        <f>1.94  * POWER(10,18)</f>
        <v>1.94E+18</v>
      </c>
      <c r="F33" s="11">
        <v>88.0</v>
      </c>
      <c r="G33" s="11">
        <v>51.0</v>
      </c>
      <c r="H33" s="13">
        <v>51.0</v>
      </c>
    </row>
    <row r="34">
      <c r="A34" s="4">
        <v>33.0</v>
      </c>
      <c r="B34" s="5" t="s">
        <v>40</v>
      </c>
      <c r="C34" s="6">
        <v>6.0</v>
      </c>
      <c r="D34" s="6">
        <v>72.0</v>
      </c>
      <c r="E34" s="7">
        <f>0.002  * POWER(10,20)</f>
        <v>2E+17</v>
      </c>
      <c r="F34" s="6">
        <v>31.0</v>
      </c>
      <c r="G34" s="7"/>
      <c r="H34" s="16"/>
    </row>
    <row r="35">
      <c r="A35" s="9">
        <v>34.0</v>
      </c>
      <c r="B35" s="10" t="s">
        <v>41</v>
      </c>
      <c r="C35" s="11">
        <v>4.0</v>
      </c>
      <c r="D35" s="11">
        <v>72.0</v>
      </c>
      <c r="E35" s="12">
        <f>1.3025  * POWER(10,22)</f>
        <v>1.3025E+22</v>
      </c>
      <c r="F35" s="11">
        <v>1188.3</v>
      </c>
      <c r="G35" s="11">
        <v>30.0</v>
      </c>
      <c r="H35" s="13">
        <v>60.0</v>
      </c>
    </row>
    <row r="36">
      <c r="A36" s="4">
        <v>35.0</v>
      </c>
      <c r="B36" s="5" t="s">
        <v>42</v>
      </c>
      <c r="C36" s="6">
        <v>5.0</v>
      </c>
      <c r="D36" s="6">
        <v>72.0</v>
      </c>
      <c r="E36" s="7">
        <f>3.54  * POWER(10,17)</f>
        <v>3.54E+17</v>
      </c>
      <c r="F36" s="6">
        <v>41.0</v>
      </c>
      <c r="G36" s="6">
        <v>110.0</v>
      </c>
      <c r="H36" s="8">
        <v>110.0</v>
      </c>
    </row>
    <row r="37">
      <c r="A37" s="9">
        <v>36.0</v>
      </c>
      <c r="B37" s="10" t="s">
        <v>43</v>
      </c>
      <c r="C37" s="11">
        <v>5.0</v>
      </c>
      <c r="D37" s="11">
        <v>72.0</v>
      </c>
      <c r="E37" s="12">
        <f>0.71  * POWER(10,18)</f>
        <v>7.1E+17</v>
      </c>
      <c r="F37" s="11">
        <v>75.0</v>
      </c>
      <c r="G37" s="11">
        <v>51.0</v>
      </c>
      <c r="H37" s="13">
        <v>51.0</v>
      </c>
    </row>
    <row r="38">
      <c r="A38" s="4">
        <v>37.0</v>
      </c>
      <c r="B38" s="5" t="s">
        <v>44</v>
      </c>
      <c r="C38" s="6">
        <v>6.0</v>
      </c>
      <c r="D38" s="6">
        <v>72.0</v>
      </c>
      <c r="E38" s="7">
        <f>2  * POWER(10,17)</f>
        <v>2E+17</v>
      </c>
      <c r="F38" s="6">
        <v>30.0</v>
      </c>
      <c r="G38" s="6">
        <v>150.0</v>
      </c>
      <c r="H38" s="8">
        <v>170.0</v>
      </c>
    </row>
    <row r="39">
      <c r="A39" s="9">
        <v>38.0</v>
      </c>
      <c r="B39" s="10" t="s">
        <v>45</v>
      </c>
      <c r="C39" s="11">
        <v>5.0</v>
      </c>
      <c r="D39" s="11">
        <v>72.0</v>
      </c>
      <c r="E39" s="12">
        <f>1.2  * POWER(10,17)</f>
        <v>1.2E+17</v>
      </c>
      <c r="F39" s="11">
        <v>33.0</v>
      </c>
      <c r="G39" s="11">
        <v>51.0</v>
      </c>
      <c r="H39" s="13">
        <v>51.0</v>
      </c>
    </row>
    <row r="40">
      <c r="A40" s="4">
        <v>39.0</v>
      </c>
      <c r="B40" s="5" t="s">
        <v>46</v>
      </c>
      <c r="C40" s="6">
        <v>6.0</v>
      </c>
      <c r="D40" s="6">
        <v>72.0</v>
      </c>
      <c r="E40" s="7">
        <f>0.0002  * POWER(10,20)</f>
        <v>2E+16</v>
      </c>
      <c r="F40" s="6">
        <v>20.0</v>
      </c>
      <c r="G40" s="7"/>
      <c r="H40" s="16"/>
    </row>
    <row r="41">
      <c r="A41" s="9">
        <v>40.0</v>
      </c>
      <c r="B41" s="10" t="s">
        <v>47</v>
      </c>
      <c r="C41" s="11">
        <v>6.0</v>
      </c>
      <c r="D41" s="11">
        <v>72.0</v>
      </c>
      <c r="E41" s="12">
        <f> 4.4 * POWER(10,16)</f>
        <v>4.4E+16</v>
      </c>
      <c r="F41" s="11">
        <v>42.0</v>
      </c>
      <c r="G41" s="12"/>
      <c r="H41" s="15"/>
    </row>
    <row r="42">
      <c r="A42" s="4">
        <v>41.0</v>
      </c>
      <c r="B42" s="5" t="s">
        <v>48</v>
      </c>
      <c r="C42" s="6">
        <v>5.0</v>
      </c>
      <c r="D42" s="6">
        <v>72.0</v>
      </c>
      <c r="E42" s="7">
        <f> 1.55 * POWER(10,19)</f>
        <v>1.55E+19</v>
      </c>
      <c r="F42" s="6">
        <v>209.0</v>
      </c>
      <c r="G42" s="6">
        <v>47.4</v>
      </c>
      <c r="H42" s="8">
        <v>47.4</v>
      </c>
    </row>
    <row r="43">
      <c r="A43" s="9">
        <v>42.0</v>
      </c>
      <c r="B43" s="10" t="s">
        <v>49</v>
      </c>
      <c r="C43" s="11">
        <v>5.0</v>
      </c>
      <c r="D43" s="11">
        <v>72.0</v>
      </c>
      <c r="E43" s="12">
        <f> 0.19 * POWER(10,18)</f>
        <v>1.9E+17</v>
      </c>
      <c r="F43" s="11">
        <v>97.0</v>
      </c>
      <c r="G43" s="12"/>
      <c r="H43" s="15"/>
    </row>
    <row r="44">
      <c r="A44" s="4">
        <v>43.0</v>
      </c>
      <c r="B44" s="5" t="s">
        <v>50</v>
      </c>
      <c r="C44" s="6">
        <v>6.0</v>
      </c>
      <c r="D44" s="6">
        <v>72.0</v>
      </c>
      <c r="E44" s="7"/>
      <c r="F44" s="6">
        <v>44.0</v>
      </c>
      <c r="G44" s="7"/>
      <c r="H44" s="16"/>
    </row>
    <row r="45">
      <c r="A45" s="9">
        <v>44.0</v>
      </c>
      <c r="B45" s="10" t="s">
        <v>51</v>
      </c>
      <c r="C45" s="11">
        <v>6.0</v>
      </c>
      <c r="D45" s="11">
        <v>72.0</v>
      </c>
      <c r="E45" s="12"/>
      <c r="F45" s="11">
        <v>24.0</v>
      </c>
      <c r="G45" s="12"/>
      <c r="H45" s="15"/>
    </row>
    <row r="46">
      <c r="A46" s="4">
        <v>45.0</v>
      </c>
      <c r="B46" s="5" t="s">
        <v>52</v>
      </c>
      <c r="C46" s="6">
        <v>6.0</v>
      </c>
      <c r="D46" s="6">
        <v>72.0</v>
      </c>
      <c r="E46" s="7">
        <f> 0.8 * POWER(10,16)</f>
        <v>8E+15</v>
      </c>
      <c r="F46" s="6">
        <v>16.0</v>
      </c>
      <c r="G46" s="7"/>
      <c r="H46" s="16"/>
    </row>
    <row r="47">
      <c r="A47" s="9">
        <v>46.0</v>
      </c>
      <c r="B47" s="10" t="s">
        <v>53</v>
      </c>
      <c r="C47" s="11">
        <v>6.0</v>
      </c>
      <c r="D47" s="11">
        <v>72.0</v>
      </c>
      <c r="E47" s="12">
        <f> 8.3123 * POWER(10,18)</f>
        <v>8.3123E+18</v>
      </c>
      <c r="F47" s="11">
        <v>106.5</v>
      </c>
      <c r="G47" s="11">
        <v>75.0</v>
      </c>
      <c r="H47" s="13">
        <v>107.0</v>
      </c>
    </row>
    <row r="48">
      <c r="A48" s="4">
        <v>47.0</v>
      </c>
      <c r="B48" s="5" t="s">
        <v>54</v>
      </c>
      <c r="C48" s="6">
        <v>6.0</v>
      </c>
      <c r="D48" s="6">
        <v>72.0</v>
      </c>
      <c r="E48" s="7">
        <f t="shared" ref="E48:E49" si="1"> 5.551 * POWER(10,18)</f>
        <v>5.551E+18</v>
      </c>
      <c r="F48" s="6">
        <v>135.0</v>
      </c>
      <c r="G48" s="6">
        <v>58.0</v>
      </c>
      <c r="H48" s="8">
        <v>127.0</v>
      </c>
    </row>
    <row r="49">
      <c r="A49" s="9">
        <v>48.0</v>
      </c>
      <c r="B49" s="10" t="s">
        <v>55</v>
      </c>
      <c r="C49" s="11">
        <v>12.0</v>
      </c>
      <c r="D49" s="11">
        <v>72.0</v>
      </c>
      <c r="E49" s="12">
        <f t="shared" si="1"/>
        <v>5.551E+18</v>
      </c>
      <c r="F49" s="11">
        <v>11.0</v>
      </c>
      <c r="G49" s="11">
        <v>300.0</v>
      </c>
      <c r="H49" s="13">
        <v>35.0</v>
      </c>
    </row>
    <row r="50">
      <c r="A50" s="4">
        <v>49.0</v>
      </c>
      <c r="B50" s="5" t="s">
        <v>56</v>
      </c>
      <c r="C50" s="6">
        <v>7.0</v>
      </c>
      <c r="D50" s="6">
        <v>14.0</v>
      </c>
      <c r="E50" s="7">
        <f> 3.978 * POWER(10,30)</f>
        <v>3.978E+30</v>
      </c>
      <c r="F50" s="6">
        <v>1190000.0</v>
      </c>
      <c r="G50" s="6">
        <v>9940.0</v>
      </c>
      <c r="H50" s="8">
        <v>9940.0</v>
      </c>
    </row>
    <row r="51">
      <c r="A51" s="9">
        <v>50.0</v>
      </c>
      <c r="B51" s="10" t="s">
        <v>57</v>
      </c>
      <c r="C51" s="11">
        <v>9.0</v>
      </c>
      <c r="D51" s="11">
        <v>14.0</v>
      </c>
      <c r="E51" s="12">
        <f> 2.025 * POWER(10,30)</f>
        <v>2.025E+30</v>
      </c>
      <c r="F51" s="11">
        <v>5900.0</v>
      </c>
      <c r="G51" s="11">
        <v>25000.0</v>
      </c>
      <c r="H51" s="13">
        <v>25000.0</v>
      </c>
    </row>
    <row r="52">
      <c r="A52" s="4">
        <v>51.0</v>
      </c>
      <c r="B52" s="17" t="s">
        <v>58</v>
      </c>
      <c r="C52" s="6">
        <v>11.0</v>
      </c>
      <c r="D52" s="6">
        <v>19.0</v>
      </c>
      <c r="E52" s="7">
        <f> 2.428 * POWER(10,29)</f>
        <v>2.428E+29</v>
      </c>
      <c r="F52" s="6">
        <v>107277.0</v>
      </c>
      <c r="G52" s="18">
        <v>3042.0</v>
      </c>
      <c r="H52" s="19">
        <v>3042.0</v>
      </c>
    </row>
    <row r="53">
      <c r="A53" s="9">
        <v>52.0</v>
      </c>
      <c r="B53" s="20" t="s">
        <v>59</v>
      </c>
      <c r="C53" s="11">
        <v>11.0</v>
      </c>
      <c r="D53" s="11">
        <v>59.0</v>
      </c>
      <c r="E53" s="12">
        <f> 2.864 * POWER(10,29)</f>
        <v>2.864E+29</v>
      </c>
      <c r="F53" s="11">
        <v>140000.0</v>
      </c>
      <c r="G53" s="21">
        <v>3195.0</v>
      </c>
      <c r="H53" s="22">
        <v>3195.0</v>
      </c>
    </row>
    <row r="54">
      <c r="A54" s="4">
        <v>53.0</v>
      </c>
      <c r="B54" s="17" t="s">
        <v>60</v>
      </c>
      <c r="C54" s="6">
        <v>11.0</v>
      </c>
      <c r="D54" s="6">
        <v>83.0</v>
      </c>
      <c r="E54" s="7">
        <f> 9.149 * POWER(10,29)</f>
        <v>9.149E+29</v>
      </c>
      <c r="F54" s="6">
        <v>273530.0</v>
      </c>
      <c r="G54" s="23">
        <v>3601.0</v>
      </c>
      <c r="H54" s="24">
        <v>3601.0</v>
      </c>
    </row>
    <row r="55">
      <c r="A55" s="9">
        <v>54.0</v>
      </c>
      <c r="B55" s="20" t="s">
        <v>61</v>
      </c>
      <c r="C55" s="11">
        <v>11.0</v>
      </c>
      <c r="D55" s="11">
        <v>67.0</v>
      </c>
      <c r="E55" s="12">
        <f> 9.53 * POWER(10,29)</f>
        <v>9.53E+29</v>
      </c>
      <c r="F55" s="11">
        <v>331000.0</v>
      </c>
      <c r="G55" s="25">
        <v>3688.0</v>
      </c>
      <c r="H55" s="26">
        <v>3688.0</v>
      </c>
    </row>
    <row r="56">
      <c r="A56" s="4">
        <v>55.0</v>
      </c>
      <c r="B56" s="17" t="s">
        <v>62</v>
      </c>
      <c r="C56" s="6">
        <v>11.0</v>
      </c>
      <c r="D56" s="6">
        <v>15.0</v>
      </c>
      <c r="E56" s="7">
        <f> 5.79 * POWER(10,29)</f>
        <v>5.79E+29</v>
      </c>
      <c r="F56" s="6">
        <v>243500.0</v>
      </c>
      <c r="G56" s="18">
        <v>3150.0</v>
      </c>
      <c r="H56" s="19">
        <v>3150.0</v>
      </c>
    </row>
    <row r="57">
      <c r="A57" s="9">
        <v>56.0</v>
      </c>
      <c r="B57" s="20" t="s">
        <v>63</v>
      </c>
      <c r="C57" s="11">
        <v>11.0</v>
      </c>
      <c r="D57" s="11">
        <v>21.0</v>
      </c>
      <c r="E57" s="12">
        <f> 2.58 * POWER(10,29)</f>
        <v>2.58E+29</v>
      </c>
      <c r="F57" s="11">
        <v>117000.0</v>
      </c>
      <c r="G57" s="21">
        <v>3056.0</v>
      </c>
      <c r="H57" s="22">
        <v>3056.0</v>
      </c>
    </row>
    <row r="58">
      <c r="A58" s="4">
        <v>57.0</v>
      </c>
      <c r="B58" s="17" t="s">
        <v>64</v>
      </c>
      <c r="C58" s="6">
        <v>11.0</v>
      </c>
      <c r="D58" s="6">
        <v>41.0</v>
      </c>
      <c r="E58" s="7">
        <f> 1.19 * POWER(10,29)</f>
        <v>1.19E+29</v>
      </c>
      <c r="F58" s="6">
        <v>108240.0</v>
      </c>
      <c r="G58" s="18">
        <v>2953.0</v>
      </c>
      <c r="H58" s="19">
        <v>2953.0</v>
      </c>
    </row>
    <row r="59">
      <c r="A59" s="9">
        <v>58.0</v>
      </c>
      <c r="B59" s="20" t="s">
        <v>65</v>
      </c>
      <c r="C59" s="11">
        <v>11.0</v>
      </c>
      <c r="D59" s="11">
        <v>7.0</v>
      </c>
      <c r="E59" s="12">
        <f> 1.59 * POWER(10,29)</f>
        <v>1.59E+29</v>
      </c>
      <c r="F59" s="11">
        <v>74440.0</v>
      </c>
      <c r="G59" s="21">
        <v>3034.0</v>
      </c>
      <c r="H59" s="22">
        <v>3034.0</v>
      </c>
    </row>
    <row r="60">
      <c r="A60" s="4">
        <v>59.0</v>
      </c>
      <c r="B60" s="17" t="s">
        <v>66</v>
      </c>
      <c r="C60" s="6">
        <v>11.0</v>
      </c>
      <c r="D60" s="6">
        <v>59.0</v>
      </c>
      <c r="E60" s="7">
        <f> 5.3 * POWER(10,29)</f>
        <v>5.3E+29</v>
      </c>
      <c r="F60" s="6">
        <v>213580.0</v>
      </c>
      <c r="G60" s="18">
        <v>3342.0</v>
      </c>
      <c r="H60" s="19">
        <v>3342.0</v>
      </c>
    </row>
    <row r="61">
      <c r="A61" s="9">
        <v>60.0</v>
      </c>
      <c r="B61" s="20" t="s">
        <v>67</v>
      </c>
      <c r="C61" s="11">
        <v>11.0</v>
      </c>
      <c r="D61" s="11">
        <v>4.0</v>
      </c>
      <c r="E61" s="12">
        <f> 6.4 * POWER(10,29)</f>
        <v>6.4E+29</v>
      </c>
      <c r="F61" s="11">
        <v>441000.0</v>
      </c>
      <c r="G61" s="21">
        <v>3348.0</v>
      </c>
      <c r="H61" s="22">
        <v>3348.0</v>
      </c>
    </row>
    <row r="62">
      <c r="A62" s="4">
        <v>61.0</v>
      </c>
      <c r="B62" s="17" t="s">
        <v>68</v>
      </c>
      <c r="C62" s="6">
        <v>7.0</v>
      </c>
      <c r="D62" s="6">
        <v>36.0</v>
      </c>
      <c r="E62" s="7">
        <f> 1.989 * POWER(10,30)</f>
        <v>1.989E+30</v>
      </c>
      <c r="F62" s="6">
        <v>626000.0</v>
      </c>
      <c r="G62" s="18">
        <v>5401.0</v>
      </c>
      <c r="H62" s="19">
        <v>5401.0</v>
      </c>
    </row>
    <row r="63">
      <c r="A63" s="9">
        <v>62.0</v>
      </c>
      <c r="B63" s="20" t="s">
        <v>69</v>
      </c>
      <c r="C63" s="11">
        <v>11.0</v>
      </c>
      <c r="D63" s="11">
        <v>49.0</v>
      </c>
      <c r="E63" s="12">
        <f> 1.73 * POWER(10,29)</f>
        <v>1.73E+29</v>
      </c>
      <c r="F63" s="11">
        <v>208010.0</v>
      </c>
      <c r="G63" s="21">
        <v>3484.0</v>
      </c>
      <c r="H63" s="22">
        <v>3484.0</v>
      </c>
    </row>
    <row r="64">
      <c r="A64" s="4">
        <v>63.0</v>
      </c>
      <c r="B64" s="17" t="s">
        <v>70</v>
      </c>
      <c r="C64" s="6">
        <v>11.0</v>
      </c>
      <c r="D64" s="6">
        <v>73.0</v>
      </c>
      <c r="E64" s="7">
        <f> 6.5 * POWER(10,29)</f>
        <v>6.5E+29</v>
      </c>
      <c r="F64" s="6">
        <v>9811.3</v>
      </c>
      <c r="G64" s="18">
        <v>3700.0</v>
      </c>
      <c r="H64" s="19">
        <v>3700.0</v>
      </c>
    </row>
    <row r="65">
      <c r="A65" s="9">
        <v>64.0</v>
      </c>
      <c r="B65" s="20" t="s">
        <v>71</v>
      </c>
      <c r="C65" s="11">
        <v>7.0</v>
      </c>
      <c r="D65" s="11">
        <v>18.0</v>
      </c>
      <c r="E65" s="12">
        <f> 1.51 * POWER(10,30)</f>
        <v>1.51E+30</v>
      </c>
      <c r="F65" s="11">
        <v>556560.0</v>
      </c>
      <c r="G65" s="21">
        <v>4699.0</v>
      </c>
      <c r="H65" s="22">
        <v>4699.0</v>
      </c>
    </row>
    <row r="66">
      <c r="A66" s="4">
        <v>65.0</v>
      </c>
      <c r="B66" s="17" t="s">
        <v>72</v>
      </c>
      <c r="C66" s="6">
        <v>7.0</v>
      </c>
      <c r="D66" s="6">
        <v>86.0</v>
      </c>
      <c r="E66" s="7">
        <f> 1.85 * POWER(10,30)</f>
        <v>1.85E+30</v>
      </c>
      <c r="F66" s="6">
        <v>686450.0</v>
      </c>
      <c r="G66" s="18">
        <v>5531.0</v>
      </c>
      <c r="H66" s="19">
        <v>5531.0</v>
      </c>
    </row>
    <row r="67">
      <c r="A67" s="9">
        <v>66.0</v>
      </c>
      <c r="B67" s="20" t="s">
        <v>73</v>
      </c>
      <c r="C67" s="11">
        <v>11.0</v>
      </c>
      <c r="D67" s="11">
        <v>42.0</v>
      </c>
      <c r="E67" s="12">
        <f> 9.57 * POWER(10,30)</f>
        <v>9.57E+30</v>
      </c>
      <c r="F67" s="11">
        <v>449000.0</v>
      </c>
      <c r="G67" s="25">
        <v>3550.0</v>
      </c>
      <c r="H67" s="26">
        <v>3550.0</v>
      </c>
    </row>
    <row r="68">
      <c r="A68" s="4">
        <v>67.0</v>
      </c>
      <c r="B68" s="17" t="s">
        <v>74</v>
      </c>
      <c r="C68" s="6">
        <v>11.0</v>
      </c>
      <c r="D68" s="6">
        <v>42.0</v>
      </c>
      <c r="E68" s="7">
        <f> 1.989 * POWER(10,30)</f>
        <v>1.989E+30</v>
      </c>
      <c r="F68" s="6">
        <v>234285.0</v>
      </c>
      <c r="G68" s="18">
        <v>3488.0</v>
      </c>
      <c r="H68" s="19">
        <v>3488.0</v>
      </c>
    </row>
    <row r="69">
      <c r="A69" s="9">
        <v>68.0</v>
      </c>
      <c r="B69" s="20" t="s">
        <v>75</v>
      </c>
      <c r="C69" s="11">
        <v>11.0</v>
      </c>
      <c r="D69" s="11">
        <v>87.0</v>
      </c>
      <c r="E69" s="12">
        <f> 2.68 * POWER(10,24)</f>
        <v>2.68E+24</v>
      </c>
      <c r="F69" s="11">
        <v>219000.0</v>
      </c>
      <c r="G69" s="21">
        <v>3412.0</v>
      </c>
      <c r="H69" s="22">
        <v>3412.0</v>
      </c>
    </row>
    <row r="70">
      <c r="A70" s="4">
        <v>69.0</v>
      </c>
      <c r="B70" s="17" t="s">
        <v>76</v>
      </c>
      <c r="C70" s="6">
        <v>21.0</v>
      </c>
      <c r="D70" s="6">
        <v>83.0</v>
      </c>
      <c r="E70" s="7">
        <f> 1.29 * POWER(10,30)</f>
        <v>1.29E+30</v>
      </c>
      <c r="F70" s="6">
        <v>2510.0</v>
      </c>
      <c r="G70" s="18">
        <v>4120.0</v>
      </c>
      <c r="H70" s="19">
        <v>4120.0</v>
      </c>
    </row>
    <row r="71">
      <c r="A71" s="9">
        <v>70.0</v>
      </c>
      <c r="B71" s="20" t="s">
        <v>77</v>
      </c>
      <c r="C71" s="11">
        <v>11.0</v>
      </c>
      <c r="D71" s="11">
        <v>31.0</v>
      </c>
      <c r="E71" s="12">
        <f> 8.4 * POWER(10,29)</f>
        <v>8.4E+29</v>
      </c>
      <c r="F71" s="11">
        <v>288177.0</v>
      </c>
      <c r="G71" s="21">
        <v>3586.0</v>
      </c>
      <c r="H71" s="22">
        <v>3586.0</v>
      </c>
    </row>
    <row r="72">
      <c r="A72" s="4">
        <v>71.0</v>
      </c>
      <c r="B72" s="17" t="s">
        <v>78</v>
      </c>
      <c r="C72" s="6">
        <v>11.0</v>
      </c>
      <c r="D72" s="6">
        <v>4.0</v>
      </c>
      <c r="E72" s="7">
        <f> 9.7 * POWER(10,28)</f>
        <v>9.7E+28</v>
      </c>
      <c r="F72" s="6">
        <v>84180.0</v>
      </c>
      <c r="G72" s="18">
        <v>2550.0</v>
      </c>
      <c r="H72" s="19">
        <v>2550.0</v>
      </c>
    </row>
    <row r="73">
      <c r="A73" s="9">
        <v>72.0</v>
      </c>
      <c r="B73" s="20" t="s">
        <v>79</v>
      </c>
      <c r="C73" s="11">
        <v>7.0</v>
      </c>
      <c r="D73" s="11">
        <v>12.0</v>
      </c>
      <c r="E73" s="12">
        <f> 4.77 * POWER(10,25)</f>
        <v>4.77E+25</v>
      </c>
      <c r="F73" s="11">
        <v>691320.0</v>
      </c>
      <c r="G73" s="21">
        <v>5217.0</v>
      </c>
      <c r="H73" s="22">
        <v>5217.0</v>
      </c>
    </row>
    <row r="74">
      <c r="A74" s="4">
        <v>73.0</v>
      </c>
      <c r="B74" s="17" t="s">
        <v>80</v>
      </c>
      <c r="C74" s="6">
        <v>11.0</v>
      </c>
      <c r="D74" s="6">
        <v>36.0</v>
      </c>
      <c r="E74" s="7">
        <f> 7.956 * POWER(10,29)</f>
        <v>7.956E+29</v>
      </c>
      <c r="F74" s="6">
        <v>479000.0</v>
      </c>
      <c r="G74" s="18">
        <v>3562.0</v>
      </c>
      <c r="H74" s="19">
        <v>3562.0</v>
      </c>
    </row>
    <row r="75">
      <c r="A75" s="9">
        <v>74.0</v>
      </c>
      <c r="B75" s="20" t="s">
        <v>81</v>
      </c>
      <c r="C75" s="11">
        <v>7.0</v>
      </c>
      <c r="D75" s="11">
        <v>68.0</v>
      </c>
      <c r="E75" s="12">
        <f> 1.75 * POWER(10,30)</f>
        <v>1.75E+30</v>
      </c>
      <c r="F75" s="11">
        <v>632000.0</v>
      </c>
      <c r="G75" s="21">
        <v>5385.0</v>
      </c>
      <c r="H75" s="22">
        <v>5385.0</v>
      </c>
    </row>
    <row r="76">
      <c r="A76" s="4">
        <v>75.0</v>
      </c>
      <c r="B76" s="17" t="s">
        <v>82</v>
      </c>
      <c r="C76" s="6">
        <v>7.0</v>
      </c>
      <c r="D76" s="6">
        <v>65.0</v>
      </c>
      <c r="E76" s="7">
        <f> 1.492 * POWER(10,30)</f>
        <v>1.492E+30</v>
      </c>
      <c r="F76" s="6">
        <v>499000.0</v>
      </c>
      <c r="G76" s="18">
        <v>4977.0</v>
      </c>
      <c r="H76" s="19">
        <v>4977.0</v>
      </c>
    </row>
    <row r="77">
      <c r="A77" s="9">
        <v>76.0</v>
      </c>
      <c r="B77" s="20" t="s">
        <v>83</v>
      </c>
      <c r="C77" s="11">
        <v>7.0</v>
      </c>
      <c r="D77" s="11">
        <v>1.0</v>
      </c>
      <c r="E77" s="12">
        <f> 2.53 * POWER(10,30)</f>
        <v>2.53E+30</v>
      </c>
      <c r="F77" s="11">
        <v>1029000.0</v>
      </c>
      <c r="G77" s="21">
        <v>6107.0</v>
      </c>
      <c r="H77" s="22">
        <v>6107.0</v>
      </c>
    </row>
    <row r="78">
      <c r="A78" s="4">
        <v>77.0</v>
      </c>
      <c r="B78" s="17" t="s">
        <v>84</v>
      </c>
      <c r="C78" s="6">
        <v>7.0</v>
      </c>
      <c r="D78" s="6">
        <v>83.0</v>
      </c>
      <c r="E78" s="7">
        <f> 2.148 * POWER(10,30)</f>
        <v>2.148E+30</v>
      </c>
      <c r="F78" s="6">
        <v>815360.0</v>
      </c>
      <c r="G78" s="18">
        <v>5892.0</v>
      </c>
      <c r="H78" s="19">
        <v>5892.0</v>
      </c>
    </row>
    <row r="79">
      <c r="A79" s="9">
        <v>78.0</v>
      </c>
      <c r="B79" s="20" t="s">
        <v>85</v>
      </c>
      <c r="C79" s="11">
        <v>7.0</v>
      </c>
      <c r="D79" s="11">
        <v>50.0</v>
      </c>
      <c r="E79" s="12">
        <f> 1.65 * POWER(10,30)</f>
        <v>1.65E+30</v>
      </c>
      <c r="F79" s="11">
        <v>720000.0</v>
      </c>
      <c r="G79" s="21">
        <v>5664.0</v>
      </c>
      <c r="H79" s="22">
        <v>5664.0</v>
      </c>
    </row>
    <row r="80">
      <c r="A80" s="4">
        <v>79.0</v>
      </c>
      <c r="B80" s="17" t="s">
        <v>86</v>
      </c>
      <c r="C80" s="6">
        <v>11.0</v>
      </c>
      <c r="D80" s="6">
        <v>21.0</v>
      </c>
      <c r="E80" s="7">
        <f> 3.66 * POWER(10,29)</f>
        <v>3.66E+29</v>
      </c>
      <c r="F80" s="6">
        <v>149000.0</v>
      </c>
      <c r="G80" s="23">
        <v>3216.0</v>
      </c>
      <c r="H80" s="24">
        <v>3216.0</v>
      </c>
    </row>
    <row r="81">
      <c r="A81" s="9">
        <v>80.0</v>
      </c>
      <c r="B81" s="20" t="s">
        <v>87</v>
      </c>
      <c r="C81" s="11">
        <v>11.0</v>
      </c>
      <c r="D81" s="11">
        <v>33.0</v>
      </c>
      <c r="E81" s="12">
        <f> 1.32 * POWER(10,30)</f>
        <v>1.32E+30</v>
      </c>
      <c r="F81" s="11">
        <v>240000.0</v>
      </c>
      <c r="G81" s="21"/>
      <c r="H81" s="22"/>
    </row>
    <row r="82">
      <c r="A82" s="4">
        <v>81.0</v>
      </c>
      <c r="B82" s="17" t="s">
        <v>88</v>
      </c>
      <c r="C82" s="6">
        <v>22.0</v>
      </c>
      <c r="D82" s="6">
        <v>6.0</v>
      </c>
      <c r="E82" s="7">
        <f> 2.15 * POWER(10,30)</f>
        <v>2.15E+30</v>
      </c>
      <c r="F82" s="6">
        <v>946150.0</v>
      </c>
      <c r="G82" s="18">
        <v>5704.0</v>
      </c>
      <c r="H82" s="19">
        <v>5704.0</v>
      </c>
    </row>
    <row r="83">
      <c r="A83" s="9">
        <v>82.0</v>
      </c>
      <c r="B83" s="20" t="s">
        <v>89</v>
      </c>
      <c r="C83" s="11">
        <v>11.0</v>
      </c>
      <c r="D83" s="11">
        <v>27.0</v>
      </c>
      <c r="E83" s="12">
        <f> 6.14 * POWER(10,29)</f>
        <v>6.14E+29</v>
      </c>
      <c r="F83" s="11">
        <v>222000.0</v>
      </c>
      <c r="G83" s="21">
        <v>3384.0</v>
      </c>
      <c r="H83" s="22">
        <v>3384.0</v>
      </c>
    </row>
    <row r="84">
      <c r="A84" s="4">
        <v>83.0</v>
      </c>
      <c r="B84" s="17" t="s">
        <v>90</v>
      </c>
      <c r="C84" s="6">
        <v>11.0</v>
      </c>
      <c r="D84" s="6">
        <v>6.0</v>
      </c>
      <c r="E84" s="7">
        <f> 1.25 * POWER(10,30)</f>
        <v>1.25E+30</v>
      </c>
      <c r="F84" s="6">
        <v>480000.0</v>
      </c>
      <c r="G84" s="18"/>
      <c r="H84" s="19"/>
    </row>
    <row r="85">
      <c r="A85" s="9">
        <v>84.0</v>
      </c>
      <c r="B85" s="20" t="s">
        <v>91</v>
      </c>
      <c r="C85" s="11">
        <v>7.0</v>
      </c>
      <c r="D85" s="11">
        <v>18.0</v>
      </c>
      <c r="E85" s="12">
        <f> 2.58 * POWER(10,30)</f>
        <v>2.58E+30</v>
      </c>
      <c r="F85" s="11">
        <v>514000.0</v>
      </c>
      <c r="G85" s="21">
        <v>5177.0</v>
      </c>
      <c r="H85" s="22">
        <v>5177.0</v>
      </c>
    </row>
    <row r="86">
      <c r="A86" s="4">
        <v>85.0</v>
      </c>
      <c r="B86" s="17" t="s">
        <v>92</v>
      </c>
      <c r="C86" s="6">
        <v>7.0</v>
      </c>
      <c r="D86" s="6">
        <v>53.0</v>
      </c>
      <c r="E86" s="7">
        <f> 2.17 * POWER(10,30)</f>
        <v>2.17E+30</v>
      </c>
      <c r="F86" s="6">
        <v>950000.0</v>
      </c>
      <c r="G86" s="18">
        <v>6013.0</v>
      </c>
      <c r="H86" s="19">
        <v>6013.0</v>
      </c>
    </row>
    <row r="87">
      <c r="A87" s="9">
        <v>86.0</v>
      </c>
      <c r="B87" s="20" t="s">
        <v>93</v>
      </c>
      <c r="C87" s="11">
        <v>11.0</v>
      </c>
      <c r="D87" s="11">
        <v>36.0</v>
      </c>
      <c r="E87" s="12">
        <f> 8.35 * POWER(10,29)</f>
        <v>8.35E+29</v>
      </c>
      <c r="F87" s="11">
        <v>277480.0</v>
      </c>
      <c r="G87" s="25">
        <v>3466.0</v>
      </c>
      <c r="H87" s="26">
        <v>3466.0</v>
      </c>
    </row>
    <row r="88">
      <c r="A88" s="4">
        <v>87.0</v>
      </c>
      <c r="B88" s="17" t="s">
        <v>94</v>
      </c>
      <c r="C88" s="6">
        <v>11.0</v>
      </c>
      <c r="D88" s="6">
        <v>10.0</v>
      </c>
      <c r="E88" s="7">
        <f> 6.47 * POWER(10,29)</f>
        <v>6.47E+29</v>
      </c>
      <c r="F88" s="6">
        <v>228000.0</v>
      </c>
      <c r="G88" s="18">
        <v>3490.0</v>
      </c>
      <c r="H88" s="19">
        <v>3490.0</v>
      </c>
    </row>
    <row r="89">
      <c r="A89" s="9">
        <v>88.0</v>
      </c>
      <c r="B89" s="20" t="s">
        <v>95</v>
      </c>
      <c r="C89" s="11">
        <v>7.0</v>
      </c>
      <c r="D89" s="11">
        <v>28.0</v>
      </c>
      <c r="E89" s="12">
        <f> 1.57 * POWER(10,30)</f>
        <v>1.57E+30</v>
      </c>
      <c r="F89" s="11">
        <v>540000.0</v>
      </c>
      <c r="G89" s="21">
        <v>4942.0</v>
      </c>
      <c r="H89" s="22">
        <v>4942.0</v>
      </c>
    </row>
    <row r="90">
      <c r="A90" s="4">
        <v>89.0</v>
      </c>
      <c r="B90" s="17" t="s">
        <v>96</v>
      </c>
      <c r="C90" s="6">
        <v>22.0</v>
      </c>
      <c r="D90" s="6">
        <v>64.0</v>
      </c>
      <c r="E90" s="7">
        <f> 1.07 * POWER(10,30)</f>
        <v>1.07E+30</v>
      </c>
      <c r="F90" s="6">
        <v>984000.0</v>
      </c>
      <c r="G90" s="18">
        <v>6180.0</v>
      </c>
      <c r="H90" s="19">
        <v>6180.0</v>
      </c>
    </row>
    <row r="91">
      <c r="A91" s="9">
        <v>90.0</v>
      </c>
      <c r="B91" s="20" t="s">
        <v>97</v>
      </c>
      <c r="C91" s="11">
        <v>7.0</v>
      </c>
      <c r="D91" s="11">
        <v>4.0</v>
      </c>
      <c r="E91" s="12">
        <f> 1.49 * POWER(10,30)</f>
        <v>1.49E+30</v>
      </c>
      <c r="F91" s="11">
        <v>508000.0</v>
      </c>
      <c r="G91" s="21">
        <v>5646.0</v>
      </c>
      <c r="H91" s="22">
        <v>5646.0</v>
      </c>
    </row>
    <row r="92">
      <c r="A92" s="4">
        <v>91.0</v>
      </c>
      <c r="B92" s="17" t="s">
        <v>98</v>
      </c>
      <c r="C92" s="6">
        <v>7.0</v>
      </c>
      <c r="D92" s="6">
        <v>40.0</v>
      </c>
      <c r="E92" s="7">
        <f> 1.93 * POWER(10,30)</f>
        <v>1.93E+30</v>
      </c>
      <c r="F92" s="6">
        <v>694000.0</v>
      </c>
      <c r="G92" s="18">
        <v>5293.0</v>
      </c>
      <c r="H92" s="19">
        <v>5293.0</v>
      </c>
    </row>
    <row r="93">
      <c r="A93" s="9">
        <v>92.0</v>
      </c>
      <c r="B93" s="20" t="s">
        <v>99</v>
      </c>
      <c r="C93" s="11">
        <v>7.0</v>
      </c>
      <c r="D93" s="11">
        <v>38.0</v>
      </c>
      <c r="E93" s="12">
        <f> 1.99 * POWER(10,30)</f>
        <v>1.99E+30</v>
      </c>
      <c r="F93" s="11">
        <v>637343.0</v>
      </c>
      <c r="G93" s="21">
        <v>5640.0</v>
      </c>
      <c r="H93" s="22">
        <v>5640.0</v>
      </c>
    </row>
    <row r="94">
      <c r="A94" s="4">
        <v>93.0</v>
      </c>
      <c r="B94" s="17" t="s">
        <v>100</v>
      </c>
      <c r="C94" s="6">
        <v>7.0</v>
      </c>
      <c r="D94" s="6">
        <v>86.0</v>
      </c>
      <c r="E94" s="7">
        <f> 1.45 * POWER(10,30)</f>
        <v>1.45E+30</v>
      </c>
      <c r="F94" s="6">
        <v>471342.0</v>
      </c>
      <c r="G94" s="18">
        <v>4640.0</v>
      </c>
      <c r="H94" s="19">
        <v>4640.0</v>
      </c>
    </row>
    <row r="95">
      <c r="A95" s="9">
        <v>94.0</v>
      </c>
      <c r="B95" s="20" t="s">
        <v>101</v>
      </c>
      <c r="C95" s="11">
        <v>7.0</v>
      </c>
      <c r="D95" s="11">
        <v>53.0</v>
      </c>
      <c r="E95" s="12">
        <f> 1.33 * POWER(10,30)</f>
        <v>1.33E+30</v>
      </c>
      <c r="F95" s="11">
        <v>486000.0</v>
      </c>
      <c r="G95" s="21">
        <v>5205.0</v>
      </c>
      <c r="H95" s="22">
        <v>5205.0</v>
      </c>
    </row>
    <row r="96">
      <c r="A96" s="4">
        <v>95.0</v>
      </c>
      <c r="B96" s="17" t="s">
        <v>102</v>
      </c>
      <c r="C96" s="6">
        <v>11.0</v>
      </c>
      <c r="D96" s="6">
        <v>29.0</v>
      </c>
      <c r="E96" s="7">
        <f> 2.76 * POWER(10,29)</f>
        <v>2.76E+29</v>
      </c>
      <c r="F96" s="6">
        <v>120.0</v>
      </c>
      <c r="G96" s="18">
        <v>2960.0</v>
      </c>
      <c r="H96" s="19">
        <v>2960.0</v>
      </c>
    </row>
    <row r="97">
      <c r="A97" s="9">
        <v>96.0</v>
      </c>
      <c r="B97" s="20" t="s">
        <v>103</v>
      </c>
      <c r="C97" s="11">
        <v>22.0</v>
      </c>
      <c r="D97" s="11">
        <v>61.0</v>
      </c>
      <c r="E97" s="12">
        <f> 1.67 * POWER(10,30)</f>
        <v>1.67E+30</v>
      </c>
      <c r="F97" s="11">
        <v>560000.0</v>
      </c>
      <c r="G97" s="21">
        <v>4962.0</v>
      </c>
      <c r="H97" s="22">
        <v>4962.0</v>
      </c>
    </row>
    <row r="98">
      <c r="A98" s="4">
        <v>97.0</v>
      </c>
      <c r="B98" s="17" t="s">
        <v>104</v>
      </c>
      <c r="C98" s="6">
        <v>7.0</v>
      </c>
      <c r="D98" s="6">
        <v>3.0</v>
      </c>
      <c r="E98" s="7">
        <f> 2.077 * POWER(10,30)</f>
        <v>2.077E+30</v>
      </c>
      <c r="F98" s="6">
        <v>885000.0</v>
      </c>
      <c r="G98" s="18"/>
      <c r="H98" s="19"/>
    </row>
    <row r="99">
      <c r="A99" s="9">
        <v>98.0</v>
      </c>
      <c r="B99" s="20" t="s">
        <v>105</v>
      </c>
      <c r="C99" s="11">
        <v>7.0</v>
      </c>
      <c r="D99" s="11">
        <v>34.0</v>
      </c>
      <c r="E99" s="12">
        <f> 1.96 * POWER(10,30)</f>
        <v>1.96E+30</v>
      </c>
      <c r="F99" s="11">
        <v>838600.0</v>
      </c>
      <c r="G99" s="21"/>
      <c r="H99" s="22"/>
    </row>
    <row r="100">
      <c r="A100" s="4">
        <v>99.0</v>
      </c>
      <c r="B100" s="17" t="s">
        <v>106</v>
      </c>
      <c r="C100" s="6">
        <v>7.0</v>
      </c>
      <c r="D100" s="6">
        <v>42.0</v>
      </c>
      <c r="E100" s="7">
        <f> 2.35 * POWER(10,30)</f>
        <v>2.35E+30</v>
      </c>
      <c r="F100" s="6">
        <v>767000.0</v>
      </c>
      <c r="G100" s="18">
        <v>5874.0</v>
      </c>
      <c r="H100" s="19">
        <v>5874.0</v>
      </c>
    </row>
    <row r="101">
      <c r="A101" s="9">
        <v>100.0</v>
      </c>
      <c r="B101" s="20" t="s">
        <v>107</v>
      </c>
      <c r="C101" s="11">
        <v>11.0</v>
      </c>
      <c r="D101" s="11">
        <v>21.0</v>
      </c>
      <c r="E101" s="12">
        <f> 2.3 * POWER(10,25)</f>
        <v>2.3E+25</v>
      </c>
      <c r="F101" s="11">
        <v>5700.0</v>
      </c>
      <c r="G101" s="25">
        <v>3717.0</v>
      </c>
      <c r="H101" s="26">
        <v>3717.0</v>
      </c>
    </row>
    <row r="102">
      <c r="A102" s="4">
        <v>101.0</v>
      </c>
      <c r="B102" s="17" t="s">
        <v>108</v>
      </c>
      <c r="C102" s="6">
        <v>7.0</v>
      </c>
      <c r="D102" s="6">
        <v>66.0</v>
      </c>
      <c r="E102" s="7">
        <f> 1.21 * POWER(10,30)</f>
        <v>1.21E+30</v>
      </c>
      <c r="F102" s="6">
        <v>452000.0</v>
      </c>
      <c r="G102" s="23">
        <v>4294.0</v>
      </c>
      <c r="H102" s="24">
        <v>4294.0</v>
      </c>
    </row>
    <row r="103">
      <c r="A103" s="9">
        <v>102.0</v>
      </c>
      <c r="B103" s="20" t="s">
        <v>109</v>
      </c>
      <c r="C103" s="11">
        <v>11.0</v>
      </c>
      <c r="D103" s="11">
        <v>77.0</v>
      </c>
      <c r="E103" s="12">
        <f> 7.96 * POWER(10,29)</f>
        <v>7.96E+29</v>
      </c>
      <c r="F103" s="11">
        <v>250000.0</v>
      </c>
      <c r="G103" s="21">
        <v>3420.0</v>
      </c>
      <c r="H103" s="22">
        <v>3420.0</v>
      </c>
    </row>
    <row r="104">
      <c r="A104" s="4">
        <v>103.0</v>
      </c>
      <c r="B104" s="17" t="s">
        <v>110</v>
      </c>
      <c r="C104" s="6">
        <v>11.0</v>
      </c>
      <c r="D104" s="6">
        <v>33.0</v>
      </c>
      <c r="E104" s="7">
        <f> 8.27 * POWER(10,29)</f>
        <v>8.27E+29</v>
      </c>
      <c r="F104" s="6">
        <v>3459.0</v>
      </c>
      <c r="G104" s="18">
        <v>3480.0</v>
      </c>
      <c r="H104" s="19">
        <v>3480.0</v>
      </c>
    </row>
    <row r="105">
      <c r="A105" s="9">
        <v>104.0</v>
      </c>
      <c r="B105" s="20" t="s">
        <v>111</v>
      </c>
      <c r="C105" s="11">
        <v>7.0</v>
      </c>
      <c r="D105" s="11">
        <v>37.0</v>
      </c>
      <c r="E105" s="12">
        <f> 1.27 * POWER(10,30)</f>
        <v>1.27E+30</v>
      </c>
      <c r="F105" s="11">
        <v>877000.0</v>
      </c>
      <c r="G105" s="21">
        <v>6201.0</v>
      </c>
      <c r="H105" s="22">
        <v>6201.0</v>
      </c>
    </row>
    <row r="106">
      <c r="A106" s="4">
        <v>105.0</v>
      </c>
      <c r="B106" s="17" t="s">
        <v>112</v>
      </c>
      <c r="C106" s="6">
        <v>22.0</v>
      </c>
      <c r="D106" s="6">
        <v>78.0</v>
      </c>
      <c r="E106" s="7">
        <f> 1.61 * POWER(10,30)</f>
        <v>1.61E+30</v>
      </c>
      <c r="F106" s="6">
        <v>486000.0</v>
      </c>
      <c r="G106" s="18">
        <v>5606.0</v>
      </c>
      <c r="H106" s="19">
        <v>5606.0</v>
      </c>
    </row>
    <row r="107">
      <c r="A107" s="9">
        <v>106.0</v>
      </c>
      <c r="B107" s="20" t="s">
        <v>113</v>
      </c>
      <c r="C107" s="11">
        <v>7.0</v>
      </c>
      <c r="D107" s="11">
        <v>37.0</v>
      </c>
      <c r="E107" s="12">
        <f> 1.4 * POWER(10,30)</f>
        <v>1.4E+30</v>
      </c>
      <c r="F107" s="11">
        <v>600000.0</v>
      </c>
      <c r="G107" s="25">
        <v>5256.0</v>
      </c>
      <c r="H107" s="26">
        <v>5256.0</v>
      </c>
    </row>
    <row r="108">
      <c r="A108" s="4">
        <v>107.0</v>
      </c>
      <c r="B108" s="17" t="s">
        <v>114</v>
      </c>
      <c r="C108" s="6">
        <v>21.0</v>
      </c>
      <c r="D108" s="6">
        <v>52.0</v>
      </c>
      <c r="E108" s="7">
        <f> 1.51 * POWER(10,30)</f>
        <v>1.51E+30</v>
      </c>
      <c r="F108" s="6">
        <v>523200.0</v>
      </c>
      <c r="G108" s="18">
        <v>5040.0</v>
      </c>
      <c r="H108" s="19">
        <v>5040.0</v>
      </c>
    </row>
    <row r="109">
      <c r="A109" s="9">
        <v>108.0</v>
      </c>
      <c r="B109" s="20" t="s">
        <v>115</v>
      </c>
      <c r="C109" s="11">
        <v>22.0</v>
      </c>
      <c r="D109" s="11">
        <v>9.0</v>
      </c>
      <c r="E109" s="12">
        <f> 2.17 * POWER(10,30)</f>
        <v>2.17E+30</v>
      </c>
      <c r="F109" s="11">
        <v>1015000.0</v>
      </c>
      <c r="G109" s="21">
        <v>5600.0</v>
      </c>
      <c r="H109" s="22">
        <v>5600.0</v>
      </c>
    </row>
    <row r="110">
      <c r="A110" s="4">
        <v>109.0</v>
      </c>
      <c r="B110" s="17" t="s">
        <v>116</v>
      </c>
      <c r="C110" s="6">
        <v>11.0</v>
      </c>
      <c r="D110" s="6">
        <v>31.0</v>
      </c>
      <c r="E110" s="7">
        <f> 2.72 * POWER(10,29)</f>
        <v>2.72E+29</v>
      </c>
      <c r="F110" s="6">
        <v>119400.0</v>
      </c>
      <c r="G110" s="18">
        <v>3068.0</v>
      </c>
      <c r="H110" s="19">
        <v>3068.0</v>
      </c>
    </row>
    <row r="111">
      <c r="A111" s="9">
        <v>110.0</v>
      </c>
      <c r="B111" s="20" t="s">
        <v>117</v>
      </c>
      <c r="C111" s="11">
        <v>7.0</v>
      </c>
      <c r="D111" s="11">
        <v>48.0</v>
      </c>
      <c r="E111" s="12">
        <f> 2.189 * POWER(10,30)</f>
        <v>2.189E+30</v>
      </c>
      <c r="F111" s="11">
        <v>6957000.0</v>
      </c>
      <c r="G111" s="21"/>
      <c r="H111" s="22"/>
    </row>
    <row r="112">
      <c r="A112" s="4">
        <v>111.0</v>
      </c>
      <c r="B112" s="17" t="s">
        <v>118</v>
      </c>
      <c r="C112" s="6">
        <v>7.0</v>
      </c>
      <c r="D112" s="6">
        <v>43.0</v>
      </c>
      <c r="E112" s="7">
        <f> 2.11 * POWER(10,30)</f>
        <v>2.11E+30</v>
      </c>
      <c r="F112" s="6">
        <v>770000.0</v>
      </c>
      <c r="G112" s="18">
        <v>5911.0</v>
      </c>
      <c r="H112" s="19">
        <v>5911.0</v>
      </c>
    </row>
    <row r="113">
      <c r="A113" s="9">
        <v>112.0</v>
      </c>
      <c r="B113" s="20" t="s">
        <v>119</v>
      </c>
      <c r="C113" s="11">
        <v>7.0</v>
      </c>
      <c r="D113" s="11">
        <v>70.0</v>
      </c>
      <c r="E113" s="12">
        <f> 1.33 * POWER(10,30)</f>
        <v>1.33E+30</v>
      </c>
      <c r="F113" s="11">
        <v>507422.3</v>
      </c>
      <c r="G113" s="25">
        <v>4684.0</v>
      </c>
      <c r="H113" s="26">
        <v>4684.0</v>
      </c>
    </row>
    <row r="114">
      <c r="A114" s="4">
        <v>113.0</v>
      </c>
      <c r="B114" s="17" t="s">
        <v>120</v>
      </c>
      <c r="C114" s="6">
        <v>7.0</v>
      </c>
      <c r="D114" s="6">
        <v>62.0</v>
      </c>
      <c r="E114" s="7">
        <f> 2.844 * POWER(10,30)</f>
        <v>2.844E+30</v>
      </c>
      <c r="F114" s="6">
        <v>1004650.0</v>
      </c>
      <c r="G114" s="18">
        <v>7429.0</v>
      </c>
      <c r="H114" s="19">
        <v>7429.0</v>
      </c>
    </row>
    <row r="115">
      <c r="A115" s="9">
        <v>114.0</v>
      </c>
      <c r="B115" s="20" t="s">
        <v>121</v>
      </c>
      <c r="C115" s="11">
        <v>21.0</v>
      </c>
      <c r="D115" s="11">
        <v>70.0</v>
      </c>
      <c r="E115" s="12">
        <f> 1.66 * POWER(10,30)</f>
        <v>1.66E+30</v>
      </c>
      <c r="F115" s="11">
        <v>550000.0</v>
      </c>
      <c r="G115" s="21">
        <v>4875.0</v>
      </c>
      <c r="H115" s="22">
        <v>4875.0</v>
      </c>
    </row>
    <row r="116">
      <c r="A116" s="4">
        <v>115.0</v>
      </c>
      <c r="B116" s="17" t="s">
        <v>122</v>
      </c>
      <c r="C116" s="6">
        <v>7.0</v>
      </c>
      <c r="D116" s="6">
        <v>85.0</v>
      </c>
      <c r="E116" s="7">
        <f> 2.13 * POWER(10,30)</f>
        <v>2.13E+30</v>
      </c>
      <c r="F116" s="6">
        <v>828000.0</v>
      </c>
      <c r="G116" s="18">
        <v>5823.0</v>
      </c>
      <c r="H116" s="19">
        <v>5823.0</v>
      </c>
    </row>
    <row r="117">
      <c r="A117" s="9">
        <v>116.0</v>
      </c>
      <c r="B117" s="20" t="s">
        <v>123</v>
      </c>
      <c r="C117" s="11">
        <v>11.0</v>
      </c>
      <c r="D117" s="11">
        <v>46.0</v>
      </c>
      <c r="E117" s="12">
        <f> 1.091 * POWER(10,30)</f>
        <v>1.091E+30</v>
      </c>
      <c r="F117" s="11">
        <v>41742.0</v>
      </c>
      <c r="G117" s="25">
        <v>3835.0</v>
      </c>
      <c r="H117" s="26">
        <v>3835.0</v>
      </c>
    </row>
    <row r="118">
      <c r="A118" s="4">
        <v>117.0</v>
      </c>
      <c r="B118" s="17" t="s">
        <v>124</v>
      </c>
      <c r="C118" s="6">
        <v>7.0</v>
      </c>
      <c r="D118" s="6">
        <v>60.0</v>
      </c>
      <c r="E118" s="7">
        <f> 2.13 * POWER(10,30)</f>
        <v>2.13E+30</v>
      </c>
      <c r="F118" s="6">
        <v>9600000.0</v>
      </c>
      <c r="G118" s="18">
        <v>5836.0</v>
      </c>
      <c r="H118" s="19">
        <v>5836.0</v>
      </c>
    </row>
    <row r="119">
      <c r="A119" s="9">
        <v>118.0</v>
      </c>
      <c r="B119" s="20" t="s">
        <v>125</v>
      </c>
      <c r="C119" s="11">
        <v>7.0</v>
      </c>
      <c r="D119" s="11">
        <v>16.0</v>
      </c>
      <c r="E119" s="12">
        <f> 2.077 * POWER(10,30)</f>
        <v>2.077E+30</v>
      </c>
      <c r="F119" s="11">
        <v>785000.0</v>
      </c>
      <c r="G119" s="21">
        <v>5767.0</v>
      </c>
      <c r="H119" s="22">
        <v>5767.0</v>
      </c>
    </row>
    <row r="120">
      <c r="A120" s="4">
        <v>119.0</v>
      </c>
      <c r="B120" s="17" t="s">
        <v>126</v>
      </c>
      <c r="C120" s="6">
        <v>7.0</v>
      </c>
      <c r="D120" s="6">
        <v>66.0</v>
      </c>
      <c r="E120" s="7">
        <f> 1.67 * POWER(10,30)</f>
        <v>1.67E+30</v>
      </c>
      <c r="F120" s="6">
        <v>605000.0</v>
      </c>
      <c r="G120" s="18">
        <v>5300.0</v>
      </c>
      <c r="H120" s="19">
        <v>5300.0</v>
      </c>
    </row>
    <row r="121">
      <c r="A121" s="9">
        <v>120.0</v>
      </c>
      <c r="B121" s="20" t="s">
        <v>127</v>
      </c>
      <c r="C121" s="12"/>
      <c r="D121" s="11">
        <v>68.0</v>
      </c>
      <c r="E121" s="12">
        <f> 3.023 * POWER(10,30)</f>
        <v>3.023E+30</v>
      </c>
      <c r="F121" s="11">
        <v>557072.0</v>
      </c>
      <c r="G121" s="25">
        <v>4440.0</v>
      </c>
      <c r="H121" s="26">
        <v>4440.0</v>
      </c>
    </row>
    <row r="122">
      <c r="A122" s="4">
        <v>121.0</v>
      </c>
      <c r="B122" s="17" t="s">
        <v>128</v>
      </c>
      <c r="C122" s="6">
        <v>7.0</v>
      </c>
      <c r="D122" s="6">
        <v>49.0</v>
      </c>
      <c r="E122" s="7">
        <f> 1.89 * POWER(10,30)</f>
        <v>1.89E+30</v>
      </c>
      <c r="F122" s="6">
        <v>620000.0</v>
      </c>
      <c r="G122" s="23">
        <v>5799.0</v>
      </c>
      <c r="H122" s="24">
        <v>5799.0</v>
      </c>
    </row>
    <row r="123">
      <c r="A123" s="9">
        <v>122.0</v>
      </c>
      <c r="B123" s="20" t="s">
        <v>129</v>
      </c>
      <c r="C123" s="11">
        <v>7.0</v>
      </c>
      <c r="D123" s="11">
        <v>78.0</v>
      </c>
      <c r="E123" s="12">
        <f> 1.475 * POWER(10,30)</f>
        <v>1.475E+30</v>
      </c>
      <c r="F123" s="11">
        <v>7000.0</v>
      </c>
      <c r="G123" s="25">
        <v>4364.0</v>
      </c>
      <c r="H123" s="26">
        <v>4364.0</v>
      </c>
    </row>
    <row r="124">
      <c r="A124" s="4">
        <v>123.0</v>
      </c>
      <c r="B124" s="17" t="s">
        <v>130</v>
      </c>
      <c r="C124" s="6">
        <v>7.0</v>
      </c>
      <c r="D124" s="6">
        <v>7.0</v>
      </c>
      <c r="E124" s="7">
        <f> 1.95 * POWER(10,30)</f>
        <v>1.95E+30</v>
      </c>
      <c r="F124" s="7"/>
      <c r="G124" s="18">
        <v>5485.0</v>
      </c>
      <c r="H124" s="19">
        <v>5485.0</v>
      </c>
    </row>
    <row r="125">
      <c r="A125" s="9">
        <v>124.0</v>
      </c>
      <c r="B125" s="20" t="s">
        <v>131</v>
      </c>
      <c r="C125" s="11">
        <v>7.0</v>
      </c>
      <c r="D125" s="11">
        <v>34.0</v>
      </c>
      <c r="E125" s="12">
        <f> 1.61 * POWER(10,30)</f>
        <v>1.61E+30</v>
      </c>
      <c r="F125" s="11">
        <v>653000.0</v>
      </c>
      <c r="G125" s="21">
        <v>5348.0</v>
      </c>
      <c r="H125" s="22">
        <v>5348.0</v>
      </c>
    </row>
    <row r="126">
      <c r="A126" s="4">
        <v>125.0</v>
      </c>
      <c r="B126" s="17" t="s">
        <v>132</v>
      </c>
      <c r="C126" s="6">
        <v>7.0</v>
      </c>
      <c r="D126" s="6">
        <v>86.0</v>
      </c>
      <c r="E126" s="7">
        <f> 2.18 * POWER(10,30)</f>
        <v>2.18E+30</v>
      </c>
      <c r="F126" s="6">
        <v>730000.0</v>
      </c>
      <c r="G126" s="18">
        <v>5897.0</v>
      </c>
      <c r="H126" s="19">
        <v>5897.0</v>
      </c>
    </row>
    <row r="127">
      <c r="A127" s="9">
        <v>126.0</v>
      </c>
      <c r="B127" s="20" t="s">
        <v>133</v>
      </c>
      <c r="C127" s="11">
        <v>8.0</v>
      </c>
      <c r="D127" s="11">
        <v>88.0</v>
      </c>
      <c r="E127" s="12">
        <f> 6.68 * POWER(10,30)</f>
        <v>6.68E+30</v>
      </c>
      <c r="F127" s="11">
        <v>7310000.0</v>
      </c>
      <c r="G127" s="21">
        <v>4971.0</v>
      </c>
      <c r="H127" s="22">
        <v>4971.0</v>
      </c>
    </row>
    <row r="128">
      <c r="A128" s="4">
        <v>127.0</v>
      </c>
      <c r="B128" s="17" t="s">
        <v>134</v>
      </c>
      <c r="C128" s="6">
        <v>7.0</v>
      </c>
      <c r="D128" s="6">
        <v>86.0</v>
      </c>
      <c r="E128" s="7">
        <f> 2.08 * POWER(10,30)</f>
        <v>2.08E+30</v>
      </c>
      <c r="F128" s="6">
        <v>696340.0</v>
      </c>
      <c r="G128" s="18">
        <v>5783.0</v>
      </c>
      <c r="H128" s="19">
        <v>5783.0</v>
      </c>
    </row>
    <row r="129">
      <c r="A129" s="9">
        <v>128.0</v>
      </c>
      <c r="B129" s="20" t="s">
        <v>135</v>
      </c>
      <c r="C129" s="11">
        <v>7.0</v>
      </c>
      <c r="D129" s="11">
        <v>60.0</v>
      </c>
      <c r="E129" s="12">
        <f> 2.41 * POWER(10,30)</f>
        <v>2.41E+30</v>
      </c>
      <c r="F129" s="11">
        <v>900000.0</v>
      </c>
      <c r="G129" s="21">
        <v>6196.0</v>
      </c>
      <c r="H129" s="22">
        <v>6196.0</v>
      </c>
    </row>
    <row r="130">
      <c r="A130" s="4">
        <v>129.0</v>
      </c>
      <c r="B130" s="17" t="s">
        <v>136</v>
      </c>
      <c r="C130" s="6">
        <v>21.0</v>
      </c>
      <c r="D130" s="6">
        <v>74.0</v>
      </c>
      <c r="E130" s="7">
        <f> 1.29 * POWER(10,30)</f>
        <v>1.29E+30</v>
      </c>
      <c r="F130" s="6">
        <v>15600.0</v>
      </c>
      <c r="G130" s="23">
        <v>4316.0</v>
      </c>
      <c r="H130" s="24">
        <v>4316.0</v>
      </c>
    </row>
    <row r="131">
      <c r="A131" s="9">
        <v>130.0</v>
      </c>
      <c r="B131" s="20" t="s">
        <v>137</v>
      </c>
      <c r="C131" s="11">
        <v>7.0</v>
      </c>
      <c r="D131" s="25">
        <v>19.0</v>
      </c>
      <c r="E131" s="12">
        <f> 1.72 * POWER(10,30)</f>
        <v>1.72E+30</v>
      </c>
      <c r="F131" s="11">
        <v>608600.0</v>
      </c>
      <c r="G131" s="21">
        <v>5730.0</v>
      </c>
      <c r="H131" s="22">
        <v>5730.0</v>
      </c>
    </row>
    <row r="132">
      <c r="A132" s="4">
        <v>131.0</v>
      </c>
      <c r="B132" s="17" t="s">
        <v>138</v>
      </c>
      <c r="C132" s="6">
        <v>7.0</v>
      </c>
      <c r="D132" s="23">
        <v>52.0</v>
      </c>
      <c r="E132" s="7">
        <f> 1.59 * POWER(10,30)</f>
        <v>1.59E+30</v>
      </c>
      <c r="F132" s="6">
        <v>550000.0</v>
      </c>
      <c r="G132" s="18">
        <v>5417.0</v>
      </c>
      <c r="H132" s="19">
        <v>5417.0</v>
      </c>
    </row>
    <row r="133">
      <c r="A133" s="9">
        <v>132.0</v>
      </c>
      <c r="B133" s="20" t="s">
        <v>139</v>
      </c>
      <c r="C133" s="11">
        <v>11.0</v>
      </c>
      <c r="D133" s="25">
        <v>4.0</v>
      </c>
      <c r="E133" s="12">
        <f> 5.37 * POWER(10,29)</f>
        <v>5.37E+29</v>
      </c>
      <c r="F133" s="11">
        <v>229581.0</v>
      </c>
      <c r="G133" s="21">
        <v>3497.0</v>
      </c>
      <c r="H133" s="22">
        <v>3497.0</v>
      </c>
    </row>
    <row r="134">
      <c r="A134" s="4">
        <v>133.0</v>
      </c>
      <c r="B134" s="17" t="s">
        <v>140</v>
      </c>
      <c r="C134" s="6">
        <v>11.0</v>
      </c>
      <c r="D134" s="23">
        <v>52.0</v>
      </c>
      <c r="E134" s="7">
        <f> 1.06 * POWER(10,30)</f>
        <v>1.06E+30</v>
      </c>
      <c r="F134" s="6">
        <v>3777.0</v>
      </c>
      <c r="G134" s="18">
        <v>3871.0</v>
      </c>
      <c r="H134" s="19">
        <v>3871.0</v>
      </c>
    </row>
    <row r="135">
      <c r="A135" s="9">
        <v>134.0</v>
      </c>
      <c r="B135" s="20" t="s">
        <v>141</v>
      </c>
      <c r="C135" s="11">
        <v>7.0</v>
      </c>
      <c r="D135" s="25">
        <v>49.0</v>
      </c>
      <c r="E135" s="12">
        <f> 1.59 * POWER(10,30)</f>
        <v>1.59E+30</v>
      </c>
      <c r="F135" s="11">
        <v>493000.0</v>
      </c>
      <c r="G135" s="21">
        <v>4950.0</v>
      </c>
      <c r="H135" s="22">
        <v>4950.0</v>
      </c>
    </row>
    <row r="136">
      <c r="A136" s="4">
        <v>135.0</v>
      </c>
      <c r="B136" s="17" t="s">
        <v>142</v>
      </c>
      <c r="C136" s="6">
        <v>7.0</v>
      </c>
      <c r="D136" s="23">
        <v>83.0</v>
      </c>
      <c r="E136" s="7">
        <f> 1.31 * POWER(10,30)</f>
        <v>1.31E+30</v>
      </c>
      <c r="F136" s="7"/>
      <c r="G136" s="23">
        <v>4227.0</v>
      </c>
      <c r="H136" s="24">
        <v>4227.0</v>
      </c>
    </row>
    <row r="137">
      <c r="A137" s="9">
        <v>136.0</v>
      </c>
      <c r="B137" s="20" t="s">
        <v>143</v>
      </c>
      <c r="C137" s="11">
        <v>11.0</v>
      </c>
      <c r="D137" s="25">
        <v>78.0</v>
      </c>
      <c r="E137" s="12">
        <f> 1.035 * POWER(10,30)</f>
        <v>1.035E+30</v>
      </c>
      <c r="F137" s="11">
        <v>328000.0</v>
      </c>
      <c r="G137" s="25">
        <v>3655.0</v>
      </c>
      <c r="H137" s="26">
        <v>3655.0</v>
      </c>
    </row>
    <row r="138">
      <c r="A138" s="4">
        <v>137.0</v>
      </c>
      <c r="B138" s="17" t="s">
        <v>144</v>
      </c>
      <c r="C138" s="6">
        <v>7.0</v>
      </c>
      <c r="D138" s="23">
        <v>77.0</v>
      </c>
      <c r="E138" s="7">
        <f> 1.37 * POWER(10,30)</f>
        <v>1.37E+30</v>
      </c>
      <c r="F138" s="6">
        <v>1554.5</v>
      </c>
      <c r="G138" s="18">
        <v>4285.0</v>
      </c>
      <c r="H138" s="19">
        <v>4285.0</v>
      </c>
    </row>
    <row r="139">
      <c r="A139" s="9">
        <v>138.0</v>
      </c>
      <c r="B139" s="20" t="s">
        <v>145</v>
      </c>
      <c r="C139" s="11">
        <v>11.0</v>
      </c>
      <c r="D139" s="25">
        <v>78.0</v>
      </c>
      <c r="E139" s="12">
        <f> 1.29 * POWER(10,30)</f>
        <v>1.29E+30</v>
      </c>
      <c r="F139" s="11">
        <v>10410.0</v>
      </c>
      <c r="G139" s="21">
        <v>4258.0</v>
      </c>
      <c r="H139" s="22">
        <v>4258.0</v>
      </c>
    </row>
    <row r="140">
      <c r="A140" s="4">
        <v>139.0</v>
      </c>
      <c r="B140" s="17" t="s">
        <v>146</v>
      </c>
      <c r="C140" s="6">
        <v>11.0</v>
      </c>
      <c r="D140" s="23">
        <v>21.0</v>
      </c>
      <c r="E140" s="7">
        <f> 6.55 * POWER(10,29)</f>
        <v>6.55E+29</v>
      </c>
      <c r="F140" s="6">
        <v>6371.0</v>
      </c>
      <c r="G140" s="23">
        <v>3623.0</v>
      </c>
      <c r="H140" s="24">
        <v>3623.0</v>
      </c>
    </row>
    <row r="141">
      <c r="A141" s="9">
        <v>140.0</v>
      </c>
      <c r="B141" s="20" t="s">
        <v>147</v>
      </c>
      <c r="C141" s="11">
        <v>7.0</v>
      </c>
      <c r="D141" s="25">
        <v>34.0</v>
      </c>
      <c r="E141" s="12">
        <f> 2.03 * POWER(10,30)</f>
        <v>2.03E+30</v>
      </c>
      <c r="F141" s="11">
        <v>673253.0</v>
      </c>
      <c r="G141" s="25">
        <v>5770.0</v>
      </c>
      <c r="H141" s="26">
        <v>5770.0</v>
      </c>
    </row>
    <row r="142">
      <c r="A142" s="4">
        <v>141.0</v>
      </c>
      <c r="B142" s="17" t="s">
        <v>148</v>
      </c>
      <c r="C142" s="6">
        <v>21.0</v>
      </c>
      <c r="D142" s="23">
        <v>77.0</v>
      </c>
      <c r="E142" s="7">
        <f> 1.56 * POWER(10,30)</f>
        <v>1.56E+30</v>
      </c>
      <c r="F142" s="6">
        <v>592000.0</v>
      </c>
      <c r="G142" s="18">
        <v>5455.0</v>
      </c>
      <c r="H142" s="19">
        <v>5455.0</v>
      </c>
    </row>
    <row r="143">
      <c r="A143" s="9">
        <v>142.0</v>
      </c>
      <c r="B143" s="20" t="s">
        <v>149</v>
      </c>
      <c r="C143" s="11">
        <v>11.0</v>
      </c>
      <c r="D143" s="25">
        <v>31.0</v>
      </c>
      <c r="E143" s="12">
        <f> 3.58 * POWER(10,29)</f>
        <v>3.58E+29</v>
      </c>
      <c r="F143" s="11">
        <v>241000.0</v>
      </c>
      <c r="G143" s="21">
        <v>3157.0</v>
      </c>
      <c r="H143" s="22">
        <v>3157.0</v>
      </c>
    </row>
    <row r="144">
      <c r="A144" s="4">
        <v>143.0</v>
      </c>
      <c r="B144" s="17" t="s">
        <v>150</v>
      </c>
      <c r="C144" s="6">
        <v>7.0</v>
      </c>
      <c r="D144" s="23">
        <v>19.0</v>
      </c>
      <c r="E144" s="7">
        <f> 1.824 * POWER(10,30)</f>
        <v>1.824E+30</v>
      </c>
      <c r="F144" s="6">
        <v>624000.0</v>
      </c>
      <c r="G144" s="18">
        <v>5444.0</v>
      </c>
      <c r="H144" s="19">
        <v>5444.0</v>
      </c>
    </row>
    <row r="145">
      <c r="A145" s="9">
        <v>144.0</v>
      </c>
      <c r="B145" s="20" t="s">
        <v>151</v>
      </c>
      <c r="C145" s="11">
        <v>7.0</v>
      </c>
      <c r="D145" s="25">
        <v>86.0</v>
      </c>
      <c r="E145" s="12">
        <f> 1.664 * POWER(10,30)</f>
        <v>1.664E+30</v>
      </c>
      <c r="F145" s="11">
        <v>550000.0</v>
      </c>
      <c r="G145" s="21">
        <v>5185.0</v>
      </c>
      <c r="H145" s="22">
        <v>5185.0</v>
      </c>
    </row>
    <row r="146">
      <c r="A146" s="4">
        <v>145.0</v>
      </c>
      <c r="B146" s="17" t="s">
        <v>152</v>
      </c>
      <c r="C146" s="6">
        <v>7.0</v>
      </c>
      <c r="D146" s="23">
        <v>52.0</v>
      </c>
      <c r="E146" s="7">
        <f> 1.6 * POWER(10,30)</f>
        <v>1.6E+30</v>
      </c>
      <c r="F146" s="6">
        <v>506000.0</v>
      </c>
      <c r="G146" s="18">
        <v>4809.0</v>
      </c>
      <c r="H146" s="19">
        <v>4809.0</v>
      </c>
    </row>
    <row r="147">
      <c r="A147" s="9">
        <v>146.0</v>
      </c>
      <c r="B147" s="20" t="s">
        <v>153</v>
      </c>
      <c r="C147" s="11">
        <v>7.0</v>
      </c>
      <c r="D147" s="25">
        <v>78.0</v>
      </c>
      <c r="E147" s="12">
        <f> 2.17 * POWER(10,30)</f>
        <v>2.17E+30</v>
      </c>
      <c r="F147" s="11">
        <v>930000.0</v>
      </c>
      <c r="G147" s="21">
        <v>4970.0</v>
      </c>
      <c r="H147" s="22">
        <v>4970.0</v>
      </c>
    </row>
    <row r="148">
      <c r="A148" s="4">
        <v>147.0</v>
      </c>
      <c r="B148" s="17" t="s">
        <v>154</v>
      </c>
      <c r="C148" s="6">
        <v>11.0</v>
      </c>
      <c r="D148" s="23">
        <v>4.0</v>
      </c>
      <c r="E148" s="7">
        <f> 2.07 * POWER(10,30)</f>
        <v>2.07E+30</v>
      </c>
      <c r="F148" s="6">
        <v>138900.0</v>
      </c>
      <c r="G148" s="23">
        <v>3297.0</v>
      </c>
      <c r="H148" s="24">
        <v>3297.0</v>
      </c>
    </row>
    <row r="149">
      <c r="A149" s="9">
        <v>148.0</v>
      </c>
      <c r="B149" s="20" t="s">
        <v>155</v>
      </c>
      <c r="C149" s="11">
        <v>11.0</v>
      </c>
      <c r="D149" s="25">
        <v>86.0</v>
      </c>
      <c r="E149" s="12">
        <f> 1.59 * POWER(10,30)</f>
        <v>1.59E+30</v>
      </c>
      <c r="F149" s="11">
        <v>532000.0</v>
      </c>
      <c r="G149" s="21">
        <v>5213.0</v>
      </c>
      <c r="H149" s="22">
        <v>5213.0</v>
      </c>
    </row>
    <row r="150">
      <c r="A150" s="4">
        <v>149.0</v>
      </c>
      <c r="B150" s="17" t="s">
        <v>156</v>
      </c>
      <c r="C150" s="6">
        <v>7.0</v>
      </c>
      <c r="D150" s="23">
        <v>43.0</v>
      </c>
      <c r="E150" s="7">
        <f> 1.71 * POWER(10,30)</f>
        <v>1.71E+30</v>
      </c>
      <c r="F150" s="6">
        <v>594428.0</v>
      </c>
      <c r="G150" s="18">
        <v>5320.0</v>
      </c>
      <c r="H150" s="19">
        <v>5320.0</v>
      </c>
    </row>
    <row r="151">
      <c r="A151" s="9">
        <v>150.0</v>
      </c>
      <c r="B151" s="20" t="s">
        <v>157</v>
      </c>
      <c r="C151" s="11">
        <v>7.0</v>
      </c>
      <c r="D151" s="25">
        <v>12.0</v>
      </c>
      <c r="E151" s="12">
        <f> 1.99 * POWER(10,30)</f>
        <v>1.99E+30</v>
      </c>
      <c r="F151" s="11">
        <v>888000.0</v>
      </c>
      <c r="G151" s="21">
        <v>6199.0</v>
      </c>
      <c r="H151" s="22">
        <v>6199.0</v>
      </c>
    </row>
    <row r="152">
      <c r="A152" s="4">
        <v>151.0</v>
      </c>
      <c r="B152" s="17" t="s">
        <v>158</v>
      </c>
      <c r="C152" s="6">
        <v>11.0</v>
      </c>
      <c r="D152" s="23">
        <v>52.0</v>
      </c>
      <c r="E152" s="7">
        <f> 1.31 * POWER(10,30)</f>
        <v>1.31E+30</v>
      </c>
      <c r="F152" s="6">
        <v>420470.0</v>
      </c>
      <c r="G152" s="18">
        <v>3359.0</v>
      </c>
      <c r="H152" s="19">
        <v>3359.0</v>
      </c>
    </row>
    <row r="153">
      <c r="A153" s="9">
        <v>152.0</v>
      </c>
      <c r="B153" s="20" t="s">
        <v>159</v>
      </c>
      <c r="C153" s="11">
        <v>8.0</v>
      </c>
      <c r="D153" s="25">
        <v>48.0</v>
      </c>
      <c r="E153" s="12">
        <f> 3.02 * POWER(10,30)</f>
        <v>3.02E+30</v>
      </c>
      <c r="F153" s="11">
        <v>2923200.0</v>
      </c>
      <c r="G153" s="25">
        <v>5025.0</v>
      </c>
      <c r="H153" s="26">
        <v>5025.0</v>
      </c>
    </row>
    <row r="154">
      <c r="A154" s="4">
        <v>153.0</v>
      </c>
      <c r="B154" s="17" t="s">
        <v>160</v>
      </c>
      <c r="C154" s="6">
        <v>7.0</v>
      </c>
      <c r="D154" s="23">
        <v>50.0</v>
      </c>
      <c r="E154" s="7">
        <f> 5.35 * POWER(10,30)</f>
        <v>5.35E+30</v>
      </c>
      <c r="F154" s="6">
        <v>523000.0</v>
      </c>
      <c r="G154" s="18">
        <v>4714.0</v>
      </c>
      <c r="H154" s="19">
        <v>4714.0</v>
      </c>
    </row>
    <row r="155">
      <c r="A155" s="9">
        <v>154.0</v>
      </c>
      <c r="B155" s="20" t="s">
        <v>161</v>
      </c>
      <c r="C155" s="11">
        <v>7.0</v>
      </c>
      <c r="D155" s="25">
        <v>21.0</v>
      </c>
      <c r="E155" s="12">
        <f> 1.29 * POWER(10,30)</f>
        <v>1.29E+30</v>
      </c>
      <c r="F155" s="11">
        <v>464812.0</v>
      </c>
      <c r="G155" s="25">
        <v>4079.0</v>
      </c>
      <c r="H155" s="26">
        <v>4079.0</v>
      </c>
    </row>
    <row r="156">
      <c r="A156" s="4">
        <v>155.0</v>
      </c>
      <c r="B156" s="17" t="s">
        <v>162</v>
      </c>
      <c r="C156" s="6">
        <v>7.0</v>
      </c>
      <c r="D156" s="23">
        <v>31.0</v>
      </c>
      <c r="E156" s="7">
        <f> 2.098 * POWER(10,30)</f>
        <v>2.098E+30</v>
      </c>
      <c r="F156" s="6">
        <v>864760.0</v>
      </c>
      <c r="G156" s="18">
        <v>5793.0</v>
      </c>
      <c r="H156" s="19">
        <v>5793.0</v>
      </c>
    </row>
    <row r="157">
      <c r="A157" s="9">
        <v>156.0</v>
      </c>
      <c r="B157" s="20" t="s">
        <v>163</v>
      </c>
      <c r="C157" s="11">
        <v>7.0</v>
      </c>
      <c r="D157" s="25">
        <v>43.0</v>
      </c>
      <c r="E157" s="12">
        <f> 1.98 * POWER(10,30)</f>
        <v>1.98E+30</v>
      </c>
      <c r="F157" s="11">
        <v>991000.0</v>
      </c>
      <c r="G157" s="25">
        <v>6120.0</v>
      </c>
      <c r="H157" s="26">
        <v>6120.0</v>
      </c>
    </row>
    <row r="158">
      <c r="A158" s="4">
        <v>157.0</v>
      </c>
      <c r="B158" s="17" t="s">
        <v>164</v>
      </c>
      <c r="C158" s="6">
        <v>7.0</v>
      </c>
      <c r="D158" s="23">
        <v>55.0</v>
      </c>
      <c r="E158" s="7">
        <f> 1.81 * POWER(10,30)</f>
        <v>1.81E+30</v>
      </c>
      <c r="F158" s="6">
        <v>570318.0</v>
      </c>
      <c r="G158" s="18">
        <v>5275.0</v>
      </c>
      <c r="H158" s="19">
        <v>5275.0</v>
      </c>
    </row>
    <row r="159">
      <c r="A159" s="9">
        <v>158.0</v>
      </c>
      <c r="B159" s="20" t="s">
        <v>165</v>
      </c>
      <c r="C159" s="11">
        <v>7.0</v>
      </c>
      <c r="D159" s="25">
        <v>51.0</v>
      </c>
      <c r="E159" s="12">
        <f> 1.08 * POWER(10,27)</f>
        <v>1.08E+27</v>
      </c>
      <c r="F159" s="11">
        <v>696340.0</v>
      </c>
      <c r="G159" s="21"/>
      <c r="H159" s="22"/>
    </row>
    <row r="160">
      <c r="A160" s="4">
        <v>159.0</v>
      </c>
      <c r="B160" s="17" t="s">
        <v>166</v>
      </c>
      <c r="C160" s="6">
        <v>7.0</v>
      </c>
      <c r="D160" s="23">
        <v>31.0</v>
      </c>
      <c r="E160" s="7">
        <f> 1.14 * POWER(10,30)</f>
        <v>1.14E+30</v>
      </c>
      <c r="F160" s="6">
        <v>343000.0</v>
      </c>
      <c r="G160" s="18">
        <v>4974.0</v>
      </c>
      <c r="H160" s="19">
        <v>4974.0</v>
      </c>
    </row>
    <row r="161">
      <c r="A161" s="9">
        <v>160.0</v>
      </c>
      <c r="B161" s="20" t="s">
        <v>167</v>
      </c>
      <c r="C161" s="11">
        <v>21.0</v>
      </c>
      <c r="D161" s="25">
        <v>72.0</v>
      </c>
      <c r="E161" s="12">
        <f> 1.49 * POWER(10,30)</f>
        <v>1.49E+30</v>
      </c>
      <c r="F161" s="11">
        <v>487438.0</v>
      </c>
      <c r="G161" s="25">
        <v>4473.0</v>
      </c>
      <c r="H161" s="26">
        <v>4473.0</v>
      </c>
    </row>
    <row r="162">
      <c r="A162" s="4">
        <v>161.0</v>
      </c>
      <c r="B162" s="17" t="s">
        <v>168</v>
      </c>
      <c r="C162" s="6">
        <v>7.0</v>
      </c>
      <c r="D162" s="23">
        <v>66.0</v>
      </c>
      <c r="E162" s="7">
        <f> 1.65 * POWER(10,30)</f>
        <v>1.65E+30</v>
      </c>
      <c r="F162" s="6">
        <v>16500.89</v>
      </c>
      <c r="G162" s="18">
        <v>4975.0</v>
      </c>
      <c r="H162" s="19">
        <v>4975.0</v>
      </c>
    </row>
    <row r="163">
      <c r="A163" s="9">
        <v>162.0</v>
      </c>
      <c r="B163" s="20" t="s">
        <v>169</v>
      </c>
      <c r="C163" s="11">
        <v>7.0</v>
      </c>
      <c r="D163" s="25">
        <v>59.0</v>
      </c>
      <c r="E163" s="12">
        <f> 1.7 * POWER(10,30)</f>
        <v>1.7E+30</v>
      </c>
      <c r="F163" s="11">
        <v>5888000.0</v>
      </c>
      <c r="G163" s="21">
        <v>5275.0</v>
      </c>
      <c r="H163" s="22">
        <v>5275.0</v>
      </c>
    </row>
    <row r="164">
      <c r="A164" s="4">
        <v>163.0</v>
      </c>
      <c r="B164" s="17" t="s">
        <v>170</v>
      </c>
      <c r="C164" s="6">
        <v>7.0</v>
      </c>
      <c r="D164" s="23">
        <v>34.0</v>
      </c>
      <c r="E164" s="7">
        <f> 3.38 * POWER(10,29)</f>
        <v>3.38E+29</v>
      </c>
      <c r="F164" s="7"/>
      <c r="G164" s="23">
        <v>5217.0</v>
      </c>
      <c r="H164" s="24">
        <v>5217.0</v>
      </c>
    </row>
    <row r="165">
      <c r="A165" s="9">
        <v>164.0</v>
      </c>
      <c r="B165" s="20" t="s">
        <v>171</v>
      </c>
      <c r="C165" s="11">
        <v>7.0</v>
      </c>
      <c r="D165" s="25">
        <v>12.0</v>
      </c>
      <c r="E165" s="12">
        <f> 2.78 * POWER(10,30)</f>
        <v>2.78E+30</v>
      </c>
      <c r="F165" s="11">
        <v>695700.0</v>
      </c>
      <c r="G165" s="21">
        <v>5791.0</v>
      </c>
      <c r="H165" s="22">
        <v>5791.0</v>
      </c>
    </row>
    <row r="166">
      <c r="A166" s="4">
        <v>165.0</v>
      </c>
      <c r="B166" s="17" t="s">
        <v>172</v>
      </c>
      <c r="C166" s="6">
        <v>21.0</v>
      </c>
      <c r="D166" s="23">
        <v>52.0</v>
      </c>
      <c r="E166" s="7">
        <f> 1.29 * POWER(10,30)</f>
        <v>1.29E+30</v>
      </c>
      <c r="F166" s="6">
        <v>426500.0</v>
      </c>
      <c r="G166" s="18">
        <v>4493.0</v>
      </c>
      <c r="H166" s="19">
        <v>4493.0</v>
      </c>
    </row>
    <row r="167">
      <c r="A167" s="9">
        <v>166.0</v>
      </c>
      <c r="B167" s="20" t="s">
        <v>173</v>
      </c>
      <c r="C167" s="12"/>
      <c r="D167" s="25">
        <v>31.0</v>
      </c>
      <c r="E167" s="12">
        <f> 1.08 * POWER(10,30)</f>
        <v>1.08E+30</v>
      </c>
      <c r="F167" s="11">
        <v>473500.0</v>
      </c>
      <c r="G167" s="21">
        <v>3788.0</v>
      </c>
      <c r="H167" s="22">
        <v>3788.0</v>
      </c>
    </row>
    <row r="168">
      <c r="A168" s="4">
        <v>167.0</v>
      </c>
      <c r="B168" s="17" t="s">
        <v>174</v>
      </c>
      <c r="C168" s="6">
        <v>7.0</v>
      </c>
      <c r="D168" s="23">
        <v>73.0</v>
      </c>
      <c r="E168" s="7">
        <f> 1.79 * POWER(10,30)</f>
        <v>1.79E+30</v>
      </c>
      <c r="F168" s="7"/>
      <c r="G168" s="18">
        <v>5413.0</v>
      </c>
      <c r="H168" s="19">
        <v>5413.0</v>
      </c>
    </row>
    <row r="169">
      <c r="A169" s="9">
        <v>168.0</v>
      </c>
      <c r="B169" s="20" t="s">
        <v>175</v>
      </c>
      <c r="C169" s="11">
        <v>7.0</v>
      </c>
      <c r="D169" s="25">
        <v>4.0</v>
      </c>
      <c r="E169" s="12">
        <f> 1.7 * POWER(10,30)</f>
        <v>1.7E+30</v>
      </c>
      <c r="F169" s="11">
        <v>626130.0</v>
      </c>
      <c r="G169" s="21">
        <v>5038.0</v>
      </c>
      <c r="H169" s="22">
        <v>5038.0</v>
      </c>
    </row>
    <row r="170">
      <c r="A170" s="4">
        <v>169.0</v>
      </c>
      <c r="B170" s="17" t="s">
        <v>176</v>
      </c>
      <c r="C170" s="6">
        <v>7.0</v>
      </c>
      <c r="D170" s="23">
        <v>4.0</v>
      </c>
      <c r="E170" s="7">
        <f> 1.85 * POWER(10,30)</f>
        <v>1.85E+30</v>
      </c>
      <c r="F170" s="7"/>
      <c r="G170" s="23">
        <v>5378.0</v>
      </c>
      <c r="H170" s="24">
        <v>5378.0</v>
      </c>
    </row>
    <row r="171">
      <c r="A171" s="9">
        <v>170.0</v>
      </c>
      <c r="B171" s="20" t="s">
        <v>177</v>
      </c>
      <c r="C171" s="11">
        <v>7.0</v>
      </c>
      <c r="D171" s="25">
        <v>73.0</v>
      </c>
      <c r="E171" s="12">
        <f> 4.4556 * POWER(10,30)</f>
        <v>4.4556E+30</v>
      </c>
      <c r="F171" s="12"/>
      <c r="G171" s="25">
        <v>5731.0</v>
      </c>
      <c r="H171" s="26">
        <v>5731.0</v>
      </c>
    </row>
    <row r="172">
      <c r="A172" s="4">
        <v>171.0</v>
      </c>
      <c r="B172" s="17" t="s">
        <v>178</v>
      </c>
      <c r="C172" s="6">
        <v>7.0</v>
      </c>
      <c r="D172" s="23">
        <v>4.0</v>
      </c>
      <c r="E172" s="7">
        <f> 2.2 * POWER(10,30)</f>
        <v>2.2E+30</v>
      </c>
      <c r="F172" s="6">
        <v>792000.0</v>
      </c>
      <c r="G172" s="18">
        <v>5400.0</v>
      </c>
      <c r="H172" s="19">
        <v>5400.0</v>
      </c>
    </row>
    <row r="173">
      <c r="A173" s="9">
        <v>172.0</v>
      </c>
      <c r="B173" s="20" t="s">
        <v>179</v>
      </c>
      <c r="C173" s="11">
        <v>7.0</v>
      </c>
      <c r="D173" s="25">
        <v>4.0</v>
      </c>
      <c r="E173" s="12">
        <f> 1.48 * POWER(10,30)</f>
        <v>1.48E+30</v>
      </c>
      <c r="F173" s="11">
        <v>499904.0</v>
      </c>
      <c r="G173" s="25">
        <v>4663.0</v>
      </c>
      <c r="H173" s="26">
        <v>4663.0</v>
      </c>
    </row>
    <row r="174">
      <c r="A174" s="4">
        <v>173.0</v>
      </c>
      <c r="B174" s="17" t="s">
        <v>180</v>
      </c>
      <c r="C174" s="6">
        <v>7.0</v>
      </c>
      <c r="D174" s="23">
        <v>83.0</v>
      </c>
      <c r="E174" s="7">
        <f> 2.43 * POWER(10,30)</f>
        <v>2.43E+30</v>
      </c>
      <c r="F174" s="6">
        <v>1083000.0</v>
      </c>
      <c r="G174" s="18">
        <v>5638.0</v>
      </c>
      <c r="H174" s="19">
        <v>5638.0</v>
      </c>
    </row>
    <row r="175">
      <c r="A175" s="9">
        <v>174.0</v>
      </c>
      <c r="B175" s="20" t="s">
        <v>181</v>
      </c>
      <c r="C175" s="11">
        <v>7.0</v>
      </c>
      <c r="D175" s="25">
        <v>31.0</v>
      </c>
      <c r="E175" s="12">
        <f> 1.86 * POWER(10,30)</f>
        <v>1.86E+30</v>
      </c>
      <c r="F175" s="11">
        <v>597000.0</v>
      </c>
      <c r="G175" s="21">
        <v>5541.0</v>
      </c>
      <c r="H175" s="22">
        <v>5541.0</v>
      </c>
    </row>
    <row r="176">
      <c r="A176" s="4">
        <v>175.0</v>
      </c>
      <c r="B176" s="17" t="s">
        <v>182</v>
      </c>
      <c r="C176" s="6">
        <v>7.0</v>
      </c>
      <c r="D176" s="23">
        <v>52.0</v>
      </c>
      <c r="E176" s="7">
        <f> 9.94 * POWER(10,29)</f>
        <v>9.94E+29</v>
      </c>
      <c r="F176" s="6">
        <v>335000.0</v>
      </c>
      <c r="G176" s="18">
        <v>4249.0</v>
      </c>
      <c r="H176" s="19">
        <v>4249.0</v>
      </c>
    </row>
    <row r="177">
      <c r="A177" s="9">
        <v>176.0</v>
      </c>
      <c r="B177" s="20" t="s">
        <v>183</v>
      </c>
      <c r="C177" s="11">
        <v>7.0</v>
      </c>
      <c r="D177" s="25">
        <v>52.0</v>
      </c>
      <c r="E177" s="12">
        <f> 2.05 * POWER(10,30)</f>
        <v>2.05E+30</v>
      </c>
      <c r="F177" s="11">
        <v>744310.0</v>
      </c>
      <c r="G177" s="21">
        <v>5687.0</v>
      </c>
      <c r="H177" s="22">
        <v>5687.0</v>
      </c>
    </row>
    <row r="178">
      <c r="A178" s="4">
        <v>177.0</v>
      </c>
      <c r="B178" s="17" t="s">
        <v>184</v>
      </c>
      <c r="C178" s="6">
        <v>7.0</v>
      </c>
      <c r="D178" s="23">
        <v>52.0</v>
      </c>
      <c r="E178" s="7">
        <f> 2.304 * POWER(10,30)</f>
        <v>2.304E+30</v>
      </c>
      <c r="F178" s="6">
        <v>902320.0</v>
      </c>
      <c r="G178" s="18">
        <v>6190.0</v>
      </c>
      <c r="H178" s="19">
        <v>6190.0</v>
      </c>
    </row>
    <row r="179">
      <c r="A179" s="9">
        <v>178.0</v>
      </c>
      <c r="B179" s="20" t="s">
        <v>185</v>
      </c>
      <c r="C179" s="11">
        <v>7.0</v>
      </c>
      <c r="D179" s="25">
        <v>31.0</v>
      </c>
      <c r="E179" s="12">
        <f> 1.33 * POWER(10,30)</f>
        <v>1.33E+30</v>
      </c>
      <c r="F179" s="12"/>
      <c r="G179" s="21">
        <v>4450.0</v>
      </c>
      <c r="H179" s="22">
        <v>4450.0</v>
      </c>
    </row>
    <row r="180">
      <c r="A180" s="4">
        <v>179.0</v>
      </c>
      <c r="B180" s="17" t="s">
        <v>186</v>
      </c>
      <c r="C180" s="6">
        <v>11.0</v>
      </c>
      <c r="D180" s="23">
        <v>31.0</v>
      </c>
      <c r="E180" s="7">
        <f> 9.62 * POWER(10,29)</f>
        <v>9.62E+29</v>
      </c>
      <c r="F180" s="6">
        <v>385000.0</v>
      </c>
      <c r="G180" s="18">
        <v>3705.0</v>
      </c>
      <c r="H180" s="19">
        <v>3705.0</v>
      </c>
    </row>
    <row r="181">
      <c r="A181" s="9">
        <v>180.0</v>
      </c>
      <c r="B181" s="20" t="s">
        <v>187</v>
      </c>
      <c r="C181" s="11">
        <v>7.0</v>
      </c>
      <c r="D181" s="25">
        <v>52.0</v>
      </c>
      <c r="E181" s="12">
        <f> 1.843 * POWER(10,30)</f>
        <v>1.843E+30</v>
      </c>
      <c r="F181" s="11">
        <v>658000.0</v>
      </c>
      <c r="G181" s="21">
        <v>5466.0</v>
      </c>
      <c r="H181" s="22">
        <v>5466.0</v>
      </c>
    </row>
    <row r="182">
      <c r="A182" s="4">
        <v>181.0</v>
      </c>
      <c r="B182" s="17" t="s">
        <v>188</v>
      </c>
      <c r="C182" s="6">
        <v>7.0</v>
      </c>
      <c r="D182" s="23">
        <v>86.0</v>
      </c>
      <c r="E182" s="7">
        <f> 1.83 * POWER(10,30)</f>
        <v>1.83E+30</v>
      </c>
      <c r="F182" s="6">
        <v>616000.0</v>
      </c>
      <c r="G182" s="23">
        <v>5250.0</v>
      </c>
      <c r="H182" s="24">
        <v>5250.0</v>
      </c>
    </row>
    <row r="183">
      <c r="A183" s="9">
        <v>182.0</v>
      </c>
      <c r="B183" s="20" t="s">
        <v>189</v>
      </c>
      <c r="C183" s="11">
        <v>10.0</v>
      </c>
      <c r="D183" s="25">
        <v>86.0</v>
      </c>
      <c r="E183" s="12">
        <f> 2.784 * POWER(10,30)</f>
        <v>2.784E+30</v>
      </c>
      <c r="F183" s="11">
        <v>10.0</v>
      </c>
      <c r="G183" s="21">
        <v>28856.0</v>
      </c>
      <c r="H183" s="22">
        <v>28856.0</v>
      </c>
    </row>
    <row r="184">
      <c r="A184" s="4">
        <v>183.0</v>
      </c>
      <c r="B184" s="17" t="s">
        <v>190</v>
      </c>
      <c r="C184" s="6">
        <v>7.0</v>
      </c>
      <c r="D184" s="23">
        <v>52.0</v>
      </c>
      <c r="E184" s="7">
        <f> 1.52 * POWER(10,30)</f>
        <v>1.52E+30</v>
      </c>
      <c r="F184" s="6">
        <v>445250.0</v>
      </c>
      <c r="G184" s="18">
        <v>4925.0</v>
      </c>
      <c r="H184" s="19">
        <v>4925.0</v>
      </c>
    </row>
    <row r="185">
      <c r="A185" s="9">
        <v>184.0</v>
      </c>
      <c r="B185" s="20" t="s">
        <v>191</v>
      </c>
      <c r="C185" s="11">
        <v>7.0</v>
      </c>
      <c r="D185" s="25">
        <v>31.0</v>
      </c>
      <c r="E185" s="12">
        <f> 1.82 * POWER(10,30)</f>
        <v>1.82E+30</v>
      </c>
      <c r="F185" s="11">
        <v>622000.0</v>
      </c>
      <c r="G185" s="21">
        <v>5190.0</v>
      </c>
      <c r="H185" s="22">
        <v>5190.0</v>
      </c>
    </row>
    <row r="186">
      <c r="A186" s="4">
        <v>185.0</v>
      </c>
      <c r="B186" s="17" t="s">
        <v>192</v>
      </c>
      <c r="C186" s="6">
        <v>7.0</v>
      </c>
      <c r="D186" s="23">
        <v>52.0</v>
      </c>
      <c r="E186" s="7">
        <f> 2.148 * POWER(10,30)</f>
        <v>2.148E+30</v>
      </c>
      <c r="F186" s="6">
        <v>1066554.0</v>
      </c>
      <c r="G186" s="18">
        <v>5825.0</v>
      </c>
      <c r="H186" s="19">
        <v>5825.0</v>
      </c>
    </row>
    <row r="187">
      <c r="A187" s="9">
        <v>186.0</v>
      </c>
      <c r="B187" s="20" t="s">
        <v>193</v>
      </c>
      <c r="C187" s="11">
        <v>11.0</v>
      </c>
      <c r="D187" s="25">
        <v>31.0</v>
      </c>
      <c r="E187" s="12">
        <f> 1.09 * POWER(10,30)</f>
        <v>1.09E+30</v>
      </c>
      <c r="F187" s="11">
        <v>390000.0</v>
      </c>
      <c r="G187" s="21">
        <v>3974.0</v>
      </c>
      <c r="H187" s="22">
        <v>3974.0</v>
      </c>
    </row>
    <row r="188">
      <c r="A188" s="4">
        <v>187.0</v>
      </c>
      <c r="B188" s="17" t="s">
        <v>194</v>
      </c>
      <c r="C188" s="6">
        <v>22.0</v>
      </c>
      <c r="D188" s="23">
        <v>52.0</v>
      </c>
      <c r="E188" s="7">
        <f> 2.486 * POWER(10,30)</f>
        <v>2.486E+30</v>
      </c>
      <c r="F188" s="6">
        <v>980947.0</v>
      </c>
      <c r="G188" s="18">
        <v>6211.0</v>
      </c>
      <c r="H188" s="19">
        <v>6211.0</v>
      </c>
    </row>
    <row r="189">
      <c r="A189" s="9">
        <v>188.0</v>
      </c>
      <c r="B189" s="20" t="s">
        <v>195</v>
      </c>
      <c r="C189" s="11">
        <v>11.0</v>
      </c>
      <c r="D189" s="25">
        <v>34.0</v>
      </c>
      <c r="E189" s="12">
        <f> 1.075 * POWER(10,30)</f>
        <v>1.075E+30</v>
      </c>
      <c r="F189" s="11">
        <v>361764.0</v>
      </c>
      <c r="G189" s="21">
        <v>4075.0</v>
      </c>
      <c r="H189" s="22">
        <v>4075.0</v>
      </c>
    </row>
    <row r="190">
      <c r="A190" s="4">
        <v>189.0</v>
      </c>
      <c r="B190" s="17" t="s">
        <v>196</v>
      </c>
      <c r="C190" s="6"/>
      <c r="D190" s="23">
        <v>49.0</v>
      </c>
      <c r="E190" s="7">
        <f> 7.2 * POWER(10,30)</f>
        <v>7.2E+30</v>
      </c>
      <c r="F190" s="7"/>
      <c r="G190" s="18">
        <v>5430.0</v>
      </c>
      <c r="H190" s="19">
        <v>5430.0</v>
      </c>
    </row>
    <row r="191">
      <c r="A191" s="9">
        <v>190.0</v>
      </c>
      <c r="B191" s="20" t="s">
        <v>197</v>
      </c>
      <c r="C191" s="11">
        <v>7.0</v>
      </c>
      <c r="D191" s="25">
        <v>66.0</v>
      </c>
      <c r="E191" s="12">
        <f> 2.03 * POWER(10,30)</f>
        <v>2.03E+30</v>
      </c>
      <c r="F191" s="11">
        <v>827883.0</v>
      </c>
      <c r="G191" s="25">
        <v>5753.0</v>
      </c>
      <c r="H191" s="26">
        <v>5753.0</v>
      </c>
    </row>
    <row r="192">
      <c r="A192" s="4">
        <v>191.0</v>
      </c>
      <c r="B192" s="17" t="s">
        <v>198</v>
      </c>
      <c r="C192" s="6">
        <v>7.0</v>
      </c>
      <c r="D192" s="23">
        <v>12.0</v>
      </c>
      <c r="E192" s="7">
        <f> 1.67 * POWER(10,30)</f>
        <v>1.67E+30</v>
      </c>
      <c r="F192" s="7"/>
      <c r="G192" s="18"/>
      <c r="H192" s="19"/>
    </row>
    <row r="193">
      <c r="A193" s="9">
        <v>192.0</v>
      </c>
      <c r="B193" s="20" t="s">
        <v>199</v>
      </c>
      <c r="C193" s="11">
        <v>7.0</v>
      </c>
      <c r="D193" s="25">
        <v>12.0</v>
      </c>
      <c r="E193" s="12">
        <f> 1.849 * POWER(10,30)</f>
        <v>1.849E+30</v>
      </c>
      <c r="F193" s="11"/>
      <c r="G193" s="25">
        <v>5482.0</v>
      </c>
      <c r="H193" s="26">
        <v>5482.0</v>
      </c>
    </row>
    <row r="194">
      <c r="A194" s="4">
        <v>193.0</v>
      </c>
      <c r="B194" s="17" t="s">
        <v>200</v>
      </c>
      <c r="C194" s="6">
        <v>7.0</v>
      </c>
      <c r="D194" s="23">
        <v>12.0</v>
      </c>
      <c r="E194" s="7">
        <f> 1.93 * POWER(10,30)</f>
        <v>1.93E+30</v>
      </c>
      <c r="F194" s="7"/>
      <c r="G194" s="23">
        <v>5438.0</v>
      </c>
      <c r="H194" s="24">
        <v>5438.0</v>
      </c>
    </row>
    <row r="195">
      <c r="A195" s="9">
        <v>194.0</v>
      </c>
      <c r="B195" s="20" t="s">
        <v>201</v>
      </c>
      <c r="C195" s="11">
        <v>7.0</v>
      </c>
      <c r="D195" s="25">
        <v>52.0</v>
      </c>
      <c r="E195" s="12">
        <f> 1.87 * POWER(10,30)</f>
        <v>1.87E+30</v>
      </c>
      <c r="F195" s="12"/>
      <c r="G195" s="21">
        <v>5564.0</v>
      </c>
      <c r="H195" s="22">
        <v>5564.0</v>
      </c>
    </row>
    <row r="196">
      <c r="A196" s="4">
        <v>195.0</v>
      </c>
      <c r="B196" s="17" t="s">
        <v>202</v>
      </c>
      <c r="C196" s="6">
        <v>7.0</v>
      </c>
      <c r="D196" s="23">
        <v>52.0</v>
      </c>
      <c r="E196" s="7">
        <f> 1.3 * POWER(10,30)</f>
        <v>1.3E+30</v>
      </c>
      <c r="F196" s="6">
        <v>410460.0</v>
      </c>
      <c r="G196" s="18">
        <v>4500.0</v>
      </c>
      <c r="H196" s="19">
        <v>4500.0</v>
      </c>
    </row>
    <row r="197">
      <c r="A197" s="9">
        <v>196.0</v>
      </c>
      <c r="B197" s="20" t="s">
        <v>203</v>
      </c>
      <c r="C197" s="11">
        <v>7.0</v>
      </c>
      <c r="D197" s="25">
        <v>31.0</v>
      </c>
      <c r="E197" s="12">
        <f> 1.54 * POWER(10,30)</f>
        <v>1.54E+30</v>
      </c>
      <c r="F197" s="12"/>
      <c r="G197" s="21">
        <v>4796.0</v>
      </c>
      <c r="H197" s="22">
        <v>4796.0</v>
      </c>
    </row>
    <row r="198">
      <c r="A198" s="4">
        <v>197.0</v>
      </c>
      <c r="B198" s="17" t="s">
        <v>204</v>
      </c>
      <c r="C198" s="6">
        <v>21.0</v>
      </c>
      <c r="D198" s="23">
        <v>31.0</v>
      </c>
      <c r="E198" s="7">
        <f> 1.2729 * POWER(10,30)</f>
        <v>1.2729E+30</v>
      </c>
      <c r="F198" s="6">
        <v>410536.0</v>
      </c>
      <c r="G198" s="18">
        <v>4391.0</v>
      </c>
      <c r="H198" s="19">
        <v>4391.0</v>
      </c>
    </row>
    <row r="199">
      <c r="A199" s="9">
        <v>198.0</v>
      </c>
      <c r="B199" s="20" t="s">
        <v>205</v>
      </c>
      <c r="C199" s="11">
        <v>7.0</v>
      </c>
      <c r="D199" s="25">
        <v>52.0</v>
      </c>
      <c r="E199" s="12">
        <f> 2.188 * POWER(10,30)</f>
        <v>2.188E+30</v>
      </c>
      <c r="F199" s="11">
        <v>768000.0</v>
      </c>
      <c r="G199" s="21">
        <v>6003.0</v>
      </c>
      <c r="H199" s="22">
        <v>6003.0</v>
      </c>
    </row>
    <row r="200">
      <c r="A200" s="4">
        <v>199.0</v>
      </c>
      <c r="B200" s="17" t="s">
        <v>206</v>
      </c>
      <c r="C200" s="6">
        <v>11.0</v>
      </c>
      <c r="D200" s="23">
        <v>31.0</v>
      </c>
      <c r="E200" s="7">
        <f> 1.45 * POWER(10,30)</f>
        <v>1.45E+30</v>
      </c>
      <c r="F200" s="6">
        <v>678000.0</v>
      </c>
      <c r="G200" s="18">
        <v>4250.0</v>
      </c>
      <c r="H200" s="19">
        <v>4250.0</v>
      </c>
    </row>
    <row r="201">
      <c r="A201" s="9">
        <v>200.0</v>
      </c>
      <c r="B201" s="20" t="s">
        <v>207</v>
      </c>
      <c r="C201" s="11">
        <v>7.0</v>
      </c>
      <c r="D201" s="25">
        <v>31.0</v>
      </c>
      <c r="E201" s="12"/>
      <c r="F201" s="11">
        <v>461000.0</v>
      </c>
      <c r="G201" s="21">
        <v>4625.0</v>
      </c>
      <c r="H201" s="22">
        <v>4625.0</v>
      </c>
    </row>
    <row r="202">
      <c r="A202" s="4">
        <v>201.0</v>
      </c>
      <c r="B202" s="17" t="s">
        <v>208</v>
      </c>
      <c r="C202" s="6">
        <v>7.0</v>
      </c>
      <c r="D202" s="23">
        <v>4.0</v>
      </c>
      <c r="E202" s="7">
        <f> 1.8497 * POWER(10,30)</f>
        <v>1.8497E+30</v>
      </c>
      <c r="F202" s="7"/>
      <c r="G202" s="23">
        <v>5724.0</v>
      </c>
      <c r="H202" s="24">
        <v>5724.0</v>
      </c>
    </row>
    <row r="203">
      <c r="A203" s="9">
        <v>202.0</v>
      </c>
      <c r="B203" s="20" t="s">
        <v>209</v>
      </c>
      <c r="C203" s="11">
        <v>7.0</v>
      </c>
      <c r="D203" s="25">
        <v>52.0</v>
      </c>
      <c r="E203" s="12">
        <f> 1.981 * POWER(10,30)</f>
        <v>1.981E+30</v>
      </c>
      <c r="F203" s="11">
        <v>668570.0</v>
      </c>
      <c r="G203" s="25">
        <v>5513.0</v>
      </c>
      <c r="H203" s="26">
        <v>5513.0</v>
      </c>
    </row>
    <row r="204">
      <c r="A204" s="4">
        <v>203.0</v>
      </c>
      <c r="B204" s="17" t="s">
        <v>210</v>
      </c>
      <c r="C204" s="6">
        <v>7.0</v>
      </c>
      <c r="D204" s="23">
        <v>52.0</v>
      </c>
      <c r="E204" s="7">
        <f> 1.34 * POWER(10,30)</f>
        <v>1.34E+30</v>
      </c>
      <c r="F204" s="6">
        <v>432000.0</v>
      </c>
      <c r="G204" s="18">
        <v>4880.0</v>
      </c>
      <c r="H204" s="19">
        <v>4880.0</v>
      </c>
    </row>
    <row r="205">
      <c r="A205" s="9">
        <v>204.0</v>
      </c>
      <c r="B205" s="20" t="s">
        <v>211</v>
      </c>
      <c r="C205" s="11">
        <v>7.0</v>
      </c>
      <c r="D205" s="25">
        <v>31.0</v>
      </c>
      <c r="E205" s="12">
        <f> 1.15 * POWER(10,30)</f>
        <v>1.15E+30</v>
      </c>
      <c r="F205" s="11">
        <v>485000.0</v>
      </c>
      <c r="G205" s="21">
        <v>3900.0</v>
      </c>
      <c r="H205" s="22">
        <v>3900.0</v>
      </c>
    </row>
    <row r="206">
      <c r="A206" s="4">
        <v>205.0</v>
      </c>
      <c r="B206" s="17" t="s">
        <v>212</v>
      </c>
      <c r="C206" s="6">
        <v>21.0</v>
      </c>
      <c r="D206" s="23">
        <v>52.0</v>
      </c>
      <c r="E206" s="7">
        <f> 1.32064 * POWER(10,30)</f>
        <v>1.32064E+30</v>
      </c>
      <c r="F206" s="6">
        <v>418200.0</v>
      </c>
      <c r="G206" s="18">
        <v>4164.0</v>
      </c>
      <c r="H206" s="19">
        <v>4164.0</v>
      </c>
    </row>
    <row r="207">
      <c r="A207" s="9">
        <v>206.0</v>
      </c>
      <c r="B207" s="20" t="s">
        <v>213</v>
      </c>
      <c r="C207" s="11">
        <v>7.0</v>
      </c>
      <c r="D207" s="25">
        <v>65.0</v>
      </c>
      <c r="E207" s="12">
        <f> 2.08 * POWER(10,29)</f>
        <v>2.08E+29</v>
      </c>
      <c r="F207" s="11">
        <v>907900.0</v>
      </c>
      <c r="G207" s="21">
        <v>6160.0</v>
      </c>
      <c r="H207" s="22">
        <v>6160.0</v>
      </c>
    </row>
    <row r="208">
      <c r="A208" s="4">
        <v>207.0</v>
      </c>
      <c r="B208" s="17" t="s">
        <v>214</v>
      </c>
      <c r="C208" s="6">
        <v>7.0</v>
      </c>
      <c r="D208" s="23">
        <v>52.0</v>
      </c>
      <c r="E208" s="7">
        <f> 1.79 * POWER(10,30)</f>
        <v>1.79E+30</v>
      </c>
      <c r="F208" s="6">
        <v>612200.0</v>
      </c>
      <c r="G208" s="18">
        <v>5524.0</v>
      </c>
      <c r="H208" s="19">
        <v>5524.0</v>
      </c>
    </row>
    <row r="209">
      <c r="A209" s="9">
        <v>208.0</v>
      </c>
      <c r="B209" s="20" t="s">
        <v>215</v>
      </c>
      <c r="C209" s="11">
        <v>21.0</v>
      </c>
      <c r="D209" s="21"/>
      <c r="E209" s="12">
        <f> 1.71 * POWER(10,30)</f>
        <v>1.71E+30</v>
      </c>
      <c r="F209" s="11">
        <v>530000.0</v>
      </c>
      <c r="G209" s="21">
        <v>4997.0</v>
      </c>
      <c r="H209" s="22">
        <v>4997.0</v>
      </c>
    </row>
    <row r="210">
      <c r="A210" s="4">
        <v>209.0</v>
      </c>
      <c r="B210" s="27" t="s">
        <v>216</v>
      </c>
      <c r="C210" s="6">
        <v>11.0</v>
      </c>
      <c r="D210" s="23">
        <v>31.0</v>
      </c>
      <c r="E210" s="7">
        <f> 2.38 * POWER(10,29)</f>
        <v>2.38E+29</v>
      </c>
      <c r="F210" s="6">
        <v>117000.0</v>
      </c>
      <c r="G210" s="18">
        <v>29564.0</v>
      </c>
      <c r="H210" s="19">
        <v>29564.0</v>
      </c>
    </row>
    <row r="211">
      <c r="A211" s="9">
        <v>210.0</v>
      </c>
      <c r="B211" s="28" t="s">
        <v>217</v>
      </c>
      <c r="C211" s="11">
        <v>23.0</v>
      </c>
      <c r="D211" s="25"/>
      <c r="E211" s="12">
        <f> 1.06 * POWER(10,30)</f>
        <v>1.06E+30</v>
      </c>
      <c r="F211" s="11">
        <v>116900.0</v>
      </c>
      <c r="G211" s="21"/>
      <c r="H211" s="22"/>
    </row>
    <row r="212">
      <c r="A212" s="4">
        <v>211.0</v>
      </c>
      <c r="B212" s="17" t="s">
        <v>218</v>
      </c>
      <c r="C212" s="6">
        <v>7.0</v>
      </c>
      <c r="D212" s="23">
        <v>31.0</v>
      </c>
      <c r="E212" s="7">
        <f> 1.37 * POWER(10,30)</f>
        <v>1.37E+30</v>
      </c>
      <c r="F212" s="7"/>
      <c r="G212" s="18">
        <v>4731.0</v>
      </c>
      <c r="H212" s="19">
        <v>4731.0</v>
      </c>
    </row>
    <row r="213">
      <c r="A213" s="9">
        <v>212.0</v>
      </c>
      <c r="B213" s="20" t="s">
        <v>219</v>
      </c>
      <c r="C213" s="11">
        <v>7.0</v>
      </c>
      <c r="D213" s="25">
        <v>31.0</v>
      </c>
      <c r="E213" s="12">
        <f> 1.93 * POWER(10,30)</f>
        <v>1.93E+30</v>
      </c>
      <c r="F213" s="11">
        <v>763000.0</v>
      </c>
      <c r="G213" s="21">
        <v>5345.0</v>
      </c>
      <c r="H213" s="22">
        <v>5345.0</v>
      </c>
    </row>
    <row r="214">
      <c r="A214" s="4">
        <v>213.0</v>
      </c>
      <c r="B214" s="17" t="s">
        <v>220</v>
      </c>
      <c r="C214" s="6">
        <v>7.0</v>
      </c>
      <c r="D214" s="23">
        <v>31.0</v>
      </c>
      <c r="E214" s="7">
        <f> 1.989 * POWER(10,30)</f>
        <v>1.989E+30</v>
      </c>
      <c r="F214" s="6">
        <v>727000.0</v>
      </c>
      <c r="G214" s="18">
        <v>5858.0</v>
      </c>
      <c r="H214" s="19">
        <v>5858.0</v>
      </c>
    </row>
    <row r="215">
      <c r="A215" s="9">
        <v>214.0</v>
      </c>
      <c r="B215" s="20" t="s">
        <v>221</v>
      </c>
      <c r="C215" s="11">
        <v>7.0</v>
      </c>
      <c r="D215" s="25">
        <v>52.0</v>
      </c>
      <c r="E215" s="12">
        <f> 2.56 * POWER(10,30)</f>
        <v>2.56E+30</v>
      </c>
      <c r="F215" s="11">
        <v>12310.6</v>
      </c>
      <c r="G215" s="21">
        <v>5871.0</v>
      </c>
      <c r="H215" s="22">
        <v>5871.0</v>
      </c>
    </row>
    <row r="216">
      <c r="A216" s="4">
        <v>215.0</v>
      </c>
      <c r="B216" s="27" t="s">
        <v>222</v>
      </c>
      <c r="C216" s="6">
        <v>7.0</v>
      </c>
      <c r="D216" s="23">
        <v>31.0</v>
      </c>
      <c r="E216" s="7">
        <f> 2.685 * POWER(10,30)</f>
        <v>2.685E+30</v>
      </c>
      <c r="F216" s="6">
        <v>6298.0</v>
      </c>
      <c r="G216" s="18">
        <v>6152.0</v>
      </c>
      <c r="H216" s="19">
        <v>6152.0</v>
      </c>
    </row>
    <row r="217">
      <c r="A217" s="9">
        <v>216.0</v>
      </c>
      <c r="B217" s="28" t="s">
        <v>223</v>
      </c>
      <c r="C217" s="11">
        <v>11.0</v>
      </c>
      <c r="D217" s="25"/>
      <c r="E217" s="12"/>
      <c r="F217" s="12"/>
      <c r="G217" s="21"/>
      <c r="H217" s="22"/>
    </row>
    <row r="218">
      <c r="A218" s="4">
        <v>217.0</v>
      </c>
      <c r="B218" s="17" t="s">
        <v>224</v>
      </c>
      <c r="C218" s="6">
        <v>7.0</v>
      </c>
      <c r="D218" s="23">
        <v>31.0</v>
      </c>
      <c r="E218" s="7">
        <f> 2.4862 * POWER(10,30)</f>
        <v>2.4862E+30</v>
      </c>
      <c r="F218" s="6">
        <v>1120000.0</v>
      </c>
      <c r="G218" s="18">
        <v>6116.0</v>
      </c>
      <c r="H218" s="19">
        <v>6116.0</v>
      </c>
    </row>
    <row r="219">
      <c r="A219" s="9">
        <v>218.0</v>
      </c>
      <c r="B219" s="20" t="s">
        <v>225</v>
      </c>
      <c r="C219" s="11">
        <v>7.0</v>
      </c>
      <c r="D219" s="25">
        <v>52.0</v>
      </c>
      <c r="E219" s="12">
        <f> 1.25 * POWER(10,30)</f>
        <v>1.25E+30</v>
      </c>
      <c r="F219" s="11">
        <v>421500.0</v>
      </c>
      <c r="G219" s="21">
        <v>4098.0</v>
      </c>
      <c r="H219" s="22">
        <v>4098.0</v>
      </c>
    </row>
    <row r="220">
      <c r="A220" s="4">
        <v>219.0</v>
      </c>
      <c r="B220" s="17" t="s">
        <v>226</v>
      </c>
      <c r="C220" s="6">
        <v>24.0</v>
      </c>
      <c r="D220" s="23">
        <v>66.0</v>
      </c>
      <c r="E220" s="7">
        <f> 1.87 * POWER(10,30)</f>
        <v>1.87E+30</v>
      </c>
      <c r="F220" s="6">
        <v>626000.0</v>
      </c>
      <c r="G220" s="23">
        <v>5499.0</v>
      </c>
      <c r="H220" s="24">
        <v>5499.0</v>
      </c>
    </row>
    <row r="221">
      <c r="A221" s="9">
        <v>220.0</v>
      </c>
      <c r="B221" s="20" t="s">
        <v>227</v>
      </c>
      <c r="C221" s="11">
        <v>7.0</v>
      </c>
      <c r="D221" s="25">
        <v>31.0</v>
      </c>
      <c r="E221" s="12">
        <f> 2.46 * POWER(10,30)</f>
        <v>2.46E+30</v>
      </c>
      <c r="F221" s="11">
        <v>1006000.0</v>
      </c>
      <c r="G221" s="21">
        <v>5851.0</v>
      </c>
      <c r="H221" s="22">
        <v>5851.0</v>
      </c>
    </row>
    <row r="222">
      <c r="A222" s="4">
        <v>221.0</v>
      </c>
      <c r="B222" s="17" t="s">
        <v>228</v>
      </c>
      <c r="C222" s="6">
        <v>21.0</v>
      </c>
      <c r="D222" s="23">
        <v>31.0</v>
      </c>
      <c r="E222" s="7"/>
      <c r="F222" s="7"/>
      <c r="G222" s="18">
        <v>5232.0</v>
      </c>
      <c r="H222" s="19">
        <v>5232.0</v>
      </c>
    </row>
    <row r="223">
      <c r="A223" s="9">
        <v>222.0</v>
      </c>
      <c r="B223" s="20" t="s">
        <v>229</v>
      </c>
      <c r="C223" s="11">
        <v>7.0</v>
      </c>
      <c r="D223" s="25">
        <v>31.0</v>
      </c>
      <c r="E223" s="12">
        <f> 2.15 * POWER(10,30)</f>
        <v>2.15E+30</v>
      </c>
      <c r="F223" s="11">
        <v>788853.0</v>
      </c>
      <c r="G223" s="21">
        <v>5754.0</v>
      </c>
      <c r="H223" s="22">
        <v>5754.0</v>
      </c>
    </row>
    <row r="224">
      <c r="A224" s="4">
        <v>223.0</v>
      </c>
      <c r="B224" s="17" t="s">
        <v>230</v>
      </c>
      <c r="C224" s="6">
        <v>21.0</v>
      </c>
      <c r="D224" s="23">
        <v>52.0</v>
      </c>
      <c r="E224" s="7">
        <f> 1.23 * POWER(10,30)</f>
        <v>1.23E+30</v>
      </c>
      <c r="F224" s="6">
        <v>433000.0</v>
      </c>
      <c r="G224" s="18">
        <v>4362.0</v>
      </c>
      <c r="H224" s="19">
        <v>4362.0</v>
      </c>
    </row>
    <row r="225">
      <c r="A225" s="9">
        <v>224.0</v>
      </c>
      <c r="B225" s="20" t="s">
        <v>231</v>
      </c>
      <c r="C225" s="11">
        <v>7.0</v>
      </c>
      <c r="D225" s="25">
        <v>31.0</v>
      </c>
      <c r="E225" s="12">
        <f> 1.75 * POWER(10,30)</f>
        <v>1.75E+30</v>
      </c>
      <c r="F225" s="12"/>
      <c r="G225" s="21">
        <v>5413.0</v>
      </c>
      <c r="H225" s="22">
        <v>5413.0</v>
      </c>
    </row>
    <row r="226">
      <c r="A226" s="4">
        <v>225.0</v>
      </c>
      <c r="B226" s="17" t="s">
        <v>232</v>
      </c>
      <c r="C226" s="6">
        <v>7.0</v>
      </c>
      <c r="D226" s="23">
        <v>31.0</v>
      </c>
      <c r="E226" s="7">
        <f> 1.889 * POWER(10,30)</f>
        <v>1.889E+30</v>
      </c>
      <c r="F226" s="6">
        <v>707000.0</v>
      </c>
      <c r="G226" s="18">
        <v>5681.0</v>
      </c>
      <c r="H226" s="19">
        <v>5681.0</v>
      </c>
    </row>
    <row r="227">
      <c r="A227" s="9">
        <v>226.0</v>
      </c>
      <c r="B227" s="20" t="s">
        <v>233</v>
      </c>
      <c r="C227" s="11">
        <v>21.0</v>
      </c>
      <c r="D227" s="25">
        <v>34.0</v>
      </c>
      <c r="E227" s="12">
        <f> 1.55 * POWER(10,30)</f>
        <v>1.55E+30</v>
      </c>
      <c r="F227" s="12"/>
      <c r="G227" s="21">
        <v>4985.0</v>
      </c>
      <c r="H227" s="22">
        <v>4985.0</v>
      </c>
    </row>
    <row r="228">
      <c r="A228" s="4">
        <v>227.0</v>
      </c>
      <c r="B228" s="17" t="s">
        <v>234</v>
      </c>
      <c r="C228" s="6">
        <v>7.0</v>
      </c>
      <c r="D228" s="23">
        <v>31.0</v>
      </c>
      <c r="E228" s="7">
        <f> 2.15 * POWER(10,30)</f>
        <v>2.15E+30</v>
      </c>
      <c r="F228" s="6">
        <v>696000.0</v>
      </c>
      <c r="G228" s="18">
        <v>5990.0</v>
      </c>
      <c r="H228" s="19">
        <v>5990.0</v>
      </c>
    </row>
    <row r="229">
      <c r="A229" s="9">
        <v>228.0</v>
      </c>
      <c r="B229" s="20" t="s">
        <v>235</v>
      </c>
      <c r="C229" s="11">
        <v>7.0</v>
      </c>
      <c r="D229" s="25">
        <v>31.0</v>
      </c>
      <c r="E229" s="12">
        <f> 1.9 * POWER(10,30)</f>
        <v>1.9E+30</v>
      </c>
      <c r="F229" s="11">
        <v>619262.0</v>
      </c>
      <c r="G229" s="21">
        <v>5666.0</v>
      </c>
      <c r="H229" s="22">
        <v>5666.0</v>
      </c>
    </row>
    <row r="230">
      <c r="A230" s="4">
        <v>229.0</v>
      </c>
      <c r="B230" s="17" t="s">
        <v>236</v>
      </c>
      <c r="C230" s="6">
        <v>7.0</v>
      </c>
      <c r="D230" s="23">
        <v>52.0</v>
      </c>
      <c r="E230" s="7"/>
      <c r="F230" s="7"/>
      <c r="G230" s="18">
        <v>5774.0</v>
      </c>
      <c r="H230" s="19">
        <v>5774.0</v>
      </c>
    </row>
    <row r="231">
      <c r="A231" s="9">
        <v>230.0</v>
      </c>
      <c r="B231" s="20" t="s">
        <v>237</v>
      </c>
      <c r="C231" s="11">
        <v>7.0</v>
      </c>
      <c r="D231" s="25">
        <v>31.0</v>
      </c>
      <c r="E231" s="12">
        <f> 2.188 * POWER(10,30)</f>
        <v>2.188E+30</v>
      </c>
      <c r="F231" s="12"/>
      <c r="G231" s="21">
        <v>6175.0</v>
      </c>
      <c r="H231" s="22">
        <v>6175.0</v>
      </c>
    </row>
    <row r="232">
      <c r="A232" s="4">
        <v>231.0</v>
      </c>
      <c r="B232" s="17" t="s">
        <v>238</v>
      </c>
      <c r="C232" s="6">
        <v>21.0</v>
      </c>
      <c r="D232" s="23">
        <v>31.0</v>
      </c>
      <c r="E232" s="7">
        <f> 1.55 * POWER(10,30)</f>
        <v>1.55E+30</v>
      </c>
      <c r="F232" s="6">
        <v>560000.0</v>
      </c>
      <c r="G232" s="23">
        <v>5019.0</v>
      </c>
      <c r="H232" s="24">
        <v>5019.0</v>
      </c>
    </row>
    <row r="233">
      <c r="A233" s="9">
        <v>232.0</v>
      </c>
      <c r="B233" s="20" t="s">
        <v>239</v>
      </c>
      <c r="C233" s="11">
        <v>7.0</v>
      </c>
      <c r="D233" s="25">
        <v>31.0</v>
      </c>
      <c r="E233" s="12">
        <f> 1.9 * POWER(10,30)</f>
        <v>1.9E+30</v>
      </c>
      <c r="F233" s="11">
        <v>604000.0</v>
      </c>
      <c r="G233" s="21">
        <v>5803.0</v>
      </c>
      <c r="H233" s="22">
        <v>5803.0</v>
      </c>
    </row>
    <row r="234">
      <c r="A234" s="4">
        <v>233.0</v>
      </c>
      <c r="B234" s="17" t="s">
        <v>240</v>
      </c>
      <c r="C234" s="6">
        <v>7.0</v>
      </c>
      <c r="D234" s="23">
        <v>31.0</v>
      </c>
      <c r="E234" s="7">
        <f> 2.58 * POWER(10,30)</f>
        <v>2.58E+30</v>
      </c>
      <c r="F234" s="6">
        <v>929000.0</v>
      </c>
      <c r="G234" s="18">
        <v>6090.0</v>
      </c>
      <c r="H234" s="19">
        <v>6090.0</v>
      </c>
    </row>
    <row r="235">
      <c r="A235" s="9">
        <v>234.0</v>
      </c>
      <c r="B235" s="20" t="s">
        <v>241</v>
      </c>
      <c r="C235" s="11">
        <v>7.0</v>
      </c>
      <c r="D235" s="25">
        <v>52.0</v>
      </c>
      <c r="E235" s="12">
        <f> 2.13 * POWER(10,30)</f>
        <v>2.13E+30</v>
      </c>
      <c r="F235" s="11">
        <v>710000.0</v>
      </c>
      <c r="G235" s="21">
        <v>5722.0</v>
      </c>
      <c r="H235" s="22">
        <v>5722.0</v>
      </c>
    </row>
    <row r="236">
      <c r="A236" s="4">
        <v>235.0</v>
      </c>
      <c r="B236" s="17" t="s">
        <v>242</v>
      </c>
      <c r="C236" s="6">
        <v>7.0</v>
      </c>
      <c r="D236" s="23">
        <v>31.0</v>
      </c>
      <c r="E236" s="7">
        <f> 2.15 * POWER(10,30)</f>
        <v>2.15E+30</v>
      </c>
      <c r="F236" s="6">
        <v>1075380.0</v>
      </c>
      <c r="G236" s="18">
        <v>5760.0</v>
      </c>
      <c r="H236" s="19">
        <v>5760.0</v>
      </c>
    </row>
    <row r="237">
      <c r="A237" s="9">
        <v>236.0</v>
      </c>
      <c r="B237" s="20" t="s">
        <v>243</v>
      </c>
      <c r="C237" s="11">
        <v>7.0</v>
      </c>
      <c r="D237" s="25">
        <v>31.0</v>
      </c>
      <c r="E237" s="12">
        <f> 1.8 * POWER(10,30)</f>
        <v>1.8E+30</v>
      </c>
      <c r="F237" s="11">
        <v>652800.0</v>
      </c>
      <c r="G237" s="21">
        <v>5155.0</v>
      </c>
      <c r="H237" s="22">
        <v>5155.0</v>
      </c>
    </row>
    <row r="238">
      <c r="A238" s="4">
        <v>237.0</v>
      </c>
      <c r="B238" s="17" t="s">
        <v>244</v>
      </c>
      <c r="C238" s="6">
        <v>21.0</v>
      </c>
      <c r="D238" s="23">
        <v>31.0</v>
      </c>
      <c r="E238" s="7">
        <f> 1.64 * POWER(10,30)</f>
        <v>1.64E+30</v>
      </c>
      <c r="F238" s="7"/>
      <c r="G238" s="18">
        <v>4918.0</v>
      </c>
      <c r="H238" s="19">
        <v>4918.0</v>
      </c>
    </row>
    <row r="239">
      <c r="A239" s="9">
        <v>238.0</v>
      </c>
      <c r="B239" s="20" t="s">
        <v>245</v>
      </c>
      <c r="C239" s="11">
        <v>7.0</v>
      </c>
      <c r="D239" s="25">
        <v>34.0</v>
      </c>
      <c r="E239" s="12">
        <f> 2.387 * POWER(10,30)</f>
        <v>2.387E+30</v>
      </c>
      <c r="F239" s="11">
        <v>834840.0</v>
      </c>
      <c r="G239" s="21">
        <v>5930.0</v>
      </c>
      <c r="H239" s="22">
        <v>5930.0</v>
      </c>
    </row>
    <row r="240">
      <c r="A240" s="4">
        <v>239.0</v>
      </c>
      <c r="B240" s="17" t="s">
        <v>246</v>
      </c>
      <c r="C240" s="6">
        <v>7.0</v>
      </c>
      <c r="D240" s="23">
        <v>52.0</v>
      </c>
      <c r="E240" s="7">
        <f> 5.71 * POWER(10,29)</f>
        <v>5.71E+29</v>
      </c>
      <c r="F240" s="6">
        <v>653958.0</v>
      </c>
      <c r="G240" s="18">
        <v>5560.0</v>
      </c>
      <c r="H240" s="19">
        <v>5560.0</v>
      </c>
    </row>
    <row r="241">
      <c r="A241" s="9">
        <v>240.0</v>
      </c>
      <c r="B241" s="20" t="s">
        <v>247</v>
      </c>
      <c r="C241" s="11">
        <v>7.0</v>
      </c>
      <c r="D241" s="25">
        <v>31.0</v>
      </c>
      <c r="E241" s="12">
        <f> 1.81 * POWER(10,30)</f>
        <v>1.81E+30</v>
      </c>
      <c r="F241" s="11">
        <v>590880.0</v>
      </c>
      <c r="G241" s="21">
        <v>5512.0</v>
      </c>
      <c r="H241" s="22">
        <v>5512.0</v>
      </c>
    </row>
    <row r="242">
      <c r="A242" s="4">
        <v>241.0</v>
      </c>
      <c r="B242" s="17" t="s">
        <v>248</v>
      </c>
      <c r="C242" s="6">
        <v>7.0</v>
      </c>
      <c r="D242" s="23">
        <v>31.0</v>
      </c>
      <c r="E242" s="7">
        <f> 1.77 * POWER(10,30)</f>
        <v>1.77E+30</v>
      </c>
      <c r="F242" s="6">
        <v>696340.0</v>
      </c>
      <c r="G242" s="18">
        <v>5690.0</v>
      </c>
      <c r="H242" s="19">
        <v>5690.0</v>
      </c>
    </row>
    <row r="243">
      <c r="A243" s="9">
        <v>242.0</v>
      </c>
      <c r="B243" s="20" t="s">
        <v>249</v>
      </c>
      <c r="C243" s="11">
        <v>8.0</v>
      </c>
      <c r="D243" s="25">
        <v>31.0</v>
      </c>
      <c r="E243" s="12">
        <f> 2.59 * POWER(10,30)</f>
        <v>2.59E+30</v>
      </c>
      <c r="F243" s="11">
        <v>2909946.0</v>
      </c>
      <c r="G243" s="21">
        <v>4840.0</v>
      </c>
      <c r="H243" s="22">
        <v>4840.0</v>
      </c>
    </row>
    <row r="244">
      <c r="A244" s="4">
        <v>243.0</v>
      </c>
      <c r="B244" s="17" t="s">
        <v>250</v>
      </c>
      <c r="C244" s="6">
        <v>7.0</v>
      </c>
      <c r="D244" s="23">
        <v>52.0</v>
      </c>
      <c r="E244" s="7">
        <f> 2.05 * POWER(10,30)</f>
        <v>2.05E+30</v>
      </c>
      <c r="F244" s="6">
        <v>447000.0</v>
      </c>
      <c r="G244" s="18">
        <v>6215.0</v>
      </c>
      <c r="H244" s="19">
        <v>6215.0</v>
      </c>
    </row>
    <row r="245">
      <c r="A245" s="9">
        <v>244.0</v>
      </c>
      <c r="B245" s="20" t="s">
        <v>251</v>
      </c>
      <c r="C245" s="11">
        <v>7.0</v>
      </c>
      <c r="D245" s="25">
        <v>31.0</v>
      </c>
      <c r="E245" s="12"/>
      <c r="F245" s="11">
        <v>705000.0</v>
      </c>
      <c r="G245" s="21">
        <v>5808.0</v>
      </c>
      <c r="H245" s="22">
        <v>5808.0</v>
      </c>
    </row>
    <row r="246">
      <c r="A246" s="4">
        <v>245.0</v>
      </c>
      <c r="B246" s="17" t="s">
        <v>252</v>
      </c>
      <c r="C246" s="6">
        <v>7.0</v>
      </c>
      <c r="D246" s="23">
        <v>52.0</v>
      </c>
      <c r="E246" s="7">
        <f> 1.969 * POWER(10,30)</f>
        <v>1.969E+30</v>
      </c>
      <c r="F246" s="6">
        <v>777790.0</v>
      </c>
      <c r="G246" s="18">
        <v>5470.0</v>
      </c>
      <c r="H246" s="19">
        <v>5470.0</v>
      </c>
    </row>
    <row r="247">
      <c r="A247" s="9">
        <v>246.0</v>
      </c>
      <c r="B247" s="20" t="s">
        <v>253</v>
      </c>
      <c r="C247" s="11">
        <v>7.0</v>
      </c>
      <c r="D247" s="25">
        <v>31.0</v>
      </c>
      <c r="E247" s="12">
        <f> 1.19 * POWER(10,30)</f>
        <v>1.19E+30</v>
      </c>
      <c r="F247" s="11">
        <v>1190000.0</v>
      </c>
      <c r="G247" s="21">
        <v>6117.0</v>
      </c>
      <c r="H247" s="22">
        <v>6117.0</v>
      </c>
    </row>
    <row r="248">
      <c r="A248" s="4">
        <v>247.0</v>
      </c>
      <c r="B248" s="17" t="s">
        <v>254</v>
      </c>
      <c r="C248" s="6">
        <v>7.0</v>
      </c>
      <c r="D248" s="23">
        <v>31.0</v>
      </c>
      <c r="E248" s="7">
        <f> 2.035 * POWER(10,30)</f>
        <v>2.035E+30</v>
      </c>
      <c r="F248" s="6">
        <v>786141.0</v>
      </c>
      <c r="G248" s="18">
        <v>5843.0</v>
      </c>
      <c r="H248" s="19">
        <v>5843.0</v>
      </c>
    </row>
    <row r="249">
      <c r="A249" s="9">
        <v>248.0</v>
      </c>
      <c r="B249" s="20" t="s">
        <v>255</v>
      </c>
      <c r="C249" s="11">
        <v>7.0</v>
      </c>
      <c r="D249" s="25">
        <v>31.0</v>
      </c>
      <c r="E249" s="12">
        <f> 2.33 * POWER(10,30)</f>
        <v>2.33E+30</v>
      </c>
      <c r="F249" s="11">
        <v>9160.0</v>
      </c>
      <c r="G249" s="21">
        <v>6187.0</v>
      </c>
      <c r="H249" s="22">
        <v>6187.0</v>
      </c>
    </row>
    <row r="250">
      <c r="A250" s="4">
        <v>249.0</v>
      </c>
      <c r="B250" s="17" t="s">
        <v>256</v>
      </c>
      <c r="C250" s="6">
        <v>7.0</v>
      </c>
      <c r="D250" s="23">
        <v>31.0</v>
      </c>
      <c r="E250" s="7"/>
      <c r="F250" s="6">
        <v>1044000.0</v>
      </c>
      <c r="G250" s="18">
        <v>5915.0</v>
      </c>
      <c r="H250" s="19">
        <v>5915.0</v>
      </c>
    </row>
    <row r="251">
      <c r="A251" s="9">
        <v>250.0</v>
      </c>
      <c r="B251" s="20" t="s">
        <v>257</v>
      </c>
      <c r="C251" s="11">
        <v>7.0</v>
      </c>
      <c r="D251" s="21"/>
      <c r="E251" s="12">
        <f> 2.13 * POWER(10,30)</f>
        <v>2.13E+30</v>
      </c>
      <c r="F251" s="12"/>
      <c r="G251" s="21">
        <v>6050.0</v>
      </c>
      <c r="H251" s="22">
        <v>6050.0</v>
      </c>
    </row>
    <row r="252">
      <c r="A252" s="4">
        <v>251.0</v>
      </c>
      <c r="B252" s="17" t="s">
        <v>258</v>
      </c>
      <c r="C252" s="6">
        <v>7.0</v>
      </c>
      <c r="D252" s="23">
        <v>52.0</v>
      </c>
      <c r="E252" s="7">
        <f> 2.45 * POWER(10,30)</f>
        <v>2.45E+30</v>
      </c>
      <c r="F252" s="6">
        <v>1224480.0</v>
      </c>
      <c r="G252" s="18">
        <v>6562.0</v>
      </c>
      <c r="H252" s="19">
        <v>6562.0</v>
      </c>
    </row>
    <row r="253">
      <c r="A253" s="9">
        <v>252.0</v>
      </c>
      <c r="B253" s="20" t="s">
        <v>259</v>
      </c>
      <c r="C253" s="11">
        <v>7.0</v>
      </c>
      <c r="D253" s="25">
        <v>31.0</v>
      </c>
      <c r="E253" s="12">
        <f> 1.93 * POWER(10,30)</f>
        <v>1.93E+30</v>
      </c>
      <c r="F253" s="12"/>
      <c r="G253" s="21">
        <v>5573.0</v>
      </c>
      <c r="H253" s="22">
        <v>5573.0</v>
      </c>
    </row>
    <row r="254">
      <c r="A254" s="4">
        <v>253.0</v>
      </c>
      <c r="B254" s="17" t="s">
        <v>260</v>
      </c>
      <c r="C254" s="6">
        <v>7.0</v>
      </c>
      <c r="D254" s="23">
        <v>31.0</v>
      </c>
      <c r="E254" s="7">
        <f> 1.903 * POWER(10,30)</f>
        <v>1.903E+30</v>
      </c>
      <c r="F254" s="7"/>
      <c r="G254" s="23">
        <v>5636.0</v>
      </c>
      <c r="H254" s="24">
        <v>5636.0</v>
      </c>
    </row>
    <row r="255">
      <c r="A255" s="9">
        <v>254.0</v>
      </c>
      <c r="B255" s="20" t="s">
        <v>261</v>
      </c>
      <c r="C255" s="11">
        <v>21.0</v>
      </c>
      <c r="D255" s="21"/>
      <c r="E255" s="12">
        <f> 1.7502 * POWER(10,30)</f>
        <v>1.7502E+30</v>
      </c>
      <c r="F255" s="12"/>
      <c r="G255" s="21">
        <v>5299.0</v>
      </c>
      <c r="H255" s="22">
        <v>5299.0</v>
      </c>
    </row>
    <row r="256">
      <c r="A256" s="4">
        <v>255.0</v>
      </c>
      <c r="B256" s="17" t="s">
        <v>262</v>
      </c>
      <c r="C256" s="6">
        <v>7.0</v>
      </c>
      <c r="D256" s="23">
        <v>31.0</v>
      </c>
      <c r="E256" s="7">
        <f> 1.3 * POWER(10,30)</f>
        <v>1.3E+30</v>
      </c>
      <c r="F256" s="6">
        <v>5150400.0</v>
      </c>
      <c r="G256" s="18">
        <v>5400.0</v>
      </c>
      <c r="H256" s="19">
        <v>5400.0</v>
      </c>
    </row>
    <row r="257">
      <c r="A257" s="9">
        <v>256.0</v>
      </c>
      <c r="B257" s="20" t="s">
        <v>263</v>
      </c>
      <c r="C257" s="11">
        <v>7.0</v>
      </c>
      <c r="D257" s="25">
        <v>52.0</v>
      </c>
      <c r="E257" s="12">
        <f> 1.77 * POWER(10,30)</f>
        <v>1.77E+30</v>
      </c>
      <c r="F257" s="12"/>
      <c r="G257" s="21">
        <v>5643.0</v>
      </c>
      <c r="H257" s="22">
        <v>5643.0</v>
      </c>
    </row>
    <row r="258">
      <c r="A258" s="4">
        <v>257.0</v>
      </c>
      <c r="B258" s="17" t="s">
        <v>264</v>
      </c>
      <c r="C258" s="6">
        <v>7.0</v>
      </c>
      <c r="D258" s="23">
        <v>31.0</v>
      </c>
      <c r="E258" s="7">
        <f> 1.91 * POWER(10,30)</f>
        <v>1.91E+30</v>
      </c>
      <c r="F258" s="6">
        <v>730485.0</v>
      </c>
      <c r="G258" s="18">
        <v>5812.0</v>
      </c>
      <c r="H258" s="19">
        <v>5812.0</v>
      </c>
    </row>
    <row r="259">
      <c r="A259" s="9">
        <v>258.0</v>
      </c>
      <c r="B259" s="20" t="s">
        <v>265</v>
      </c>
      <c r="C259" s="11">
        <v>7.0</v>
      </c>
      <c r="D259" s="25">
        <v>52.0</v>
      </c>
      <c r="E259" s="12">
        <f> 2.208 * POWER(10,30)</f>
        <v>2.208E+30</v>
      </c>
      <c r="F259" s="11">
        <v>744400.0</v>
      </c>
      <c r="G259" s="21">
        <v>5800.0</v>
      </c>
      <c r="H259" s="22">
        <v>5800.0</v>
      </c>
    </row>
    <row r="260">
      <c r="A260" s="4">
        <v>259.0</v>
      </c>
      <c r="B260" s="17" t="s">
        <v>266</v>
      </c>
      <c r="C260" s="6">
        <v>22.0</v>
      </c>
      <c r="D260" s="23">
        <v>31.0</v>
      </c>
      <c r="E260" s="7">
        <f> 2.0088 * POWER(10,30)</f>
        <v>2.0088E+30</v>
      </c>
      <c r="F260" s="6">
        <v>1257800.0</v>
      </c>
      <c r="G260" s="18">
        <v>5600.0</v>
      </c>
      <c r="H260" s="19">
        <v>5600.0</v>
      </c>
    </row>
    <row r="261">
      <c r="A261" s="9">
        <v>260.0</v>
      </c>
      <c r="B261" s="20" t="s">
        <v>267</v>
      </c>
      <c r="C261" s="11">
        <v>7.0</v>
      </c>
      <c r="D261" s="25">
        <v>52.0</v>
      </c>
      <c r="E261" s="12">
        <f> 2.56 * POWER(10,30)</f>
        <v>2.56E+30</v>
      </c>
      <c r="F261" s="11">
        <v>1153000.0</v>
      </c>
      <c r="G261" s="21">
        <v>5849.0</v>
      </c>
      <c r="H261" s="22">
        <v>5849.0</v>
      </c>
    </row>
    <row r="262">
      <c r="A262" s="4">
        <v>261.0</v>
      </c>
      <c r="B262" s="17" t="s">
        <v>268</v>
      </c>
      <c r="C262" s="6">
        <v>7.0</v>
      </c>
      <c r="D262" s="23">
        <v>52.0</v>
      </c>
      <c r="E262" s="7">
        <f> 2.16 * POWER(10,30)</f>
        <v>2.16E+30</v>
      </c>
      <c r="F262" s="6">
        <v>786864.2</v>
      </c>
      <c r="G262" s="18">
        <v>5876.0</v>
      </c>
      <c r="H262" s="19">
        <v>5876.0</v>
      </c>
    </row>
    <row r="263">
      <c r="A263" s="9">
        <v>262.0</v>
      </c>
      <c r="B263" s="20" t="s">
        <v>269</v>
      </c>
      <c r="C263" s="11">
        <v>7.0</v>
      </c>
      <c r="D263" s="25">
        <v>31.0</v>
      </c>
      <c r="E263" s="12">
        <f> 2.307 * POWER(10,30)</f>
        <v>2.307E+30</v>
      </c>
      <c r="F263" s="12"/>
      <c r="G263" s="21">
        <v>6228.0</v>
      </c>
      <c r="H263" s="22">
        <v>6228.0</v>
      </c>
    </row>
    <row r="264">
      <c r="A264" s="4">
        <v>263.0</v>
      </c>
      <c r="B264" s="17" t="s">
        <v>270</v>
      </c>
      <c r="C264" s="6">
        <v>7.0</v>
      </c>
      <c r="D264" s="23">
        <v>52.0</v>
      </c>
      <c r="E264" s="7">
        <f> 1.9491 * POWER(10,30)</f>
        <v>1.9491E+30</v>
      </c>
      <c r="F264" s="6">
        <v>696340.0</v>
      </c>
      <c r="G264" s="18">
        <v>5858.0</v>
      </c>
      <c r="H264" s="19">
        <v>5858.0</v>
      </c>
    </row>
    <row r="265">
      <c r="A265" s="9">
        <v>264.0</v>
      </c>
      <c r="B265" s="20" t="s">
        <v>271</v>
      </c>
      <c r="C265" s="11">
        <v>7.0</v>
      </c>
      <c r="D265" s="25">
        <v>52.0</v>
      </c>
      <c r="E265" s="12">
        <f> 1.969 * POWER(10,30)</f>
        <v>1.969E+30</v>
      </c>
      <c r="F265" s="11">
        <v>660400.0</v>
      </c>
      <c r="G265" s="21">
        <v>5498.0</v>
      </c>
      <c r="H265" s="22">
        <v>5498.0</v>
      </c>
    </row>
    <row r="266">
      <c r="A266" s="4">
        <v>265.0</v>
      </c>
      <c r="B266" s="17" t="s">
        <v>272</v>
      </c>
      <c r="C266" s="6">
        <v>7.0</v>
      </c>
      <c r="D266" s="23">
        <v>31.0</v>
      </c>
      <c r="E266" s="7">
        <f> 2.05 * POWER(10,30)</f>
        <v>2.05E+30</v>
      </c>
      <c r="F266" s="7"/>
      <c r="G266" s="18">
        <v>5755.0</v>
      </c>
      <c r="H266" s="19">
        <v>5755.0</v>
      </c>
    </row>
    <row r="267">
      <c r="A267" s="9">
        <v>266.0</v>
      </c>
      <c r="B267" s="20" t="s">
        <v>273</v>
      </c>
      <c r="C267" s="11">
        <v>7.0</v>
      </c>
      <c r="D267" s="25">
        <v>31.0</v>
      </c>
      <c r="E267" s="12">
        <f> 2.17 * POWER(10,30)</f>
        <v>2.17E+30</v>
      </c>
      <c r="F267" s="11">
        <v>760000.0</v>
      </c>
      <c r="G267" s="21">
        <v>5835.0</v>
      </c>
      <c r="H267" s="22">
        <v>5835.0</v>
      </c>
    </row>
    <row r="268">
      <c r="A268" s="4">
        <v>267.0</v>
      </c>
      <c r="B268" s="17" t="s">
        <v>274</v>
      </c>
      <c r="C268" s="6">
        <v>7.0</v>
      </c>
      <c r="D268" s="23">
        <v>31.0</v>
      </c>
      <c r="E268" s="7">
        <f> 2.4066 * POWER(10,30)</f>
        <v>2.4066E+30</v>
      </c>
      <c r="F268" s="6">
        <v>853000.0</v>
      </c>
      <c r="G268" s="18">
        <v>6340.0</v>
      </c>
      <c r="H268" s="19">
        <v>6340.0</v>
      </c>
    </row>
    <row r="269">
      <c r="A269" s="9">
        <v>268.0</v>
      </c>
      <c r="B269" s="20" t="s">
        <v>275</v>
      </c>
      <c r="C269" s="11">
        <v>7.0</v>
      </c>
      <c r="D269" s="25">
        <v>52.0</v>
      </c>
      <c r="E269" s="12">
        <f> 2.84 * POWER(10,30)</f>
        <v>2.84E+30</v>
      </c>
      <c r="F269" s="11">
        <v>695700.0</v>
      </c>
      <c r="G269" s="21">
        <v>5614.0</v>
      </c>
      <c r="H269" s="22">
        <v>5614.0</v>
      </c>
    </row>
    <row r="270">
      <c r="A270" s="4">
        <v>269.0</v>
      </c>
      <c r="B270" s="17" t="s">
        <v>276</v>
      </c>
      <c r="C270" s="6">
        <v>21.0</v>
      </c>
      <c r="D270" s="23">
        <v>31.0</v>
      </c>
      <c r="E270" s="7">
        <f> 1.591 * POWER(10,30)</f>
        <v>1.591E+30</v>
      </c>
      <c r="F270" s="7"/>
      <c r="G270" s="18">
        <v>5100.0</v>
      </c>
      <c r="H270" s="19">
        <v>5100.0</v>
      </c>
    </row>
    <row r="271">
      <c r="A271" s="9">
        <v>270.0</v>
      </c>
      <c r="B271" s="20" t="s">
        <v>277</v>
      </c>
      <c r="C271" s="11">
        <v>7.0</v>
      </c>
      <c r="D271" s="25">
        <v>31.0</v>
      </c>
      <c r="E271" s="12">
        <f> 1.39 * POWER(10,30)</f>
        <v>1.39E+30</v>
      </c>
      <c r="F271" s="11">
        <v>763000.0</v>
      </c>
      <c r="G271" s="21">
        <v>5502.0</v>
      </c>
      <c r="H271" s="22">
        <v>5502.0</v>
      </c>
    </row>
    <row r="272">
      <c r="A272" s="4">
        <v>271.0</v>
      </c>
      <c r="B272" s="17" t="s">
        <v>278</v>
      </c>
      <c r="C272" s="6">
        <v>7.0</v>
      </c>
      <c r="D272" s="23">
        <v>31.0</v>
      </c>
      <c r="E272" s="7"/>
      <c r="F272" s="6">
        <v>1252260.0</v>
      </c>
      <c r="G272" s="18">
        <v>6171.0</v>
      </c>
      <c r="H272" s="19">
        <v>6171.0</v>
      </c>
    </row>
    <row r="273">
      <c r="A273" s="9">
        <v>272.0</v>
      </c>
      <c r="B273" s="20" t="s">
        <v>279</v>
      </c>
      <c r="C273" s="11">
        <v>7.0</v>
      </c>
      <c r="D273" s="25">
        <v>52.0</v>
      </c>
      <c r="E273" s="12"/>
      <c r="F273" s="12"/>
      <c r="G273" s="21">
        <v>5479.0</v>
      </c>
      <c r="H273" s="22">
        <v>5479.0</v>
      </c>
    </row>
    <row r="274">
      <c r="A274" s="4">
        <v>273.0</v>
      </c>
      <c r="B274" s="17" t="s">
        <v>280</v>
      </c>
      <c r="C274" s="6">
        <v>21.0</v>
      </c>
      <c r="D274" s="23">
        <v>31.0</v>
      </c>
      <c r="E274" s="7">
        <f> 1.65 * POWER(10,30)</f>
        <v>1.65E+30</v>
      </c>
      <c r="F274" s="6">
        <v>528000.0</v>
      </c>
      <c r="G274" s="18">
        <v>5282.0</v>
      </c>
      <c r="H274" s="19">
        <v>5282.0</v>
      </c>
    </row>
    <row r="275">
      <c r="A275" s="9">
        <v>274.0</v>
      </c>
      <c r="B275" s="20" t="s">
        <v>281</v>
      </c>
      <c r="C275" s="11">
        <v>7.0</v>
      </c>
      <c r="D275" s="25">
        <v>52.0</v>
      </c>
      <c r="E275" s="12">
        <f> 2.12814 * POWER(10,30)</f>
        <v>2.12814E+30</v>
      </c>
      <c r="F275" s="11">
        <v>762700.0</v>
      </c>
      <c r="G275" s="21">
        <v>6004.0</v>
      </c>
      <c r="H275" s="22">
        <v>6004.0</v>
      </c>
    </row>
    <row r="276">
      <c r="A276" s="4">
        <v>275.0</v>
      </c>
      <c r="B276" s="17" t="s">
        <v>282</v>
      </c>
      <c r="C276" s="6">
        <v>7.0</v>
      </c>
      <c r="D276" s="23">
        <v>52.0</v>
      </c>
      <c r="E276" s="7">
        <f> 1.1 * POWER(10,30)</f>
        <v>1.1E+30</v>
      </c>
      <c r="F276" s="6">
        <v>1224000.0</v>
      </c>
      <c r="G276" s="18">
        <v>5923.0</v>
      </c>
      <c r="H276" s="19">
        <v>5923.0</v>
      </c>
    </row>
    <row r="277">
      <c r="A277" s="9">
        <v>276.0</v>
      </c>
      <c r="B277" s="20" t="s">
        <v>283</v>
      </c>
      <c r="C277" s="11">
        <v>7.0</v>
      </c>
      <c r="D277" s="25">
        <v>31.0</v>
      </c>
      <c r="E277" s="12">
        <f> 1.71 * POWER(10,30)</f>
        <v>1.71E+30</v>
      </c>
      <c r="F277" s="11">
        <v>807128.0</v>
      </c>
      <c r="G277" s="21">
        <v>6004.0</v>
      </c>
      <c r="H277" s="22">
        <v>6004.0</v>
      </c>
    </row>
    <row r="278">
      <c r="A278" s="4">
        <v>277.0</v>
      </c>
      <c r="B278" s="17" t="s">
        <v>284</v>
      </c>
      <c r="C278" s="6">
        <v>21.0</v>
      </c>
      <c r="D278" s="23">
        <v>52.0</v>
      </c>
      <c r="E278" s="7">
        <f> 1.76 * POWER(10,30)</f>
        <v>1.76E+30</v>
      </c>
      <c r="F278" s="7"/>
      <c r="G278" s="18">
        <v>5094.0</v>
      </c>
      <c r="H278" s="19">
        <v>5094.0</v>
      </c>
    </row>
    <row r="279">
      <c r="A279" s="9">
        <v>278.0</v>
      </c>
      <c r="B279" s="20" t="s">
        <v>285</v>
      </c>
      <c r="C279" s="11">
        <v>7.0</v>
      </c>
      <c r="D279" s="25">
        <v>52.0</v>
      </c>
      <c r="E279" s="12">
        <f> 1.62 * POWER(10,30)</f>
        <v>1.62E+30</v>
      </c>
      <c r="F279" s="12"/>
      <c r="G279" s="21">
        <v>5711.0</v>
      </c>
      <c r="H279" s="22">
        <v>5711.0</v>
      </c>
    </row>
    <row r="280">
      <c r="A280" s="4">
        <v>279.0</v>
      </c>
      <c r="B280" s="17" t="s">
        <v>286</v>
      </c>
      <c r="C280" s="6">
        <v>7.0</v>
      </c>
      <c r="D280" s="23">
        <v>31.0</v>
      </c>
      <c r="E280" s="7">
        <f> 2.206 * POWER(10,30)</f>
        <v>2.206E+30</v>
      </c>
      <c r="F280" s="6">
        <v>945600.0</v>
      </c>
      <c r="G280" s="18">
        <v>6239.0</v>
      </c>
      <c r="H280" s="19">
        <v>6239.0</v>
      </c>
    </row>
    <row r="281">
      <c r="A281" s="9">
        <v>280.0</v>
      </c>
      <c r="B281" s="20" t="s">
        <v>287</v>
      </c>
      <c r="C281" s="11">
        <v>7.0</v>
      </c>
      <c r="D281" s="25">
        <v>52.0</v>
      </c>
      <c r="E281" s="12"/>
      <c r="F281" s="11">
        <v>945000.0</v>
      </c>
      <c r="G281" s="21">
        <v>6106.0</v>
      </c>
      <c r="H281" s="22">
        <v>6106.0</v>
      </c>
    </row>
    <row r="282">
      <c r="A282" s="4">
        <v>281.0</v>
      </c>
      <c r="B282" s="17" t="s">
        <v>288</v>
      </c>
      <c r="C282" s="6">
        <v>7.0</v>
      </c>
      <c r="D282" s="23">
        <v>52.0</v>
      </c>
      <c r="E282" s="7">
        <f> 1.989 * POWER(10,30)</f>
        <v>1.989E+30</v>
      </c>
      <c r="F282" s="6">
        <v>820000.0</v>
      </c>
      <c r="G282" s="18">
        <v>5884.0</v>
      </c>
      <c r="H282" s="19">
        <v>5884.0</v>
      </c>
    </row>
    <row r="283">
      <c r="A283" s="9">
        <v>282.0</v>
      </c>
      <c r="B283" s="20" t="s">
        <v>289</v>
      </c>
      <c r="C283" s="11">
        <v>7.0</v>
      </c>
      <c r="D283" s="25">
        <v>52.0</v>
      </c>
      <c r="E283" s="12">
        <f> 2.29 * POWER(10,30)</f>
        <v>2.29E+30</v>
      </c>
      <c r="F283" s="12"/>
      <c r="G283" s="21">
        <v>5888.0</v>
      </c>
      <c r="H283" s="22">
        <v>5888.0</v>
      </c>
    </row>
    <row r="284">
      <c r="A284" s="4">
        <v>283.0</v>
      </c>
      <c r="B284" s="17" t="s">
        <v>290</v>
      </c>
      <c r="C284" s="6">
        <v>7.0</v>
      </c>
      <c r="D284" s="23">
        <v>31.0</v>
      </c>
      <c r="E284" s="7"/>
      <c r="F284" s="7"/>
      <c r="G284" s="18">
        <v>5642.0</v>
      </c>
      <c r="H284" s="19">
        <v>5642.0</v>
      </c>
    </row>
    <row r="285">
      <c r="A285" s="9">
        <v>284.0</v>
      </c>
      <c r="B285" s="20" t="s">
        <v>291</v>
      </c>
      <c r="C285" s="11">
        <v>7.0</v>
      </c>
      <c r="D285" s="25">
        <v>52.0</v>
      </c>
      <c r="E285" s="12">
        <f> 1.71 * POWER(10,30)</f>
        <v>1.71E+30</v>
      </c>
      <c r="F285" s="11">
        <v>723000.0</v>
      </c>
      <c r="G285" s="21">
        <v>5526.0</v>
      </c>
      <c r="H285" s="22">
        <v>5526.0</v>
      </c>
    </row>
    <row r="286">
      <c r="A286" s="4">
        <v>285.0</v>
      </c>
      <c r="B286" s="17" t="s">
        <v>292</v>
      </c>
      <c r="C286" s="6">
        <v>7.0</v>
      </c>
      <c r="D286" s="23">
        <v>52.0</v>
      </c>
      <c r="E286" s="7"/>
      <c r="F286" s="6">
        <v>688700.0</v>
      </c>
      <c r="G286" s="18">
        <v>5381.0</v>
      </c>
      <c r="H286" s="19">
        <v>5381.0</v>
      </c>
    </row>
    <row r="287">
      <c r="A287" s="9">
        <v>286.0</v>
      </c>
      <c r="B287" s="20" t="s">
        <v>293</v>
      </c>
      <c r="C287" s="11">
        <v>7.0</v>
      </c>
      <c r="D287" s="25">
        <v>31.0</v>
      </c>
      <c r="E287" s="12">
        <f> 1.97 * POWER(10,30)</f>
        <v>1.97E+30</v>
      </c>
      <c r="F287" s="12"/>
      <c r="G287" s="21">
        <v>5790.0</v>
      </c>
      <c r="H287" s="22">
        <v>5790.0</v>
      </c>
    </row>
    <row r="288">
      <c r="A288" s="4">
        <v>287.0</v>
      </c>
      <c r="B288" s="17" t="s">
        <v>294</v>
      </c>
      <c r="C288" s="6">
        <v>21.0</v>
      </c>
      <c r="D288" s="23">
        <v>34.0</v>
      </c>
      <c r="E288" s="7">
        <f> 1.67 * POWER(10,30)</f>
        <v>1.67E+30</v>
      </c>
      <c r="F288" s="6">
        <v>695700.0</v>
      </c>
      <c r="G288" s="18">
        <v>4984.0</v>
      </c>
      <c r="H288" s="19">
        <v>4984.0</v>
      </c>
    </row>
    <row r="289">
      <c r="A289" s="9">
        <v>288.0</v>
      </c>
      <c r="B289" s="20" t="s">
        <v>295</v>
      </c>
      <c r="C289" s="11">
        <v>7.0</v>
      </c>
      <c r="D289" s="25">
        <v>52.0</v>
      </c>
      <c r="E289" s="12">
        <f> 2.17 * POWER(10,30)</f>
        <v>2.17E+30</v>
      </c>
      <c r="F289" s="11">
        <v>760000.0</v>
      </c>
      <c r="G289" s="21">
        <v>6090.0</v>
      </c>
      <c r="H289" s="22">
        <v>6090.0</v>
      </c>
    </row>
    <row r="290">
      <c r="A290" s="4">
        <v>289.0</v>
      </c>
      <c r="B290" s="17" t="s">
        <v>296</v>
      </c>
      <c r="C290" s="6">
        <v>7.0</v>
      </c>
      <c r="D290" s="23">
        <v>31.0</v>
      </c>
      <c r="E290" s="7">
        <f> 1.85 * POWER(10,30)</f>
        <v>1.85E+30</v>
      </c>
      <c r="F290" s="7"/>
      <c r="G290" s="18">
        <v>5502.0</v>
      </c>
      <c r="H290" s="19">
        <v>5502.0</v>
      </c>
    </row>
    <row r="291">
      <c r="A291" s="9">
        <v>290.0</v>
      </c>
      <c r="B291" s="20" t="s">
        <v>297</v>
      </c>
      <c r="C291" s="11">
        <v>7.0</v>
      </c>
      <c r="D291" s="25">
        <v>31.0</v>
      </c>
      <c r="E291" s="12"/>
      <c r="F291" s="11">
        <v>630800.0</v>
      </c>
      <c r="G291" s="21">
        <v>5977.0</v>
      </c>
      <c r="H291" s="22">
        <v>5977.0</v>
      </c>
    </row>
    <row r="292">
      <c r="A292" s="4">
        <v>291.0</v>
      </c>
      <c r="B292" s="17" t="s">
        <v>298</v>
      </c>
      <c r="C292" s="6">
        <v>7.0</v>
      </c>
      <c r="D292" s="23">
        <v>31.0</v>
      </c>
      <c r="E292" s="7">
        <f> 2.29 * POWER(10,30)</f>
        <v>2.29E+30</v>
      </c>
      <c r="F292" s="7"/>
      <c r="G292" s="18">
        <v>6509.0</v>
      </c>
      <c r="H292" s="19">
        <v>6509.0</v>
      </c>
    </row>
    <row r="293">
      <c r="A293" s="9">
        <v>292.0</v>
      </c>
      <c r="B293" s="20" t="s">
        <v>299</v>
      </c>
      <c r="C293" s="11">
        <v>7.0</v>
      </c>
      <c r="D293" s="25">
        <v>52.0</v>
      </c>
      <c r="E293" s="12">
        <f t="shared" ref="E293:E294" si="2"> 2.13 * POWER(10,30)</f>
        <v>2.13E+30</v>
      </c>
      <c r="F293" s="11">
        <v>1113120.0</v>
      </c>
      <c r="G293" s="21">
        <v>5593.0</v>
      </c>
      <c r="H293" s="22">
        <v>5593.0</v>
      </c>
    </row>
    <row r="294">
      <c r="A294" s="4">
        <v>293.0</v>
      </c>
      <c r="B294" s="17" t="s">
        <v>300</v>
      </c>
      <c r="C294" s="6">
        <v>7.0</v>
      </c>
      <c r="D294" s="23">
        <v>31.0</v>
      </c>
      <c r="E294" s="7">
        <f t="shared" si="2"/>
        <v>2.13E+30</v>
      </c>
      <c r="F294" s="6">
        <v>762000.0</v>
      </c>
      <c r="G294" s="18">
        <v>6248.0</v>
      </c>
      <c r="H294" s="19">
        <v>6248.0</v>
      </c>
    </row>
    <row r="295">
      <c r="A295" s="9">
        <v>294.0</v>
      </c>
      <c r="B295" s="20" t="s">
        <v>301</v>
      </c>
      <c r="C295" s="11">
        <v>21.0</v>
      </c>
      <c r="D295" s="25">
        <v>31.0</v>
      </c>
      <c r="E295" s="12">
        <f> 1.55 * POWER(10,30)</f>
        <v>1.55E+30</v>
      </c>
      <c r="F295" s="11">
        <v>579000.0</v>
      </c>
      <c r="G295" s="21">
        <v>5036.0</v>
      </c>
      <c r="H295" s="22">
        <v>5036.0</v>
      </c>
    </row>
    <row r="296">
      <c r="A296" s="4">
        <v>295.0</v>
      </c>
      <c r="B296" s="17" t="s">
        <v>302</v>
      </c>
      <c r="C296" s="6">
        <v>21.0</v>
      </c>
      <c r="D296" s="23">
        <v>52.0</v>
      </c>
      <c r="E296" s="7">
        <f> 1.3 * POWER(10,30)</f>
        <v>1.3E+30</v>
      </c>
      <c r="F296" s="6">
        <v>464800.0</v>
      </c>
      <c r="G296" s="18">
        <v>4648.0</v>
      </c>
      <c r="H296" s="19">
        <v>4648.0</v>
      </c>
    </row>
    <row r="297">
      <c r="A297" s="9">
        <v>296.0</v>
      </c>
      <c r="B297" s="20" t="s">
        <v>303</v>
      </c>
      <c r="C297" s="11">
        <v>7.0</v>
      </c>
      <c r="D297" s="25">
        <v>52.0</v>
      </c>
      <c r="E297" s="12">
        <f> 2.03 * POWER(10,30)</f>
        <v>2.03E+30</v>
      </c>
      <c r="F297" s="11">
        <v>751000.0</v>
      </c>
      <c r="G297" s="21">
        <v>5764.0</v>
      </c>
      <c r="H297" s="22">
        <v>5764.0</v>
      </c>
    </row>
    <row r="298">
      <c r="A298" s="4">
        <v>297.0</v>
      </c>
      <c r="B298" s="17" t="s">
        <v>304</v>
      </c>
      <c r="C298" s="6">
        <v>7.0</v>
      </c>
      <c r="D298" s="23">
        <v>31.0</v>
      </c>
      <c r="E298" s="7">
        <f t="shared" ref="E298:E299" si="3"> 1.95 * POWER(10,30)</f>
        <v>1.95E+30</v>
      </c>
      <c r="F298" s="6">
        <v>718000.0</v>
      </c>
      <c r="G298" s="18">
        <v>5821.0</v>
      </c>
      <c r="H298" s="19">
        <v>5821.0</v>
      </c>
    </row>
    <row r="299">
      <c r="A299" s="9">
        <v>298.0</v>
      </c>
      <c r="B299" s="20" t="s">
        <v>305</v>
      </c>
      <c r="C299" s="11">
        <v>7.0</v>
      </c>
      <c r="D299" s="25">
        <v>31.0</v>
      </c>
      <c r="E299" s="12">
        <f t="shared" si="3"/>
        <v>1.95E+30</v>
      </c>
      <c r="F299" s="11">
        <v>6856300.0</v>
      </c>
      <c r="G299" s="21">
        <v>6089.0</v>
      </c>
      <c r="H299" s="22">
        <v>6089.0</v>
      </c>
    </row>
    <row r="300">
      <c r="A300" s="4">
        <v>299.0</v>
      </c>
      <c r="B300" s="17" t="s">
        <v>306</v>
      </c>
      <c r="C300" s="6">
        <v>7.0</v>
      </c>
      <c r="D300" s="23">
        <v>52.0</v>
      </c>
      <c r="E300" s="7">
        <f> 1.989 * POWER(10,30)</f>
        <v>1.989E+30</v>
      </c>
      <c r="F300" s="6">
        <v>570474.0</v>
      </c>
      <c r="G300" s="18">
        <v>5788.0</v>
      </c>
      <c r="H300" s="19">
        <v>5788.0</v>
      </c>
    </row>
    <row r="301">
      <c r="A301" s="9">
        <v>300.0</v>
      </c>
      <c r="B301" s="20" t="s">
        <v>307</v>
      </c>
      <c r="C301" s="11">
        <v>7.0</v>
      </c>
      <c r="D301" s="25">
        <v>52.0</v>
      </c>
      <c r="E301" s="12"/>
      <c r="F301" s="12"/>
      <c r="G301" s="21">
        <v>5676.0</v>
      </c>
      <c r="H301" s="22">
        <v>5676.0</v>
      </c>
    </row>
    <row r="302">
      <c r="A302" s="4">
        <v>301.0</v>
      </c>
      <c r="B302" s="17" t="s">
        <v>308</v>
      </c>
      <c r="C302" s="6">
        <v>7.0</v>
      </c>
      <c r="D302" s="23">
        <v>52.0</v>
      </c>
      <c r="E302" s="7">
        <f> 2.11 * POWER(10,30)</f>
        <v>2.11E+30</v>
      </c>
      <c r="F302" s="6">
        <v>900300.0</v>
      </c>
      <c r="G302" s="18">
        <v>5867.0</v>
      </c>
      <c r="H302" s="19">
        <v>5867.0</v>
      </c>
    </row>
    <row r="303">
      <c r="A303" s="9">
        <v>302.0</v>
      </c>
      <c r="B303" s="20" t="s">
        <v>309</v>
      </c>
      <c r="C303" s="11">
        <v>7.0</v>
      </c>
      <c r="D303" s="25">
        <v>52.0</v>
      </c>
      <c r="E303" s="12">
        <f> 2.03 * POWER(10,30)</f>
        <v>2.03E+30</v>
      </c>
      <c r="F303" s="11">
        <v>695800.0</v>
      </c>
      <c r="G303" s="21">
        <v>5828.0</v>
      </c>
      <c r="H303" s="22">
        <v>5828.0</v>
      </c>
    </row>
    <row r="304">
      <c r="A304" s="4">
        <v>303.0</v>
      </c>
      <c r="B304" s="17" t="s">
        <v>310</v>
      </c>
      <c r="C304" s="6">
        <v>21.0</v>
      </c>
      <c r="D304" s="23">
        <v>52.0</v>
      </c>
      <c r="E304" s="7"/>
      <c r="F304" s="6">
        <v>503280.0</v>
      </c>
      <c r="G304" s="18">
        <v>4955.0</v>
      </c>
      <c r="H304" s="19">
        <v>4955.0</v>
      </c>
    </row>
    <row r="305">
      <c r="A305" s="9">
        <v>304.0</v>
      </c>
      <c r="B305" s="20" t="s">
        <v>311</v>
      </c>
      <c r="C305" s="11">
        <v>21.0</v>
      </c>
      <c r="D305" s="25">
        <v>52.0</v>
      </c>
      <c r="E305" s="12">
        <f> 1.3 * POWER(10,30)</f>
        <v>1.3E+30</v>
      </c>
      <c r="F305" s="12"/>
      <c r="G305" s="21">
        <v>4347.0</v>
      </c>
      <c r="H305" s="22">
        <v>4347.0</v>
      </c>
    </row>
    <row r="306">
      <c r="A306" s="4">
        <v>305.0</v>
      </c>
      <c r="B306" s="17" t="s">
        <v>312</v>
      </c>
      <c r="C306" s="6">
        <v>11.0</v>
      </c>
      <c r="D306" s="23">
        <v>31.0</v>
      </c>
      <c r="E306" s="7">
        <f> 1.09 * POWER(10,30)</f>
        <v>1.09E+30</v>
      </c>
      <c r="F306" s="6">
        <v>3826.35</v>
      </c>
      <c r="G306" s="18">
        <v>3799.0</v>
      </c>
      <c r="H306" s="19">
        <v>3799.0</v>
      </c>
    </row>
    <row r="307">
      <c r="A307" s="9">
        <v>306.0</v>
      </c>
      <c r="B307" s="20" t="s">
        <v>313</v>
      </c>
      <c r="C307" s="11">
        <v>21.0</v>
      </c>
      <c r="D307" s="25">
        <v>31.0</v>
      </c>
      <c r="E307" s="12">
        <f> 1.81 * POWER(10,30)</f>
        <v>1.81E+30</v>
      </c>
      <c r="F307" s="11">
        <v>558000.0</v>
      </c>
      <c r="G307" s="21">
        <v>5105.0</v>
      </c>
      <c r="H307" s="22">
        <v>5105.0</v>
      </c>
    </row>
    <row r="308">
      <c r="A308" s="4">
        <v>307.0</v>
      </c>
      <c r="B308" s="17" t="s">
        <v>314</v>
      </c>
      <c r="C308" s="6">
        <v>7.0</v>
      </c>
      <c r="D308" s="23">
        <v>31.0</v>
      </c>
      <c r="E308" s="7">
        <f>  1.73 * POWER(10,30)</f>
        <v>1.73E+30</v>
      </c>
      <c r="F308" s="7"/>
      <c r="G308" s="18">
        <v>5752.0</v>
      </c>
      <c r="H308" s="19">
        <v>5752.0</v>
      </c>
    </row>
    <row r="309">
      <c r="A309" s="9">
        <v>308.0</v>
      </c>
      <c r="B309" s="29" t="s">
        <v>315</v>
      </c>
      <c r="C309" s="30">
        <v>16.0</v>
      </c>
      <c r="D309" s="31">
        <v>72.0</v>
      </c>
      <c r="E309" s="12">
        <f>  8.54 * POWER(10,36)</f>
        <v>8.54E+36</v>
      </c>
      <c r="F309" s="30">
        <v>1.27E7</v>
      </c>
      <c r="G309" s="31">
        <v>99.8</v>
      </c>
      <c r="H309" s="32">
        <v>9704.0</v>
      </c>
    </row>
    <row r="310">
      <c r="A310" s="4">
        <v>309.0</v>
      </c>
      <c r="B310" s="33" t="s">
        <v>316</v>
      </c>
      <c r="C310" s="34">
        <v>14.0</v>
      </c>
      <c r="D310" s="35">
        <v>59.0</v>
      </c>
      <c r="E310" s="7">
        <f>  1.91 * POWER(10,31)</f>
        <v>1.91E+31</v>
      </c>
      <c r="F310" s="34">
        <v>28.0</v>
      </c>
      <c r="G310" s="35">
        <v>5850.0</v>
      </c>
      <c r="H310" s="36">
        <v>5850.0</v>
      </c>
    </row>
    <row r="311">
      <c r="A311" s="9">
        <v>310.0</v>
      </c>
      <c r="B311" s="29" t="s">
        <v>317</v>
      </c>
      <c r="C311" s="30">
        <v>14.0</v>
      </c>
      <c r="D311" s="31">
        <v>31.0</v>
      </c>
      <c r="E311" s="37">
        <f>  4.175787 * POWER(10,31)</f>
        <v>4.17579E+31</v>
      </c>
      <c r="F311" s="30">
        <v>62.020127</v>
      </c>
      <c r="G311" s="31">
        <v>5336.0</v>
      </c>
      <c r="H311" s="32">
        <v>5336.0</v>
      </c>
    </row>
    <row r="312">
      <c r="A312" s="4">
        <v>311.0</v>
      </c>
      <c r="B312" s="33" t="s">
        <v>318</v>
      </c>
      <c r="C312" s="34">
        <v>25.0</v>
      </c>
      <c r="D312" s="35">
        <v>31.0</v>
      </c>
      <c r="E312" s="38">
        <f>  3.977 * POWER(10,30)</f>
        <v>3.977E+30</v>
      </c>
      <c r="F312" s="34">
        <v>5.907</v>
      </c>
      <c r="G312" s="35">
        <v>80000.0</v>
      </c>
      <c r="H312" s="36">
        <v>80000.0</v>
      </c>
    </row>
    <row r="313">
      <c r="A313" s="9">
        <v>312.0</v>
      </c>
      <c r="B313" s="29" t="s">
        <v>319</v>
      </c>
      <c r="C313" s="30">
        <v>14.0</v>
      </c>
      <c r="D313" s="31">
        <v>55.0</v>
      </c>
      <c r="E313" s="37">
        <f>  1.31239 * POWER(10,30)</f>
        <v>1.31239E+30</v>
      </c>
      <c r="F313" s="30">
        <v>19.49204</v>
      </c>
      <c r="G313" s="31">
        <v>4000.0</v>
      </c>
      <c r="H313" s="32">
        <v>10000.0</v>
      </c>
    </row>
    <row r="314">
      <c r="A314" s="4">
        <v>313.0</v>
      </c>
      <c r="B314" s="33" t="s">
        <v>320</v>
      </c>
      <c r="C314" s="34">
        <v>14.0</v>
      </c>
      <c r="D314" s="35">
        <v>31.0</v>
      </c>
      <c r="E314" s="38">
        <f>  1.789623 * POWER(10,31)</f>
        <v>1.78962E+31</v>
      </c>
      <c r="F314" s="34">
        <v>26.580054</v>
      </c>
      <c r="G314" s="35">
        <v>4800.0</v>
      </c>
      <c r="H314" s="36">
        <v>4800.0</v>
      </c>
    </row>
    <row r="315">
      <c r="A315" s="9">
        <v>314.0</v>
      </c>
      <c r="B315" s="29" t="s">
        <v>321</v>
      </c>
      <c r="C315" s="30">
        <v>14.0</v>
      </c>
      <c r="D315" s="31">
        <v>73.0</v>
      </c>
      <c r="E315" s="37">
        <f>  1.252736 * POWER(10,31)</f>
        <v>1.25274E+31</v>
      </c>
      <c r="F315" s="30">
        <v>18.606038</v>
      </c>
      <c r="G315" s="31">
        <v>7000.0</v>
      </c>
      <c r="H315" s="32">
        <v>7000.0</v>
      </c>
    </row>
    <row r="316">
      <c r="A316" s="4">
        <v>315.0</v>
      </c>
      <c r="B316" s="33" t="s">
        <v>322</v>
      </c>
      <c r="C316" s="34">
        <v>14.0</v>
      </c>
      <c r="D316" s="35">
        <v>19.0</v>
      </c>
      <c r="E316" s="38">
        <f>  1.789623 * POWER(10,31)</f>
        <v>1.78962E+31</v>
      </c>
      <c r="F316" s="34">
        <v>26.580054</v>
      </c>
      <c r="G316" s="35">
        <v>0.0</v>
      </c>
      <c r="H316" s="36">
        <v>0.0</v>
      </c>
    </row>
    <row r="317">
      <c r="A317" s="9">
        <v>316.0</v>
      </c>
      <c r="B317" s="29" t="s">
        <v>323</v>
      </c>
      <c r="C317" s="30">
        <v>15.0</v>
      </c>
      <c r="D317" s="31">
        <v>19.0</v>
      </c>
      <c r="E317" s="37">
        <f t="shared" ref="E317:E318" si="4">  1.988 * POWER(10,33)</f>
        <v>1.988E+33</v>
      </c>
      <c r="F317" s="30">
        <f>(118112-2953)/2+2953</f>
        <v>60532.5</v>
      </c>
      <c r="G317" s="31">
        <v>3000.0</v>
      </c>
      <c r="H317" s="32">
        <v>68000.0</v>
      </c>
    </row>
    <row r="318">
      <c r="A318" s="4">
        <v>317.0</v>
      </c>
      <c r="B318" s="33" t="s">
        <v>324</v>
      </c>
      <c r="C318" s="34">
        <v>15.0</v>
      </c>
      <c r="D318" s="35">
        <v>82.0</v>
      </c>
      <c r="E318" s="38">
        <f t="shared" si="4"/>
        <v>1.988E+33</v>
      </c>
      <c r="F318" s="34">
        <f> (14770-2953)/2+2953</f>
        <v>8861.5</v>
      </c>
      <c r="G318" s="35">
        <v>4200.0</v>
      </c>
      <c r="H318" s="36">
        <v>10850.0</v>
      </c>
    </row>
    <row r="319">
      <c r="A319" s="9">
        <v>318.0</v>
      </c>
      <c r="B319" s="29" t="s">
        <v>325</v>
      </c>
      <c r="C319" s="30">
        <v>17.0</v>
      </c>
      <c r="D319" s="31">
        <v>17.0</v>
      </c>
      <c r="E319" s="37">
        <f>  2 * POWER(10,36)</f>
        <v>2E+36</v>
      </c>
      <c r="F319" s="37">
        <f>  2.18 * POWER(10,15)</f>
        <v>2.18E+15</v>
      </c>
      <c r="G319" s="31">
        <v>10.0</v>
      </c>
      <c r="H319" s="32">
        <v>10000.0</v>
      </c>
    </row>
    <row r="320">
      <c r="A320" s="4">
        <v>319.0</v>
      </c>
      <c r="B320" s="33" t="s">
        <v>326</v>
      </c>
      <c r="C320" s="34">
        <v>17.0</v>
      </c>
      <c r="D320" s="35">
        <v>60.0</v>
      </c>
      <c r="E320" s="38">
        <f>  4 * POWER(10,33)</f>
        <v>4E+33</v>
      </c>
      <c r="F320" s="38">
        <f>  1.14 * POWER(10,14)</f>
        <v>114000000000000</v>
      </c>
      <c r="G320" s="35">
        <v>10.0</v>
      </c>
      <c r="H320" s="36">
        <v>10000.0</v>
      </c>
    </row>
    <row r="321">
      <c r="A321" s="9">
        <v>320.0</v>
      </c>
      <c r="B321" s="29" t="s">
        <v>327</v>
      </c>
      <c r="C321" s="30">
        <v>17.0</v>
      </c>
      <c r="D321" s="31">
        <v>78.0</v>
      </c>
      <c r="E321" s="37">
        <f> 9.2 * POWER(10,30)</f>
        <v>9.2E+30</v>
      </c>
      <c r="F321" s="37">
        <f> 4.73 * POWER(10,13)</f>
        <v>47300000000000</v>
      </c>
      <c r="G321" s="37">
        <f> 10 * POWER(10,3)</f>
        <v>10000</v>
      </c>
      <c r="H321" s="39">
        <f> 10 * POWER(10,7)</f>
        <v>100000000</v>
      </c>
    </row>
    <row r="322">
      <c r="A322" s="4">
        <v>321.0</v>
      </c>
      <c r="B322" s="33" t="s">
        <v>328</v>
      </c>
      <c r="C322" s="34">
        <v>17.0</v>
      </c>
      <c r="D322" s="35">
        <v>72.0</v>
      </c>
      <c r="E322" s="38">
        <f> 6 * POWER(10,32)</f>
        <v>6E+32</v>
      </c>
      <c r="F322" s="38">
        <f> 2 * POWER(10,14)</f>
        <v>200000000000000</v>
      </c>
      <c r="G322" s="35">
        <v>10.0</v>
      </c>
      <c r="H322" s="36">
        <v>10000.0</v>
      </c>
    </row>
    <row r="323">
      <c r="A323" s="9">
        <v>322.0</v>
      </c>
      <c r="B323" s="29" t="s">
        <v>329</v>
      </c>
      <c r="C323" s="11">
        <v>20.0</v>
      </c>
      <c r="D323" s="11">
        <v>80.0</v>
      </c>
      <c r="E323" s="37"/>
      <c r="F323" s="37">
        <f> 1.9 * POWER(10,15)</f>
        <v>1.9E+15</v>
      </c>
      <c r="G323" s="11">
        <v>10.0</v>
      </c>
      <c r="H323" s="13">
        <v>10000.0</v>
      </c>
    </row>
    <row r="324">
      <c r="A324" s="4">
        <v>323.0</v>
      </c>
      <c r="B324" s="33" t="s">
        <v>330</v>
      </c>
      <c r="C324" s="34">
        <v>20.0</v>
      </c>
      <c r="D324" s="35">
        <v>33.0</v>
      </c>
      <c r="E324" s="38">
        <f> 2 * POWER(10,35)</f>
        <v>2E+35</v>
      </c>
      <c r="F324" s="38">
        <f> 3.3 * POWER(10,15)</f>
        <v>3.3E+15</v>
      </c>
      <c r="G324" s="35">
        <v>10.0</v>
      </c>
      <c r="H324" s="36">
        <v>10000.0</v>
      </c>
    </row>
    <row r="325">
      <c r="A325" s="9">
        <v>324.0</v>
      </c>
      <c r="B325" s="29" t="s">
        <v>331</v>
      </c>
      <c r="C325" s="30">
        <v>17.0</v>
      </c>
      <c r="D325" s="31">
        <v>73.0</v>
      </c>
      <c r="E325" s="37">
        <f> 2 * POWER(10,34)</f>
        <v>2E+34</v>
      </c>
      <c r="F325" s="37">
        <f> 9.5 * POWER(10,14)</f>
        <v>950000000000000</v>
      </c>
      <c r="G325" s="31">
        <v>10.0</v>
      </c>
      <c r="H325" s="32">
        <v>10000.0</v>
      </c>
    </row>
    <row r="326">
      <c r="A326" s="4">
        <v>325.0</v>
      </c>
      <c r="B326" s="33" t="s">
        <v>332</v>
      </c>
      <c r="C326" s="34">
        <v>17.0</v>
      </c>
      <c r="D326" s="35">
        <v>72.0</v>
      </c>
      <c r="E326" s="38">
        <f> 1.6 * POWER(10,33)</f>
        <v>1.6E+33</v>
      </c>
      <c r="F326" s="38">
        <f> 1.42 * POWER(10,14)</f>
        <v>142000000000000</v>
      </c>
      <c r="G326" s="35">
        <v>10.0</v>
      </c>
      <c r="H326" s="36">
        <v>10000.0</v>
      </c>
    </row>
    <row r="327">
      <c r="A327" s="9">
        <v>326.0</v>
      </c>
      <c r="B327" s="29" t="s">
        <v>333</v>
      </c>
      <c r="C327" s="30"/>
      <c r="D327" s="31">
        <v>11.0</v>
      </c>
      <c r="E327" s="37">
        <f> 2 * POWER(10,10)</f>
        <v>20000000000</v>
      </c>
      <c r="F327" s="30">
        <v>0.5</v>
      </c>
      <c r="G327" s="31">
        <v>30.0</v>
      </c>
      <c r="H327" s="32">
        <v>250.0</v>
      </c>
    </row>
    <row r="328">
      <c r="A328" s="4">
        <v>327.0</v>
      </c>
      <c r="B328" s="33" t="s">
        <v>334</v>
      </c>
      <c r="C328" s="34"/>
      <c r="D328" s="35">
        <v>40.0</v>
      </c>
      <c r="E328" s="38">
        <f> 1 * POWER(10,10)</f>
        <v>10000000000</v>
      </c>
      <c r="F328" s="34">
        <v>0.75</v>
      </c>
      <c r="G328" s="35">
        <v>30.0</v>
      </c>
      <c r="H328" s="36">
        <v>250.0</v>
      </c>
    </row>
    <row r="329">
      <c r="A329" s="9">
        <v>328.0</v>
      </c>
      <c r="B329" s="29" t="s">
        <v>335</v>
      </c>
      <c r="C329" s="30">
        <v>2.0</v>
      </c>
      <c r="D329" s="31">
        <v>34.0</v>
      </c>
      <c r="E329" s="37">
        <f> 3.8 * POWER(10,27)</f>
        <v>3.8E+27</v>
      </c>
      <c r="F329" s="37">
        <f> 8.3 * POWER(10,7)</f>
        <v>83000000</v>
      </c>
      <c r="G329" s="11">
        <v>1885.0</v>
      </c>
      <c r="H329" s="32">
        <v>1885.0</v>
      </c>
    </row>
    <row r="330">
      <c r="A330" s="4">
        <v>329.0</v>
      </c>
      <c r="B330" s="33" t="s">
        <v>336</v>
      </c>
      <c r="C330" s="34">
        <v>2.0</v>
      </c>
      <c r="D330" s="35">
        <v>40.0</v>
      </c>
      <c r="E330" s="38">
        <f> 4.5 * POWER(10,27)</f>
        <v>4.5E+27</v>
      </c>
      <c r="F330" s="38">
        <f> 1.1 * POWER(10,8)</f>
        <v>110000000</v>
      </c>
      <c r="G330" s="34">
        <v>1880.0</v>
      </c>
      <c r="H330" s="36">
        <v>2930.0</v>
      </c>
    </row>
    <row r="331">
      <c r="A331" s="9">
        <v>330.0</v>
      </c>
      <c r="B331" s="29" t="s">
        <v>337</v>
      </c>
      <c r="C331" s="30">
        <v>2.0</v>
      </c>
      <c r="D331" s="31">
        <v>88.0</v>
      </c>
      <c r="E331" s="37">
        <f> 3.4 * POWER(10,27)</f>
        <v>3.4E+27</v>
      </c>
      <c r="F331" s="37">
        <f> 8.1 * POWER(10,7)</f>
        <v>81000000</v>
      </c>
      <c r="G331" s="30">
        <v>1192.0</v>
      </c>
      <c r="H331" s="32">
        <v>1490.0</v>
      </c>
    </row>
    <row r="332">
      <c r="A332" s="4">
        <v>331.0</v>
      </c>
      <c r="B332" s="33" t="s">
        <v>338</v>
      </c>
      <c r="C332" s="34">
        <v>1.0</v>
      </c>
      <c r="D332" s="35">
        <v>31.0</v>
      </c>
      <c r="E332" s="38">
        <f> 3 * POWER(10,25)</f>
        <v>3E+25</v>
      </c>
      <c r="F332" s="38">
        <f> 9.6 * POWER(10,6)</f>
        <v>9600000</v>
      </c>
      <c r="G332" s="34">
        <v>265.0</v>
      </c>
      <c r="H332" s="36">
        <v>265.0</v>
      </c>
    </row>
    <row r="333">
      <c r="A333" s="9">
        <v>332.0</v>
      </c>
      <c r="B333" s="29" t="s">
        <v>339</v>
      </c>
      <c r="C333" s="30">
        <v>1.0</v>
      </c>
      <c r="D333" s="31">
        <v>31.0</v>
      </c>
      <c r="E333" s="37"/>
      <c r="F333" s="37">
        <f> 1.46 * POWER(10,6)</f>
        <v>1460000</v>
      </c>
      <c r="G333" s="30"/>
      <c r="H333" s="32"/>
    </row>
    <row r="334">
      <c r="A334" s="4">
        <v>333.0</v>
      </c>
      <c r="B334" s="33" t="s">
        <v>340</v>
      </c>
      <c r="C334" s="34">
        <v>2.0</v>
      </c>
      <c r="D334" s="35">
        <v>62.0</v>
      </c>
      <c r="E334" s="38">
        <f> 2.2 * POWER(10,27)</f>
        <v>2.2E+27</v>
      </c>
      <c r="F334" s="34">
        <v>100089.0</v>
      </c>
      <c r="G334" s="34">
        <v>972.0</v>
      </c>
      <c r="H334" s="36">
        <v>1499.0</v>
      </c>
    </row>
    <row r="335">
      <c r="A335" s="9">
        <v>334.0</v>
      </c>
      <c r="B335" s="29" t="s">
        <v>341</v>
      </c>
      <c r="C335" s="30">
        <v>1.0</v>
      </c>
      <c r="D335" s="31">
        <v>15.0</v>
      </c>
      <c r="E335" s="37">
        <f> 1.72 * POWER(10,25)</f>
        <v>1.72E+25</v>
      </c>
      <c r="F335" s="30">
        <v>9618.0</v>
      </c>
      <c r="G335" s="30">
        <v>259.0</v>
      </c>
      <c r="H335" s="32">
        <v>292.0</v>
      </c>
    </row>
    <row r="336">
      <c r="A336" s="4">
        <v>335.0</v>
      </c>
      <c r="B336" s="33" t="s">
        <v>342</v>
      </c>
      <c r="C336" s="34">
        <v>2.0</v>
      </c>
      <c r="D336" s="35">
        <v>62.0</v>
      </c>
      <c r="E336" s="38">
        <f> 8.74 * POWER(10,26)</f>
        <v>8.74E+26</v>
      </c>
      <c r="F336" s="38">
        <f> 1.13 * POWER(10,8)</f>
        <v>113000000</v>
      </c>
      <c r="G336" s="34"/>
      <c r="H336" s="36">
        <v>1260.0</v>
      </c>
    </row>
    <row r="337">
      <c r="A337" s="9">
        <v>336.0</v>
      </c>
      <c r="B337" s="29" t="s">
        <v>343</v>
      </c>
      <c r="C337" s="30">
        <v>1.0</v>
      </c>
      <c r="D337" s="31">
        <v>49.0</v>
      </c>
      <c r="E337" s="37">
        <f> 3.3 * POWER(10,25)</f>
        <v>3.3E+25</v>
      </c>
      <c r="F337" s="30">
        <v>9600.0</v>
      </c>
      <c r="G337" s="30"/>
      <c r="H337" s="32">
        <v>313.0</v>
      </c>
    </row>
    <row r="338">
      <c r="A338" s="4">
        <v>337.0</v>
      </c>
      <c r="B338" s="33" t="s">
        <v>344</v>
      </c>
      <c r="C338" s="34">
        <v>2.0</v>
      </c>
      <c r="D338" s="35">
        <v>73.0</v>
      </c>
      <c r="E338" s="38">
        <f> 4.74 * POWER(10,27)</f>
        <v>4.74E+27</v>
      </c>
      <c r="F338" s="34">
        <v>82500.0</v>
      </c>
      <c r="G338" s="34">
        <v>72.0</v>
      </c>
      <c r="H338" s="36">
        <v>72.0</v>
      </c>
    </row>
    <row r="339">
      <c r="A339" s="9">
        <v>338.0</v>
      </c>
      <c r="B339" s="29" t="s">
        <v>345</v>
      </c>
      <c r="C339" s="30">
        <v>1.0</v>
      </c>
      <c r="D339" s="31">
        <v>4.0</v>
      </c>
      <c r="E339" s="37">
        <f> 1.3 * POWER(10,25)</f>
        <v>1.3E+25</v>
      </c>
      <c r="F339" s="30"/>
      <c r="G339" s="30">
        <v>614.0</v>
      </c>
      <c r="H339" s="32">
        <v>614.0</v>
      </c>
    </row>
    <row r="340">
      <c r="A340" s="4">
        <v>339.0</v>
      </c>
      <c r="B340" s="33" t="s">
        <v>346</v>
      </c>
      <c r="C340" s="34">
        <v>3.0</v>
      </c>
      <c r="D340" s="35">
        <v>31.0</v>
      </c>
      <c r="E340" s="38">
        <f> 1.37 * POWER(10,25)</f>
        <v>1.37E+25</v>
      </c>
      <c r="F340" s="34">
        <v>17050.0</v>
      </c>
      <c r="G340" s="34">
        <v>374.0</v>
      </c>
      <c r="H340" s="36">
        <v>374.0</v>
      </c>
    </row>
    <row r="341">
      <c r="A341" s="9">
        <v>340.0</v>
      </c>
      <c r="B341" s="29" t="s">
        <v>347</v>
      </c>
      <c r="C341" s="30">
        <v>1.0</v>
      </c>
      <c r="D341" s="31">
        <v>55.0</v>
      </c>
      <c r="E341" s="37">
        <f> 1.85 * POWER(10,30)</f>
        <v>1.85E+30</v>
      </c>
      <c r="F341" s="30">
        <v>10009.0</v>
      </c>
      <c r="G341" s="30">
        <v>5250.0</v>
      </c>
      <c r="H341" s="32">
        <v>5250.0</v>
      </c>
    </row>
    <row r="342">
      <c r="A342" s="4">
        <v>341.0</v>
      </c>
      <c r="B342" s="33" t="s">
        <v>348</v>
      </c>
      <c r="C342" s="34">
        <v>1.0</v>
      </c>
      <c r="D342" s="35">
        <v>12.0</v>
      </c>
      <c r="E342" s="38">
        <f> 4.78 * POWER(10,25)</f>
        <v>4.78E+25</v>
      </c>
      <c r="F342" s="34">
        <v>13100.0</v>
      </c>
      <c r="G342" s="34"/>
      <c r="H342" s="36">
        <v>2700.0</v>
      </c>
    </row>
    <row r="343">
      <c r="A343" s="9">
        <v>342.0</v>
      </c>
      <c r="B343" s="29" t="s">
        <v>349</v>
      </c>
      <c r="C343" s="30">
        <v>2.0</v>
      </c>
      <c r="D343" s="31">
        <v>31.0</v>
      </c>
      <c r="E343" s="37">
        <f> 3.35 * POWER(10,29)</f>
        <v>3.35E+29</v>
      </c>
      <c r="F343" s="30">
        <v>53891.0</v>
      </c>
      <c r="G343" s="30">
        <v>173.0</v>
      </c>
      <c r="H343" s="32">
        <v>173.0</v>
      </c>
    </row>
    <row r="344">
      <c r="A344" s="4">
        <v>343.0</v>
      </c>
      <c r="B344" s="33" t="s">
        <v>350</v>
      </c>
      <c r="C344" s="34"/>
      <c r="D344" s="35">
        <v>31.0</v>
      </c>
      <c r="E344" s="38">
        <f> 8.28 * POWER(10,24)</f>
        <v>8.28E+24</v>
      </c>
      <c r="F344" s="34">
        <v>7454.0</v>
      </c>
      <c r="G344" s="34">
        <v>192.0</v>
      </c>
      <c r="H344" s="36">
        <v>250.0</v>
      </c>
    </row>
    <row r="345">
      <c r="A345" s="9">
        <v>344.0</v>
      </c>
      <c r="B345" s="29" t="s">
        <v>351</v>
      </c>
      <c r="C345" s="30">
        <v>2.0</v>
      </c>
      <c r="D345" s="31">
        <v>8.0</v>
      </c>
      <c r="E345" s="37">
        <f> 1.39 * POWER(10,30)</f>
        <v>1.39E+30</v>
      </c>
      <c r="F345" s="30">
        <v>130044.0</v>
      </c>
      <c r="G345" s="30">
        <v>2900.0</v>
      </c>
      <c r="H345" s="32">
        <v>3200.0</v>
      </c>
    </row>
    <row r="346">
      <c r="A346" s="4">
        <v>345.0</v>
      </c>
      <c r="B346" s="33" t="s">
        <v>352</v>
      </c>
      <c r="C346" s="34">
        <v>2.0</v>
      </c>
      <c r="D346" s="35">
        <v>67.0</v>
      </c>
      <c r="E346" s="38">
        <f> 1.746 * POWER(10,27)</f>
        <v>1.746E+27</v>
      </c>
      <c r="F346" s="34">
        <v>128600.0</v>
      </c>
      <c r="G346" s="34">
        <v>2190.0</v>
      </c>
      <c r="H346" s="36">
        <v>2693.0</v>
      </c>
    </row>
    <row r="347">
      <c r="A347" s="9">
        <v>346.0</v>
      </c>
      <c r="B347" s="29" t="s">
        <v>353</v>
      </c>
      <c r="C347" s="30">
        <v>2.0</v>
      </c>
      <c r="D347" s="31">
        <v>9.0</v>
      </c>
      <c r="E347" s="37">
        <f> 1.32 * POWER(10,27)</f>
        <v>1.32E+27</v>
      </c>
      <c r="F347" s="30">
        <v>12800.0</v>
      </c>
      <c r="G347" s="30">
        <v>1100.0</v>
      </c>
      <c r="H347" s="32">
        <v>3000.0</v>
      </c>
    </row>
    <row r="348">
      <c r="A348" s="4">
        <v>347.0</v>
      </c>
      <c r="B348" s="33" t="s">
        <v>354</v>
      </c>
      <c r="C348" s="34">
        <v>2.0</v>
      </c>
      <c r="D348" s="35">
        <v>31.0</v>
      </c>
      <c r="E348" s="38">
        <f> 5.466 * POWER(10,27)</f>
        <v>5.466E+27</v>
      </c>
      <c r="F348" s="34">
        <v>135191.0</v>
      </c>
      <c r="G348" s="34">
        <v>3040.0</v>
      </c>
      <c r="H348" s="36">
        <v>4600.0</v>
      </c>
    </row>
    <row r="349">
      <c r="A349" s="9">
        <v>348.0</v>
      </c>
      <c r="B349" s="29" t="s">
        <v>355</v>
      </c>
      <c r="C349" s="30">
        <v>2.0</v>
      </c>
      <c r="D349" s="31">
        <v>31.0</v>
      </c>
      <c r="E349" s="37">
        <f> 1.29 * POWER(10,28)</f>
        <v>1.29E+28</v>
      </c>
      <c r="F349" s="30">
        <v>134500.0</v>
      </c>
      <c r="G349" s="30"/>
      <c r="H349" s="32"/>
    </row>
    <row r="350">
      <c r="A350" s="4">
        <v>349.0</v>
      </c>
      <c r="B350" s="33" t="s">
        <v>356</v>
      </c>
      <c r="C350" s="34">
        <v>1.0</v>
      </c>
      <c r="D350" s="35">
        <v>52.0</v>
      </c>
      <c r="E350" s="38">
        <f> 1.67216 * POWER(10,25)</f>
        <v>1.67216E+25</v>
      </c>
      <c r="F350" s="34">
        <v>9283.0</v>
      </c>
      <c r="G350" s="34">
        <v>208.0</v>
      </c>
      <c r="H350" s="36">
        <v>733.0</v>
      </c>
    </row>
    <row r="351">
      <c r="A351" s="9">
        <v>350.0</v>
      </c>
      <c r="B351" s="29" t="s">
        <v>357</v>
      </c>
      <c r="C351" s="30">
        <v>1.0</v>
      </c>
      <c r="D351" s="31">
        <v>52.0</v>
      </c>
      <c r="E351" s="37">
        <f> 1.41 * POWER(10,25)</f>
        <v>1.41E+25</v>
      </c>
      <c r="F351" s="30">
        <v>8540.0</v>
      </c>
      <c r="G351" s="30">
        <v>209.0</v>
      </c>
      <c r="H351" s="32">
        <v>233.0</v>
      </c>
    </row>
    <row r="352">
      <c r="A352" s="4">
        <v>351.0</v>
      </c>
      <c r="B352" s="33" t="s">
        <v>358</v>
      </c>
      <c r="C352" s="34">
        <v>1.0</v>
      </c>
      <c r="D352" s="35">
        <v>31.0</v>
      </c>
      <c r="E352" s="38">
        <f> 1.28 * POWER(10,25)</f>
        <v>1.28E+25</v>
      </c>
      <c r="F352" s="34">
        <v>11140.0</v>
      </c>
      <c r="G352" s="34">
        <v>325.0</v>
      </c>
      <c r="H352" s="36">
        <v>325.0</v>
      </c>
    </row>
    <row r="353">
      <c r="A353" s="9">
        <v>352.0</v>
      </c>
      <c r="B353" s="29" t="s">
        <v>359</v>
      </c>
      <c r="C353" s="30">
        <v>2.0</v>
      </c>
      <c r="D353" s="31">
        <v>59.0</v>
      </c>
      <c r="E353" s="37">
        <f> 4.87 * POWER(10,25)</f>
        <v>4.87E+25</v>
      </c>
      <c r="F353" s="30">
        <v>17200.0</v>
      </c>
      <c r="G353" s="30">
        <v>990.0</v>
      </c>
      <c r="H353" s="32">
        <v>990.0</v>
      </c>
    </row>
    <row r="354">
      <c r="A354" s="4">
        <v>353.0</v>
      </c>
      <c r="B354" s="33" t="s">
        <v>360</v>
      </c>
      <c r="C354" s="34">
        <v>1.0</v>
      </c>
      <c r="D354" s="35">
        <v>33.0</v>
      </c>
      <c r="E354" s="38">
        <f> 1.43 * POWER(10,25)</f>
        <v>1.43E+25</v>
      </c>
      <c r="F354" s="34">
        <v>7780.0</v>
      </c>
      <c r="G354" s="35">
        <v>268.8</v>
      </c>
      <c r="H354" s="36">
        <v>268.8</v>
      </c>
    </row>
    <row r="355">
      <c r="A355" s="9">
        <v>354.0</v>
      </c>
      <c r="B355" s="29" t="s">
        <v>361</v>
      </c>
      <c r="C355" s="30">
        <v>1.0</v>
      </c>
      <c r="D355" s="31">
        <v>4.0</v>
      </c>
      <c r="E355" s="37">
        <f> 4.133 * POWER(10,24)</f>
        <v>4.133E+24</v>
      </c>
      <c r="F355" s="30">
        <v>5860.0</v>
      </c>
      <c r="G355" s="30">
        <v>225.0</v>
      </c>
      <c r="H355" s="32">
        <v>246.0</v>
      </c>
    </row>
    <row r="356">
      <c r="A356" s="4">
        <v>355.0</v>
      </c>
      <c r="B356" s="33" t="s">
        <v>362</v>
      </c>
      <c r="C356" s="34">
        <v>1.0</v>
      </c>
      <c r="D356" s="35">
        <v>4.0</v>
      </c>
      <c r="E356" s="38">
        <f> 6.19 * POWER(10,24)</f>
        <v>6.19E+24</v>
      </c>
      <c r="F356" s="34">
        <v>6665.2</v>
      </c>
      <c r="G356" s="34">
        <v>218.0</v>
      </c>
      <c r="H356" s="36">
        <v>218.0</v>
      </c>
    </row>
    <row r="357">
      <c r="A357" s="9">
        <v>356.0</v>
      </c>
      <c r="B357" s="29" t="s">
        <v>363</v>
      </c>
      <c r="C357" s="30">
        <v>1.0</v>
      </c>
      <c r="D357" s="31">
        <v>4.0</v>
      </c>
      <c r="E357" s="37">
        <f> 7.90358 * POWER(10,24)</f>
        <v>7.90358E+24</v>
      </c>
      <c r="F357" s="30">
        <v>7200.9</v>
      </c>
      <c r="G357" s="30">
        <v>197.3</v>
      </c>
      <c r="H357" s="32">
        <v>198.6</v>
      </c>
    </row>
    <row r="358">
      <c r="A358" s="4">
        <v>357.0</v>
      </c>
      <c r="B358" s="33" t="s">
        <v>364</v>
      </c>
      <c r="C358" s="34">
        <v>1.0</v>
      </c>
      <c r="D358" s="35">
        <v>19.0</v>
      </c>
      <c r="E358" s="38">
        <f> 7.6 * POWER(10,24)</f>
        <v>7.6E+24</v>
      </c>
      <c r="F358" s="34">
        <v>7455.0</v>
      </c>
      <c r="G358" s="34">
        <v>3000.0</v>
      </c>
      <c r="H358" s="36">
        <v>3000.0</v>
      </c>
    </row>
    <row r="359">
      <c r="A359" s="9">
        <v>358.0</v>
      </c>
      <c r="B359" s="29" t="s">
        <v>365</v>
      </c>
      <c r="C359" s="30">
        <v>1.0</v>
      </c>
      <c r="D359" s="31">
        <v>86.0</v>
      </c>
      <c r="E359" s="37">
        <f> 8.306 * POWER(10,24)</f>
        <v>8.306E+24</v>
      </c>
      <c r="F359" s="30">
        <v>7008.0</v>
      </c>
      <c r="G359" s="30">
        <v>213.0</v>
      </c>
      <c r="H359" s="32">
        <v>294.0</v>
      </c>
    </row>
    <row r="360">
      <c r="A360" s="4">
        <v>359.0</v>
      </c>
      <c r="B360" s="33" t="s">
        <v>366</v>
      </c>
      <c r="C360" s="34">
        <v>1.0</v>
      </c>
      <c r="D360" s="35">
        <v>34.0</v>
      </c>
      <c r="E360" s="38">
        <f> 1.94 * POWER(10,25)</f>
        <v>1.94E+25</v>
      </c>
      <c r="F360" s="34">
        <v>8930.0</v>
      </c>
      <c r="G360" s="34">
        <v>50.0</v>
      </c>
      <c r="H360" s="36">
        <v>3000.0</v>
      </c>
    </row>
    <row r="361">
      <c r="A361" s="9">
        <v>360.0</v>
      </c>
      <c r="B361" s="29" t="s">
        <v>367</v>
      </c>
      <c r="C361" s="30">
        <v>1.0</v>
      </c>
      <c r="D361" s="31">
        <v>52.0</v>
      </c>
      <c r="E361" s="37">
        <f> 5.79384 * POWER(10,25)</f>
        <v>5.79384E+25</v>
      </c>
      <c r="F361" s="30">
        <v>6900.0</v>
      </c>
      <c r="G361" s="30">
        <v>1040.0</v>
      </c>
      <c r="H361" s="32">
        <v>1040.0</v>
      </c>
    </row>
    <row r="362">
      <c r="A362" s="4">
        <v>361.0</v>
      </c>
      <c r="B362" s="33" t="s">
        <v>368</v>
      </c>
      <c r="C362" s="34">
        <v>2.0</v>
      </c>
      <c r="D362" s="35">
        <v>12.0</v>
      </c>
      <c r="E362" s="38">
        <f> 2.37 * POWER(10,25)</f>
        <v>2.37E+25</v>
      </c>
      <c r="F362" s="34">
        <v>69911.0</v>
      </c>
      <c r="G362" s="34">
        <v>547.0</v>
      </c>
      <c r="H362" s="36">
        <v>615.0</v>
      </c>
    </row>
    <row r="363">
      <c r="A363" s="9">
        <v>362.0</v>
      </c>
      <c r="B363" s="29" t="s">
        <v>369</v>
      </c>
      <c r="C363" s="30">
        <v>2.0</v>
      </c>
      <c r="D363" s="31">
        <v>31.0</v>
      </c>
      <c r="E363" s="37">
        <f> 8.24 * POWER(10,25)</f>
        <v>8.24E+25</v>
      </c>
      <c r="F363" s="30">
        <v>29180.0</v>
      </c>
      <c r="G363" s="30">
        <v>630.0</v>
      </c>
      <c r="H363" s="32">
        <v>950.0</v>
      </c>
    </row>
    <row r="364">
      <c r="A364" s="40">
        <v>363.0</v>
      </c>
      <c r="B364" s="41" t="s">
        <v>370</v>
      </c>
      <c r="C364" s="42">
        <v>3.0</v>
      </c>
      <c r="D364" s="43">
        <v>73.0</v>
      </c>
      <c r="E364" s="44">
        <f> 3.28 * POWER(10,25)</f>
        <v>3.28E+25</v>
      </c>
      <c r="F364" s="42"/>
      <c r="G364" s="42">
        <v>50.0</v>
      </c>
      <c r="H364" s="45">
        <v>50.0</v>
      </c>
    </row>
  </sheetData>
  <dataValidations>
    <dataValidation type="custom" allowBlank="1" showDropDown="1" sqref="C2:H364">
      <formula1>AND(ISNUMBER(C2),(NOT(OR(NOT(ISERROR(DATEVALUE(C2))), AND(ISNUMBER(C2), LEFT(CELL("format", C2))="D")))))</formula1>
    </dataValidation>
    <dataValidation type="list" allowBlank="1" showDropDown="1" showErrorMessage="1" sqref="B2:B364">
      <formula1>"Sun ,Mercury,Venus,Earth,Moon,Mars,Phobos,Deimos,Jupiter,Io,Callisto,Ganymede,Europa,Saturn ,Titan,Enceladus,Mimas,Dione,Iapetus,Tethys,Uranus,Titania ,Umbriel,Miranda,Ariel ,Oberon,Sycorax,Neptune,Triton,Hippocamp,Nereid,Galatea,Halimede,Pluto,Thalassa,D"&amp;"espina,Neso,Naiad,Psamathe,Laomedeia,Proteus,Larissa,Sao,S/2002 N5,S/2021 N1,Phoebe,Hyperion,Halley's Comet,Sirius A,Sirius B ,Proxima Centauri,Barnard's Star,Lalande 21185,Lacaille 9352,Luyten's Star,YZ Ceti,Gliese 1061,Teegarden's Star,Wolf 1061,Gliese "&amp;"876,82 G. Eridani,Gliese 581,Gliese 667 C,HD 219134,61 Virginis,Gliese 433,Gliese 357,L 98-59,Gliese 414 A,Gliese 806,TRAPPIST-1,55 Cancri,Gliese 180,HD 69830,HD 40307,Upsilon Andromedae,47 Ursae Majoris,Nu2 Lupi,LHS 1140,Gliese 163,Mu Arae,GJ 3929,Gliese"&amp;" 676 A,HD 7924,Pi Mensae,Gliese 3293,LHS 1678,HD 104067,HD 142,HD 215152,HD 164922,HD 63433,HIP 57274,HD 39194,LP 791-18,HD 181433,HD 134606,HD 158259,HD 82943,Gliese 3138,GJ 9827,K2-239,TOI-700,HD 17926,HD 37124,HD 20781,Kepler-444,HD 141399,Kepler-42,HD"&amp;" 31527,HD 10180,HD 23472,HR 8799,HD 27894,HD 93385,K2-3,HD 34445,HD 204313,HD 3167,HIP 34269,HD 133131,K2-136,HIP 14810,HD 191939,HD 125612,HD 184010,HD 109271,HD 38677,TOI-178,HD 108236,Kepler-37,K2-72,Kepler-138,K2-233,TOI-1260,LP 358-499,K2-266,K2-155,"&amp;"K2-384,TOI-1136,TOI-561,Kepler-445,TOI-763,K2-229,Kepler-102,V1298 Tauri,K2-302,K2-198,TOI-125,HIP 41378,Kepler-446,HD 33142,WASP-132,K2-148,Kepler-68,HD 28109,COROT-7,XO-2,Kepler-411,K2-381,K2-285,K2-32,TOI-1246,K2-352,Kepler-398,Kepler-186,K2-37,K2-58,K"&amp;"2-138,K2-38,WASP-47,K2-368,HAT-P-13,Kepler-19,Kepler-296,Kepler-454,Kepler-25,Kepler-114,Kepler-54,Kepler-20,K2-19,PSR B1257+12,Kepler-62,Kepler-48,Kepler-100,Kepler-49,Kepler-65,Kepler-52,K2-314,K2-219,K2-268,K2-183,K2-187,Kepler-1542,Kepler-26,Kepler-16"&amp;"7,Kepler-81,Kepler-132,Kepler-80,Kepler-159,K2-299,Kepler-88,Kepler-174,Kepler-32,Kepler-83,TOI-1338,Kepler-271,Kepler-169,Kepler-451,Kepler-304,Kepler-18,Kepler-106,Kepler-92,Kepler-450,Kepler-89,Kepler-1388,K2-282,Kepler-107,Kepler-176,Kepler-1047,Keple"&amp;"r-55,Kepler-166,Kepler-11,Kepler-1254,Kepler-289,Kepler-85,Kepler-157,Kepler-342,Kepler-148,Kepler-51,Kepler-403,Kepler-9,Kepler-23,Kepler-46,Kepler-305,Kepler-90,Kepler-150,Kepler-82,Kepler-154,Kepler-56,Kepler-350,Kepler-603,Kepler-160,Kepler-401,Kepler"&amp;"-58,Kepler-79,Kepler-60,Kepler-122,Kepler-279,Kepler-255,Kepler-47,Kepler-292,Kepler-27,Kepler-351,Kepler-276,Kepler-24,Kepler-87,Kepler-33,Kepler-282,Kepler-758,Kepler-53,Kepler-30,Kepler-84,Kepler-385,Kepler-31,Kepler-238,Kepler-245,Kepler-218,Kepler-21"&amp;"7,Kepler-192,Kepler-191,Kepler-431,Kepler-338,Kepler-197,Kepler-247,Kepler-104,Kepler-126,Kepler-127,Kepler-130,Kepler-164,Kepler-171,Kepler-172,Kepler-149,Kepler-142,Kepler-124,Kepler-402,Kepler-399,Kepler-374,Kepler-372,Kepler-363,Kepler-359,Kepler-357,"&amp;"Kepler-354,Kepler-206,Kepler-203,Kepler-194,Kepler-184,Kepler-178,Kepler-336,Kepler-334,Kepler-332,Kepler-331,Kepler-327,Kepler-326,Kepler-325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9.0"/>
    <col customWidth="1" min="3" max="3" width="14.75"/>
    <col customWidth="1" min="4" max="4" width="62.0"/>
  </cols>
  <sheetData>
    <row r="1">
      <c r="A1" s="46" t="s">
        <v>2</v>
      </c>
      <c r="B1" s="46" t="s">
        <v>1</v>
      </c>
      <c r="C1" s="46" t="s">
        <v>371</v>
      </c>
      <c r="D1" s="46" t="s">
        <v>372</v>
      </c>
    </row>
    <row r="2">
      <c r="A2" s="46">
        <v>1.0</v>
      </c>
      <c r="B2" s="46" t="s">
        <v>373</v>
      </c>
      <c r="C2" s="46" t="s">
        <v>374</v>
      </c>
      <c r="D2" s="46" t="s">
        <v>375</v>
      </c>
    </row>
    <row r="3">
      <c r="A3" s="46">
        <v>2.0</v>
      </c>
      <c r="B3" s="46" t="s">
        <v>373</v>
      </c>
      <c r="C3" s="46" t="s">
        <v>376</v>
      </c>
      <c r="D3" s="46" t="s">
        <v>377</v>
      </c>
    </row>
    <row r="4">
      <c r="A4" s="46">
        <v>3.0</v>
      </c>
      <c r="B4" s="46" t="s">
        <v>373</v>
      </c>
      <c r="C4" s="46" t="s">
        <v>378</v>
      </c>
      <c r="D4" s="46" t="s">
        <v>379</v>
      </c>
    </row>
    <row r="5">
      <c r="A5" s="46">
        <v>4.0</v>
      </c>
      <c r="B5" s="46" t="s">
        <v>373</v>
      </c>
      <c r="C5" s="46" t="s">
        <v>380</v>
      </c>
      <c r="D5" s="46" t="s">
        <v>381</v>
      </c>
    </row>
    <row r="6">
      <c r="A6" s="46">
        <v>5.0</v>
      </c>
      <c r="B6" s="46" t="s">
        <v>12</v>
      </c>
      <c r="C6" s="46" t="s">
        <v>382</v>
      </c>
      <c r="D6" s="46" t="s">
        <v>383</v>
      </c>
    </row>
    <row r="7">
      <c r="A7" s="46">
        <v>6.0</v>
      </c>
      <c r="B7" s="46" t="s">
        <v>384</v>
      </c>
      <c r="C7" s="46" t="s">
        <v>385</v>
      </c>
      <c r="D7" s="46" t="s">
        <v>386</v>
      </c>
    </row>
    <row r="8">
      <c r="A8" s="46">
        <v>7.0</v>
      </c>
      <c r="B8" s="46" t="s">
        <v>387</v>
      </c>
      <c r="C8" s="46" t="s">
        <v>388</v>
      </c>
      <c r="D8" s="46" t="s">
        <v>389</v>
      </c>
    </row>
    <row r="9">
      <c r="A9" s="46">
        <v>8.0</v>
      </c>
      <c r="B9" s="46" t="s">
        <v>387</v>
      </c>
      <c r="C9" s="46" t="s">
        <v>390</v>
      </c>
      <c r="D9" s="47" t="s">
        <v>391</v>
      </c>
    </row>
    <row r="10">
      <c r="A10" s="46">
        <v>9.0</v>
      </c>
      <c r="B10" s="46" t="s">
        <v>387</v>
      </c>
      <c r="C10" s="46" t="s">
        <v>392</v>
      </c>
      <c r="D10" s="46" t="s">
        <v>393</v>
      </c>
    </row>
    <row r="11">
      <c r="A11" s="46">
        <v>10.0</v>
      </c>
      <c r="B11" s="46" t="s">
        <v>387</v>
      </c>
      <c r="C11" s="46" t="s">
        <v>394</v>
      </c>
      <c r="D11" s="46" t="s">
        <v>395</v>
      </c>
    </row>
    <row r="12">
      <c r="A12" s="46">
        <v>11.0</v>
      </c>
      <c r="B12" s="46" t="s">
        <v>387</v>
      </c>
      <c r="C12" s="46" t="s">
        <v>396</v>
      </c>
      <c r="D12" s="46" t="s">
        <v>397</v>
      </c>
    </row>
    <row r="13">
      <c r="A13" s="46">
        <v>12.0</v>
      </c>
      <c r="B13" s="46" t="s">
        <v>398</v>
      </c>
      <c r="C13" s="46" t="s">
        <v>399</v>
      </c>
      <c r="D13" s="46" t="s">
        <v>400</v>
      </c>
    </row>
    <row r="14">
      <c r="A14" s="46">
        <v>13.0</v>
      </c>
      <c r="B14" s="46" t="s">
        <v>398</v>
      </c>
      <c r="C14" s="46" t="s">
        <v>401</v>
      </c>
      <c r="D14" s="46" t="s">
        <v>402</v>
      </c>
    </row>
    <row r="15">
      <c r="A15" s="46">
        <v>14.0</v>
      </c>
      <c r="B15" s="46" t="s">
        <v>403</v>
      </c>
      <c r="C15" s="46" t="s">
        <v>404</v>
      </c>
      <c r="D15" s="46" t="s">
        <v>405</v>
      </c>
    </row>
    <row r="16">
      <c r="A16" s="46">
        <v>15.0</v>
      </c>
      <c r="B16" s="46" t="s">
        <v>403</v>
      </c>
      <c r="C16" s="46" t="s">
        <v>406</v>
      </c>
      <c r="D16" s="46" t="s">
        <v>407</v>
      </c>
    </row>
    <row r="17">
      <c r="A17" s="46">
        <v>16.0</v>
      </c>
      <c r="B17" s="46" t="s">
        <v>403</v>
      </c>
      <c r="C17" s="46" t="s">
        <v>408</v>
      </c>
      <c r="D17" s="46" t="s">
        <v>409</v>
      </c>
    </row>
    <row r="18">
      <c r="A18" s="46">
        <v>17.0</v>
      </c>
      <c r="B18" s="46" t="s">
        <v>410</v>
      </c>
      <c r="C18" s="46" t="s">
        <v>411</v>
      </c>
      <c r="D18" s="46" t="s">
        <v>412</v>
      </c>
    </row>
    <row r="19">
      <c r="A19" s="46">
        <v>18.0</v>
      </c>
      <c r="B19" s="46" t="s">
        <v>410</v>
      </c>
      <c r="C19" s="46" t="s">
        <v>413</v>
      </c>
      <c r="D19" s="47" t="s">
        <v>414</v>
      </c>
    </row>
    <row r="20">
      <c r="A20" s="46">
        <v>19.0</v>
      </c>
      <c r="B20" s="46" t="s">
        <v>410</v>
      </c>
      <c r="C20" s="46" t="s">
        <v>415</v>
      </c>
      <c r="D20" s="46" t="s">
        <v>416</v>
      </c>
    </row>
    <row r="21">
      <c r="A21" s="46">
        <v>20.0</v>
      </c>
      <c r="B21" s="46" t="s">
        <v>410</v>
      </c>
      <c r="C21" s="46" t="s">
        <v>417</v>
      </c>
      <c r="D21" s="46" t="s">
        <v>418</v>
      </c>
    </row>
    <row r="22">
      <c r="A22" s="46">
        <v>21.0</v>
      </c>
      <c r="B22" s="46" t="s">
        <v>419</v>
      </c>
      <c r="C22" s="46" t="s">
        <v>420</v>
      </c>
      <c r="D22" s="46" t="s">
        <v>421</v>
      </c>
    </row>
    <row r="23">
      <c r="A23" s="46">
        <v>22.0</v>
      </c>
      <c r="B23" s="46" t="s">
        <v>419</v>
      </c>
      <c r="C23" s="46" t="s">
        <v>422</v>
      </c>
      <c r="D23" s="46" t="s">
        <v>423</v>
      </c>
    </row>
    <row r="24">
      <c r="A24" s="46">
        <v>21.0</v>
      </c>
      <c r="B24" s="46" t="s">
        <v>387</v>
      </c>
      <c r="C24" s="46" t="s">
        <v>424</v>
      </c>
      <c r="D24" s="46" t="s">
        <v>425</v>
      </c>
    </row>
    <row r="25">
      <c r="A25" s="46">
        <v>22.0</v>
      </c>
      <c r="B25" s="46" t="s">
        <v>387</v>
      </c>
      <c r="C25" s="46" t="s">
        <v>426</v>
      </c>
      <c r="D25" s="46" t="s">
        <v>427</v>
      </c>
    </row>
    <row r="26">
      <c r="A26" s="46">
        <v>23.0</v>
      </c>
      <c r="B26" s="46" t="s">
        <v>387</v>
      </c>
      <c r="C26" s="46" t="s">
        <v>428</v>
      </c>
      <c r="D26" s="46" t="s">
        <v>429</v>
      </c>
    </row>
    <row r="27">
      <c r="A27" s="46">
        <v>24.0</v>
      </c>
      <c r="B27" s="46" t="s">
        <v>387</v>
      </c>
      <c r="C27" s="46" t="s">
        <v>430</v>
      </c>
      <c r="D27" s="46" t="s">
        <v>431</v>
      </c>
    </row>
    <row r="28">
      <c r="A28" s="46">
        <v>25.0</v>
      </c>
      <c r="B28" s="46" t="s">
        <v>419</v>
      </c>
      <c r="C28" s="46" t="s">
        <v>432</v>
      </c>
      <c r="D28" s="46" t="s">
        <v>433</v>
      </c>
    </row>
    <row r="29">
      <c r="A29" s="46">
        <v>26.0</v>
      </c>
      <c r="B29" s="46" t="s">
        <v>398</v>
      </c>
      <c r="C29" s="46" t="s">
        <v>434</v>
      </c>
      <c r="D29" s="46" t="s">
        <v>435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5"/>
    <col customWidth="1" min="3" max="3" width="15.88"/>
  </cols>
  <sheetData>
    <row r="1">
      <c r="A1" s="46" t="s">
        <v>3</v>
      </c>
      <c r="B1" s="46" t="s">
        <v>436</v>
      </c>
      <c r="C1" s="46" t="s">
        <v>1</v>
      </c>
    </row>
    <row r="2">
      <c r="A2" s="46">
        <v>1.0</v>
      </c>
      <c r="B2" s="48" t="s">
        <v>437</v>
      </c>
      <c r="C2" s="49" t="str">
        <f t="shared" ref="C2:C89" si="1">LEFT(B2, FIND("/", B2)-2) </f>
        <v>Andromeda</v>
      </c>
    </row>
    <row r="3">
      <c r="A3" s="46">
        <v>2.0</v>
      </c>
      <c r="B3" s="48" t="s">
        <v>438</v>
      </c>
      <c r="C3" s="49" t="str">
        <f t="shared" si="1"/>
        <v>Antlia</v>
      </c>
    </row>
    <row r="4">
      <c r="A4" s="46">
        <v>3.0</v>
      </c>
      <c r="B4" s="48" t="s">
        <v>439</v>
      </c>
      <c r="C4" s="49" t="str">
        <f t="shared" si="1"/>
        <v>Apus</v>
      </c>
    </row>
    <row r="5">
      <c r="A5" s="46">
        <v>4.0</v>
      </c>
      <c r="B5" s="48" t="s">
        <v>440</v>
      </c>
      <c r="C5" s="49" t="str">
        <f t="shared" si="1"/>
        <v>Aquarius</v>
      </c>
    </row>
    <row r="6">
      <c r="A6" s="46">
        <v>5.0</v>
      </c>
      <c r="B6" s="48" t="s">
        <v>441</v>
      </c>
      <c r="C6" s="49" t="str">
        <f t="shared" si="1"/>
        <v>Aquila</v>
      </c>
    </row>
    <row r="7">
      <c r="A7" s="46">
        <v>6.0</v>
      </c>
      <c r="B7" s="48" t="s">
        <v>442</v>
      </c>
      <c r="C7" s="49" t="str">
        <f t="shared" si="1"/>
        <v>Ara</v>
      </c>
    </row>
    <row r="8">
      <c r="A8" s="46">
        <v>7.0</v>
      </c>
      <c r="B8" s="48" t="s">
        <v>443</v>
      </c>
      <c r="C8" s="49" t="str">
        <f t="shared" si="1"/>
        <v>Aries</v>
      </c>
    </row>
    <row r="9">
      <c r="A9" s="46">
        <v>8.0</v>
      </c>
      <c r="B9" s="48" t="s">
        <v>444</v>
      </c>
      <c r="C9" s="49" t="str">
        <f t="shared" si="1"/>
        <v>Auriga</v>
      </c>
    </row>
    <row r="10">
      <c r="A10" s="46">
        <v>9.0</v>
      </c>
      <c r="B10" s="48" t="s">
        <v>445</v>
      </c>
      <c r="C10" s="49" t="str">
        <f t="shared" si="1"/>
        <v>Boötes</v>
      </c>
    </row>
    <row r="11">
      <c r="A11" s="46">
        <v>10.0</v>
      </c>
      <c r="B11" s="48" t="s">
        <v>446</v>
      </c>
      <c r="C11" s="49" t="str">
        <f t="shared" si="1"/>
        <v>Caelum</v>
      </c>
    </row>
    <row r="12">
      <c r="A12" s="46">
        <v>11.0</v>
      </c>
      <c r="B12" s="48" t="s">
        <v>447</v>
      </c>
      <c r="C12" s="49" t="str">
        <f t="shared" si="1"/>
        <v>Camelopardalis</v>
      </c>
    </row>
    <row r="13">
      <c r="A13" s="46">
        <v>12.0</v>
      </c>
      <c r="B13" s="48" t="s">
        <v>448</v>
      </c>
      <c r="C13" s="49" t="str">
        <f t="shared" si="1"/>
        <v>Cancer</v>
      </c>
    </row>
    <row r="14">
      <c r="A14" s="46">
        <v>13.0</v>
      </c>
      <c r="B14" s="48" t="s">
        <v>449</v>
      </c>
      <c r="C14" s="49" t="str">
        <f t="shared" si="1"/>
        <v>Canes Venatici</v>
      </c>
    </row>
    <row r="15">
      <c r="A15" s="46">
        <v>14.0</v>
      </c>
      <c r="B15" s="48" t="s">
        <v>450</v>
      </c>
      <c r="C15" s="49" t="str">
        <f t="shared" si="1"/>
        <v>Canis Major</v>
      </c>
    </row>
    <row r="16">
      <c r="A16" s="46">
        <v>15.0</v>
      </c>
      <c r="B16" s="48" t="s">
        <v>451</v>
      </c>
      <c r="C16" s="49" t="str">
        <f t="shared" si="1"/>
        <v>Canis Minor</v>
      </c>
    </row>
    <row r="17">
      <c r="A17" s="46">
        <v>16.0</v>
      </c>
      <c r="B17" s="48" t="s">
        <v>452</v>
      </c>
      <c r="C17" s="49" t="str">
        <f t="shared" si="1"/>
        <v>Capricornus</v>
      </c>
    </row>
    <row r="18">
      <c r="A18" s="46">
        <v>17.0</v>
      </c>
      <c r="B18" s="48" t="s">
        <v>453</v>
      </c>
      <c r="C18" s="49" t="str">
        <f t="shared" si="1"/>
        <v>Carina</v>
      </c>
    </row>
    <row r="19">
      <c r="A19" s="46">
        <v>18.0</v>
      </c>
      <c r="B19" s="48" t="s">
        <v>454</v>
      </c>
      <c r="C19" s="49" t="str">
        <f t="shared" si="1"/>
        <v>Cassiopeia</v>
      </c>
    </row>
    <row r="20">
      <c r="A20" s="46">
        <v>19.0</v>
      </c>
      <c r="B20" s="48" t="s">
        <v>455</v>
      </c>
      <c r="C20" s="49" t="str">
        <f t="shared" si="1"/>
        <v>Centaurus</v>
      </c>
    </row>
    <row r="21">
      <c r="A21" s="46">
        <v>20.0</v>
      </c>
      <c r="B21" s="48" t="s">
        <v>456</v>
      </c>
      <c r="C21" s="49" t="str">
        <f t="shared" si="1"/>
        <v>Cepheus</v>
      </c>
    </row>
    <row r="22">
      <c r="A22" s="46">
        <v>21.0</v>
      </c>
      <c r="B22" s="48" t="s">
        <v>457</v>
      </c>
      <c r="C22" s="49" t="str">
        <f t="shared" si="1"/>
        <v>Cetus</v>
      </c>
    </row>
    <row r="23">
      <c r="A23" s="46">
        <v>22.0</v>
      </c>
      <c r="B23" s="48" t="s">
        <v>458</v>
      </c>
      <c r="C23" s="49" t="str">
        <f t="shared" si="1"/>
        <v>Chamaeleon</v>
      </c>
    </row>
    <row r="24">
      <c r="A24" s="46">
        <v>23.0</v>
      </c>
      <c r="B24" s="48" t="s">
        <v>459</v>
      </c>
      <c r="C24" s="49" t="str">
        <f t="shared" si="1"/>
        <v>Circinus</v>
      </c>
    </row>
    <row r="25">
      <c r="A25" s="46">
        <v>24.0</v>
      </c>
      <c r="B25" s="48" t="s">
        <v>460</v>
      </c>
      <c r="C25" s="49" t="str">
        <f t="shared" si="1"/>
        <v>Columba</v>
      </c>
    </row>
    <row r="26">
      <c r="A26" s="46">
        <v>25.0</v>
      </c>
      <c r="B26" s="48" t="s">
        <v>461</v>
      </c>
      <c r="C26" s="49" t="str">
        <f t="shared" si="1"/>
        <v>Coma Berenices</v>
      </c>
    </row>
    <row r="27">
      <c r="A27" s="46">
        <v>26.0</v>
      </c>
      <c r="B27" s="48" t="s">
        <v>462</v>
      </c>
      <c r="C27" s="49" t="str">
        <f t="shared" si="1"/>
        <v>Corona Australis</v>
      </c>
    </row>
    <row r="28">
      <c r="A28" s="46">
        <v>27.0</v>
      </c>
      <c r="B28" s="48" t="s">
        <v>463</v>
      </c>
      <c r="C28" s="49" t="str">
        <f t="shared" si="1"/>
        <v>Corona Borealis</v>
      </c>
    </row>
    <row r="29">
      <c r="A29" s="46">
        <v>28.0</v>
      </c>
      <c r="B29" s="48" t="s">
        <v>464</v>
      </c>
      <c r="C29" s="49" t="str">
        <f t="shared" si="1"/>
        <v>Corvus</v>
      </c>
    </row>
    <row r="30">
      <c r="A30" s="46">
        <v>29.0</v>
      </c>
      <c r="B30" s="48" t="s">
        <v>465</v>
      </c>
      <c r="C30" s="49" t="str">
        <f t="shared" si="1"/>
        <v>Crater</v>
      </c>
    </row>
    <row r="31">
      <c r="A31" s="46">
        <v>30.0</v>
      </c>
      <c r="B31" s="48" t="s">
        <v>466</v>
      </c>
      <c r="C31" s="49" t="str">
        <f t="shared" si="1"/>
        <v>Crux</v>
      </c>
    </row>
    <row r="32">
      <c r="A32" s="46">
        <v>31.0</v>
      </c>
      <c r="B32" s="48" t="s">
        <v>467</v>
      </c>
      <c r="C32" s="49" t="str">
        <f t="shared" si="1"/>
        <v>Cygnus</v>
      </c>
    </row>
    <row r="33">
      <c r="A33" s="46">
        <v>32.0</v>
      </c>
      <c r="B33" s="48" t="s">
        <v>468</v>
      </c>
      <c r="C33" s="49" t="str">
        <f t="shared" si="1"/>
        <v>Delphinus</v>
      </c>
    </row>
    <row r="34">
      <c r="A34" s="46">
        <v>33.0</v>
      </c>
      <c r="B34" s="48" t="s">
        <v>469</v>
      </c>
      <c r="C34" s="49" t="str">
        <f t="shared" si="1"/>
        <v>Dorado</v>
      </c>
    </row>
    <row r="35">
      <c r="A35" s="46">
        <v>34.0</v>
      </c>
      <c r="B35" s="48" t="s">
        <v>470</v>
      </c>
      <c r="C35" s="49" t="str">
        <f t="shared" si="1"/>
        <v>Draco</v>
      </c>
    </row>
    <row r="36">
      <c r="A36" s="46">
        <v>35.0</v>
      </c>
      <c r="B36" s="48" t="s">
        <v>471</v>
      </c>
      <c r="C36" s="49" t="str">
        <f t="shared" si="1"/>
        <v>Equuleus</v>
      </c>
    </row>
    <row r="37">
      <c r="A37" s="46">
        <v>36.0</v>
      </c>
      <c r="B37" s="48" t="s">
        <v>472</v>
      </c>
      <c r="C37" s="49" t="str">
        <f t="shared" si="1"/>
        <v>Eridanus</v>
      </c>
    </row>
    <row r="38">
      <c r="A38" s="46">
        <v>37.0</v>
      </c>
      <c r="B38" s="48" t="s">
        <v>473</v>
      </c>
      <c r="C38" s="49" t="str">
        <f t="shared" si="1"/>
        <v>Fornax</v>
      </c>
    </row>
    <row r="39">
      <c r="A39" s="46">
        <v>38.0</v>
      </c>
      <c r="B39" s="48" t="s">
        <v>474</v>
      </c>
      <c r="C39" s="49" t="str">
        <f t="shared" si="1"/>
        <v>Gemini</v>
      </c>
    </row>
    <row r="40">
      <c r="A40" s="46">
        <v>39.0</v>
      </c>
      <c r="B40" s="48" t="s">
        <v>475</v>
      </c>
      <c r="C40" s="49" t="str">
        <f t="shared" si="1"/>
        <v>Grus</v>
      </c>
    </row>
    <row r="41">
      <c r="A41" s="46">
        <v>40.0</v>
      </c>
      <c r="B41" s="48" t="s">
        <v>476</v>
      </c>
      <c r="C41" s="49" t="str">
        <f t="shared" si="1"/>
        <v>Hercules</v>
      </c>
    </row>
    <row r="42">
      <c r="A42" s="46">
        <v>41.0</v>
      </c>
      <c r="B42" s="48" t="s">
        <v>477</v>
      </c>
      <c r="C42" s="49" t="str">
        <f t="shared" si="1"/>
        <v>Horologium</v>
      </c>
    </row>
    <row r="43">
      <c r="A43" s="46">
        <v>42.0</v>
      </c>
      <c r="B43" s="48" t="s">
        <v>478</v>
      </c>
      <c r="C43" s="49" t="str">
        <f t="shared" si="1"/>
        <v>Hydra</v>
      </c>
    </row>
    <row r="44">
      <c r="A44" s="46">
        <v>43.0</v>
      </c>
      <c r="B44" s="48" t="s">
        <v>479</v>
      </c>
      <c r="C44" s="49" t="str">
        <f t="shared" si="1"/>
        <v>Hydrus</v>
      </c>
    </row>
    <row r="45">
      <c r="A45" s="46">
        <v>44.0</v>
      </c>
      <c r="B45" s="48" t="s">
        <v>480</v>
      </c>
      <c r="C45" s="49" t="str">
        <f t="shared" si="1"/>
        <v>Indus</v>
      </c>
    </row>
    <row r="46">
      <c r="A46" s="46">
        <v>45.0</v>
      </c>
      <c r="B46" s="48" t="s">
        <v>481</v>
      </c>
      <c r="C46" s="49" t="str">
        <f t="shared" si="1"/>
        <v>Lacerta</v>
      </c>
    </row>
    <row r="47">
      <c r="A47" s="46">
        <v>46.0</v>
      </c>
      <c r="B47" s="48" t="s">
        <v>482</v>
      </c>
      <c r="C47" s="49" t="str">
        <f t="shared" si="1"/>
        <v>Leo</v>
      </c>
    </row>
    <row r="48">
      <c r="A48" s="46">
        <v>47.0</v>
      </c>
      <c r="B48" s="48" t="s">
        <v>483</v>
      </c>
      <c r="C48" s="49" t="str">
        <f t="shared" si="1"/>
        <v>Leo Minor</v>
      </c>
    </row>
    <row r="49">
      <c r="A49" s="46">
        <v>48.0</v>
      </c>
      <c r="B49" s="48" t="s">
        <v>484</v>
      </c>
      <c r="C49" s="49" t="str">
        <f t="shared" si="1"/>
        <v>Lepus</v>
      </c>
    </row>
    <row r="50">
      <c r="A50" s="46">
        <v>49.0</v>
      </c>
      <c r="B50" s="48" t="s">
        <v>485</v>
      </c>
      <c r="C50" s="49" t="str">
        <f t="shared" si="1"/>
        <v>Libra</v>
      </c>
    </row>
    <row r="51">
      <c r="A51" s="46">
        <v>50.0</v>
      </c>
      <c r="B51" s="48" t="s">
        <v>486</v>
      </c>
      <c r="C51" s="49" t="str">
        <f t="shared" si="1"/>
        <v>Lupus</v>
      </c>
    </row>
    <row r="52">
      <c r="A52" s="46">
        <v>51.0</v>
      </c>
      <c r="B52" s="48" t="s">
        <v>487</v>
      </c>
      <c r="C52" s="49" t="str">
        <f t="shared" si="1"/>
        <v>Lynx</v>
      </c>
    </row>
    <row r="53">
      <c r="A53" s="46">
        <v>52.0</v>
      </c>
      <c r="B53" s="48" t="s">
        <v>488</v>
      </c>
      <c r="C53" s="49" t="str">
        <f t="shared" si="1"/>
        <v>Lyra</v>
      </c>
    </row>
    <row r="54">
      <c r="A54" s="46">
        <v>53.0</v>
      </c>
      <c r="B54" s="48" t="s">
        <v>489</v>
      </c>
      <c r="C54" s="49" t="str">
        <f t="shared" si="1"/>
        <v>Mensa</v>
      </c>
    </row>
    <row r="55">
      <c r="A55" s="46">
        <v>54.0</v>
      </c>
      <c r="B55" s="48" t="s">
        <v>490</v>
      </c>
      <c r="C55" s="49" t="str">
        <f t="shared" si="1"/>
        <v>Microscopium</v>
      </c>
    </row>
    <row r="56">
      <c r="A56" s="46">
        <v>55.0</v>
      </c>
      <c r="B56" s="48" t="s">
        <v>491</v>
      </c>
      <c r="C56" s="49" t="str">
        <f t="shared" si="1"/>
        <v>Monoceros</v>
      </c>
    </row>
    <row r="57">
      <c r="A57" s="46">
        <v>56.0</v>
      </c>
      <c r="B57" s="48" t="s">
        <v>492</v>
      </c>
      <c r="C57" s="49" t="str">
        <f t="shared" si="1"/>
        <v>Musca</v>
      </c>
    </row>
    <row r="58">
      <c r="A58" s="46">
        <v>57.0</v>
      </c>
      <c r="B58" s="48" t="s">
        <v>493</v>
      </c>
      <c r="C58" s="49" t="str">
        <f t="shared" si="1"/>
        <v>Norma</v>
      </c>
    </row>
    <row r="59">
      <c r="A59" s="46">
        <v>58.0</v>
      </c>
      <c r="B59" s="48" t="s">
        <v>494</v>
      </c>
      <c r="C59" s="49" t="str">
        <f t="shared" si="1"/>
        <v>Octans</v>
      </c>
    </row>
    <row r="60">
      <c r="A60" s="46">
        <v>59.0</v>
      </c>
      <c r="B60" s="48" t="s">
        <v>495</v>
      </c>
      <c r="C60" s="49" t="str">
        <f t="shared" si="1"/>
        <v>Ophiuchus</v>
      </c>
    </row>
    <row r="61">
      <c r="A61" s="46">
        <v>60.0</v>
      </c>
      <c r="B61" s="48" t="s">
        <v>496</v>
      </c>
      <c r="C61" s="49" t="str">
        <f t="shared" si="1"/>
        <v>Orion</v>
      </c>
    </row>
    <row r="62">
      <c r="A62" s="46">
        <v>61.0</v>
      </c>
      <c r="B62" s="48" t="s">
        <v>497</v>
      </c>
      <c r="C62" s="49" t="str">
        <f t="shared" si="1"/>
        <v>Pavo</v>
      </c>
    </row>
    <row r="63">
      <c r="A63" s="46">
        <v>62.0</v>
      </c>
      <c r="B63" s="48" t="s">
        <v>498</v>
      </c>
      <c r="C63" s="49" t="str">
        <f t="shared" si="1"/>
        <v>Pegasus</v>
      </c>
    </row>
    <row r="64">
      <c r="A64" s="46">
        <v>63.0</v>
      </c>
      <c r="B64" s="48" t="s">
        <v>499</v>
      </c>
      <c r="C64" s="49" t="str">
        <f t="shared" si="1"/>
        <v>Perseus</v>
      </c>
    </row>
    <row r="65">
      <c r="A65" s="46">
        <v>64.0</v>
      </c>
      <c r="B65" s="48" t="s">
        <v>500</v>
      </c>
      <c r="C65" s="49" t="str">
        <f t="shared" si="1"/>
        <v>Phoenix</v>
      </c>
    </row>
    <row r="66">
      <c r="A66" s="46">
        <v>65.0</v>
      </c>
      <c r="B66" s="48" t="s">
        <v>501</v>
      </c>
      <c r="C66" s="49" t="str">
        <f t="shared" si="1"/>
        <v>Pictor</v>
      </c>
    </row>
    <row r="67">
      <c r="A67" s="46">
        <v>66.0</v>
      </c>
      <c r="B67" s="48" t="s">
        <v>502</v>
      </c>
      <c r="C67" s="49" t="str">
        <f t="shared" si="1"/>
        <v>Pisces</v>
      </c>
    </row>
    <row r="68">
      <c r="A68" s="46">
        <v>67.0</v>
      </c>
      <c r="B68" s="48" t="s">
        <v>503</v>
      </c>
      <c r="C68" s="49" t="str">
        <f t="shared" si="1"/>
        <v>Piscis Austrinus</v>
      </c>
    </row>
    <row r="69">
      <c r="A69" s="46">
        <v>68.0</v>
      </c>
      <c r="B69" s="48" t="s">
        <v>504</v>
      </c>
      <c r="C69" s="49" t="str">
        <f t="shared" si="1"/>
        <v>Puppis</v>
      </c>
    </row>
    <row r="70">
      <c r="A70" s="46">
        <v>69.0</v>
      </c>
      <c r="B70" s="48" t="s">
        <v>505</v>
      </c>
      <c r="C70" s="49" t="str">
        <f t="shared" si="1"/>
        <v>Pyxis</v>
      </c>
    </row>
    <row r="71">
      <c r="A71" s="46">
        <v>70.0</v>
      </c>
      <c r="B71" s="48" t="s">
        <v>506</v>
      </c>
      <c r="C71" s="49" t="str">
        <f t="shared" si="1"/>
        <v>Reticulum</v>
      </c>
    </row>
    <row r="72">
      <c r="A72" s="46">
        <v>71.0</v>
      </c>
      <c r="B72" s="48" t="s">
        <v>507</v>
      </c>
      <c r="C72" s="49" t="str">
        <f t="shared" si="1"/>
        <v>Sagitta</v>
      </c>
    </row>
    <row r="73">
      <c r="A73" s="46">
        <v>72.0</v>
      </c>
      <c r="B73" s="48" t="s">
        <v>508</v>
      </c>
      <c r="C73" s="49" t="str">
        <f t="shared" si="1"/>
        <v>Sagittarius</v>
      </c>
    </row>
    <row r="74">
      <c r="A74" s="46">
        <v>73.0</v>
      </c>
      <c r="B74" s="48" t="s">
        <v>509</v>
      </c>
      <c r="C74" s="49" t="str">
        <f t="shared" si="1"/>
        <v>Scorpius</v>
      </c>
    </row>
    <row r="75">
      <c r="A75" s="46">
        <v>74.0</v>
      </c>
      <c r="B75" s="48" t="s">
        <v>510</v>
      </c>
      <c r="C75" s="49" t="str">
        <f t="shared" si="1"/>
        <v>Sculptor</v>
      </c>
    </row>
    <row r="76">
      <c r="A76" s="46">
        <v>75.0</v>
      </c>
      <c r="B76" s="48" t="s">
        <v>511</v>
      </c>
      <c r="C76" s="49" t="str">
        <f t="shared" si="1"/>
        <v>Scutum</v>
      </c>
    </row>
    <row r="77">
      <c r="A77" s="46">
        <v>76.0</v>
      </c>
      <c r="B77" s="48" t="s">
        <v>512</v>
      </c>
      <c r="C77" s="49" t="str">
        <f t="shared" si="1"/>
        <v>Serpens[12]</v>
      </c>
    </row>
    <row r="78">
      <c r="A78" s="46">
        <v>77.0</v>
      </c>
      <c r="B78" s="48" t="s">
        <v>513</v>
      </c>
      <c r="C78" s="49" t="str">
        <f t="shared" si="1"/>
        <v>Sextans</v>
      </c>
    </row>
    <row r="79">
      <c r="A79" s="46">
        <v>78.0</v>
      </c>
      <c r="B79" s="48" t="s">
        <v>514</v>
      </c>
      <c r="C79" s="49" t="str">
        <f t="shared" si="1"/>
        <v>Taurus</v>
      </c>
    </row>
    <row r="80">
      <c r="A80" s="46">
        <v>79.0</v>
      </c>
      <c r="B80" s="48" t="s">
        <v>515</v>
      </c>
      <c r="C80" s="49" t="str">
        <f t="shared" si="1"/>
        <v>Telescopium</v>
      </c>
    </row>
    <row r="81">
      <c r="A81" s="46">
        <v>80.0</v>
      </c>
      <c r="B81" s="48" t="s">
        <v>516</v>
      </c>
      <c r="C81" s="49" t="str">
        <f t="shared" si="1"/>
        <v>Triangulum</v>
      </c>
    </row>
    <row r="82">
      <c r="A82" s="46">
        <v>81.0</v>
      </c>
      <c r="B82" s="48" t="s">
        <v>517</v>
      </c>
      <c r="C82" s="49" t="str">
        <f t="shared" si="1"/>
        <v>Triangulum Australe</v>
      </c>
    </row>
    <row r="83">
      <c r="A83" s="46">
        <v>82.0</v>
      </c>
      <c r="B83" s="48" t="s">
        <v>518</v>
      </c>
      <c r="C83" s="49" t="str">
        <f t="shared" si="1"/>
        <v>Tucana</v>
      </c>
    </row>
    <row r="84">
      <c r="A84" s="46">
        <v>83.0</v>
      </c>
      <c r="B84" s="48" t="s">
        <v>519</v>
      </c>
      <c r="C84" s="49" t="str">
        <f t="shared" si="1"/>
        <v>Ursa Major</v>
      </c>
    </row>
    <row r="85">
      <c r="A85" s="46">
        <v>84.0</v>
      </c>
      <c r="B85" s="48" t="s">
        <v>520</v>
      </c>
      <c r="C85" s="49" t="str">
        <f t="shared" si="1"/>
        <v>Ursa Minor</v>
      </c>
    </row>
    <row r="86">
      <c r="A86" s="46">
        <v>85.0</v>
      </c>
      <c r="B86" s="48" t="s">
        <v>521</v>
      </c>
      <c r="C86" s="49" t="str">
        <f t="shared" si="1"/>
        <v>Vela</v>
      </c>
    </row>
    <row r="87">
      <c r="A87" s="46">
        <v>86.0</v>
      </c>
      <c r="B87" s="48" t="s">
        <v>522</v>
      </c>
      <c r="C87" s="49" t="str">
        <f t="shared" si="1"/>
        <v>Virgo</v>
      </c>
    </row>
    <row r="88">
      <c r="A88" s="46">
        <v>87.0</v>
      </c>
      <c r="B88" s="48" t="s">
        <v>523</v>
      </c>
      <c r="C88" s="49" t="str">
        <f t="shared" si="1"/>
        <v>Volans</v>
      </c>
    </row>
    <row r="89">
      <c r="A89" s="46">
        <v>88.0</v>
      </c>
      <c r="B89" s="48" t="s">
        <v>524</v>
      </c>
      <c r="C89" s="49" t="str">
        <f t="shared" si="1"/>
        <v>Vulpecula</v>
      </c>
    </row>
  </sheetData>
  <drawing r:id="rId1"/>
</worksheet>
</file>