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cee77cf63b000ebc/Graduate Documents/Spring 2021/ISYS 5994 - Analytics Practicum 2/"/>
    </mc:Choice>
  </mc:AlternateContent>
  <xr:revisionPtr revIDLastSave="3" documentId="13_ncr:1_{FC67129A-23EC-477D-979E-3DD76EEBB79D}" xr6:coauthVersionLast="46" xr6:coauthVersionMax="46" xr10:uidLastSave="{794D2C72-2AE7-4838-B725-D442FFCCEEF2}"/>
  <bookViews>
    <workbookView xWindow="75" yWindow="75" windowWidth="19050" windowHeight="15600" activeTab="2" xr2:uid="{00000000-000D-0000-FFFF-FFFF00000000}"/>
  </bookViews>
  <sheets>
    <sheet name="Team Stats" sheetId="1" r:id="rId1"/>
    <sheet name="Team Clusters" sheetId="3" r:id="rId2"/>
    <sheet name="Player Sta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6" i="2" l="1"/>
  <c r="F25" i="2"/>
  <c r="F24" i="2"/>
  <c r="F23" i="2"/>
  <c r="F22" i="2"/>
  <c r="F21" i="2"/>
  <c r="F20" i="2"/>
  <c r="F19" i="2"/>
  <c r="F18" i="2"/>
  <c r="F17" i="2"/>
  <c r="F13" i="2"/>
  <c r="F12" i="2"/>
  <c r="F11" i="2"/>
  <c r="F10" i="2"/>
  <c r="F9" i="2"/>
  <c r="F8" i="2"/>
  <c r="F7" i="2"/>
  <c r="F6" i="2"/>
  <c r="F5" i="2"/>
  <c r="F4" i="2"/>
  <c r="F13" i="1"/>
  <c r="F26" i="1"/>
  <c r="F25" i="1"/>
  <c r="F24" i="1"/>
  <c r="F23" i="1"/>
  <c r="F22" i="1"/>
  <c r="F21" i="1"/>
  <c r="F20" i="1"/>
  <c r="F19" i="1"/>
  <c r="F18" i="1"/>
  <c r="F17" i="1"/>
  <c r="F12" i="1"/>
  <c r="F11" i="1"/>
  <c r="F10" i="1"/>
  <c r="F9" i="1"/>
  <c r="F8" i="1"/>
  <c r="F7" i="1"/>
  <c r="F6" i="1"/>
  <c r="F5" i="1"/>
  <c r="F4" i="1"/>
</calcChain>
</file>

<file path=xl/sharedStrings.xml><?xml version="1.0" encoding="utf-8"?>
<sst xmlns="http://schemas.openxmlformats.org/spreadsheetml/2006/main" count="207" uniqueCount="65">
  <si>
    <t>Bayesian Network</t>
  </si>
  <si>
    <t>Random Forest</t>
  </si>
  <si>
    <t>Gradient Boosting</t>
  </si>
  <si>
    <t>Final</t>
  </si>
  <si>
    <t>nrtgTeamMisc</t>
  </si>
  <si>
    <t>pctEFGTeamMisc</t>
  </si>
  <si>
    <t>pctTOVTeamMisc</t>
  </si>
  <si>
    <t>pct3PRateMisc</t>
  </si>
  <si>
    <t>ageMeanMisc</t>
  </si>
  <si>
    <t>attendancePerGameTeam</t>
  </si>
  <si>
    <t>marginVictoryTeam</t>
  </si>
  <si>
    <t>ratingStrengthofScheduleMisc</t>
  </si>
  <si>
    <t>ratingSimpleSystemMisc</t>
  </si>
  <si>
    <t>drtgTeamMisc</t>
  </si>
  <si>
    <t>ratioFTtoFGATeam</t>
  </si>
  <si>
    <t>pctDRBOpponentMisc</t>
  </si>
  <si>
    <t>pctTOVOpponentMisc</t>
  </si>
  <si>
    <t>ortgTeamMisc</t>
  </si>
  <si>
    <t>pctORBTeamMisc</t>
  </si>
  <si>
    <t>Average Rank</t>
  </si>
  <si>
    <t>Importance</t>
  </si>
  <si>
    <t>Expected Wins</t>
  </si>
  <si>
    <t>Playoff Team</t>
  </si>
  <si>
    <t>pctEFGTeamOppMisc</t>
  </si>
  <si>
    <t>pctTrueShootingeTeamMisc</t>
  </si>
  <si>
    <t>ratingStrengthOfScheduleMisc</t>
  </si>
  <si>
    <t>ratioFTtoFGAOpponent</t>
  </si>
  <si>
    <t>Salary</t>
  </si>
  <si>
    <t>Linear Regression</t>
  </si>
  <si>
    <t>Age.x</t>
  </si>
  <si>
    <t>Min.x</t>
  </si>
  <si>
    <t>PFD</t>
  </si>
  <si>
    <t>REB_Pct</t>
  </si>
  <si>
    <t>All_Star</t>
  </si>
  <si>
    <t>BLKA</t>
  </si>
  <si>
    <t>FGA_8_16</t>
  </si>
  <si>
    <t>Def_loose_balls_recovered</t>
  </si>
  <si>
    <t>ws</t>
  </si>
  <si>
    <t>OPP_Second_pts</t>
  </si>
  <si>
    <t>dws</t>
  </si>
  <si>
    <t>OPP_FBPS</t>
  </si>
  <si>
    <t>mp</t>
  </si>
  <si>
    <t>OPP_PITP</t>
  </si>
  <si>
    <t>PER</t>
  </si>
  <si>
    <t>PIE</t>
  </si>
  <si>
    <t>L.X</t>
  </si>
  <si>
    <t>GP.x</t>
  </si>
  <si>
    <t>PF</t>
  </si>
  <si>
    <t>All-Star</t>
  </si>
  <si>
    <t>ows</t>
  </si>
  <si>
    <t>Pts_of_TOV</t>
  </si>
  <si>
    <t>Mp</t>
  </si>
  <si>
    <t>Dws</t>
  </si>
  <si>
    <t>USG_Pct</t>
  </si>
  <si>
    <t>vorp</t>
  </si>
  <si>
    <t>Bpm</t>
  </si>
  <si>
    <t>FBPS</t>
  </si>
  <si>
    <t>Cluster ID</t>
  </si>
  <si>
    <t>League Average</t>
  </si>
  <si>
    <t>2019 Spurs</t>
  </si>
  <si>
    <t>2019 Grizzlies</t>
  </si>
  <si>
    <t>Cluster Description</t>
  </si>
  <si>
    <t>Playoff Teams</t>
  </si>
  <si>
    <t>Beat Expected Wins</t>
  </si>
  <si>
    <t>Unsuccessful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</si>
</sst>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 xr:uid="{A9F82A9E-1058-4E57-BE25-EC4DFE2F08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workbookViewId="0">
      <selection activeCell="F31" sqref="F31"/>
    </sheetView>
  </sheetViews>
  <sheetFormatPr defaultRowHeight="15" x14ac:dyDescent="0.25"/>
  <cols>
    <col min="1" max="1" width="11.140625" bestFit="1" customWidth="1"/>
    <col min="2" max="3" width="28.5703125" bestFit="1" customWidth="1"/>
    <col min="4" max="4" width="28.28515625" bestFit="1" customWidth="1"/>
    <col min="5" max="5" width="28.5703125" bestFit="1" customWidth="1"/>
    <col min="6" max="6" width="19.7109375" customWidth="1"/>
  </cols>
  <sheetData>
    <row r="1" spans="1:6" x14ac:dyDescent="0.25">
      <c r="A1" s="4" t="s">
        <v>21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2" t="s">
        <v>20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19</v>
      </c>
    </row>
    <row r="4" spans="1:6" x14ac:dyDescent="0.25">
      <c r="A4" s="3">
        <v>1</v>
      </c>
      <c r="B4" t="s">
        <v>4</v>
      </c>
      <c r="C4" t="s">
        <v>5</v>
      </c>
      <c r="D4" t="s">
        <v>6</v>
      </c>
      <c r="E4" t="s">
        <v>8</v>
      </c>
      <c r="F4" s="1">
        <f>(4+2+3)/3</f>
        <v>3</v>
      </c>
    </row>
    <row r="5" spans="1:6" x14ac:dyDescent="0.25">
      <c r="A5" s="3">
        <v>2</v>
      </c>
      <c r="B5" t="s">
        <v>7</v>
      </c>
      <c r="C5" t="s">
        <v>8</v>
      </c>
      <c r="D5" t="s">
        <v>9</v>
      </c>
      <c r="E5" t="s">
        <v>10</v>
      </c>
      <c r="F5" s="1">
        <f>(3+3+7)/3</f>
        <v>4.333333333333333</v>
      </c>
    </row>
    <row r="6" spans="1:6" x14ac:dyDescent="0.25">
      <c r="A6" s="3">
        <v>3</v>
      </c>
      <c r="B6" t="s">
        <v>10</v>
      </c>
      <c r="C6" t="s">
        <v>10</v>
      </c>
      <c r="D6" t="s">
        <v>8</v>
      </c>
      <c r="E6" t="s">
        <v>7</v>
      </c>
      <c r="F6" s="1">
        <f>(2+10+4)/3</f>
        <v>5.333333333333333</v>
      </c>
    </row>
    <row r="7" spans="1:6" x14ac:dyDescent="0.25">
      <c r="A7" s="3">
        <v>4</v>
      </c>
      <c r="B7" t="s">
        <v>8</v>
      </c>
      <c r="C7" t="s">
        <v>11</v>
      </c>
      <c r="D7" t="s">
        <v>7</v>
      </c>
      <c r="E7" t="s">
        <v>9</v>
      </c>
      <c r="F7" s="1">
        <f>(8+6+2)/3</f>
        <v>5.333333333333333</v>
      </c>
    </row>
    <row r="8" spans="1:6" x14ac:dyDescent="0.25">
      <c r="A8" s="3">
        <v>5</v>
      </c>
      <c r="B8" t="s">
        <v>12</v>
      </c>
      <c r="C8" t="s">
        <v>4</v>
      </c>
      <c r="D8" t="s">
        <v>13</v>
      </c>
      <c r="E8" t="s">
        <v>4</v>
      </c>
      <c r="F8" s="1">
        <f>(1+5+11)/3</f>
        <v>5.666666666666667</v>
      </c>
    </row>
    <row r="9" spans="1:6" x14ac:dyDescent="0.25">
      <c r="A9" s="3">
        <v>6</v>
      </c>
      <c r="B9" t="s">
        <v>14</v>
      </c>
      <c r="C9" t="s">
        <v>9</v>
      </c>
      <c r="D9" t="s">
        <v>14</v>
      </c>
      <c r="E9" t="s">
        <v>5</v>
      </c>
      <c r="F9" s="1">
        <f>(1+8+11)/3</f>
        <v>6.666666666666667</v>
      </c>
    </row>
    <row r="10" spans="1:6" x14ac:dyDescent="0.25">
      <c r="A10" s="3">
        <v>7</v>
      </c>
      <c r="B10" t="s">
        <v>15</v>
      </c>
      <c r="C10" t="s">
        <v>6</v>
      </c>
      <c r="D10" t="s">
        <v>10</v>
      </c>
      <c r="E10" t="s">
        <v>14</v>
      </c>
      <c r="F10" s="1">
        <f>(6+11+6)/3</f>
        <v>7.666666666666667</v>
      </c>
    </row>
    <row r="11" spans="1:6" x14ac:dyDescent="0.25">
      <c r="A11" s="3">
        <v>8</v>
      </c>
      <c r="C11" t="s">
        <v>15</v>
      </c>
      <c r="D11" t="s">
        <v>16</v>
      </c>
      <c r="E11" t="s">
        <v>11</v>
      </c>
      <c r="F11" s="1">
        <f>(8+4+11)/3</f>
        <v>7.666666666666667</v>
      </c>
    </row>
    <row r="12" spans="1:6" x14ac:dyDescent="0.25">
      <c r="A12" s="3">
        <v>9</v>
      </c>
      <c r="C12" t="s">
        <v>17</v>
      </c>
      <c r="D12" t="s">
        <v>15</v>
      </c>
      <c r="E12" t="s">
        <v>6</v>
      </c>
      <c r="F12" s="1">
        <f>(8+7+8)/3</f>
        <v>7.666666666666667</v>
      </c>
    </row>
    <row r="13" spans="1:6" x14ac:dyDescent="0.25">
      <c r="A13" s="3">
        <v>10</v>
      </c>
      <c r="C13" t="s">
        <v>7</v>
      </c>
      <c r="D13" t="s">
        <v>18</v>
      </c>
      <c r="E13" t="s">
        <v>15</v>
      </c>
      <c r="F13" s="1">
        <f>(7+8+9)/3</f>
        <v>8</v>
      </c>
    </row>
    <row r="14" spans="1:6" x14ac:dyDescent="0.25">
      <c r="A14" s="4" t="s">
        <v>22</v>
      </c>
      <c r="B14" s="4"/>
      <c r="C14" s="4"/>
      <c r="D14" s="4"/>
      <c r="E14" s="4"/>
      <c r="F14" s="4"/>
    </row>
    <row r="15" spans="1:6" x14ac:dyDescent="0.25">
      <c r="A15" s="4"/>
      <c r="B15" s="4"/>
      <c r="C15" s="4"/>
      <c r="D15" s="4"/>
      <c r="E15" s="4"/>
      <c r="F15" s="4"/>
    </row>
    <row r="16" spans="1:6" x14ac:dyDescent="0.25">
      <c r="A16" s="2" t="s">
        <v>20</v>
      </c>
      <c r="B16" s="2" t="s">
        <v>0</v>
      </c>
      <c r="C16" s="2" t="s">
        <v>1</v>
      </c>
      <c r="D16" s="2" t="s">
        <v>2</v>
      </c>
      <c r="E16" s="2" t="s">
        <v>3</v>
      </c>
      <c r="F16" s="2" t="s">
        <v>19</v>
      </c>
    </row>
    <row r="17" spans="1:6" x14ac:dyDescent="0.25">
      <c r="A17" s="3">
        <v>1</v>
      </c>
      <c r="B17" t="s">
        <v>10</v>
      </c>
      <c r="C17" t="s">
        <v>10</v>
      </c>
      <c r="D17" t="s">
        <v>10</v>
      </c>
      <c r="E17" t="s">
        <v>10</v>
      </c>
      <c r="F17" s="1">
        <f>(1+1+1)/3</f>
        <v>1</v>
      </c>
    </row>
    <row r="18" spans="1:6" x14ac:dyDescent="0.25">
      <c r="A18" s="3">
        <v>2</v>
      </c>
      <c r="B18" t="s">
        <v>4</v>
      </c>
      <c r="C18" t="s">
        <v>12</v>
      </c>
      <c r="D18" t="s">
        <v>12</v>
      </c>
      <c r="E18" t="s">
        <v>12</v>
      </c>
      <c r="F18" s="1">
        <f>(3+2+2)/3</f>
        <v>2.3333333333333335</v>
      </c>
    </row>
    <row r="19" spans="1:6" x14ac:dyDescent="0.25">
      <c r="A19" s="3">
        <v>3</v>
      </c>
      <c r="B19" t="s">
        <v>12</v>
      </c>
      <c r="C19" t="s">
        <v>4</v>
      </c>
      <c r="D19" t="s">
        <v>23</v>
      </c>
      <c r="E19" t="s">
        <v>4</v>
      </c>
      <c r="F19" s="1">
        <f>(2+3+5)/3</f>
        <v>3.3333333333333335</v>
      </c>
    </row>
    <row r="20" spans="1:6" x14ac:dyDescent="0.25">
      <c r="A20" s="3">
        <v>4</v>
      </c>
      <c r="B20" t="s">
        <v>17</v>
      </c>
      <c r="C20" t="s">
        <v>23</v>
      </c>
      <c r="D20" t="s">
        <v>11</v>
      </c>
      <c r="E20" t="s">
        <v>23</v>
      </c>
      <c r="F20" s="1">
        <f>(6+4+3)/3</f>
        <v>4.333333333333333</v>
      </c>
    </row>
    <row r="21" spans="1:6" x14ac:dyDescent="0.25">
      <c r="A21" s="3">
        <v>5</v>
      </c>
      <c r="B21" t="s">
        <v>13</v>
      </c>
      <c r="C21" t="s">
        <v>24</v>
      </c>
      <c r="D21" t="s">
        <v>4</v>
      </c>
      <c r="E21" t="s">
        <v>17</v>
      </c>
      <c r="F21" s="1">
        <f>(4+7+8)/3</f>
        <v>6.333333333333333</v>
      </c>
    </row>
    <row r="22" spans="1:6" x14ac:dyDescent="0.25">
      <c r="A22" s="3">
        <v>6</v>
      </c>
      <c r="B22" t="s">
        <v>23</v>
      </c>
      <c r="C22" t="s">
        <v>25</v>
      </c>
      <c r="D22" t="s">
        <v>26</v>
      </c>
      <c r="E22" t="s">
        <v>24</v>
      </c>
      <c r="F22" s="1">
        <f>(8+5+7)/3</f>
        <v>6.666666666666667</v>
      </c>
    </row>
    <row r="23" spans="1:6" x14ac:dyDescent="0.25">
      <c r="A23" s="3">
        <v>7</v>
      </c>
      <c r="B23" t="s">
        <v>5</v>
      </c>
      <c r="C23" t="s">
        <v>17</v>
      </c>
      <c r="D23" t="s">
        <v>24</v>
      </c>
      <c r="E23" t="s">
        <v>25</v>
      </c>
      <c r="F23" s="1">
        <f>(10+6+4)/3</f>
        <v>6.666666666666667</v>
      </c>
    </row>
    <row r="24" spans="1:6" x14ac:dyDescent="0.25">
      <c r="A24" s="3">
        <v>8</v>
      </c>
      <c r="B24" t="s">
        <v>24</v>
      </c>
      <c r="C24" t="s">
        <v>13</v>
      </c>
      <c r="D24" t="s">
        <v>17</v>
      </c>
      <c r="E24" t="s">
        <v>13</v>
      </c>
      <c r="F24" s="1">
        <f>(5+8+11)/3</f>
        <v>8</v>
      </c>
    </row>
    <row r="25" spans="1:6" x14ac:dyDescent="0.25">
      <c r="A25" s="3">
        <v>9</v>
      </c>
      <c r="B25" t="s">
        <v>8</v>
      </c>
      <c r="C25" t="s">
        <v>5</v>
      </c>
      <c r="D25" t="s">
        <v>18</v>
      </c>
      <c r="E25" t="s">
        <v>5</v>
      </c>
      <c r="F25" s="1">
        <f>(7+9+11)/3</f>
        <v>9</v>
      </c>
    </row>
    <row r="26" spans="1:6" x14ac:dyDescent="0.25">
      <c r="A26" s="3">
        <v>10</v>
      </c>
      <c r="B26" t="s">
        <v>25</v>
      </c>
      <c r="C26" t="s">
        <v>14</v>
      </c>
      <c r="D26" t="s">
        <v>14</v>
      </c>
      <c r="E26" t="s">
        <v>8</v>
      </c>
      <c r="F26" s="1">
        <f>(9+11+11)/3</f>
        <v>10.333333333333334</v>
      </c>
    </row>
    <row r="27" spans="1:6" x14ac:dyDescent="0.25">
      <c r="C27" s="1"/>
      <c r="F27" s="1"/>
    </row>
    <row r="28" spans="1:6" x14ac:dyDescent="0.25">
      <c r="C28" s="1"/>
      <c r="F28" s="1"/>
    </row>
  </sheetData>
  <sortState xmlns:xlrd2="http://schemas.microsoft.com/office/spreadsheetml/2017/richdata2" ref="B28:C37">
    <sortCondition ref="C27:C37"/>
  </sortState>
  <mergeCells count="2">
    <mergeCell ref="A1:F2"/>
    <mergeCell ref="A14:F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0520-2C34-4AED-B247-BE0FDE43C9BA}">
  <dimension ref="A1:Q7"/>
  <sheetViews>
    <sheetView workbookViewId="0">
      <selection activeCell="C14" sqref="C14"/>
    </sheetView>
  </sheetViews>
  <sheetFormatPr defaultRowHeight="15" x14ac:dyDescent="0.25"/>
  <cols>
    <col min="1" max="1" width="9.5703125" bestFit="1" customWidth="1"/>
    <col min="2" max="2" width="21.5703125" customWidth="1"/>
  </cols>
  <sheetData>
    <row r="1" spans="1:17" x14ac:dyDescent="0.25">
      <c r="A1" t="s">
        <v>57</v>
      </c>
      <c r="B1" t="s">
        <v>61</v>
      </c>
      <c r="C1" t="s">
        <v>9</v>
      </c>
      <c r="D1" t="s">
        <v>8</v>
      </c>
      <c r="E1" t="s">
        <v>13</v>
      </c>
      <c r="F1" t="s">
        <v>10</v>
      </c>
      <c r="G1" t="s">
        <v>4</v>
      </c>
      <c r="H1" t="s">
        <v>17</v>
      </c>
      <c r="I1" t="s">
        <v>7</v>
      </c>
      <c r="J1" t="s">
        <v>15</v>
      </c>
      <c r="K1" t="s">
        <v>5</v>
      </c>
      <c r="L1" t="s">
        <v>23</v>
      </c>
      <c r="M1" t="s">
        <v>6</v>
      </c>
      <c r="N1" t="s">
        <v>24</v>
      </c>
      <c r="O1" t="s">
        <v>12</v>
      </c>
      <c r="P1" t="s">
        <v>25</v>
      </c>
      <c r="Q1" t="s">
        <v>14</v>
      </c>
    </row>
    <row r="2" spans="1:17" x14ac:dyDescent="0.25">
      <c r="A2">
        <v>1</v>
      </c>
      <c r="B2" t="s">
        <v>62</v>
      </c>
      <c r="C2" s="1">
        <v>18653.57</v>
      </c>
      <c r="D2" s="1">
        <v>27.26</v>
      </c>
      <c r="E2" s="1">
        <v>107.65</v>
      </c>
      <c r="F2" s="1">
        <v>4.28</v>
      </c>
      <c r="G2" s="1">
        <v>4.3499999999999996</v>
      </c>
      <c r="H2" s="1">
        <v>111.99</v>
      </c>
      <c r="I2" s="1">
        <v>0.35</v>
      </c>
      <c r="J2" s="1">
        <v>77.489999999999995</v>
      </c>
      <c r="K2" s="1">
        <v>0.53</v>
      </c>
      <c r="L2" s="1">
        <v>0.51</v>
      </c>
      <c r="M2" s="1">
        <v>12.59</v>
      </c>
      <c r="N2" s="1">
        <v>0.56999999999999995</v>
      </c>
      <c r="O2" s="1">
        <v>4.13</v>
      </c>
      <c r="P2" s="1">
        <v>-0.15</v>
      </c>
      <c r="Q2" s="1">
        <v>0.2</v>
      </c>
    </row>
    <row r="3" spans="1:17" x14ac:dyDescent="0.25">
      <c r="A3">
        <v>2</v>
      </c>
      <c r="B3" t="s">
        <v>63</v>
      </c>
      <c r="C3" s="1">
        <v>16374.96</v>
      </c>
      <c r="D3" s="1">
        <v>25.86</v>
      </c>
      <c r="E3" s="1">
        <v>110.88</v>
      </c>
      <c r="F3" s="1">
        <v>-2.88</v>
      </c>
      <c r="G3" s="1">
        <v>-2.87</v>
      </c>
      <c r="H3" s="1">
        <v>108</v>
      </c>
      <c r="I3" s="1">
        <v>0.32</v>
      </c>
      <c r="J3" s="1">
        <v>76.209999999999994</v>
      </c>
      <c r="K3" s="1">
        <v>0.51</v>
      </c>
      <c r="L3" s="1">
        <v>0.52</v>
      </c>
      <c r="M3" s="1">
        <v>13.3</v>
      </c>
      <c r="N3" s="1">
        <v>0.55000000000000004</v>
      </c>
      <c r="O3" s="1">
        <v>-2.71</v>
      </c>
      <c r="P3" s="1">
        <v>0.18</v>
      </c>
      <c r="Q3" s="1">
        <v>0.21</v>
      </c>
    </row>
    <row r="4" spans="1:17" x14ac:dyDescent="0.25">
      <c r="A4">
        <v>3</v>
      </c>
      <c r="B4" t="s">
        <v>64</v>
      </c>
      <c r="C4" s="1">
        <v>18442.25</v>
      </c>
      <c r="D4" s="1">
        <v>25.97</v>
      </c>
      <c r="E4" s="1">
        <v>109.73</v>
      </c>
      <c r="F4" s="1">
        <v>-2.57</v>
      </c>
      <c r="G4" s="1">
        <v>-2.62</v>
      </c>
      <c r="H4" s="1">
        <v>107.1</v>
      </c>
      <c r="I4" s="1">
        <v>0.33</v>
      </c>
      <c r="J4" s="1">
        <v>77.650000000000006</v>
      </c>
      <c r="K4" s="1">
        <v>0.51</v>
      </c>
      <c r="L4" s="1">
        <v>0.52</v>
      </c>
      <c r="M4" s="1">
        <v>12.28</v>
      </c>
      <c r="N4" s="1">
        <v>0.54</v>
      </c>
      <c r="O4" s="1">
        <v>-2.57</v>
      </c>
      <c r="P4" s="1">
        <v>0.01</v>
      </c>
      <c r="Q4" s="1">
        <v>0.18</v>
      </c>
    </row>
    <row r="5" spans="1:17" x14ac:dyDescent="0.25">
      <c r="A5">
        <v>4</v>
      </c>
      <c r="B5" t="s">
        <v>58</v>
      </c>
      <c r="C5" s="1">
        <v>17904.244444444445</v>
      </c>
      <c r="D5" s="1">
        <v>26.43888888888889</v>
      </c>
      <c r="E5" s="1">
        <v>109.26333333333334</v>
      </c>
      <c r="F5" s="1">
        <v>5.5555555555555556E-4</v>
      </c>
      <c r="G5" s="1">
        <v>1.2222222222222223E-2</v>
      </c>
      <c r="H5" s="1">
        <v>109.27555555555554</v>
      </c>
      <c r="I5" s="1">
        <v>0.33734444444444445</v>
      </c>
      <c r="J5" s="1">
        <v>77.158888888888896</v>
      </c>
      <c r="K5" s="1">
        <v>0.51975555555555553</v>
      </c>
      <c r="L5" s="1">
        <v>0.5197222222222222</v>
      </c>
      <c r="M5" s="1">
        <v>12.706666666666665</v>
      </c>
      <c r="N5" s="1">
        <v>0.55605555555555553</v>
      </c>
      <c r="O5" s="1">
        <v>-2.4444444444444444E-3</v>
      </c>
      <c r="P5" s="1">
        <v>-2.4444444444444444E-3</v>
      </c>
      <c r="Q5" s="1">
        <v>0.19853333333333331</v>
      </c>
    </row>
    <row r="6" spans="1:17" x14ac:dyDescent="0.25">
      <c r="A6">
        <v>5</v>
      </c>
      <c r="B6" t="s">
        <v>59</v>
      </c>
      <c r="C6" s="1">
        <v>18308</v>
      </c>
      <c r="D6" s="1">
        <v>28.8</v>
      </c>
      <c r="E6" s="1">
        <v>111.2</v>
      </c>
      <c r="F6" s="1">
        <v>1.68</v>
      </c>
      <c r="G6" s="1">
        <v>1.7</v>
      </c>
      <c r="H6" s="1">
        <v>112.9</v>
      </c>
      <c r="I6" s="1">
        <v>0.28599999999999998</v>
      </c>
      <c r="J6" s="1">
        <v>79.400000000000006</v>
      </c>
      <c r="K6" s="1">
        <v>0.53400000000000003</v>
      </c>
      <c r="L6" s="1">
        <v>0.52800000000000002</v>
      </c>
      <c r="M6" s="1">
        <v>11</v>
      </c>
      <c r="N6" s="1">
        <v>0.57199999999999995</v>
      </c>
      <c r="O6" s="1">
        <v>1.8</v>
      </c>
      <c r="P6" s="1">
        <v>0.12</v>
      </c>
      <c r="Q6" s="1">
        <v>0.189</v>
      </c>
    </row>
    <row r="7" spans="1:17" x14ac:dyDescent="0.25">
      <c r="A7">
        <v>6</v>
      </c>
      <c r="B7" t="s">
        <v>60</v>
      </c>
      <c r="C7" s="1">
        <v>15569</v>
      </c>
      <c r="D7" s="1">
        <v>27.7</v>
      </c>
      <c r="E7" s="1">
        <v>108.8</v>
      </c>
      <c r="F7" s="1">
        <v>-2.6</v>
      </c>
      <c r="G7" s="1">
        <v>-2.7</v>
      </c>
      <c r="H7" s="1">
        <v>106.1</v>
      </c>
      <c r="I7" s="1">
        <v>0.34200000000000003</v>
      </c>
      <c r="J7" s="1">
        <v>77.599999999999994</v>
      </c>
      <c r="K7" s="1">
        <v>0.50800000000000001</v>
      </c>
      <c r="L7" s="1">
        <v>0.52100000000000002</v>
      </c>
      <c r="M7" s="1">
        <v>12.9</v>
      </c>
      <c r="N7" s="1">
        <v>0.54800000000000004</v>
      </c>
      <c r="O7" s="1">
        <v>-2.08</v>
      </c>
      <c r="P7" s="1">
        <v>0.51</v>
      </c>
      <c r="Q7" s="1">
        <v>0.20100000000000001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B7950-D677-4637-98F3-1C6DFF625B4E}">
  <dimension ref="A1:F26"/>
  <sheetViews>
    <sheetView tabSelected="1" workbookViewId="0">
      <selection activeCell="C33" sqref="C33"/>
    </sheetView>
  </sheetViews>
  <sheetFormatPr defaultRowHeight="15" x14ac:dyDescent="0.25"/>
  <cols>
    <col min="1" max="1" width="11.140625" bestFit="1" customWidth="1"/>
    <col min="2" max="2" width="25.7109375" bestFit="1" customWidth="1"/>
    <col min="3" max="3" width="16" bestFit="1" customWidth="1"/>
    <col min="4" max="4" width="17.28515625" bestFit="1" customWidth="1"/>
    <col min="5" max="5" width="16" bestFit="1" customWidth="1"/>
    <col min="6" max="6" width="13.140625" bestFit="1" customWidth="1"/>
  </cols>
  <sheetData>
    <row r="1" spans="1:6" x14ac:dyDescent="0.25">
      <c r="A1" s="4" t="s">
        <v>27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2" t="s">
        <v>20</v>
      </c>
      <c r="B3" s="2" t="s">
        <v>28</v>
      </c>
      <c r="C3" s="2" t="s">
        <v>1</v>
      </c>
      <c r="D3" s="2" t="s">
        <v>2</v>
      </c>
      <c r="E3" s="2" t="s">
        <v>3</v>
      </c>
      <c r="F3" s="2" t="s">
        <v>19</v>
      </c>
    </row>
    <row r="4" spans="1:6" x14ac:dyDescent="0.25">
      <c r="A4" s="3">
        <v>1</v>
      </c>
      <c r="B4" t="s">
        <v>29</v>
      </c>
      <c r="C4" t="s">
        <v>30</v>
      </c>
      <c r="D4" t="s">
        <v>30</v>
      </c>
      <c r="E4" t="s">
        <v>30</v>
      </c>
      <c r="F4" s="1">
        <f>(2+1+1)/3</f>
        <v>1.3333333333333333</v>
      </c>
    </row>
    <row r="5" spans="1:6" x14ac:dyDescent="0.25">
      <c r="A5" s="3">
        <v>2</v>
      </c>
      <c r="B5" t="s">
        <v>30</v>
      </c>
      <c r="C5" t="s">
        <v>37</v>
      </c>
      <c r="D5" t="s">
        <v>29</v>
      </c>
      <c r="E5" t="s">
        <v>29</v>
      </c>
      <c r="F5" s="1">
        <f>(1+3+2)/3</f>
        <v>2</v>
      </c>
    </row>
    <row r="6" spans="1:6" x14ac:dyDescent="0.25">
      <c r="A6" s="3">
        <v>3</v>
      </c>
      <c r="B6" t="s">
        <v>31</v>
      </c>
      <c r="C6" t="s">
        <v>29</v>
      </c>
      <c r="D6" t="s">
        <v>31</v>
      </c>
      <c r="E6" t="s">
        <v>31</v>
      </c>
      <c r="F6" s="1">
        <f>(3+5+3)/3</f>
        <v>3.6666666666666665</v>
      </c>
    </row>
    <row r="7" spans="1:6" x14ac:dyDescent="0.25">
      <c r="A7" s="3">
        <v>4</v>
      </c>
      <c r="B7" t="s">
        <v>32</v>
      </c>
      <c r="C7" t="s">
        <v>38</v>
      </c>
      <c r="D7" t="s">
        <v>37</v>
      </c>
      <c r="E7" t="s">
        <v>37</v>
      </c>
      <c r="F7" s="1">
        <f>(10+2+4)/3</f>
        <v>5.333333333333333</v>
      </c>
    </row>
    <row r="8" spans="1:6" x14ac:dyDescent="0.25">
      <c r="A8" s="3">
        <v>5</v>
      </c>
      <c r="B8" t="s">
        <v>33</v>
      </c>
      <c r="C8" t="s">
        <v>31</v>
      </c>
      <c r="D8" t="s">
        <v>40</v>
      </c>
      <c r="E8" t="s">
        <v>40</v>
      </c>
      <c r="F8" s="1">
        <f>(10+7+5)/3</f>
        <v>7.333333333333333</v>
      </c>
    </row>
    <row r="9" spans="1:6" x14ac:dyDescent="0.25">
      <c r="A9" s="3">
        <v>6</v>
      </c>
      <c r="B9" t="s">
        <v>47</v>
      </c>
      <c r="C9" t="s">
        <v>39</v>
      </c>
      <c r="D9" t="s">
        <v>43</v>
      </c>
      <c r="E9" t="s">
        <v>38</v>
      </c>
      <c r="F9" s="1">
        <f>(10+4+9)/3</f>
        <v>7.666666666666667</v>
      </c>
    </row>
    <row r="10" spans="1:6" x14ac:dyDescent="0.25">
      <c r="A10" s="3">
        <v>7</v>
      </c>
      <c r="B10" t="s">
        <v>34</v>
      </c>
      <c r="C10" t="s">
        <v>40</v>
      </c>
      <c r="D10" t="s">
        <v>44</v>
      </c>
      <c r="E10" t="s">
        <v>32</v>
      </c>
      <c r="F10" s="1">
        <f>(4+11+11)/3</f>
        <v>8.6666666666666661</v>
      </c>
    </row>
    <row r="11" spans="1:6" x14ac:dyDescent="0.25">
      <c r="A11" s="3">
        <v>8</v>
      </c>
      <c r="B11" t="s">
        <v>35</v>
      </c>
      <c r="C11" t="s">
        <v>41</v>
      </c>
      <c r="D11" t="s">
        <v>45</v>
      </c>
      <c r="E11" t="s">
        <v>33</v>
      </c>
      <c r="F11" s="1">
        <f>(5+11+11)/3</f>
        <v>9</v>
      </c>
    </row>
    <row r="12" spans="1:6" x14ac:dyDescent="0.25">
      <c r="A12" s="3">
        <v>9</v>
      </c>
      <c r="B12" t="s">
        <v>36</v>
      </c>
      <c r="C12" t="s">
        <v>35</v>
      </c>
      <c r="D12" t="s">
        <v>38</v>
      </c>
      <c r="E12" t="s">
        <v>39</v>
      </c>
      <c r="F12" s="1">
        <f>(10+6+11)/3</f>
        <v>9</v>
      </c>
    </row>
    <row r="13" spans="1:6" x14ac:dyDescent="0.25">
      <c r="A13" s="3">
        <v>10</v>
      </c>
      <c r="C13" t="s">
        <v>42</v>
      </c>
      <c r="D13" t="s">
        <v>46</v>
      </c>
      <c r="E13" t="s">
        <v>43</v>
      </c>
      <c r="F13" s="1">
        <f>(10+11+6)/3</f>
        <v>9</v>
      </c>
    </row>
    <row r="14" spans="1:6" x14ac:dyDescent="0.25">
      <c r="A14" s="4" t="s">
        <v>48</v>
      </c>
      <c r="B14" s="4"/>
      <c r="C14" s="4"/>
      <c r="D14" s="4"/>
      <c r="E14" s="4"/>
      <c r="F14" s="4"/>
    </row>
    <row r="15" spans="1:6" x14ac:dyDescent="0.25">
      <c r="A15" s="4"/>
      <c r="B15" s="4"/>
      <c r="C15" s="4"/>
      <c r="D15" s="4"/>
      <c r="E15" s="4"/>
      <c r="F15" s="4"/>
    </row>
    <row r="16" spans="1:6" x14ac:dyDescent="0.25">
      <c r="A16" s="2" t="s">
        <v>20</v>
      </c>
      <c r="B16" s="2" t="s">
        <v>0</v>
      </c>
      <c r="C16" s="2" t="s">
        <v>1</v>
      </c>
      <c r="D16" s="2" t="s">
        <v>2</v>
      </c>
      <c r="E16" s="2" t="s">
        <v>3</v>
      </c>
      <c r="F16" s="2" t="s">
        <v>19</v>
      </c>
    </row>
    <row r="17" spans="1:6" x14ac:dyDescent="0.25">
      <c r="A17" s="3">
        <v>1</v>
      </c>
      <c r="B17" t="s">
        <v>54</v>
      </c>
      <c r="C17" t="s">
        <v>54</v>
      </c>
      <c r="D17" t="s">
        <v>54</v>
      </c>
      <c r="E17" t="s">
        <v>54</v>
      </c>
      <c r="F17" s="1">
        <f>(1+1+1)/3</f>
        <v>1</v>
      </c>
    </row>
    <row r="18" spans="1:6" x14ac:dyDescent="0.25">
      <c r="A18" s="3">
        <v>2</v>
      </c>
      <c r="B18" t="s">
        <v>37</v>
      </c>
      <c r="C18" t="s">
        <v>37</v>
      </c>
      <c r="D18" t="s">
        <v>30</v>
      </c>
      <c r="E18" t="s">
        <v>37</v>
      </c>
      <c r="F18" s="1">
        <f>(2+2+3)/3</f>
        <v>2.3333333333333335</v>
      </c>
    </row>
    <row r="19" spans="1:6" x14ac:dyDescent="0.25">
      <c r="A19" s="3">
        <v>3</v>
      </c>
      <c r="B19" t="s">
        <v>49</v>
      </c>
      <c r="C19" t="s">
        <v>30</v>
      </c>
      <c r="D19" t="s">
        <v>37</v>
      </c>
      <c r="E19" t="s">
        <v>30</v>
      </c>
      <c r="F19" s="1">
        <f>(6+3+2)/3</f>
        <v>3.6666666666666665</v>
      </c>
    </row>
    <row r="20" spans="1:6" x14ac:dyDescent="0.25">
      <c r="A20" s="3">
        <v>4</v>
      </c>
      <c r="B20" t="s">
        <v>31</v>
      </c>
      <c r="C20" t="s">
        <v>50</v>
      </c>
      <c r="D20" t="s">
        <v>53</v>
      </c>
      <c r="E20" t="s">
        <v>49</v>
      </c>
      <c r="F20" s="1">
        <f>(3+5+5)/3</f>
        <v>4.333333333333333</v>
      </c>
    </row>
    <row r="21" spans="1:6" x14ac:dyDescent="0.25">
      <c r="A21" s="3">
        <v>5</v>
      </c>
      <c r="B21" t="s">
        <v>50</v>
      </c>
      <c r="C21" t="s">
        <v>49</v>
      </c>
      <c r="D21" t="s">
        <v>49</v>
      </c>
      <c r="E21" t="s">
        <v>50</v>
      </c>
      <c r="F21" s="1">
        <f>(5+4+11)/3</f>
        <v>6.666666666666667</v>
      </c>
    </row>
    <row r="22" spans="1:6" x14ac:dyDescent="0.25">
      <c r="A22" s="3">
        <v>6</v>
      </c>
      <c r="B22" t="s">
        <v>30</v>
      </c>
      <c r="C22" t="s">
        <v>39</v>
      </c>
      <c r="D22" t="s">
        <v>39</v>
      </c>
      <c r="E22" t="s">
        <v>39</v>
      </c>
      <c r="F22" s="1">
        <f>(8+6+6)/3</f>
        <v>6.666666666666667</v>
      </c>
    </row>
    <row r="23" spans="1:6" x14ac:dyDescent="0.25">
      <c r="A23" s="3">
        <v>7</v>
      </c>
      <c r="B23" t="s">
        <v>51</v>
      </c>
      <c r="C23" t="s">
        <v>55</v>
      </c>
      <c r="D23" t="s">
        <v>38</v>
      </c>
      <c r="E23" t="s">
        <v>31</v>
      </c>
      <c r="F23" s="1">
        <f>(4+8+11)/3</f>
        <v>7.666666666666667</v>
      </c>
    </row>
    <row r="24" spans="1:6" x14ac:dyDescent="0.25">
      <c r="A24" s="3">
        <v>8</v>
      </c>
      <c r="B24" t="s">
        <v>52</v>
      </c>
      <c r="C24" t="s">
        <v>31</v>
      </c>
      <c r="D24" t="s">
        <v>27</v>
      </c>
      <c r="E24" t="s">
        <v>53</v>
      </c>
      <c r="F24" s="1">
        <f>(10+10+4)/3</f>
        <v>8</v>
      </c>
    </row>
    <row r="25" spans="1:6" x14ac:dyDescent="0.25">
      <c r="A25" s="3">
        <v>9</v>
      </c>
      <c r="B25" t="s">
        <v>38</v>
      </c>
      <c r="C25" t="s">
        <v>56</v>
      </c>
      <c r="D25" t="s">
        <v>51</v>
      </c>
      <c r="E25" t="s">
        <v>41</v>
      </c>
      <c r="F25" s="1">
        <f>(7+11+9)/3</f>
        <v>9</v>
      </c>
    </row>
    <row r="26" spans="1:6" x14ac:dyDescent="0.25">
      <c r="A26" s="3">
        <v>10</v>
      </c>
      <c r="B26" t="s">
        <v>53</v>
      </c>
      <c r="C26" t="s">
        <v>53</v>
      </c>
      <c r="D26" t="s">
        <v>29</v>
      </c>
      <c r="E26" t="s">
        <v>38</v>
      </c>
      <c r="F26" s="1">
        <f>(9+11+7)/3</f>
        <v>9</v>
      </c>
    </row>
  </sheetData>
  <sortState xmlns:xlrd2="http://schemas.microsoft.com/office/spreadsheetml/2017/richdata2" ref="B27:C37">
    <sortCondition ref="C27:C37"/>
  </sortState>
  <mergeCells count="2">
    <mergeCell ref="A1:F2"/>
    <mergeCell ref="A14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Stats</vt:lpstr>
      <vt:lpstr>Team Clusters</vt:lpstr>
      <vt:lpstr>Player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J. Hawron</dc:creator>
  <cp:lastModifiedBy>Paul J. Hawron</cp:lastModifiedBy>
  <dcterms:created xsi:type="dcterms:W3CDTF">2015-06-05T18:17:20Z</dcterms:created>
  <dcterms:modified xsi:type="dcterms:W3CDTF">2021-04-22T16:00:26Z</dcterms:modified>
</cp:coreProperties>
</file>