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itories\UFTM-BioStat-DataBase\Background_Data\"/>
    </mc:Choice>
  </mc:AlternateContent>
  <xr:revisionPtr revIDLastSave="0" documentId="13_ncr:1_{09830407-3AB2-43F9-B360-DE3D4A5EDC56}" xr6:coauthVersionLast="47" xr6:coauthVersionMax="47" xr10:uidLastSave="{00000000-0000-0000-0000-000000000000}"/>
  <bookViews>
    <workbookView xWindow="1170" yWindow="1170" windowWidth="21600" windowHeight="11295" xr2:uid="{5974DAE4-53E1-49A9-B10C-3D5167FE2E1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K9" i="1"/>
  <c r="J9" i="1"/>
  <c r="K7" i="1"/>
  <c r="J7" i="1"/>
  <c r="K6" i="1"/>
  <c r="J6" i="1"/>
  <c r="K5" i="1"/>
  <c r="J5" i="1"/>
  <c r="K2" i="1"/>
  <c r="J2" i="1"/>
  <c r="K3" i="1"/>
  <c r="K18" i="1"/>
  <c r="K17" i="1"/>
  <c r="K16" i="1"/>
  <c r="K15" i="1"/>
  <c r="K14" i="1"/>
  <c r="K4" i="1"/>
  <c r="K13" i="1"/>
  <c r="K12" i="1"/>
  <c r="K11" i="1"/>
  <c r="J18" i="1"/>
  <c r="J3" i="1"/>
  <c r="J17" i="1"/>
  <c r="J16" i="1"/>
  <c r="J15" i="1"/>
  <c r="J14" i="1"/>
  <c r="J13" i="1"/>
  <c r="J12" i="1"/>
  <c r="J11" i="1"/>
  <c r="J4" i="1"/>
  <c r="I2" i="1"/>
  <c r="I10" i="1"/>
  <c r="I9" i="1"/>
  <c r="I8" i="1"/>
  <c r="I7" i="1"/>
  <c r="H10" i="1"/>
  <c r="H2" i="1"/>
  <c r="H9" i="1"/>
  <c r="H8" i="1"/>
  <c r="H7" i="1"/>
  <c r="G5" i="1"/>
  <c r="G3" i="1"/>
  <c r="G2" i="1"/>
  <c r="G6" i="1"/>
  <c r="F8" i="1"/>
  <c r="E8" i="1"/>
  <c r="C7" i="1"/>
  <c r="F6" i="1"/>
  <c r="E6" i="1"/>
  <c r="D6" i="1"/>
  <c r="C6" i="1"/>
  <c r="B6" i="1"/>
  <c r="F5" i="1"/>
  <c r="E5" i="1"/>
  <c r="D5" i="1"/>
  <c r="C5" i="1"/>
  <c r="B5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<sst xmlns="http://schemas.openxmlformats.org/spreadsheetml/2006/main" count="28" uniqueCount="28">
  <si>
    <t>chance_0_ano</t>
  </si>
  <si>
    <t>chance_1_ano</t>
  </si>
  <si>
    <t>chance_2_anos</t>
  </si>
  <si>
    <t>chance_3_anos</t>
  </si>
  <si>
    <t>chance_4_anos</t>
  </si>
  <si>
    <t>Antebraço</t>
  </si>
  <si>
    <t>Clavícula</t>
  </si>
  <si>
    <t>Fêmur</t>
  </si>
  <si>
    <t>Perna</t>
  </si>
  <si>
    <t>Braço</t>
  </si>
  <si>
    <t>Tornozelo</t>
  </si>
  <si>
    <t>Dedo</t>
  </si>
  <si>
    <t>chance_5_12_anos</t>
  </si>
  <si>
    <t>chance_13_17_m</t>
  </si>
  <si>
    <t>Mão</t>
  </si>
  <si>
    <t>Punho</t>
  </si>
  <si>
    <t>chance_13_17_f</t>
  </si>
  <si>
    <t>chance_m</t>
  </si>
  <si>
    <t>Acetábulo</t>
  </si>
  <si>
    <t>chance_f</t>
  </si>
  <si>
    <t>Boca</t>
  </si>
  <si>
    <t>Base do crânio</t>
  </si>
  <si>
    <t>Púbis</t>
  </si>
  <si>
    <t>Nariz</t>
  </si>
  <si>
    <t>Coluna cervical</t>
  </si>
  <si>
    <t>Costela</t>
  </si>
  <si>
    <t>Abóbada do crânio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</si>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</sst>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7F8D5-40AA-4596-A778-4891C6BB05FD}" name="Tabela1" displayName="Tabela1" ref="A1:K18" totalsRowShown="0">
  <autoFilter ref="A1:K18" xr:uid="{3307F8D5-40AA-4596-A778-4891C6BB05FD}"/>
  <tableColumns count="11">
    <tableColumn id="1" xr3:uid="{BC8E452A-4F08-4319-88AA-000785BD8B6F}" name="place"/>
    <tableColumn id="2" xr3:uid="{63DF8F61-770D-4358-9EE3-296B6C2110B9}" name="chance_0_ano"/>
    <tableColumn id="3" xr3:uid="{98F0BDD5-788B-40F8-8A1E-A06A226D7C0A}" name="chance_1_ano"/>
    <tableColumn id="4" xr3:uid="{FF77224E-DC6E-44C0-98F9-AC49CDEE99FF}" name="chance_2_anos"/>
    <tableColumn id="5" xr3:uid="{B8E2D2EB-D1CD-461D-BA07-004646B800DB}" name="chance_3_anos"/>
    <tableColumn id="6" xr3:uid="{C6C76FF3-1D9C-4EEB-9BF0-BD9DB36AD394}" name="chance_4_anos"/>
    <tableColumn id="7" xr3:uid="{DBBE9726-17FA-497F-948A-D2EB40A8F33A}" name="chance_5_12_anos"/>
    <tableColumn id="8" xr3:uid="{726DBD10-E022-4000-A7F6-650972A4155B}" name="chance_13_17_m"/>
    <tableColumn id="9" xr3:uid="{20496D16-BA6C-4C5B-896B-C1B9EA00EB2E}" name="chance_13_17_f"/>
    <tableColumn id="10" xr3:uid="{D5A22971-13A7-4F7F-B238-70F5B78A8E59}" name="chance_m"/>
    <tableColumn id="11" xr3:uid="{C0521D70-4D8C-4EC5-AB86-D3BDB34D1C5A}" name="chance_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37BA-EC5A-4E50-9D7E-F401258C4DAC}">
  <dimension ref="A1:K18"/>
  <sheetViews>
    <sheetView tabSelected="1" workbookViewId="0">
      <selection activeCell="H4" sqref="H4"/>
    </sheetView>
  </sheetViews>
  <sheetFormatPr defaultRowHeight="15" x14ac:dyDescent="0.25"/>
  <cols>
    <col min="1" max="1" width="17.7109375" bestFit="1" customWidth="1"/>
    <col min="2" max="3" width="15.85546875" bestFit="1" customWidth="1"/>
    <col min="4" max="6" width="16.7109375" bestFit="1" customWidth="1"/>
    <col min="7" max="7" width="19.85546875" bestFit="1" customWidth="1"/>
    <col min="8" max="8" width="18.28515625" bestFit="1" customWidth="1"/>
    <col min="9" max="9" width="17.28515625" bestFit="1" customWidth="1"/>
    <col min="10" max="10" width="12.140625" bestFit="1" customWidth="1"/>
    <col min="11" max="11" width="12" bestFit="1" customWidth="1"/>
  </cols>
  <sheetData>
    <row r="1" spans="1:11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16</v>
      </c>
      <c r="J1" t="s">
        <v>17</v>
      </c>
      <c r="K1" t="s">
        <v>19</v>
      </c>
    </row>
    <row r="2" spans="1:11" x14ac:dyDescent="0.25">
      <c r="A2" t="s">
        <v>5</v>
      </c>
      <c r="B2">
        <f>0.56/1000</f>
        <v>5.6000000000000006E-4</v>
      </c>
      <c r="C2">
        <f>2.44/1000</f>
        <v>2.4399999999999999E-3</v>
      </c>
      <c r="D2">
        <f>2.45/1000</f>
        <v>2.4500000000000004E-3</v>
      </c>
      <c r="E2">
        <f>2.87/1000</f>
        <v>2.8700000000000002E-3</v>
      </c>
      <c r="F2">
        <f>8.56/1000</f>
        <v>8.5599999999999999E-3</v>
      </c>
      <c r="G2">
        <f>(32.25+9.66)/1000</f>
        <v>4.1909999999999996E-2</v>
      </c>
      <c r="H2">
        <f>0.54*8.65/1000</f>
        <v>4.6710000000000007E-3</v>
      </c>
      <c r="I2">
        <f>0.46*8.65/1000</f>
        <v>3.9790000000000008E-3</v>
      </c>
      <c r="J2">
        <f>124/139600</f>
        <v>8.8825214899713469E-4</v>
      </c>
      <c r="K2">
        <f>124/139600</f>
        <v>8.8825214899713469E-4</v>
      </c>
    </row>
    <row r="3" spans="1:11" x14ac:dyDescent="0.25">
      <c r="A3" t="s">
        <v>6</v>
      </c>
      <c r="B3">
        <f>0.55/1000</f>
        <v>5.5000000000000003E-4</v>
      </c>
      <c r="C3">
        <f>0.88/1000</f>
        <v>8.8000000000000003E-4</v>
      </c>
      <c r="D3">
        <f>1.43/1000</f>
        <v>1.4299999999999998E-3</v>
      </c>
      <c r="E3">
        <f>1.12/1000</f>
        <v>1.1200000000000001E-3</v>
      </c>
      <c r="F3">
        <f>1.69/1000</f>
        <v>1.6899999999999999E-3</v>
      </c>
      <c r="G3">
        <f>7.56/1000</f>
        <v>7.5599999999999999E-3</v>
      </c>
      <c r="H3">
        <v>0</v>
      </c>
      <c r="I3">
        <v>0</v>
      </c>
      <c r="J3">
        <f>69/120000</f>
        <v>5.7499999999999999E-4</v>
      </c>
      <c r="K3">
        <f>5/196000</f>
        <v>2.5510204081632654E-5</v>
      </c>
    </row>
    <row r="4" spans="1:11" x14ac:dyDescent="0.25">
      <c r="A4" t="s">
        <v>7</v>
      </c>
      <c r="B4">
        <f>0.53/1000</f>
        <v>5.2999999999999998E-4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113/120000</f>
        <v>9.4166666666666672E-4</v>
      </c>
      <c r="K4">
        <f>8/196000</f>
        <v>4.0816326530612245E-5</v>
      </c>
    </row>
    <row r="5" spans="1:11" x14ac:dyDescent="0.25">
      <c r="A5" t="s">
        <v>8</v>
      </c>
      <c r="B5">
        <f>0.51/1000</f>
        <v>5.1000000000000004E-4</v>
      </c>
      <c r="C5">
        <f>1.96/1000</f>
        <v>1.9599999999999999E-3</v>
      </c>
      <c r="D5">
        <f>1.6/1000</f>
        <v>1.6000000000000001E-3</v>
      </c>
      <c r="E5">
        <f>1.04/1000</f>
        <v>1.0400000000000001E-3</v>
      </c>
      <c r="F5">
        <f>1.25/1000</f>
        <v>1.25E-3</v>
      </c>
      <c r="G5">
        <f>6.3/1000</f>
        <v>6.3E-3</v>
      </c>
      <c r="H5">
        <v>0</v>
      </c>
      <c r="I5">
        <v>0</v>
      </c>
      <c r="J5">
        <f>257/139600</f>
        <v>1.840974212034384E-3</v>
      </c>
      <c r="K5">
        <f>257/139600</f>
        <v>1.840974212034384E-3</v>
      </c>
    </row>
    <row r="6" spans="1:11" x14ac:dyDescent="0.25">
      <c r="A6" t="s">
        <v>9</v>
      </c>
      <c r="B6">
        <f>0.38/1000</f>
        <v>3.8000000000000002E-4</v>
      </c>
      <c r="C6">
        <f>1.12/1000</f>
        <v>1.1200000000000001E-3</v>
      </c>
      <c r="D6">
        <f>1.4/1000</f>
        <v>1.4E-3</v>
      </c>
      <c r="E6">
        <f>1.64/1000</f>
        <v>1.64E-3</v>
      </c>
      <c r="F6">
        <f>4.88/1000</f>
        <v>4.8799999999999998E-3</v>
      </c>
      <c r="G6">
        <f>32.35/1000</f>
        <v>3.2350000000000004E-2</v>
      </c>
      <c r="H6">
        <v>0</v>
      </c>
      <c r="I6">
        <v>0</v>
      </c>
      <c r="J6">
        <f>299/139600</f>
        <v>2.141833810888252E-3</v>
      </c>
      <c r="K6">
        <f>299/139600</f>
        <v>2.141833810888252E-3</v>
      </c>
    </row>
    <row r="7" spans="1:11" x14ac:dyDescent="0.25">
      <c r="A7" t="s">
        <v>10</v>
      </c>
      <c r="B7">
        <v>0</v>
      </c>
      <c r="C7">
        <f>0.82/1000</f>
        <v>8.1999999999999998E-4</v>
      </c>
      <c r="D7">
        <v>0</v>
      </c>
      <c r="E7">
        <v>0</v>
      </c>
      <c r="F7">
        <v>0</v>
      </c>
      <c r="G7">
        <v>0</v>
      </c>
      <c r="H7">
        <f>(0.54*14.74)/1000</f>
        <v>7.9596000000000007E-3</v>
      </c>
      <c r="I7">
        <f>0.46*14.74/1000</f>
        <v>6.7803999999999998E-3</v>
      </c>
      <c r="J7">
        <f>82/139600</f>
        <v>5.873925501432665E-4</v>
      </c>
      <c r="K7">
        <f>82/139600</f>
        <v>5.873925501432665E-4</v>
      </c>
    </row>
    <row r="8" spans="1:11" x14ac:dyDescent="0.25">
      <c r="A8" t="s">
        <v>11</v>
      </c>
      <c r="B8">
        <v>0</v>
      </c>
      <c r="C8">
        <v>0</v>
      </c>
      <c r="D8">
        <f>0.98/1000</f>
        <v>9.7999999999999997E-4</v>
      </c>
      <c r="E8">
        <f>1/1000</f>
        <v>1E-3</v>
      </c>
      <c r="F8">
        <f>2.39/1000</f>
        <v>2.3900000000000002E-3</v>
      </c>
      <c r="G8">
        <v>0</v>
      </c>
      <c r="H8">
        <f>0.54*14.74/1000</f>
        <v>7.9596000000000007E-3</v>
      </c>
      <c r="I8">
        <f>0.46*14.74/1000</f>
        <v>6.7803999999999998E-3</v>
      </c>
      <c r="J8">
        <v>0</v>
      </c>
      <c r="K8">
        <v>0</v>
      </c>
    </row>
    <row r="9" spans="1:1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>0.54*13.78/1000</f>
        <v>7.4412000000000002E-3</v>
      </c>
      <c r="I9">
        <f>0.46*13.78/1000</f>
        <v>6.3388000000000003E-3</v>
      </c>
      <c r="J9">
        <f>58/139600</f>
        <v>4.1547277936962749E-4</v>
      </c>
      <c r="K9">
        <f>58/139600</f>
        <v>4.1547277936962749E-4</v>
      </c>
    </row>
    <row r="10" spans="1:1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0.54*8.33/1000</f>
        <v>4.4982000000000008E-3</v>
      </c>
      <c r="I10">
        <f>0.46*8.33/1000</f>
        <v>3.8318000000000002E-3</v>
      </c>
      <c r="J10">
        <v>0</v>
      </c>
      <c r="K10">
        <v>0</v>
      </c>
    </row>
    <row r="11" spans="1:11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>132/120000</f>
        <v>1.1000000000000001E-3</v>
      </c>
      <c r="K11">
        <f>13/196000</f>
        <v>6.6326530612244899E-5</v>
      </c>
    </row>
    <row r="12" spans="1:11" x14ac:dyDescent="0.25">
      <c r="A12" t="s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110/120000</f>
        <v>9.1666666666666665E-4</v>
      </c>
      <c r="K12">
        <f>18/196000</f>
        <v>9.1836734693877546E-5</v>
      </c>
    </row>
    <row r="13" spans="1:11" x14ac:dyDescent="0.25">
      <c r="A13" t="s">
        <v>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119/120000</f>
        <v>9.9166666666666674E-4</v>
      </c>
      <c r="K13">
        <f>6/196000</f>
        <v>3.0612244897959182E-5</v>
      </c>
    </row>
    <row r="14" spans="1:11" x14ac:dyDescent="0.25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>77/120000</f>
        <v>6.4166666666666669E-4</v>
      </c>
      <c r="K14">
        <f>20/196000</f>
        <v>1.0204081632653062E-4</v>
      </c>
    </row>
    <row r="15" spans="1:11" x14ac:dyDescent="0.25">
      <c r="A15" t="s">
        <v>23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>79/120000</f>
        <v>6.5833333333333336E-4</v>
      </c>
      <c r="K15">
        <f>13/196000</f>
        <v>6.6326530612244899E-5</v>
      </c>
    </row>
    <row r="16" spans="1:11" x14ac:dyDescent="0.25">
      <c r="A16" t="s">
        <v>24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>80/120000</f>
        <v>6.6666666666666664E-4</v>
      </c>
      <c r="K16">
        <f>10/196000</f>
        <v>5.1020408163265308E-5</v>
      </c>
    </row>
    <row r="17" spans="1:1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>74/120000</f>
        <v>6.1666666666666662E-4</v>
      </c>
      <c r="K17">
        <f>3/196000</f>
        <v>1.5306122448979591E-5</v>
      </c>
    </row>
    <row r="18" spans="1:11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f>56/120000</f>
        <v>4.6666666666666666E-4</v>
      </c>
      <c r="K18">
        <f>11/196000</f>
        <v>5.6122448979591836E-5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Diniz</dc:creator>
  <cp:lastModifiedBy>Pedro Diniz</cp:lastModifiedBy>
  <dcterms:created xsi:type="dcterms:W3CDTF">2022-09-27T04:36:47Z</dcterms:created>
  <dcterms:modified xsi:type="dcterms:W3CDTF">2022-11-17T19:06:36Z</dcterms:modified>
</cp:coreProperties>
</file>