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185" windowHeight="8730" activeTab="4"/>
  </bookViews>
  <sheets>
    <sheet name="P&amp;L Budgeting" sheetId="10" r:id="rId1"/>
    <sheet name="Sales Budget --&gt;" sheetId="1" r:id="rId2"/>
    <sheet name="Bottom-up Forecast" sheetId="2" r:id="rId3"/>
    <sheet name="Top-Down &amp; Triangulated" sheetId="3" r:id="rId4"/>
    <sheet name="Volume &amp; Mix Triangulation" sheetId="12" r:id="rId5"/>
  </sheets>
  <calcPr calcId="124519"/>
  <fileRecoveryPr repairLoad="1"/>
</workbook>
</file>

<file path=xl/calcChain.xml><?xml version="1.0" encoding="utf-8"?>
<calcChain xmlns="http://schemas.openxmlformats.org/spreadsheetml/2006/main">
  <c r="C21" i="2"/>
  <c r="C13" i="3" l="1"/>
  <c r="M9"/>
  <c r="L9"/>
  <c r="K9"/>
  <c r="J9"/>
  <c r="I9"/>
  <c r="M7"/>
  <c r="L7"/>
  <c r="K7"/>
  <c r="J7"/>
  <c r="I7"/>
  <c r="O29" i="12"/>
  <c r="O28"/>
  <c r="G23"/>
  <c r="G32" s="1"/>
  <c r="F23"/>
  <c r="F32" s="1"/>
  <c r="E23"/>
  <c r="E32" s="1"/>
  <c r="D23"/>
  <c r="C23"/>
  <c r="G22"/>
  <c r="G31" s="1"/>
  <c r="F22"/>
  <c r="E22"/>
  <c r="D22"/>
  <c r="D31" s="1"/>
  <c r="C22"/>
  <c r="C31" s="1"/>
  <c r="G20"/>
  <c r="F20"/>
  <c r="E20"/>
  <c r="D20"/>
  <c r="C20"/>
  <c r="G8"/>
  <c r="G14" s="1"/>
  <c r="M14" s="1"/>
  <c r="F8"/>
  <c r="F13" s="1"/>
  <c r="L13" s="1"/>
  <c r="E8"/>
  <c r="E13" s="1"/>
  <c r="K13" s="1"/>
  <c r="D8"/>
  <c r="J8" s="1"/>
  <c r="C8"/>
  <c r="C14" s="1"/>
  <c r="I14" s="1"/>
  <c r="O30" i="2"/>
  <c r="M28"/>
  <c r="M30" s="1"/>
  <c r="M27"/>
  <c r="L28"/>
  <c r="L30" s="1"/>
  <c r="L27"/>
  <c r="K28"/>
  <c r="K30" s="1"/>
  <c r="K27"/>
  <c r="J28"/>
  <c r="J30" s="1"/>
  <c r="J27"/>
  <c r="I30"/>
  <c r="I28"/>
  <c r="I27"/>
  <c r="M19"/>
  <c r="L19"/>
  <c r="K19"/>
  <c r="J19"/>
  <c r="M18"/>
  <c r="L18"/>
  <c r="K18"/>
  <c r="J18"/>
  <c r="I19"/>
  <c r="I18"/>
  <c r="M22"/>
  <c r="L22"/>
  <c r="K22"/>
  <c r="J22"/>
  <c r="I22"/>
  <c r="M21"/>
  <c r="L21"/>
  <c r="K21"/>
  <c r="J21"/>
  <c r="I21"/>
  <c r="M16"/>
  <c r="L16"/>
  <c r="K16"/>
  <c r="J16"/>
  <c r="I16"/>
  <c r="O10"/>
  <c r="M10"/>
  <c r="L10"/>
  <c r="K10"/>
  <c r="J10"/>
  <c r="I10"/>
  <c r="M9"/>
  <c r="L9"/>
  <c r="K9"/>
  <c r="J9"/>
  <c r="I9"/>
  <c r="M8"/>
  <c r="L8"/>
  <c r="K8"/>
  <c r="J8"/>
  <c r="I8"/>
  <c r="M7"/>
  <c r="L7"/>
  <c r="K7"/>
  <c r="J7"/>
  <c r="I7"/>
  <c r="D14" i="12" l="1"/>
  <c r="J14" s="1"/>
  <c r="J11" s="1"/>
  <c r="E25"/>
  <c r="K25" s="1"/>
  <c r="D26"/>
  <c r="J26" s="1"/>
  <c r="G34"/>
  <c r="E31"/>
  <c r="E34" s="1"/>
  <c r="F25"/>
  <c r="L25" s="1"/>
  <c r="K8"/>
  <c r="K20" s="1"/>
  <c r="C26"/>
  <c r="I26" s="1"/>
  <c r="G26"/>
  <c r="M26" s="1"/>
  <c r="C32"/>
  <c r="C34" s="1"/>
  <c r="J20"/>
  <c r="G25"/>
  <c r="M25" s="1"/>
  <c r="E26"/>
  <c r="K26" s="1"/>
  <c r="L8"/>
  <c r="C13"/>
  <c r="I13" s="1"/>
  <c r="G13"/>
  <c r="M13" s="1"/>
  <c r="E14"/>
  <c r="K14" s="1"/>
  <c r="K11" s="1"/>
  <c r="D25"/>
  <c r="J25" s="1"/>
  <c r="F26"/>
  <c r="L26" s="1"/>
  <c r="F31"/>
  <c r="F34" s="1"/>
  <c r="D32"/>
  <c r="D34" s="1"/>
  <c r="C25"/>
  <c r="I25" s="1"/>
  <c r="I8"/>
  <c r="M8"/>
  <c r="D13"/>
  <c r="J13" s="1"/>
  <c r="J10" s="1"/>
  <c r="F14"/>
  <c r="L14" s="1"/>
  <c r="F9" i="3"/>
  <c r="E9"/>
  <c r="D9"/>
  <c r="C9"/>
  <c r="G7"/>
  <c r="K22" i="12" l="1"/>
  <c r="K31" s="1"/>
  <c r="K34" s="1"/>
  <c r="K10"/>
  <c r="K23"/>
  <c r="K32" s="1"/>
  <c r="M10"/>
  <c r="I10"/>
  <c r="J22"/>
  <c r="J31" s="1"/>
  <c r="J34" s="1"/>
  <c r="J23"/>
  <c r="J32" s="1"/>
  <c r="I11"/>
  <c r="I20"/>
  <c r="L11"/>
  <c r="L20"/>
  <c r="M20"/>
  <c r="M11"/>
  <c r="L10"/>
  <c r="G9" i="3"/>
  <c r="L23" i="12" l="1"/>
  <c r="L32" s="1"/>
  <c r="L22"/>
  <c r="L31" s="1"/>
  <c r="M23"/>
  <c r="M32" s="1"/>
  <c r="O20"/>
  <c r="M22"/>
  <c r="M31" s="1"/>
  <c r="I23"/>
  <c r="I32" s="1"/>
  <c r="I22"/>
  <c r="I31" s="1"/>
  <c r="L34" l="1"/>
  <c r="I34"/>
  <c r="M34"/>
  <c r="O34" s="1"/>
  <c r="G9" i="2"/>
  <c r="G8"/>
  <c r="G7"/>
  <c r="F10"/>
  <c r="E10"/>
  <c r="D10"/>
  <c r="C10"/>
  <c r="F16" l="1"/>
  <c r="D16"/>
  <c r="C16"/>
  <c r="E16"/>
  <c r="G10"/>
  <c r="G16" l="1"/>
  <c r="C22" l="1"/>
  <c r="D21"/>
  <c r="D22"/>
  <c r="F21"/>
  <c r="F22"/>
  <c r="E21"/>
  <c r="E22"/>
  <c r="G21" l="1"/>
  <c r="G22"/>
  <c r="C27" l="1"/>
  <c r="C28"/>
  <c r="E27"/>
  <c r="D27"/>
  <c r="F28"/>
  <c r="G27"/>
  <c r="F27"/>
  <c r="F30" s="1"/>
  <c r="G28"/>
  <c r="D28"/>
  <c r="E28"/>
  <c r="C30" l="1"/>
  <c r="D30"/>
  <c r="G30"/>
  <c r="E30"/>
  <c r="C12" i="3"/>
  <c r="C14" s="1"/>
  <c r="O9"/>
</calcChain>
</file>

<file path=xl/sharedStrings.xml><?xml version="1.0" encoding="utf-8"?>
<sst xmlns="http://schemas.openxmlformats.org/spreadsheetml/2006/main" count="116" uniqueCount="39">
  <si>
    <t>P&amp;L Budgeting</t>
  </si>
  <si>
    <t>Sales Budget --&gt;</t>
  </si>
  <si>
    <t>Last Year Actual Volume</t>
  </si>
  <si>
    <t>in '000</t>
  </si>
  <si>
    <t>Q1</t>
  </si>
  <si>
    <t>Q2</t>
  </si>
  <si>
    <t>Q3</t>
  </si>
  <si>
    <t>Q4</t>
  </si>
  <si>
    <t>FY</t>
  </si>
  <si>
    <t>Total</t>
  </si>
  <si>
    <t>Distributor A</t>
  </si>
  <si>
    <t>Distributor B</t>
  </si>
  <si>
    <t>Distributor C</t>
  </si>
  <si>
    <t>Bottom-Up Volume Forecast</t>
  </si>
  <si>
    <t xml:space="preserve"> Growth %</t>
  </si>
  <si>
    <t>Top-Down</t>
  </si>
  <si>
    <t>Total Industry</t>
  </si>
  <si>
    <t>Henry's Hats Market Share</t>
  </si>
  <si>
    <t xml:space="preserve">Triangulaion </t>
  </si>
  <si>
    <t>Bottom-up</t>
  </si>
  <si>
    <t>Average Growth</t>
  </si>
  <si>
    <t>Forecasted Volume</t>
  </si>
  <si>
    <t>White Hats</t>
  </si>
  <si>
    <t>Red Hats</t>
  </si>
  <si>
    <t>Volume</t>
  </si>
  <si>
    <t>Revenue Forecast</t>
  </si>
  <si>
    <t>Price White Hats</t>
  </si>
  <si>
    <t>Price Red Hats</t>
  </si>
  <si>
    <t>Revenue White Hats</t>
  </si>
  <si>
    <t>Revenue Red Hats</t>
  </si>
  <si>
    <t>Total Revenue</t>
  </si>
  <si>
    <t>Bottom-Up Forecast</t>
  </si>
  <si>
    <t>Top-Down Forecast</t>
  </si>
  <si>
    <t>Last Year Actual Revenue</t>
  </si>
  <si>
    <t>Top-Down Revenue Forecast</t>
  </si>
  <si>
    <t>Distributor Forecast</t>
  </si>
  <si>
    <t>Market Forecast</t>
  </si>
  <si>
    <t>Volume &amp; Mix Triangulation</t>
  </si>
  <si>
    <t>Revenue Triangulation</t>
  </si>
</sst>
</file>

<file path=xl/styles.xml><?xml version="1.0" encoding="utf-8"?>
<styleSheet xmlns="http://schemas.openxmlformats.org/spreadsheetml/2006/main">
  <numFmts count="4">
    <numFmt numFmtId="164" formatCode="_-* #,##0.00\ _л_в_._-;\-* #,##0.00\ _л_в_._-;_-* &quot;-&quot;??\ _л_в_._-;_-@_-"/>
    <numFmt numFmtId="165" formatCode="0.0%"/>
    <numFmt numFmtId="166" formatCode="#,##0_ ;\-#,##0\ "/>
    <numFmt numFmtId="167" formatCode="#,##0.00_ ;\-#,##0.00\ 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u/>
      <sz val="10"/>
      <color rgb="FF00206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 applyBorder="1" applyAlignment="1">
      <alignment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9" fontId="2" fillId="2" borderId="0" xfId="2" applyFont="1" applyFill="1"/>
    <xf numFmtId="166" fontId="2" fillId="2" borderId="0" xfId="1" applyNumberFormat="1" applyFont="1" applyFill="1"/>
    <xf numFmtId="165" fontId="2" fillId="2" borderId="0" xfId="2" applyNumberFormat="1" applyFont="1" applyFill="1"/>
    <xf numFmtId="9" fontId="7" fillId="2" borderId="0" xfId="2" applyFont="1" applyFill="1"/>
    <xf numFmtId="0" fontId="7" fillId="2" borderId="2" xfId="0" applyFont="1" applyFill="1" applyBorder="1"/>
    <xf numFmtId="166" fontId="7" fillId="2" borderId="2" xfId="1" applyNumberFormat="1" applyFont="1" applyFill="1" applyBorder="1"/>
    <xf numFmtId="165" fontId="7" fillId="2" borderId="2" xfId="2" applyNumberFormat="1" applyFont="1" applyFill="1" applyBorder="1"/>
    <xf numFmtId="0" fontId="7" fillId="2" borderId="1" xfId="0" applyFont="1" applyFill="1" applyBorder="1" applyAlignment="1">
      <alignment horizontal="right" wrapText="1"/>
    </xf>
    <xf numFmtId="0" fontId="2" fillId="2" borderId="0" xfId="0" applyFont="1" applyFill="1" applyBorder="1"/>
    <xf numFmtId="0" fontId="7" fillId="2" borderId="0" xfId="0" applyFont="1" applyFill="1" applyBorder="1" applyAlignment="1">
      <alignment horizontal="right"/>
    </xf>
    <xf numFmtId="166" fontId="2" fillId="2" borderId="0" xfId="1" applyNumberFormat="1" applyFont="1" applyFill="1" applyBorder="1"/>
    <xf numFmtId="166" fontId="7" fillId="2" borderId="0" xfId="1" applyNumberFormat="1" applyFont="1" applyFill="1" applyBorder="1"/>
    <xf numFmtId="165" fontId="2" fillId="2" borderId="0" xfId="0" applyNumberFormat="1" applyFont="1" applyFill="1"/>
    <xf numFmtId="0" fontId="7" fillId="2" borderId="3" xfId="0" applyFont="1" applyFill="1" applyBorder="1"/>
    <xf numFmtId="165" fontId="7" fillId="2" borderId="3" xfId="0" applyNumberFormat="1" applyFont="1" applyFill="1" applyBorder="1"/>
    <xf numFmtId="1" fontId="2" fillId="2" borderId="0" xfId="0" applyNumberFormat="1" applyFont="1" applyFill="1"/>
    <xf numFmtId="3" fontId="2" fillId="2" borderId="0" xfId="0" applyNumberFormat="1" applyFont="1" applyFill="1"/>
    <xf numFmtId="0" fontId="5" fillId="2" borderId="4" xfId="0" applyFont="1" applyFill="1" applyBorder="1"/>
    <xf numFmtId="3" fontId="5" fillId="2" borderId="4" xfId="0" applyNumberFormat="1" applyFont="1" applyFill="1" applyBorder="1"/>
    <xf numFmtId="3" fontId="5" fillId="2" borderId="0" xfId="0" applyNumberFormat="1" applyFont="1" applyFill="1"/>
    <xf numFmtId="3" fontId="7" fillId="2" borderId="2" xfId="0" applyNumberFormat="1" applyFont="1" applyFill="1" applyBorder="1"/>
    <xf numFmtId="3" fontId="7" fillId="2" borderId="0" xfId="0" applyNumberFormat="1" applyFont="1" applyFill="1"/>
    <xf numFmtId="0" fontId="8" fillId="4" borderId="0" xfId="0" applyFont="1" applyFill="1"/>
    <xf numFmtId="167" fontId="2" fillId="2" borderId="0" xfId="1" applyNumberFormat="1" applyFont="1" applyFill="1"/>
    <xf numFmtId="0" fontId="8" fillId="2" borderId="0" xfId="0" applyFont="1" applyFill="1"/>
    <xf numFmtId="3" fontId="5" fillId="2" borderId="0" xfId="0" applyNumberFormat="1" applyFont="1" applyFill="1" applyBorder="1"/>
    <xf numFmtId="0" fontId="6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1" tint="4.9989318521683403E-2"/>
  </sheetPr>
  <dimension ref="B1:B11"/>
  <sheetViews>
    <sheetView workbookViewId="0">
      <selection activeCell="F43" sqref="F43"/>
    </sheetView>
  </sheetViews>
  <sheetFormatPr defaultRowHeight="12"/>
  <cols>
    <col min="1" max="1" width="2" style="2" customWidth="1"/>
    <col min="2" max="16384" width="9.140625" style="2"/>
  </cols>
  <sheetData>
    <row r="1" spans="2:2" ht="15.75">
      <c r="B1" s="3"/>
    </row>
    <row r="11" spans="2:2" ht="37.5">
      <c r="B11" s="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002060"/>
  </sheetPr>
  <dimension ref="B11"/>
  <sheetViews>
    <sheetView workbookViewId="0">
      <selection activeCell="C11" sqref="C11"/>
    </sheetView>
  </sheetViews>
  <sheetFormatPr defaultRowHeight="15"/>
  <cols>
    <col min="1" max="1" width="2" style="1" customWidth="1"/>
    <col min="2" max="16384" width="9.140625" style="1"/>
  </cols>
  <sheetData>
    <row r="11" spans="2:2" ht="37.5">
      <c r="B11" s="4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O30"/>
  <sheetViews>
    <sheetView zoomScale="160" zoomScaleNormal="160" workbookViewId="0">
      <selection activeCell="D12" sqref="D12"/>
    </sheetView>
  </sheetViews>
  <sheetFormatPr defaultRowHeight="12"/>
  <cols>
    <col min="1" max="1" width="2" style="2" customWidth="1"/>
    <col min="2" max="2" width="23.140625" style="2" customWidth="1"/>
    <col min="3" max="7" width="9.140625" style="2"/>
    <col min="8" max="8" width="1.5703125" style="2" customWidth="1"/>
    <col min="9" max="12" width="9.140625" style="2"/>
    <col min="13" max="13" width="9.140625" style="2" customWidth="1"/>
    <col min="14" max="14" width="3.140625" style="17" customWidth="1"/>
    <col min="15" max="16384" width="9.140625" style="2"/>
  </cols>
  <sheetData>
    <row r="1" spans="2:15" ht="15.75">
      <c r="B1" s="3" t="s">
        <v>31</v>
      </c>
    </row>
    <row r="3" spans="2:15" ht="12.75">
      <c r="B3" s="31" t="s">
        <v>35</v>
      </c>
    </row>
    <row r="4" spans="2:15" ht="3.75" customHeight="1">
      <c r="B4" s="5"/>
    </row>
    <row r="5" spans="2:15">
      <c r="C5" s="35" t="s">
        <v>2</v>
      </c>
      <c r="D5" s="35"/>
      <c r="E5" s="35"/>
      <c r="F5" s="35"/>
      <c r="G5" s="35"/>
      <c r="H5" s="6"/>
      <c r="I5" s="35" t="s">
        <v>13</v>
      </c>
      <c r="J5" s="35"/>
      <c r="K5" s="35"/>
      <c r="L5" s="35"/>
      <c r="M5" s="35"/>
      <c r="N5" s="35"/>
      <c r="O5" s="35"/>
    </row>
    <row r="6" spans="2:15" ht="12.75" thickBot="1">
      <c r="B6" s="7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6"/>
      <c r="I6" s="8" t="s">
        <v>4</v>
      </c>
      <c r="J6" s="8" t="s">
        <v>5</v>
      </c>
      <c r="K6" s="8" t="s">
        <v>6</v>
      </c>
      <c r="L6" s="8" t="s">
        <v>7</v>
      </c>
      <c r="M6" s="8" t="s">
        <v>8</v>
      </c>
      <c r="N6" s="18"/>
      <c r="O6" s="16" t="s">
        <v>14</v>
      </c>
    </row>
    <row r="7" spans="2:15">
      <c r="B7" s="2" t="s">
        <v>10</v>
      </c>
      <c r="C7" s="10">
        <v>100</v>
      </c>
      <c r="D7" s="10">
        <v>250</v>
      </c>
      <c r="E7" s="10">
        <v>280</v>
      </c>
      <c r="F7" s="10">
        <v>98</v>
      </c>
      <c r="G7" s="10">
        <f>SUM(C7:F7)</f>
        <v>728</v>
      </c>
      <c r="H7" s="9"/>
      <c r="I7" s="10">
        <f t="shared" ref="I7:M9" si="0">(1+$O7)*C7</f>
        <v>107</v>
      </c>
      <c r="J7" s="10">
        <f t="shared" si="0"/>
        <v>267.5</v>
      </c>
      <c r="K7" s="10">
        <f t="shared" si="0"/>
        <v>299.60000000000002</v>
      </c>
      <c r="L7" s="10">
        <f t="shared" si="0"/>
        <v>104.86</v>
      </c>
      <c r="M7" s="10">
        <f t="shared" si="0"/>
        <v>778.96</v>
      </c>
      <c r="N7" s="19"/>
      <c r="O7" s="11">
        <v>7.0000000000000007E-2</v>
      </c>
    </row>
    <row r="8" spans="2:15">
      <c r="B8" s="2" t="s">
        <v>11</v>
      </c>
      <c r="C8" s="10">
        <v>50</v>
      </c>
      <c r="D8" s="10">
        <v>86</v>
      </c>
      <c r="E8" s="10">
        <v>92</v>
      </c>
      <c r="F8" s="10">
        <v>65</v>
      </c>
      <c r="G8" s="10">
        <f>SUM(C8:F8)</f>
        <v>293</v>
      </c>
      <c r="H8" s="9"/>
      <c r="I8" s="10">
        <f t="shared" si="0"/>
        <v>52.75</v>
      </c>
      <c r="J8" s="10">
        <f t="shared" si="0"/>
        <v>90.72999999999999</v>
      </c>
      <c r="K8" s="10">
        <f t="shared" si="0"/>
        <v>97.059999999999988</v>
      </c>
      <c r="L8" s="10">
        <f t="shared" si="0"/>
        <v>68.575000000000003</v>
      </c>
      <c r="M8" s="10">
        <f t="shared" si="0"/>
        <v>309.11500000000001</v>
      </c>
      <c r="N8" s="19"/>
      <c r="O8" s="11">
        <v>5.5E-2</v>
      </c>
    </row>
    <row r="9" spans="2:15">
      <c r="B9" s="2" t="s">
        <v>12</v>
      </c>
      <c r="C9" s="10">
        <v>45</v>
      </c>
      <c r="D9" s="10">
        <v>120</v>
      </c>
      <c r="E9" s="10">
        <v>120</v>
      </c>
      <c r="F9" s="10">
        <v>70</v>
      </c>
      <c r="G9" s="10">
        <f>SUM(C9:F9)</f>
        <v>355</v>
      </c>
      <c r="H9" s="9"/>
      <c r="I9" s="10">
        <f t="shared" si="0"/>
        <v>50.400000000000006</v>
      </c>
      <c r="J9" s="10">
        <f t="shared" si="0"/>
        <v>134.4</v>
      </c>
      <c r="K9" s="10">
        <f t="shared" si="0"/>
        <v>134.4</v>
      </c>
      <c r="L9" s="10">
        <f t="shared" si="0"/>
        <v>78.400000000000006</v>
      </c>
      <c r="M9" s="10">
        <f t="shared" si="0"/>
        <v>397.6</v>
      </c>
      <c r="N9" s="19"/>
      <c r="O9" s="11">
        <v>0.12</v>
      </c>
    </row>
    <row r="10" spans="2:15" ht="12.75" thickBot="1">
      <c r="B10" s="13" t="s">
        <v>9</v>
      </c>
      <c r="C10" s="14">
        <f>SUM(C7:C9)</f>
        <v>195</v>
      </c>
      <c r="D10" s="14">
        <f>SUM(D7:D9)</f>
        <v>456</v>
      </c>
      <c r="E10" s="14">
        <f>SUM(E7:E9)</f>
        <v>492</v>
      </c>
      <c r="F10" s="14">
        <f>SUM(F7:F9)</f>
        <v>233</v>
      </c>
      <c r="G10" s="14">
        <f>C10+D10+E10+F10</f>
        <v>1376</v>
      </c>
      <c r="H10" s="12"/>
      <c r="I10" s="14">
        <f>SUM(I7:I9)</f>
        <v>210.15</v>
      </c>
      <c r="J10" s="14">
        <f>SUM(J7:J9)</f>
        <v>492.63</v>
      </c>
      <c r="K10" s="14">
        <f>SUM(K7:K9)</f>
        <v>531.06000000000006</v>
      </c>
      <c r="L10" s="14">
        <f>SUM(L7:L9)</f>
        <v>251.83500000000001</v>
      </c>
      <c r="M10" s="14">
        <f>SUM(M7:M9)</f>
        <v>1485.6750000000002</v>
      </c>
      <c r="N10" s="20"/>
      <c r="O10" s="15">
        <f>M10/G10-1</f>
        <v>7.9705668604651336E-2</v>
      </c>
    </row>
    <row r="12" spans="2:15" ht="12.75">
      <c r="B12" s="31" t="s">
        <v>25</v>
      </c>
      <c r="N12" s="2"/>
    </row>
    <row r="13" spans="2:15" ht="3.75" customHeight="1">
      <c r="N13" s="2"/>
    </row>
    <row r="14" spans="2:15">
      <c r="C14" s="35" t="s">
        <v>2</v>
      </c>
      <c r="D14" s="35"/>
      <c r="E14" s="35"/>
      <c r="F14" s="35"/>
      <c r="G14" s="35"/>
      <c r="H14" s="6"/>
      <c r="I14" s="35" t="s">
        <v>21</v>
      </c>
      <c r="J14" s="35"/>
      <c r="K14" s="35"/>
      <c r="L14" s="35"/>
      <c r="M14" s="35"/>
      <c r="N14" s="35"/>
      <c r="O14" s="35"/>
    </row>
    <row r="15" spans="2:15" ht="12.75" thickBot="1">
      <c r="B15" s="7" t="s">
        <v>3</v>
      </c>
      <c r="C15" s="8" t="s">
        <v>4</v>
      </c>
      <c r="D15" s="8" t="s">
        <v>5</v>
      </c>
      <c r="E15" s="8" t="s">
        <v>6</v>
      </c>
      <c r="F15" s="8" t="s">
        <v>7</v>
      </c>
      <c r="G15" s="8" t="s">
        <v>8</v>
      </c>
      <c r="H15" s="6"/>
      <c r="I15" s="8" t="s">
        <v>4</v>
      </c>
      <c r="J15" s="8" t="s">
        <v>5</v>
      </c>
      <c r="K15" s="8" t="s">
        <v>6</v>
      </c>
      <c r="L15" s="8" t="s">
        <v>7</v>
      </c>
      <c r="M15" s="8" t="s">
        <v>8</v>
      </c>
      <c r="N15" s="18"/>
      <c r="O15" s="16" t="s">
        <v>14</v>
      </c>
    </row>
    <row r="16" spans="2:15">
      <c r="B16" s="2" t="s">
        <v>24</v>
      </c>
      <c r="C16" s="10">
        <f>C10</f>
        <v>195</v>
      </c>
      <c r="D16" s="10">
        <f>D10</f>
        <v>456</v>
      </c>
      <c r="E16" s="10">
        <f>E10</f>
        <v>492</v>
      </c>
      <c r="F16" s="10">
        <f>F10</f>
        <v>233</v>
      </c>
      <c r="G16" s="10">
        <f>G10</f>
        <v>1376</v>
      </c>
      <c r="I16" s="10">
        <f>I10</f>
        <v>210.15</v>
      </c>
      <c r="J16" s="10">
        <f>J10</f>
        <v>492.63</v>
      </c>
      <c r="K16" s="10">
        <f>K10</f>
        <v>531.06000000000006</v>
      </c>
      <c r="L16" s="10">
        <f>L10</f>
        <v>251.83500000000001</v>
      </c>
      <c r="M16" s="10">
        <f>M10</f>
        <v>1485.6750000000002</v>
      </c>
      <c r="O16" s="11"/>
    </row>
    <row r="18" spans="2:15">
      <c r="B18" s="2" t="s">
        <v>22</v>
      </c>
      <c r="C18" s="24">
        <v>130</v>
      </c>
      <c r="D18" s="24">
        <v>304</v>
      </c>
      <c r="E18" s="24">
        <v>328</v>
      </c>
      <c r="F18" s="24">
        <v>155.33333333333331</v>
      </c>
      <c r="G18" s="24">
        <v>917.33333333333326</v>
      </c>
      <c r="I18" s="24">
        <f>I16*I21</f>
        <v>140.1</v>
      </c>
      <c r="J18" s="24">
        <f>J16*J21</f>
        <v>328.41999999999996</v>
      </c>
      <c r="K18" s="24">
        <f>K16*K21</f>
        <v>354.04</v>
      </c>
      <c r="L18" s="24">
        <f>L16*L21</f>
        <v>167.89</v>
      </c>
      <c r="M18" s="24">
        <f>M16*M21</f>
        <v>990.45</v>
      </c>
    </row>
    <row r="19" spans="2:15">
      <c r="B19" s="2" t="s">
        <v>23</v>
      </c>
      <c r="C19" s="24">
        <v>65</v>
      </c>
      <c r="D19" s="24">
        <v>152</v>
      </c>
      <c r="E19" s="24">
        <v>164</v>
      </c>
      <c r="F19" s="24">
        <v>77.666666666666657</v>
      </c>
      <c r="G19" s="24">
        <v>458.66666666666663</v>
      </c>
      <c r="I19" s="24">
        <f>I16*I22</f>
        <v>70.05</v>
      </c>
      <c r="J19" s="24">
        <f>J16*J22</f>
        <v>164.20999999999998</v>
      </c>
      <c r="K19" s="24">
        <f>K16*K22</f>
        <v>177.02</v>
      </c>
      <c r="L19" s="24">
        <f>L16*L22</f>
        <v>83.944999999999993</v>
      </c>
      <c r="M19" s="24">
        <f>M16*M22</f>
        <v>495.22500000000002</v>
      </c>
    </row>
    <row r="20" spans="2:15">
      <c r="N20" s="2"/>
    </row>
    <row r="21" spans="2:15">
      <c r="B21" s="2" t="s">
        <v>22</v>
      </c>
      <c r="C21" s="11">
        <f>C18/C16</f>
        <v>0.66666666666666663</v>
      </c>
      <c r="D21" s="11">
        <f>D18/D16</f>
        <v>0.66666666666666663</v>
      </c>
      <c r="E21" s="11">
        <f>E18/E16</f>
        <v>0.66666666666666663</v>
      </c>
      <c r="F21" s="11">
        <f>F18/F16</f>
        <v>0.66666666666666663</v>
      </c>
      <c r="G21" s="11">
        <f>G18/G16</f>
        <v>0.66666666666666663</v>
      </c>
      <c r="I21" s="11">
        <f t="shared" ref="I21:M22" si="1">C21</f>
        <v>0.66666666666666663</v>
      </c>
      <c r="J21" s="11">
        <f t="shared" si="1"/>
        <v>0.66666666666666663</v>
      </c>
      <c r="K21" s="11">
        <f t="shared" si="1"/>
        <v>0.66666666666666663</v>
      </c>
      <c r="L21" s="11">
        <f t="shared" si="1"/>
        <v>0.66666666666666663</v>
      </c>
      <c r="M21" s="11">
        <f t="shared" si="1"/>
        <v>0.66666666666666663</v>
      </c>
      <c r="N21" s="2"/>
    </row>
    <row r="22" spans="2:15">
      <c r="B22" s="2" t="s">
        <v>23</v>
      </c>
      <c r="C22" s="11">
        <f>C19/C16</f>
        <v>0.33333333333333331</v>
      </c>
      <c r="D22" s="11">
        <f>D19/D16</f>
        <v>0.33333333333333331</v>
      </c>
      <c r="E22" s="11">
        <f>E19/E16</f>
        <v>0.33333333333333331</v>
      </c>
      <c r="F22" s="11">
        <f>F19/F16</f>
        <v>0.33333333333333331</v>
      </c>
      <c r="G22" s="11">
        <f>G19/G16</f>
        <v>0.33333333333333331</v>
      </c>
      <c r="I22" s="11">
        <f t="shared" si="1"/>
        <v>0.33333333333333331</v>
      </c>
      <c r="J22" s="11">
        <f t="shared" si="1"/>
        <v>0.33333333333333331</v>
      </c>
      <c r="K22" s="11">
        <f t="shared" si="1"/>
        <v>0.33333333333333331</v>
      </c>
      <c r="L22" s="11">
        <f t="shared" si="1"/>
        <v>0.33333333333333331</v>
      </c>
      <c r="M22" s="11">
        <f t="shared" si="1"/>
        <v>0.33333333333333331</v>
      </c>
      <c r="N22" s="2"/>
    </row>
    <row r="23" spans="2:15">
      <c r="N23" s="2"/>
    </row>
    <row r="24" spans="2:15">
      <c r="B24" s="2" t="s">
        <v>26</v>
      </c>
      <c r="C24" s="2">
        <v>10</v>
      </c>
      <c r="D24" s="2">
        <v>10</v>
      </c>
      <c r="E24" s="2">
        <v>10</v>
      </c>
      <c r="F24" s="2">
        <v>10</v>
      </c>
      <c r="G24" s="2">
        <v>10</v>
      </c>
      <c r="I24" s="2">
        <v>10</v>
      </c>
      <c r="J24" s="2">
        <v>10</v>
      </c>
      <c r="K24" s="2">
        <v>10</v>
      </c>
      <c r="L24" s="2">
        <v>10</v>
      </c>
      <c r="M24" s="2">
        <v>10</v>
      </c>
      <c r="N24" s="2"/>
      <c r="O24" s="11"/>
    </row>
    <row r="25" spans="2:15">
      <c r="B25" s="2" t="s">
        <v>27</v>
      </c>
      <c r="C25" s="2">
        <v>10</v>
      </c>
      <c r="D25" s="2">
        <v>10</v>
      </c>
      <c r="E25" s="2">
        <v>10</v>
      </c>
      <c r="F25" s="2">
        <v>10</v>
      </c>
      <c r="G25" s="2">
        <v>10</v>
      </c>
      <c r="I25" s="2">
        <v>11</v>
      </c>
      <c r="J25" s="2">
        <v>11</v>
      </c>
      <c r="K25" s="2">
        <v>11</v>
      </c>
      <c r="L25" s="2">
        <v>11</v>
      </c>
      <c r="M25" s="2">
        <v>11</v>
      </c>
      <c r="N25" s="2"/>
      <c r="O25" s="11"/>
    </row>
    <row r="26" spans="2:15">
      <c r="N26" s="2"/>
    </row>
    <row r="27" spans="2:15">
      <c r="B27" s="26" t="s">
        <v>28</v>
      </c>
      <c r="C27" s="27">
        <f t="shared" ref="C27:G28" si="2">C18*C24</f>
        <v>1300</v>
      </c>
      <c r="D27" s="27">
        <f t="shared" si="2"/>
        <v>3040</v>
      </c>
      <c r="E27" s="27">
        <f t="shared" si="2"/>
        <v>3280</v>
      </c>
      <c r="F27" s="27">
        <f t="shared" si="2"/>
        <v>1553.333333333333</v>
      </c>
      <c r="G27" s="27">
        <f t="shared" si="2"/>
        <v>9173.3333333333321</v>
      </c>
      <c r="H27" s="25"/>
      <c r="I27" s="27">
        <f t="shared" ref="I27:M28" si="3">I18*I24</f>
        <v>1401</v>
      </c>
      <c r="J27" s="27">
        <f t="shared" si="3"/>
        <v>3284.2</v>
      </c>
      <c r="K27" s="27">
        <f t="shared" si="3"/>
        <v>3540.4</v>
      </c>
      <c r="L27" s="27">
        <f t="shared" si="3"/>
        <v>1678.8999999999999</v>
      </c>
      <c r="M27" s="27">
        <f t="shared" si="3"/>
        <v>9904.5</v>
      </c>
      <c r="N27" s="2"/>
    </row>
    <row r="28" spans="2:15">
      <c r="B28" s="5" t="s">
        <v>29</v>
      </c>
      <c r="C28" s="28">
        <f t="shared" si="2"/>
        <v>650</v>
      </c>
      <c r="D28" s="28">
        <f t="shared" si="2"/>
        <v>1520</v>
      </c>
      <c r="E28" s="28">
        <f t="shared" si="2"/>
        <v>1640</v>
      </c>
      <c r="F28" s="28">
        <f t="shared" si="2"/>
        <v>776.66666666666652</v>
      </c>
      <c r="G28" s="28">
        <f t="shared" si="2"/>
        <v>4586.6666666666661</v>
      </c>
      <c r="H28" s="25"/>
      <c r="I28" s="34">
        <f t="shared" si="3"/>
        <v>770.55</v>
      </c>
      <c r="J28" s="34">
        <f t="shared" si="3"/>
        <v>1806.3099999999997</v>
      </c>
      <c r="K28" s="34">
        <f t="shared" si="3"/>
        <v>1947.22</v>
      </c>
      <c r="L28" s="34">
        <f t="shared" si="3"/>
        <v>923.39499999999998</v>
      </c>
      <c r="M28" s="34">
        <f t="shared" si="3"/>
        <v>5447.4750000000004</v>
      </c>
      <c r="N28" s="2"/>
    </row>
    <row r="29" spans="2:15">
      <c r="N29" s="2"/>
    </row>
    <row r="30" spans="2:15" ht="12.75" thickBot="1">
      <c r="B30" s="13" t="s">
        <v>30</v>
      </c>
      <c r="C30" s="29">
        <f>C27+C28</f>
        <v>1950</v>
      </c>
      <c r="D30" s="29">
        <f>D27+D28</f>
        <v>4560</v>
      </c>
      <c r="E30" s="29">
        <f>E27+E28</f>
        <v>4920</v>
      </c>
      <c r="F30" s="29">
        <f>F27+F28</f>
        <v>2329.9999999999995</v>
      </c>
      <c r="G30" s="29">
        <f>G27+G28</f>
        <v>13759.999999999998</v>
      </c>
      <c r="H30" s="30"/>
      <c r="I30" s="29">
        <f>I28+I27</f>
        <v>2171.5500000000002</v>
      </c>
      <c r="J30" s="29">
        <f>J28+J27</f>
        <v>5090.5099999999993</v>
      </c>
      <c r="K30" s="29">
        <f>K28+K27</f>
        <v>5487.62</v>
      </c>
      <c r="L30" s="29">
        <f>L28+L27</f>
        <v>2602.2950000000001</v>
      </c>
      <c r="M30" s="29">
        <f>M28+M27</f>
        <v>15351.975</v>
      </c>
      <c r="N30" s="2"/>
      <c r="O30" s="11">
        <f>M30/G30-1</f>
        <v>0.11569585755813971</v>
      </c>
    </row>
  </sheetData>
  <mergeCells count="4">
    <mergeCell ref="C14:G14"/>
    <mergeCell ref="I14:O14"/>
    <mergeCell ref="C5:G5"/>
    <mergeCell ref="I5:O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1:O14"/>
  <sheetViews>
    <sheetView zoomScale="160" zoomScaleNormal="160" workbookViewId="0">
      <selection activeCell="F19" sqref="F19"/>
    </sheetView>
  </sheetViews>
  <sheetFormatPr defaultRowHeight="12"/>
  <cols>
    <col min="1" max="1" width="2" style="2" customWidth="1"/>
    <col min="2" max="2" width="25.7109375" style="2" customWidth="1"/>
    <col min="3" max="7" width="9.140625" style="2"/>
    <col min="8" max="8" width="1.5703125" style="2" customWidth="1"/>
    <col min="9" max="13" width="9.140625" style="2"/>
    <col min="14" max="14" width="3.140625" style="2" customWidth="1"/>
    <col min="15" max="16384" width="9.140625" style="2"/>
  </cols>
  <sheetData>
    <row r="1" spans="2:15" ht="15.75">
      <c r="B1" s="3" t="s">
        <v>32</v>
      </c>
    </row>
    <row r="3" spans="2:15" ht="12.75">
      <c r="B3" s="33" t="s">
        <v>36</v>
      </c>
      <c r="N3" s="17"/>
    </row>
    <row r="4" spans="2:15" ht="5.25" customHeight="1">
      <c r="N4" s="17"/>
    </row>
    <row r="5" spans="2:15">
      <c r="C5" s="35" t="s">
        <v>33</v>
      </c>
      <c r="D5" s="35"/>
      <c r="E5" s="35"/>
      <c r="F5" s="35"/>
      <c r="G5" s="35"/>
      <c r="H5" s="6"/>
      <c r="I5" s="35" t="s">
        <v>34</v>
      </c>
      <c r="J5" s="35"/>
      <c r="K5" s="35"/>
      <c r="L5" s="35"/>
      <c r="M5" s="35"/>
      <c r="N5" s="35"/>
      <c r="O5" s="35"/>
    </row>
    <row r="6" spans="2:15" ht="12.75" thickBot="1">
      <c r="B6" s="7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6"/>
      <c r="I6" s="8" t="s">
        <v>4</v>
      </c>
      <c r="J6" s="8" t="s">
        <v>5</v>
      </c>
      <c r="K6" s="8" t="s">
        <v>6</v>
      </c>
      <c r="L6" s="8" t="s">
        <v>7</v>
      </c>
      <c r="M6" s="8" t="s">
        <v>8</v>
      </c>
      <c r="N6" s="18"/>
      <c r="O6" s="16" t="s">
        <v>14</v>
      </c>
    </row>
    <row r="7" spans="2:15">
      <c r="B7" s="2" t="s">
        <v>16</v>
      </c>
      <c r="C7" s="10">
        <v>18525</v>
      </c>
      <c r="D7" s="10">
        <v>43320</v>
      </c>
      <c r="E7" s="10">
        <v>46740</v>
      </c>
      <c r="F7" s="10">
        <v>22135</v>
      </c>
      <c r="G7" s="10">
        <f>SUM(C7:F7)</f>
        <v>130720</v>
      </c>
      <c r="I7" s="10">
        <f>(1+$O$7)*C7</f>
        <v>21044.400000000001</v>
      </c>
      <c r="J7" s="10">
        <f>(1+$O$7)*D7</f>
        <v>49211.520000000004</v>
      </c>
      <c r="K7" s="10">
        <f>(1+$O$7)*E7</f>
        <v>53096.640000000007</v>
      </c>
      <c r="L7" s="10">
        <f>(1+$O$7)*F7</f>
        <v>25145.360000000004</v>
      </c>
      <c r="M7" s="10">
        <f>(1+$O$7)*G7</f>
        <v>148497.92000000001</v>
      </c>
      <c r="N7" s="17"/>
      <c r="O7" s="11">
        <v>0.13600000000000001</v>
      </c>
    </row>
    <row r="8" spans="2:15">
      <c r="B8" s="2" t="s">
        <v>17</v>
      </c>
      <c r="C8" s="21">
        <v>0.10526315789473684</v>
      </c>
      <c r="D8" s="21">
        <v>0.10526315789473684</v>
      </c>
      <c r="E8" s="21">
        <v>0.10526315789473684</v>
      </c>
      <c r="F8" s="21">
        <v>0.10526315789473684</v>
      </c>
      <c r="G8" s="21">
        <v>0.10526315789473684</v>
      </c>
      <c r="I8" s="21">
        <v>0.12</v>
      </c>
      <c r="J8" s="21">
        <v>0.12</v>
      </c>
      <c r="K8" s="21">
        <v>0.12</v>
      </c>
      <c r="L8" s="21">
        <v>0.12</v>
      </c>
      <c r="M8" s="21">
        <v>0.12</v>
      </c>
      <c r="N8" s="17"/>
      <c r="O8" s="21"/>
    </row>
    <row r="9" spans="2:15" ht="12.75" thickBot="1">
      <c r="B9" s="13" t="s">
        <v>9</v>
      </c>
      <c r="C9" s="14">
        <f>C7*C8</f>
        <v>1950</v>
      </c>
      <c r="D9" s="14">
        <f>D7*D8</f>
        <v>4560</v>
      </c>
      <c r="E9" s="14">
        <f>E7*E8</f>
        <v>4920</v>
      </c>
      <c r="F9" s="14">
        <f>F7*F8</f>
        <v>2330</v>
      </c>
      <c r="G9" s="14">
        <f>G7*G8</f>
        <v>13760</v>
      </c>
      <c r="H9" s="12"/>
      <c r="I9" s="14">
        <f>I7*I8</f>
        <v>2525.328</v>
      </c>
      <c r="J9" s="14">
        <f>J7*J8</f>
        <v>5905.3824000000004</v>
      </c>
      <c r="K9" s="14">
        <f>K7*K8</f>
        <v>6371.5968000000003</v>
      </c>
      <c r="L9" s="14">
        <f>L7*L8</f>
        <v>3017.4432000000006</v>
      </c>
      <c r="M9" s="14">
        <f>M7*M8</f>
        <v>17819.750400000001</v>
      </c>
      <c r="N9" s="20"/>
      <c r="O9" s="15">
        <f>M9/G9-1</f>
        <v>0.29503999999999997</v>
      </c>
    </row>
    <row r="10" spans="2:15">
      <c r="N10" s="17"/>
    </row>
    <row r="11" spans="2:15" ht="12.75">
      <c r="B11" s="31" t="s">
        <v>18</v>
      </c>
      <c r="N11" s="17"/>
    </row>
    <row r="12" spans="2:15">
      <c r="B12" s="2" t="s">
        <v>19</v>
      </c>
      <c r="C12" s="21">
        <f>'Bottom-up Forecast'!O30</f>
        <v>0.11569585755813971</v>
      </c>
      <c r="N12" s="17"/>
    </row>
    <row r="13" spans="2:15">
      <c r="B13" s="2" t="s">
        <v>15</v>
      </c>
      <c r="C13" s="21">
        <f>O9</f>
        <v>0.29503999999999997</v>
      </c>
      <c r="N13" s="17"/>
    </row>
    <row r="14" spans="2:15">
      <c r="B14" s="22" t="s">
        <v>20</v>
      </c>
      <c r="C14" s="23">
        <f>AVERAGE(C12:C13)</f>
        <v>0.20536792877906984</v>
      </c>
      <c r="N14" s="17"/>
    </row>
  </sheetData>
  <mergeCells count="2">
    <mergeCell ref="C5:G5"/>
    <mergeCell ref="I5:O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O34"/>
  <sheetViews>
    <sheetView tabSelected="1" zoomScale="160" zoomScaleNormal="160" workbookViewId="0">
      <selection activeCell="D21" sqref="D21"/>
    </sheetView>
  </sheetViews>
  <sheetFormatPr defaultRowHeight="12"/>
  <cols>
    <col min="1" max="1" width="2" style="2" customWidth="1"/>
    <col min="2" max="2" width="25.7109375" style="2" customWidth="1"/>
    <col min="3" max="7" width="9.140625" style="2"/>
    <col min="8" max="8" width="1.5703125" style="2" customWidth="1"/>
    <col min="9" max="13" width="9.140625" style="2"/>
    <col min="14" max="14" width="3.140625" style="2" customWidth="1"/>
    <col min="15" max="16384" width="9.140625" style="2"/>
  </cols>
  <sheetData>
    <row r="1" spans="2:15" ht="15.75">
      <c r="B1" s="3" t="s">
        <v>37</v>
      </c>
    </row>
    <row r="4" spans="2:15" ht="12.75">
      <c r="B4" s="31" t="s">
        <v>37</v>
      </c>
      <c r="N4" s="17"/>
    </row>
    <row r="5" spans="2:15" ht="3" customHeight="1">
      <c r="N5" s="17"/>
    </row>
    <row r="6" spans="2:15">
      <c r="C6" s="35" t="s">
        <v>2</v>
      </c>
      <c r="D6" s="35"/>
      <c r="E6" s="35"/>
      <c r="F6" s="35"/>
      <c r="G6" s="35"/>
      <c r="H6" s="6"/>
      <c r="I6" s="35" t="s">
        <v>21</v>
      </c>
      <c r="J6" s="35"/>
      <c r="K6" s="35"/>
      <c r="L6" s="35"/>
      <c r="M6" s="35"/>
      <c r="N6" s="35"/>
      <c r="O6" s="35"/>
    </row>
    <row r="7" spans="2:15" ht="12.75" thickBot="1">
      <c r="B7" s="7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8" t="s">
        <v>8</v>
      </c>
      <c r="H7" s="6"/>
      <c r="I7" s="8" t="s">
        <v>4</v>
      </c>
      <c r="J7" s="8" t="s">
        <v>5</v>
      </c>
      <c r="K7" s="8" t="s">
        <v>6</v>
      </c>
      <c r="L7" s="8" t="s">
        <v>7</v>
      </c>
      <c r="M7" s="8" t="s">
        <v>8</v>
      </c>
      <c r="N7" s="18"/>
      <c r="O7" s="16" t="s">
        <v>14</v>
      </c>
    </row>
    <row r="8" spans="2:15">
      <c r="B8" s="2" t="s">
        <v>24</v>
      </c>
      <c r="C8" s="10">
        <f>'Bottom-up Forecast'!C10</f>
        <v>195</v>
      </c>
      <c r="D8" s="10">
        <f>'Bottom-up Forecast'!D10</f>
        <v>456</v>
      </c>
      <c r="E8" s="10">
        <f>'Bottom-up Forecast'!E10</f>
        <v>492</v>
      </c>
      <c r="F8" s="10">
        <f>'Bottom-up Forecast'!F10</f>
        <v>233</v>
      </c>
      <c r="G8" s="10">
        <f>'Bottom-up Forecast'!G10</f>
        <v>1376</v>
      </c>
      <c r="I8" s="10">
        <f>(1+$O$8)*C8</f>
        <v>220.29996889534885</v>
      </c>
      <c r="J8" s="10">
        <f>(1+$O$8)*D8</f>
        <v>515.16300418604658</v>
      </c>
      <c r="K8" s="10">
        <f>(1+$O$8)*E8</f>
        <v>555.8337676744186</v>
      </c>
      <c r="L8" s="10">
        <f>(1+$O$8)*F8</f>
        <v>263.23021924418606</v>
      </c>
      <c r="M8" s="10">
        <f>(1+$O$8)*G8</f>
        <v>1554.5269600000001</v>
      </c>
      <c r="N8" s="17"/>
      <c r="O8" s="11">
        <v>0.12974343023255819</v>
      </c>
    </row>
    <row r="9" spans="2:15">
      <c r="N9" s="17"/>
    </row>
    <row r="10" spans="2:15">
      <c r="B10" s="2" t="s">
        <v>22</v>
      </c>
      <c r="C10" s="2">
        <v>130</v>
      </c>
      <c r="D10" s="2">
        <v>304</v>
      </c>
      <c r="E10" s="2">
        <v>328</v>
      </c>
      <c r="F10" s="24">
        <v>155.33333333333331</v>
      </c>
      <c r="G10" s="10">
        <v>917.33333333333326</v>
      </c>
      <c r="I10" s="24">
        <f>I13*I8</f>
        <v>146.86664593023255</v>
      </c>
      <c r="J10" s="24">
        <f>J13*J8</f>
        <v>343.4420027906977</v>
      </c>
      <c r="K10" s="24">
        <f>K13*K8</f>
        <v>370.55584511627904</v>
      </c>
      <c r="L10" s="24">
        <f>L13*L8</f>
        <v>175.48681282945736</v>
      </c>
      <c r="M10" s="24">
        <f>M13*M8</f>
        <v>1036.3513066666667</v>
      </c>
      <c r="N10" s="17"/>
      <c r="O10" s="11"/>
    </row>
    <row r="11" spans="2:15">
      <c r="B11" s="2" t="s">
        <v>23</v>
      </c>
      <c r="C11" s="2">
        <v>65</v>
      </c>
      <c r="D11" s="2">
        <v>152</v>
      </c>
      <c r="E11" s="2">
        <v>164</v>
      </c>
      <c r="F11" s="24">
        <v>77.666666666666657</v>
      </c>
      <c r="G11" s="10">
        <v>458.66666666666663</v>
      </c>
      <c r="I11" s="24">
        <f>I8*I14</f>
        <v>73.433322965116275</v>
      </c>
      <c r="J11" s="24">
        <f>J8*J14</f>
        <v>171.72100139534885</v>
      </c>
      <c r="K11" s="24">
        <f>K8*K14</f>
        <v>185.27792255813952</v>
      </c>
      <c r="L11" s="24">
        <f>L8*L14</f>
        <v>87.743406414728682</v>
      </c>
      <c r="M11" s="24">
        <f>M8*M14</f>
        <v>518.17565333333334</v>
      </c>
      <c r="N11" s="17"/>
      <c r="O11" s="11"/>
    </row>
    <row r="12" spans="2:15">
      <c r="N12" s="17"/>
    </row>
    <row r="13" spans="2:15">
      <c r="B13" s="2" t="s">
        <v>22</v>
      </c>
      <c r="C13" s="11">
        <f>C10/C8</f>
        <v>0.66666666666666663</v>
      </c>
      <c r="D13" s="11">
        <f>D10/D8</f>
        <v>0.66666666666666663</v>
      </c>
      <c r="E13" s="11">
        <f>E10/E8</f>
        <v>0.66666666666666663</v>
      </c>
      <c r="F13" s="11">
        <f>F10/F8</f>
        <v>0.66666666666666663</v>
      </c>
      <c r="G13" s="11">
        <f>G10/G8</f>
        <v>0.66666666666666663</v>
      </c>
      <c r="I13" s="21">
        <f>C13</f>
        <v>0.66666666666666663</v>
      </c>
      <c r="J13" s="21">
        <f t="shared" ref="J13:M14" si="0">D13</f>
        <v>0.66666666666666663</v>
      </c>
      <c r="K13" s="21">
        <f t="shared" si="0"/>
        <v>0.66666666666666663</v>
      </c>
      <c r="L13" s="21">
        <f t="shared" si="0"/>
        <v>0.66666666666666663</v>
      </c>
      <c r="M13" s="21">
        <f t="shared" si="0"/>
        <v>0.66666666666666663</v>
      </c>
      <c r="N13" s="17"/>
    </row>
    <row r="14" spans="2:15">
      <c r="B14" s="2" t="s">
        <v>23</v>
      </c>
      <c r="C14" s="11">
        <f>C11/C8</f>
        <v>0.33333333333333331</v>
      </c>
      <c r="D14" s="11">
        <f>D11/D8</f>
        <v>0.33333333333333331</v>
      </c>
      <c r="E14" s="11">
        <f>E11/E8</f>
        <v>0.33333333333333331</v>
      </c>
      <c r="F14" s="11">
        <f>F11/F8</f>
        <v>0.33333333333333331</v>
      </c>
      <c r="G14" s="11">
        <f>G11/G8</f>
        <v>0.33333333333333331</v>
      </c>
      <c r="I14" s="21">
        <f>C14</f>
        <v>0.33333333333333331</v>
      </c>
      <c r="J14" s="21">
        <f t="shared" si="0"/>
        <v>0.33333333333333331</v>
      </c>
      <c r="K14" s="21">
        <f t="shared" si="0"/>
        <v>0.33333333333333331</v>
      </c>
      <c r="L14" s="21">
        <f t="shared" si="0"/>
        <v>0.33333333333333331</v>
      </c>
      <c r="M14" s="21">
        <f t="shared" si="0"/>
        <v>0.33333333333333331</v>
      </c>
      <c r="N14" s="17"/>
    </row>
    <row r="15" spans="2:15">
      <c r="C15" s="11"/>
      <c r="D15" s="11"/>
      <c r="E15" s="11"/>
      <c r="F15" s="11"/>
      <c r="G15" s="11"/>
      <c r="I15" s="21"/>
      <c r="J15" s="21"/>
      <c r="K15" s="21"/>
      <c r="L15" s="21"/>
      <c r="M15" s="21"/>
      <c r="N15" s="17"/>
    </row>
    <row r="16" spans="2:15" ht="12.75">
      <c r="B16" s="31" t="s">
        <v>38</v>
      </c>
    </row>
    <row r="17" spans="2:15" ht="5.25" customHeight="1"/>
    <row r="18" spans="2:15">
      <c r="C18" s="35" t="s">
        <v>2</v>
      </c>
      <c r="D18" s="35"/>
      <c r="E18" s="35"/>
      <c r="F18" s="35"/>
      <c r="G18" s="35"/>
      <c r="H18" s="6"/>
      <c r="I18" s="35" t="s">
        <v>21</v>
      </c>
      <c r="J18" s="35"/>
      <c r="K18" s="35"/>
      <c r="L18" s="35"/>
      <c r="M18" s="35"/>
      <c r="N18" s="35"/>
      <c r="O18" s="35"/>
    </row>
    <row r="19" spans="2:15" ht="12.75" thickBot="1">
      <c r="B19" s="7" t="s">
        <v>3</v>
      </c>
      <c r="C19" s="8" t="s">
        <v>4</v>
      </c>
      <c r="D19" s="8" t="s">
        <v>5</v>
      </c>
      <c r="E19" s="8" t="s">
        <v>6</v>
      </c>
      <c r="F19" s="8" t="s">
        <v>7</v>
      </c>
      <c r="G19" s="8" t="s">
        <v>8</v>
      </c>
      <c r="H19" s="6"/>
      <c r="I19" s="8" t="s">
        <v>4</v>
      </c>
      <c r="J19" s="8" t="s">
        <v>5</v>
      </c>
      <c r="K19" s="8" t="s">
        <v>6</v>
      </c>
      <c r="L19" s="8" t="s">
        <v>7</v>
      </c>
      <c r="M19" s="8" t="s">
        <v>8</v>
      </c>
      <c r="N19" s="18"/>
      <c r="O19" s="16" t="s">
        <v>14</v>
      </c>
    </row>
    <row r="20" spans="2:15">
      <c r="B20" s="2" t="s">
        <v>24</v>
      </c>
      <c r="C20" s="10">
        <f>'Bottom-up Forecast'!C16</f>
        <v>195</v>
      </c>
      <c r="D20" s="10">
        <f>'Bottom-up Forecast'!D16</f>
        <v>456</v>
      </c>
      <c r="E20" s="10">
        <f>'Bottom-up Forecast'!E16</f>
        <v>492</v>
      </c>
      <c r="F20" s="10">
        <f>'Bottom-up Forecast'!F16</f>
        <v>233</v>
      </c>
      <c r="G20" s="10">
        <f>'Bottom-up Forecast'!G16</f>
        <v>1376</v>
      </c>
      <c r="I20" s="10">
        <f>I8</f>
        <v>220.29996889534885</v>
      </c>
      <c r="J20" s="10">
        <f>J8</f>
        <v>515.16300418604658</v>
      </c>
      <c r="K20" s="10">
        <f>K8</f>
        <v>555.8337676744186</v>
      </c>
      <c r="L20" s="10">
        <f>L8</f>
        <v>263.23021924418606</v>
      </c>
      <c r="M20" s="32">
        <f>M8</f>
        <v>1554.5269600000001</v>
      </c>
      <c r="N20" s="17"/>
      <c r="O20" s="11">
        <f>M20/G20-1</f>
        <v>0.12974343023255819</v>
      </c>
    </row>
    <row r="21" spans="2:15">
      <c r="N21" s="17"/>
    </row>
    <row r="22" spans="2:15">
      <c r="B22" s="2" t="s">
        <v>22</v>
      </c>
      <c r="C22" s="24">
        <f>'Bottom-up Forecast'!C18</f>
        <v>130</v>
      </c>
      <c r="D22" s="24">
        <f>'Bottom-up Forecast'!D18</f>
        <v>304</v>
      </c>
      <c r="E22" s="24">
        <f>'Bottom-up Forecast'!E18</f>
        <v>328</v>
      </c>
      <c r="F22" s="24">
        <f>'Bottom-up Forecast'!F18</f>
        <v>155.33333333333331</v>
      </c>
      <c r="G22" s="24">
        <f>'Bottom-up Forecast'!G18</f>
        <v>917.33333333333326</v>
      </c>
      <c r="I22" s="24">
        <f>I20*I25</f>
        <v>146.86664593023255</v>
      </c>
      <c r="J22" s="24">
        <f>J20*J25</f>
        <v>343.4420027906977</v>
      </c>
      <c r="K22" s="24">
        <f>K20*K25</f>
        <v>370.55584511627904</v>
      </c>
      <c r="L22" s="24">
        <f>L20*L25</f>
        <v>175.48681282945736</v>
      </c>
      <c r="M22" s="24">
        <f>M20*M25</f>
        <v>1036.3513066666667</v>
      </c>
      <c r="N22" s="17"/>
    </row>
    <row r="23" spans="2:15">
      <c r="B23" s="2" t="s">
        <v>23</v>
      </c>
      <c r="C23" s="24">
        <f>'Bottom-up Forecast'!C19</f>
        <v>65</v>
      </c>
      <c r="D23" s="24">
        <f>'Bottom-up Forecast'!D19</f>
        <v>152</v>
      </c>
      <c r="E23" s="24">
        <f>'Bottom-up Forecast'!E19</f>
        <v>164</v>
      </c>
      <c r="F23" s="24">
        <f>'Bottom-up Forecast'!F19</f>
        <v>77.666666666666657</v>
      </c>
      <c r="G23" s="24">
        <f>'Bottom-up Forecast'!G19</f>
        <v>458.66666666666663</v>
      </c>
      <c r="I23" s="24">
        <f>I20*I26</f>
        <v>73.433322965116275</v>
      </c>
      <c r="J23" s="24">
        <f>J20*J26</f>
        <v>171.72100139534885</v>
      </c>
      <c r="K23" s="24">
        <f>K20*K26</f>
        <v>185.27792255813952</v>
      </c>
      <c r="L23" s="24">
        <f>L20*L26</f>
        <v>87.743406414728682</v>
      </c>
      <c r="M23" s="24">
        <f>M20*M26</f>
        <v>518.17565333333334</v>
      </c>
      <c r="N23" s="17"/>
    </row>
    <row r="25" spans="2:15">
      <c r="B25" s="2" t="s">
        <v>22</v>
      </c>
      <c r="C25" s="11">
        <f t="shared" ref="C25:G26" si="1">C22/C$20</f>
        <v>0.66666666666666663</v>
      </c>
      <c r="D25" s="11">
        <f t="shared" si="1"/>
        <v>0.66666666666666663</v>
      </c>
      <c r="E25" s="11">
        <f t="shared" si="1"/>
        <v>0.66666666666666663</v>
      </c>
      <c r="F25" s="11">
        <f t="shared" si="1"/>
        <v>0.66666666666666663</v>
      </c>
      <c r="G25" s="11">
        <f t="shared" si="1"/>
        <v>0.66666666666666663</v>
      </c>
      <c r="I25" s="21">
        <f>C25</f>
        <v>0.66666666666666663</v>
      </c>
      <c r="J25" s="21">
        <f t="shared" ref="J25:M26" si="2">D25</f>
        <v>0.66666666666666663</v>
      </c>
      <c r="K25" s="21">
        <f t="shared" si="2"/>
        <v>0.66666666666666663</v>
      </c>
      <c r="L25" s="21">
        <f t="shared" si="2"/>
        <v>0.66666666666666663</v>
      </c>
      <c r="M25" s="21">
        <f t="shared" si="2"/>
        <v>0.66666666666666663</v>
      </c>
    </row>
    <row r="26" spans="2:15">
      <c r="B26" s="2" t="s">
        <v>23</v>
      </c>
      <c r="C26" s="11">
        <f t="shared" si="1"/>
        <v>0.33333333333333331</v>
      </c>
      <c r="D26" s="11">
        <f t="shared" si="1"/>
        <v>0.33333333333333331</v>
      </c>
      <c r="E26" s="11">
        <f t="shared" si="1"/>
        <v>0.33333333333333331</v>
      </c>
      <c r="F26" s="11">
        <f t="shared" si="1"/>
        <v>0.33333333333333331</v>
      </c>
      <c r="G26" s="11">
        <f t="shared" si="1"/>
        <v>0.33333333333333331</v>
      </c>
      <c r="I26" s="21">
        <f>C26</f>
        <v>0.33333333333333331</v>
      </c>
      <c r="J26" s="21">
        <f t="shared" si="2"/>
        <v>0.33333333333333331</v>
      </c>
      <c r="K26" s="21">
        <f t="shared" si="2"/>
        <v>0.33333333333333331</v>
      </c>
      <c r="L26" s="21">
        <f t="shared" si="2"/>
        <v>0.33333333333333331</v>
      </c>
      <c r="M26" s="21">
        <f t="shared" si="2"/>
        <v>0.33333333333333331</v>
      </c>
    </row>
    <row r="28" spans="2:15">
      <c r="B28" s="2" t="s">
        <v>26</v>
      </c>
      <c r="C28" s="2">
        <v>10</v>
      </c>
      <c r="D28" s="2">
        <v>10</v>
      </c>
      <c r="E28" s="2">
        <v>10</v>
      </c>
      <c r="F28" s="2">
        <v>10</v>
      </c>
      <c r="G28" s="2">
        <v>10</v>
      </c>
      <c r="I28" s="2">
        <v>10</v>
      </c>
      <c r="J28" s="2">
        <v>10</v>
      </c>
      <c r="K28" s="2">
        <v>10</v>
      </c>
      <c r="L28" s="2">
        <v>10</v>
      </c>
      <c r="M28" s="2">
        <v>10</v>
      </c>
      <c r="O28" s="11">
        <f>M28/G28-1</f>
        <v>0</v>
      </c>
    </row>
    <row r="29" spans="2:15">
      <c r="B29" s="2" t="s">
        <v>27</v>
      </c>
      <c r="C29" s="2">
        <v>10</v>
      </c>
      <c r="D29" s="2">
        <v>10</v>
      </c>
      <c r="E29" s="2">
        <v>10</v>
      </c>
      <c r="F29" s="2">
        <v>10</v>
      </c>
      <c r="G29" s="2">
        <v>10</v>
      </c>
      <c r="I29" s="2">
        <v>12</v>
      </c>
      <c r="J29" s="2">
        <v>12</v>
      </c>
      <c r="K29" s="2">
        <v>12</v>
      </c>
      <c r="L29" s="2">
        <v>12</v>
      </c>
      <c r="M29" s="2">
        <v>12</v>
      </c>
      <c r="O29" s="11">
        <f>M29/G29-1</f>
        <v>0.19999999999999996</v>
      </c>
    </row>
    <row r="31" spans="2:15">
      <c r="B31" s="26" t="s">
        <v>28</v>
      </c>
      <c r="C31" s="27">
        <f>C22*C28</f>
        <v>1300</v>
      </c>
      <c r="D31" s="27">
        <f t="shared" ref="D31:G32" si="3">D22*D28</f>
        <v>3040</v>
      </c>
      <c r="E31" s="27">
        <f t="shared" si="3"/>
        <v>3280</v>
      </c>
      <c r="F31" s="27">
        <f t="shared" si="3"/>
        <v>1553.333333333333</v>
      </c>
      <c r="G31" s="27">
        <f t="shared" si="3"/>
        <v>9173.3333333333321</v>
      </c>
      <c r="H31" s="25"/>
      <c r="I31" s="27">
        <f>I22*I28</f>
        <v>1468.6664593023256</v>
      </c>
      <c r="J31" s="27">
        <f t="shared" ref="J31:M32" si="4">J22*J28</f>
        <v>3434.4200279069769</v>
      </c>
      <c r="K31" s="27">
        <f t="shared" si="4"/>
        <v>3705.5584511627903</v>
      </c>
      <c r="L31" s="27">
        <f t="shared" si="4"/>
        <v>1754.8681282945736</v>
      </c>
      <c r="M31" s="27">
        <f t="shared" si="4"/>
        <v>10363.513066666666</v>
      </c>
    </row>
    <row r="32" spans="2:15">
      <c r="B32" s="5" t="s">
        <v>29</v>
      </c>
      <c r="C32" s="28">
        <f>C23*C29</f>
        <v>650</v>
      </c>
      <c r="D32" s="28">
        <f t="shared" si="3"/>
        <v>1520</v>
      </c>
      <c r="E32" s="28">
        <f t="shared" si="3"/>
        <v>1640</v>
      </c>
      <c r="F32" s="28">
        <f t="shared" si="3"/>
        <v>776.66666666666652</v>
      </c>
      <c r="G32" s="28">
        <f t="shared" si="3"/>
        <v>4586.6666666666661</v>
      </c>
      <c r="H32" s="25"/>
      <c r="I32" s="28">
        <f>I23*I29</f>
        <v>881.1998755813953</v>
      </c>
      <c r="J32" s="28">
        <f t="shared" si="4"/>
        <v>2060.6520167441863</v>
      </c>
      <c r="K32" s="28">
        <f t="shared" si="4"/>
        <v>2223.3350706976744</v>
      </c>
      <c r="L32" s="28">
        <f t="shared" si="4"/>
        <v>1052.9208769767442</v>
      </c>
      <c r="M32" s="28">
        <f t="shared" si="4"/>
        <v>6218.1078400000006</v>
      </c>
    </row>
    <row r="34" spans="2:15" ht="12.75" thickBot="1">
      <c r="B34" s="13" t="s">
        <v>30</v>
      </c>
      <c r="C34" s="29">
        <f>C31+C32</f>
        <v>1950</v>
      </c>
      <c r="D34" s="29">
        <f>D31+D32</f>
        <v>4560</v>
      </c>
      <c r="E34" s="29">
        <f>E31+E32</f>
        <v>4920</v>
      </c>
      <c r="F34" s="29">
        <f>F31+F32</f>
        <v>2329.9999999999995</v>
      </c>
      <c r="G34" s="29">
        <f>G31+G32</f>
        <v>13759.999999999998</v>
      </c>
      <c r="H34" s="30"/>
      <c r="I34" s="29">
        <f>I31+I32</f>
        <v>2349.8663348837208</v>
      </c>
      <c r="J34" s="29">
        <f>J31+J32</f>
        <v>5495.0720446511632</v>
      </c>
      <c r="K34" s="29">
        <f>K31+K32</f>
        <v>5928.8935218604647</v>
      </c>
      <c r="L34" s="29">
        <f>L31+L32</f>
        <v>2807.7890052713178</v>
      </c>
      <c r="M34" s="29">
        <f>M31+M32</f>
        <v>16581.620906666667</v>
      </c>
      <c r="O34" s="11">
        <f>M34/G34-1</f>
        <v>0.20505965891472888</v>
      </c>
    </row>
  </sheetData>
  <mergeCells count="4">
    <mergeCell ref="C6:G6"/>
    <mergeCell ref="I6:O6"/>
    <mergeCell ref="C18:G18"/>
    <mergeCell ref="I18:O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P&amp;L Budgeting</vt:lpstr>
      <vt:lpstr>Sales Budget --&gt;</vt:lpstr>
      <vt:lpstr>Bottom-up Forecast</vt:lpstr>
      <vt:lpstr>Top-Down &amp; Triangulated</vt:lpstr>
      <vt:lpstr>Volume &amp; Mix Triangulation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Admin</cp:lastModifiedBy>
  <dcterms:created xsi:type="dcterms:W3CDTF">2016-04-07T21:15:22Z</dcterms:created>
  <dcterms:modified xsi:type="dcterms:W3CDTF">2019-08-15T11:24:06Z</dcterms:modified>
</cp:coreProperties>
</file>