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School\Research\Calculations\Mass_Spec\"/>
    </mc:Choice>
  </mc:AlternateContent>
  <bookViews>
    <workbookView xWindow="0" yWindow="0" windowWidth="24000" windowHeight="9720"/>
  </bookViews>
  <sheets>
    <sheet name="Sheet1" sheetId="1" r:id="rId1"/>
    <sheet name="Sheet3" sheetId="3" r:id="rId2"/>
    <sheet name="Sheet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1" i="1" l="1"/>
  <c r="Q39" i="1"/>
  <c r="V39" i="1"/>
  <c r="N345" i="1" l="1"/>
  <c r="J373" i="1" l="1"/>
  <c r="V372" i="1"/>
  <c r="G376" i="1"/>
  <c r="F376" i="1"/>
  <c r="J376" i="1" s="1"/>
  <c r="G375" i="1"/>
  <c r="F375" i="1"/>
  <c r="Q374" i="1"/>
  <c r="G374" i="1"/>
  <c r="F374" i="1"/>
  <c r="G373" i="1"/>
  <c r="F373" i="1"/>
  <c r="X372" i="1"/>
  <c r="V374" i="1" s="1"/>
  <c r="Q372" i="1"/>
  <c r="G372" i="1"/>
  <c r="F372" i="1"/>
  <c r="D376" i="1"/>
  <c r="D375" i="1"/>
  <c r="D374" i="1"/>
  <c r="D373" i="1"/>
  <c r="D372" i="1"/>
  <c r="H375" i="1" l="1"/>
  <c r="H374" i="1"/>
  <c r="K376" i="1"/>
  <c r="K373" i="1"/>
  <c r="L376" i="1"/>
  <c r="H372" i="1"/>
  <c r="H373" i="1"/>
  <c r="H376" i="1"/>
  <c r="X39" i="1"/>
  <c r="V41" i="1" s="1"/>
  <c r="Q34" i="1"/>
  <c r="Q32" i="1"/>
  <c r="V32" i="1" s="1"/>
  <c r="X32" i="1" s="1"/>
  <c r="V34" i="1" s="1"/>
  <c r="Q365" i="1"/>
  <c r="V363" i="1"/>
  <c r="X363" i="1" s="1"/>
  <c r="V365" i="1" s="1"/>
  <c r="Q363" i="1"/>
  <c r="Q356" i="1"/>
  <c r="V354" i="1"/>
  <c r="X354" i="1" s="1"/>
  <c r="V356" i="1" s="1"/>
  <c r="Q354" i="1"/>
  <c r="Q347" i="1"/>
  <c r="V345" i="1"/>
  <c r="X345" i="1" s="1"/>
  <c r="V347" i="1" s="1"/>
  <c r="Q345" i="1"/>
  <c r="Q338" i="1"/>
  <c r="Q336" i="1"/>
  <c r="V336" i="1" s="1"/>
  <c r="X336" i="1" s="1"/>
  <c r="V338" i="1" s="1"/>
  <c r="Q329" i="1"/>
  <c r="V327" i="1"/>
  <c r="X327" i="1" s="1"/>
  <c r="V329" i="1" s="1"/>
  <c r="Q327" i="1"/>
  <c r="Q320" i="1"/>
  <c r="V318" i="1"/>
  <c r="X318" i="1" s="1"/>
  <c r="V320" i="1" s="1"/>
  <c r="Q318" i="1"/>
  <c r="Q311" i="1"/>
  <c r="V309" i="1"/>
  <c r="X309" i="1" s="1"/>
  <c r="V311" i="1" s="1"/>
  <c r="Q309" i="1"/>
  <c r="Q302" i="1"/>
  <c r="V300" i="1"/>
  <c r="X300" i="1" s="1"/>
  <c r="V302" i="1" s="1"/>
  <c r="Q300" i="1"/>
  <c r="Q293" i="1"/>
  <c r="V291" i="1"/>
  <c r="X291" i="1" s="1"/>
  <c r="V293" i="1" s="1"/>
  <c r="Q291" i="1"/>
  <c r="Q284" i="1"/>
  <c r="V282" i="1"/>
  <c r="X282" i="1" s="1"/>
  <c r="V284" i="1" s="1"/>
  <c r="Q282" i="1"/>
  <c r="Q275" i="1"/>
  <c r="V273" i="1"/>
  <c r="X273" i="1" s="1"/>
  <c r="V275" i="1" s="1"/>
  <c r="Q273" i="1"/>
  <c r="Q266" i="1"/>
  <c r="V264" i="1"/>
  <c r="X264" i="1" s="1"/>
  <c r="V266" i="1" s="1"/>
  <c r="Q264" i="1"/>
  <c r="Q50" i="1"/>
  <c r="V48" i="1"/>
  <c r="X48" i="1" s="1"/>
  <c r="V50" i="1" s="1"/>
  <c r="Q48" i="1"/>
  <c r="Q59" i="1"/>
  <c r="V57" i="1"/>
  <c r="X57" i="1" s="1"/>
  <c r="V59" i="1" s="1"/>
  <c r="Q57" i="1"/>
  <c r="Q68" i="1"/>
  <c r="V66" i="1"/>
  <c r="X66" i="1" s="1"/>
  <c r="V68" i="1" s="1"/>
  <c r="Q66" i="1"/>
  <c r="Q77" i="1"/>
  <c r="V75" i="1"/>
  <c r="X75" i="1" s="1"/>
  <c r="V77" i="1" s="1"/>
  <c r="Q75" i="1"/>
  <c r="Q86" i="1"/>
  <c r="V84" i="1"/>
  <c r="X84" i="1" s="1"/>
  <c r="V86" i="1" s="1"/>
  <c r="Q84" i="1"/>
  <c r="Q95" i="1"/>
  <c r="V93" i="1"/>
  <c r="X93" i="1" s="1"/>
  <c r="V95" i="1" s="1"/>
  <c r="Q93" i="1"/>
  <c r="Q104" i="1"/>
  <c r="V102" i="1"/>
  <c r="X102" i="1" s="1"/>
  <c r="V104" i="1" s="1"/>
  <c r="Q102" i="1"/>
  <c r="Q114" i="1"/>
  <c r="V112" i="1"/>
  <c r="X112" i="1" s="1"/>
  <c r="V114" i="1" s="1"/>
  <c r="Q112" i="1"/>
  <c r="Q122" i="1"/>
  <c r="V120" i="1"/>
  <c r="X120" i="1" s="1"/>
  <c r="V122" i="1" s="1"/>
  <c r="Q120" i="1"/>
  <c r="Q131" i="1"/>
  <c r="V129" i="1"/>
  <c r="X129" i="1" s="1"/>
  <c r="V131" i="1" s="1"/>
  <c r="Q129" i="1"/>
  <c r="Q140" i="1"/>
  <c r="V138" i="1"/>
  <c r="X138" i="1" s="1"/>
  <c r="V140" i="1" s="1"/>
  <c r="Q138" i="1"/>
  <c r="Q149" i="1"/>
  <c r="V147" i="1"/>
  <c r="X147" i="1" s="1"/>
  <c r="V149" i="1" s="1"/>
  <c r="Q147" i="1"/>
  <c r="Q158" i="1"/>
  <c r="V156" i="1"/>
  <c r="X156" i="1" s="1"/>
  <c r="V158" i="1" s="1"/>
  <c r="Q156" i="1"/>
  <c r="Q167" i="1"/>
  <c r="Q165" i="1"/>
  <c r="V165" i="1" s="1"/>
  <c r="X165" i="1" s="1"/>
  <c r="V167" i="1" s="1"/>
  <c r="J187" i="1"/>
  <c r="J184" i="1"/>
  <c r="Q183" i="1"/>
  <c r="V183" i="1"/>
  <c r="V255" i="1"/>
  <c r="Q257" i="1"/>
  <c r="X255" i="1"/>
  <c r="V257" i="1" s="1"/>
  <c r="Q255" i="1"/>
  <c r="Q248" i="1"/>
  <c r="V246" i="1"/>
  <c r="X246" i="1" s="1"/>
  <c r="V248" i="1" s="1"/>
  <c r="Q246" i="1"/>
  <c r="Q239" i="1"/>
  <c r="V237" i="1"/>
  <c r="X237" i="1" s="1"/>
  <c r="V239" i="1" s="1"/>
  <c r="Q237" i="1"/>
  <c r="Q176" i="1"/>
  <c r="V174" i="1"/>
  <c r="X174" i="1" s="1"/>
  <c r="V176" i="1" s="1"/>
  <c r="Q174" i="1"/>
  <c r="Q230" i="1"/>
  <c r="V228" i="1"/>
  <c r="X228" i="1" s="1"/>
  <c r="V230" i="1" s="1"/>
  <c r="Q228" i="1"/>
  <c r="Q221" i="1"/>
  <c r="V219" i="1"/>
  <c r="X219" i="1" s="1"/>
  <c r="V221" i="1" s="1"/>
  <c r="Q219" i="1"/>
  <c r="Q212" i="1"/>
  <c r="V210" i="1"/>
  <c r="X210" i="1" s="1"/>
  <c r="V212" i="1" s="1"/>
  <c r="Q210" i="1"/>
  <c r="Q203" i="1"/>
  <c r="V201" i="1"/>
  <c r="X201" i="1" s="1"/>
  <c r="V203" i="1" s="1"/>
  <c r="Q201" i="1"/>
  <c r="Q194" i="1"/>
  <c r="Q192" i="1"/>
  <c r="V192" i="1" s="1"/>
  <c r="X192" i="1" s="1"/>
  <c r="V194" i="1" s="1"/>
  <c r="L373" i="1" l="1"/>
  <c r="D367" i="1"/>
  <c r="D366" i="1"/>
  <c r="D365" i="1"/>
  <c r="D364" i="1"/>
  <c r="D363" i="1"/>
  <c r="D358" i="1" l="1"/>
  <c r="D357" i="1"/>
  <c r="D356" i="1"/>
  <c r="D355" i="1"/>
  <c r="D354" i="1"/>
  <c r="D349" i="1"/>
  <c r="D348" i="1"/>
  <c r="D347" i="1"/>
  <c r="D346" i="1"/>
  <c r="D345" i="1"/>
  <c r="D340" i="1"/>
  <c r="D339" i="1"/>
  <c r="D338" i="1"/>
  <c r="D337" i="1"/>
  <c r="D336" i="1"/>
  <c r="D331" i="1" l="1"/>
  <c r="D330" i="1"/>
  <c r="D329" i="1"/>
  <c r="D328" i="1"/>
  <c r="D327" i="1"/>
  <c r="D322" i="1"/>
  <c r="D321" i="1"/>
  <c r="D320" i="1"/>
  <c r="D319" i="1"/>
  <c r="D318" i="1"/>
  <c r="D313" i="1"/>
  <c r="D312" i="1"/>
  <c r="D311" i="1"/>
  <c r="D310" i="1"/>
  <c r="D309" i="1"/>
  <c r="D304" i="1"/>
  <c r="D303" i="1"/>
  <c r="D302" i="1"/>
  <c r="D301" i="1"/>
  <c r="D300" i="1"/>
  <c r="D295" i="1"/>
  <c r="D294" i="1"/>
  <c r="D293" i="1"/>
  <c r="D292" i="1"/>
  <c r="D291" i="1"/>
  <c r="D286" i="1"/>
  <c r="D285" i="1"/>
  <c r="D284" i="1"/>
  <c r="D283" i="1"/>
  <c r="D282" i="1"/>
  <c r="D277" i="1"/>
  <c r="D276" i="1"/>
  <c r="D275" i="1"/>
  <c r="D274" i="1"/>
  <c r="D273" i="1"/>
  <c r="D268" i="1" l="1"/>
  <c r="D267" i="1"/>
  <c r="D266" i="1"/>
  <c r="D265" i="1"/>
  <c r="D264" i="1"/>
  <c r="D259" i="1"/>
  <c r="D258" i="1"/>
  <c r="D257" i="1"/>
  <c r="D256" i="1"/>
  <c r="D255" i="1"/>
  <c r="D250" i="1"/>
  <c r="D249" i="1"/>
  <c r="D248" i="1"/>
  <c r="D247" i="1"/>
  <c r="D246" i="1"/>
  <c r="D241" i="1"/>
  <c r="D240" i="1"/>
  <c r="D239" i="1"/>
  <c r="D238" i="1"/>
  <c r="D237" i="1"/>
  <c r="D232" i="1"/>
  <c r="D231" i="1"/>
  <c r="D230" i="1"/>
  <c r="D229" i="1"/>
  <c r="D228" i="1"/>
  <c r="D223" i="1" l="1"/>
  <c r="D222" i="1"/>
  <c r="D221" i="1"/>
  <c r="D220" i="1"/>
  <c r="D219" i="1"/>
  <c r="D214" i="1"/>
  <c r="D213" i="1"/>
  <c r="D212" i="1"/>
  <c r="D211" i="1"/>
  <c r="D210" i="1"/>
  <c r="D205" i="1" l="1"/>
  <c r="D204" i="1"/>
  <c r="D203" i="1"/>
  <c r="D202" i="1"/>
  <c r="D201" i="1"/>
  <c r="D196" i="1"/>
  <c r="D195" i="1"/>
  <c r="D194" i="1"/>
  <c r="D193" i="1"/>
  <c r="D192" i="1"/>
  <c r="B187" i="1" l="1"/>
  <c r="B186" i="1"/>
  <c r="B185" i="1"/>
  <c r="D187" i="1"/>
  <c r="D185" i="1"/>
  <c r="B184" i="1"/>
  <c r="B183" i="1"/>
  <c r="D183" i="1" l="1"/>
  <c r="Q185" i="1"/>
  <c r="N185" i="1"/>
  <c r="D184" i="1"/>
  <c r="D186" i="1"/>
  <c r="X183" i="1"/>
  <c r="V185" i="1" s="1"/>
  <c r="N183" i="1"/>
  <c r="D178" i="1"/>
  <c r="D177" i="1"/>
  <c r="D176" i="1"/>
  <c r="D175" i="1"/>
  <c r="D174" i="1"/>
  <c r="D169" i="1"/>
  <c r="D168" i="1"/>
  <c r="D167" i="1"/>
  <c r="D166" i="1"/>
  <c r="D165" i="1"/>
  <c r="D160" i="1" l="1"/>
  <c r="D159" i="1"/>
  <c r="D158" i="1"/>
  <c r="D157" i="1"/>
  <c r="D156" i="1"/>
  <c r="D151" i="1"/>
  <c r="D150" i="1"/>
  <c r="D149" i="1"/>
  <c r="D148" i="1"/>
  <c r="D147" i="1"/>
  <c r="D142" i="1" l="1"/>
  <c r="D141" i="1"/>
  <c r="D140" i="1"/>
  <c r="D139" i="1"/>
  <c r="D138" i="1"/>
  <c r="D133" i="1"/>
  <c r="D132" i="1"/>
  <c r="D131" i="1"/>
  <c r="D130" i="1"/>
  <c r="D129" i="1"/>
  <c r="D124" i="1"/>
  <c r="D123" i="1"/>
  <c r="D122" i="1"/>
  <c r="D121" i="1"/>
  <c r="D120" i="1"/>
  <c r="D115" i="1" l="1"/>
  <c r="D114" i="1"/>
  <c r="D113" i="1"/>
  <c r="D112" i="1"/>
  <c r="D111" i="1"/>
  <c r="D106" i="1"/>
  <c r="D105" i="1"/>
  <c r="D104" i="1"/>
  <c r="D103" i="1"/>
  <c r="D102" i="1"/>
  <c r="D96" i="1"/>
  <c r="D95" i="1"/>
  <c r="D94" i="1"/>
  <c r="D93" i="1"/>
  <c r="D88" i="1" l="1"/>
  <c r="D87" i="1"/>
  <c r="D86" i="1"/>
  <c r="D85" i="1"/>
  <c r="D84" i="1"/>
  <c r="D79" i="1" l="1"/>
  <c r="D78" i="1"/>
  <c r="D77" i="1"/>
  <c r="D76" i="1"/>
  <c r="D75" i="1"/>
  <c r="D70" i="1" l="1"/>
  <c r="D69" i="1"/>
  <c r="D68" i="1"/>
  <c r="D67" i="1"/>
  <c r="D66" i="1"/>
  <c r="F61" i="1" l="1"/>
  <c r="F59" i="1"/>
  <c r="F57" i="1"/>
  <c r="J61" i="1" s="1"/>
  <c r="D61" i="1"/>
  <c r="D60" i="1"/>
  <c r="D59" i="1"/>
  <c r="D58" i="1"/>
  <c r="D57" i="1"/>
  <c r="G50" i="1"/>
  <c r="G48" i="1"/>
  <c r="D52" i="1"/>
  <c r="D51" i="1"/>
  <c r="D50" i="1"/>
  <c r="D49" i="1"/>
  <c r="D48" i="1"/>
  <c r="D39" i="1"/>
  <c r="D33" i="1"/>
  <c r="D34" i="1"/>
  <c r="D35" i="1"/>
  <c r="D36" i="1"/>
  <c r="D32" i="1"/>
  <c r="D24" i="1"/>
  <c r="D25" i="1"/>
  <c r="D26" i="1"/>
  <c r="D27" i="1"/>
  <c r="D23" i="1"/>
  <c r="D15" i="1"/>
  <c r="D16" i="1"/>
  <c r="D17" i="1"/>
  <c r="D18" i="1"/>
  <c r="D14" i="1"/>
  <c r="D5" i="1"/>
  <c r="D6" i="1"/>
  <c r="D7" i="1"/>
  <c r="D8" i="1"/>
  <c r="D4" i="1"/>
  <c r="G14" i="1"/>
  <c r="G33" i="1"/>
  <c r="G25" i="1"/>
  <c r="G23" i="1"/>
  <c r="G17" i="1"/>
  <c r="F36" i="1"/>
  <c r="F34" i="1"/>
  <c r="F32" i="1"/>
  <c r="F26" i="1"/>
  <c r="F14" i="1"/>
  <c r="F15" i="1"/>
  <c r="F8" i="1"/>
  <c r="C43" i="1"/>
  <c r="B43" i="1"/>
  <c r="G4" i="1"/>
  <c r="C40" i="1"/>
  <c r="C41" i="1"/>
  <c r="D41" i="1" s="1"/>
  <c r="C42" i="1"/>
  <c r="C39" i="1"/>
  <c r="B40" i="1"/>
  <c r="B41" i="1"/>
  <c r="B42" i="1"/>
  <c r="B39" i="1"/>
  <c r="D43" i="1" l="1"/>
  <c r="G52" i="1"/>
  <c r="J18" i="1"/>
  <c r="J15" i="1"/>
  <c r="H17" i="1"/>
  <c r="K15" i="1"/>
  <c r="H14" i="1"/>
  <c r="G7" i="1"/>
  <c r="F42" i="1"/>
  <c r="F366" i="1"/>
  <c r="G366" i="1"/>
  <c r="H366" i="1" s="1"/>
  <c r="F357" i="1"/>
  <c r="G357" i="1"/>
  <c r="H357" i="1" s="1"/>
  <c r="F348" i="1"/>
  <c r="F339" i="1"/>
  <c r="G348" i="1"/>
  <c r="H348" i="1" s="1"/>
  <c r="G339" i="1"/>
  <c r="H339" i="1" s="1"/>
  <c r="G330" i="1"/>
  <c r="G321" i="1"/>
  <c r="H321" i="1" s="1"/>
  <c r="G312" i="1"/>
  <c r="G303" i="1"/>
  <c r="G294" i="1"/>
  <c r="G285" i="1"/>
  <c r="H285" i="1" s="1"/>
  <c r="G276" i="1"/>
  <c r="F330" i="1"/>
  <c r="H330" i="1" s="1"/>
  <c r="F321" i="1"/>
  <c r="F312" i="1"/>
  <c r="H312" i="1" s="1"/>
  <c r="F303" i="1"/>
  <c r="F294" i="1"/>
  <c r="H294" i="1" s="1"/>
  <c r="F285" i="1"/>
  <c r="F276" i="1"/>
  <c r="H276" i="1" s="1"/>
  <c r="G267" i="1"/>
  <c r="G258" i="1"/>
  <c r="H258" i="1" s="1"/>
  <c r="G249" i="1"/>
  <c r="G240" i="1"/>
  <c r="G231" i="1"/>
  <c r="F267" i="1"/>
  <c r="F258" i="1"/>
  <c r="F249" i="1"/>
  <c r="F240" i="1"/>
  <c r="F231" i="1"/>
  <c r="G222" i="1"/>
  <c r="F213" i="1"/>
  <c r="F222" i="1"/>
  <c r="H222" i="1" s="1"/>
  <c r="G213" i="1"/>
  <c r="H213" i="1" s="1"/>
  <c r="F204" i="1"/>
  <c r="G195" i="1"/>
  <c r="G204" i="1"/>
  <c r="H204" i="1" s="1"/>
  <c r="F195" i="1"/>
  <c r="G186" i="1"/>
  <c r="F177" i="1"/>
  <c r="H177" i="1" s="1"/>
  <c r="G168" i="1"/>
  <c r="F186" i="1"/>
  <c r="H186" i="1" s="1"/>
  <c r="G177" i="1"/>
  <c r="F168" i="1"/>
  <c r="H168" i="1" s="1"/>
  <c r="G159" i="1"/>
  <c r="F150" i="1"/>
  <c r="F159" i="1"/>
  <c r="G150" i="1"/>
  <c r="G141" i="1"/>
  <c r="F132" i="1"/>
  <c r="H132" i="1" s="1"/>
  <c r="G123" i="1"/>
  <c r="F141" i="1"/>
  <c r="H141" i="1" s="1"/>
  <c r="G132" i="1"/>
  <c r="F123" i="1"/>
  <c r="H123" i="1" s="1"/>
  <c r="G114" i="1"/>
  <c r="F105" i="1"/>
  <c r="H105" i="1" s="1"/>
  <c r="G96" i="1"/>
  <c r="F114" i="1"/>
  <c r="H114" i="1" s="1"/>
  <c r="G105" i="1"/>
  <c r="F96" i="1"/>
  <c r="H96" i="1" s="1"/>
  <c r="G87" i="1"/>
  <c r="F87" i="1"/>
  <c r="H87" i="1" s="1"/>
  <c r="F78" i="1"/>
  <c r="G78" i="1"/>
  <c r="H78" i="1" s="1"/>
  <c r="G69" i="1"/>
  <c r="F69" i="1"/>
  <c r="H69" i="1" s="1"/>
  <c r="G60" i="1"/>
  <c r="F51" i="1"/>
  <c r="H51" i="1" s="1"/>
  <c r="G26" i="1"/>
  <c r="H26" i="1" s="1"/>
  <c r="F35" i="1"/>
  <c r="F7" i="1"/>
  <c r="F60" i="1"/>
  <c r="H60" i="1" s="1"/>
  <c r="G51" i="1"/>
  <c r="F5" i="1"/>
  <c r="K5" i="1" s="1"/>
  <c r="H42" i="1"/>
  <c r="F364" i="1"/>
  <c r="H364" i="1" s="1"/>
  <c r="G364" i="1"/>
  <c r="F355" i="1"/>
  <c r="H355" i="1" s="1"/>
  <c r="G355" i="1"/>
  <c r="F346" i="1"/>
  <c r="F337" i="1"/>
  <c r="G346" i="1"/>
  <c r="G337" i="1"/>
  <c r="G328" i="1"/>
  <c r="H328" i="1" s="1"/>
  <c r="G319" i="1"/>
  <c r="G310" i="1"/>
  <c r="H310" i="1" s="1"/>
  <c r="G301" i="1"/>
  <c r="G292" i="1"/>
  <c r="H292" i="1" s="1"/>
  <c r="G283" i="1"/>
  <c r="G274" i="1"/>
  <c r="H274" i="1" s="1"/>
  <c r="F328" i="1"/>
  <c r="F319" i="1"/>
  <c r="H319" i="1" s="1"/>
  <c r="F310" i="1"/>
  <c r="F301" i="1"/>
  <c r="F292" i="1"/>
  <c r="F283" i="1"/>
  <c r="H283" i="1" s="1"/>
  <c r="F274" i="1"/>
  <c r="G265" i="1"/>
  <c r="G256" i="1"/>
  <c r="G247" i="1"/>
  <c r="G238" i="1"/>
  <c r="G229" i="1"/>
  <c r="F265" i="1"/>
  <c r="F256" i="1"/>
  <c r="H256" i="1" s="1"/>
  <c r="F247" i="1"/>
  <c r="F238" i="1"/>
  <c r="F229" i="1"/>
  <c r="G220" i="1"/>
  <c r="F211" i="1"/>
  <c r="F220" i="1"/>
  <c r="G211" i="1"/>
  <c r="F202" i="1"/>
  <c r="G193" i="1"/>
  <c r="G202" i="1"/>
  <c r="F193" i="1"/>
  <c r="H193" i="1" s="1"/>
  <c r="G184" i="1"/>
  <c r="F184" i="1"/>
  <c r="F175" i="1"/>
  <c r="G166" i="1"/>
  <c r="G175" i="1"/>
  <c r="F166" i="1"/>
  <c r="H166" i="1" s="1"/>
  <c r="G157" i="1"/>
  <c r="F148" i="1"/>
  <c r="F157" i="1"/>
  <c r="G148" i="1"/>
  <c r="G139" i="1"/>
  <c r="F130" i="1"/>
  <c r="G121" i="1"/>
  <c r="F139" i="1"/>
  <c r="G130" i="1"/>
  <c r="F121" i="1"/>
  <c r="G112" i="1"/>
  <c r="F103" i="1"/>
  <c r="G94" i="1"/>
  <c r="F112" i="1"/>
  <c r="G103" i="1"/>
  <c r="F94" i="1"/>
  <c r="G85" i="1"/>
  <c r="F85" i="1"/>
  <c r="F76" i="1"/>
  <c r="G76" i="1"/>
  <c r="G67" i="1"/>
  <c r="F67" i="1"/>
  <c r="G58" i="1"/>
  <c r="F49" i="1"/>
  <c r="G24" i="1"/>
  <c r="G15" i="1"/>
  <c r="H15" i="1" s="1"/>
  <c r="F33" i="1"/>
  <c r="H33" i="1" s="1"/>
  <c r="F58" i="1"/>
  <c r="G49" i="1"/>
  <c r="D42" i="1"/>
  <c r="D40" i="1"/>
  <c r="F17" i="1"/>
  <c r="F24" i="1"/>
  <c r="J36" i="1"/>
  <c r="J33" i="1"/>
  <c r="G27" i="1"/>
  <c r="G35" i="1"/>
  <c r="J58" i="1"/>
  <c r="F363" i="1"/>
  <c r="G363" i="1"/>
  <c r="F354" i="1"/>
  <c r="G354" i="1"/>
  <c r="F345" i="1"/>
  <c r="F336" i="1"/>
  <c r="G345" i="1"/>
  <c r="G336" i="1"/>
  <c r="G327" i="1"/>
  <c r="G318" i="1"/>
  <c r="G309" i="1"/>
  <c r="G300" i="1"/>
  <c r="G291" i="1"/>
  <c r="G282" i="1"/>
  <c r="G273" i="1"/>
  <c r="F327" i="1"/>
  <c r="F318" i="1"/>
  <c r="F309" i="1"/>
  <c r="F300" i="1"/>
  <c r="F291" i="1"/>
  <c r="F282" i="1"/>
  <c r="F273" i="1"/>
  <c r="G264" i="1"/>
  <c r="G255" i="1"/>
  <c r="G246" i="1"/>
  <c r="G237" i="1"/>
  <c r="G228" i="1"/>
  <c r="F264" i="1"/>
  <c r="F255" i="1"/>
  <c r="F246" i="1"/>
  <c r="F237" i="1"/>
  <c r="F228" i="1"/>
  <c r="G219" i="1"/>
  <c r="F210" i="1"/>
  <c r="F219" i="1"/>
  <c r="G210" i="1"/>
  <c r="F201" i="1"/>
  <c r="G192" i="1"/>
  <c r="G201" i="1"/>
  <c r="F192" i="1"/>
  <c r="G183" i="1"/>
  <c r="F183" i="1"/>
  <c r="F174" i="1"/>
  <c r="G165" i="1"/>
  <c r="G174" i="1"/>
  <c r="F165" i="1"/>
  <c r="G156" i="1"/>
  <c r="F147" i="1"/>
  <c r="F156" i="1"/>
  <c r="G147" i="1"/>
  <c r="G138" i="1"/>
  <c r="F129" i="1"/>
  <c r="G120" i="1"/>
  <c r="F138" i="1"/>
  <c r="G129" i="1"/>
  <c r="F120" i="1"/>
  <c r="G111" i="1"/>
  <c r="F102" i="1"/>
  <c r="G93" i="1"/>
  <c r="F111" i="1"/>
  <c r="G102" i="1"/>
  <c r="F93" i="1"/>
  <c r="G84" i="1"/>
  <c r="F84" i="1"/>
  <c r="F75" i="1"/>
  <c r="G75" i="1"/>
  <c r="G66" i="1"/>
  <c r="F66" i="1"/>
  <c r="G6" i="1"/>
  <c r="F365" i="1"/>
  <c r="H365" i="1" s="1"/>
  <c r="G365" i="1"/>
  <c r="F356" i="1"/>
  <c r="H356" i="1" s="1"/>
  <c r="G356" i="1"/>
  <c r="F347" i="1"/>
  <c r="F338" i="1"/>
  <c r="G347" i="1"/>
  <c r="G338" i="1"/>
  <c r="G329" i="1"/>
  <c r="H329" i="1" s="1"/>
  <c r="G320" i="1"/>
  <c r="G311" i="1"/>
  <c r="H311" i="1" s="1"/>
  <c r="G302" i="1"/>
  <c r="G293" i="1"/>
  <c r="H293" i="1" s="1"/>
  <c r="G284" i="1"/>
  <c r="G275" i="1"/>
  <c r="H275" i="1" s="1"/>
  <c r="F329" i="1"/>
  <c r="F320" i="1"/>
  <c r="H320" i="1" s="1"/>
  <c r="F311" i="1"/>
  <c r="F302" i="1"/>
  <c r="F293" i="1"/>
  <c r="F284" i="1"/>
  <c r="H284" i="1" s="1"/>
  <c r="F275" i="1"/>
  <c r="G266" i="1"/>
  <c r="G257" i="1"/>
  <c r="G248" i="1"/>
  <c r="G239" i="1"/>
  <c r="G230" i="1"/>
  <c r="F266" i="1"/>
  <c r="F257" i="1"/>
  <c r="H257" i="1" s="1"/>
  <c r="F248" i="1"/>
  <c r="F239" i="1"/>
  <c r="F230" i="1"/>
  <c r="G221" i="1"/>
  <c r="F212" i="1"/>
  <c r="F221" i="1"/>
  <c r="G212" i="1"/>
  <c r="F203" i="1"/>
  <c r="G194" i="1"/>
  <c r="G203" i="1"/>
  <c r="F194" i="1"/>
  <c r="H194" i="1" s="1"/>
  <c r="G185" i="1"/>
  <c r="H185" i="1" s="1"/>
  <c r="F185" i="1"/>
  <c r="F176" i="1"/>
  <c r="G167" i="1"/>
  <c r="G176" i="1"/>
  <c r="H176" i="1" s="1"/>
  <c r="F167" i="1"/>
  <c r="G158" i="1"/>
  <c r="F149" i="1"/>
  <c r="F158" i="1"/>
  <c r="H158" i="1" s="1"/>
  <c r="G149" i="1"/>
  <c r="H149" i="1" s="1"/>
  <c r="G140" i="1"/>
  <c r="H140" i="1" s="1"/>
  <c r="F131" i="1"/>
  <c r="G122" i="1"/>
  <c r="H122" i="1" s="1"/>
  <c r="F140" i="1"/>
  <c r="G131" i="1"/>
  <c r="H131" i="1" s="1"/>
  <c r="F122" i="1"/>
  <c r="G113" i="1"/>
  <c r="H113" i="1" s="1"/>
  <c r="F104" i="1"/>
  <c r="G95" i="1"/>
  <c r="H95" i="1" s="1"/>
  <c r="F113" i="1"/>
  <c r="G104" i="1"/>
  <c r="H104" i="1" s="1"/>
  <c r="F95" i="1"/>
  <c r="G86" i="1"/>
  <c r="H86" i="1" s="1"/>
  <c r="F86" i="1"/>
  <c r="F77" i="1"/>
  <c r="H77" i="1" s="1"/>
  <c r="G77" i="1"/>
  <c r="G68" i="1"/>
  <c r="H68" i="1" s="1"/>
  <c r="F68" i="1"/>
  <c r="F4" i="1"/>
  <c r="F367" i="1"/>
  <c r="G367" i="1"/>
  <c r="F358" i="1"/>
  <c r="G358" i="1"/>
  <c r="F349" i="1"/>
  <c r="F340" i="1"/>
  <c r="G349" i="1"/>
  <c r="G340" i="1"/>
  <c r="G331" i="1"/>
  <c r="G322" i="1"/>
  <c r="G313" i="1"/>
  <c r="G304" i="1"/>
  <c r="H304" i="1" s="1"/>
  <c r="G295" i="1"/>
  <c r="G286" i="1"/>
  <c r="G277" i="1"/>
  <c r="F331" i="1"/>
  <c r="F322" i="1"/>
  <c r="F313" i="1"/>
  <c r="F304" i="1"/>
  <c r="F295" i="1"/>
  <c r="F286" i="1"/>
  <c r="F277" i="1"/>
  <c r="G268" i="1"/>
  <c r="G259" i="1"/>
  <c r="G250" i="1"/>
  <c r="G241" i="1"/>
  <c r="H241" i="1" s="1"/>
  <c r="G232" i="1"/>
  <c r="F268" i="1"/>
  <c r="H268" i="1" s="1"/>
  <c r="F259" i="1"/>
  <c r="F250" i="1"/>
  <c r="H250" i="1" s="1"/>
  <c r="F241" i="1"/>
  <c r="F232" i="1"/>
  <c r="H232" i="1" s="1"/>
  <c r="G223" i="1"/>
  <c r="F214" i="1"/>
  <c r="F223" i="1"/>
  <c r="G214" i="1"/>
  <c r="F205" i="1"/>
  <c r="G196" i="1"/>
  <c r="G205" i="1"/>
  <c r="F196" i="1"/>
  <c r="H196" i="1" s="1"/>
  <c r="G187" i="1"/>
  <c r="F187" i="1"/>
  <c r="F178" i="1"/>
  <c r="G169" i="1"/>
  <c r="G178" i="1"/>
  <c r="H178" i="1" s="1"/>
  <c r="F169" i="1"/>
  <c r="G160" i="1"/>
  <c r="F151" i="1"/>
  <c r="F160" i="1"/>
  <c r="H160" i="1" s="1"/>
  <c r="G151" i="1"/>
  <c r="H151" i="1" s="1"/>
  <c r="G142" i="1"/>
  <c r="F133" i="1"/>
  <c r="G124" i="1"/>
  <c r="F142" i="1"/>
  <c r="G133" i="1"/>
  <c r="F124" i="1"/>
  <c r="G115" i="1"/>
  <c r="F106" i="1"/>
  <c r="G97" i="1"/>
  <c r="F115" i="1"/>
  <c r="G106" i="1"/>
  <c r="F97" i="1"/>
  <c r="G88" i="1"/>
  <c r="F88" i="1"/>
  <c r="F79" i="1"/>
  <c r="G79" i="1"/>
  <c r="G70" i="1"/>
  <c r="F70" i="1"/>
  <c r="G8" i="1"/>
  <c r="H8" i="1" s="1"/>
  <c r="F16" i="1"/>
  <c r="F18" i="1"/>
  <c r="K18" i="1" s="1"/>
  <c r="L18" i="1" s="1"/>
  <c r="F23" i="1"/>
  <c r="F25" i="1"/>
  <c r="H25" i="1" s="1"/>
  <c r="F27" i="1"/>
  <c r="K27" i="1" s="1"/>
  <c r="G18" i="1"/>
  <c r="H18" i="1" s="1"/>
  <c r="G32" i="1"/>
  <c r="G34" i="1"/>
  <c r="H34" i="1" s="1"/>
  <c r="G36" i="1"/>
  <c r="H36" i="1" s="1"/>
  <c r="G16" i="1"/>
  <c r="F48" i="1"/>
  <c r="F50" i="1"/>
  <c r="H50" i="1" s="1"/>
  <c r="F52" i="1"/>
  <c r="K52" i="1" s="1"/>
  <c r="G57" i="1"/>
  <c r="G59" i="1"/>
  <c r="H59" i="1" s="1"/>
  <c r="G61" i="1"/>
  <c r="H61" i="1" s="1"/>
  <c r="F6" i="1"/>
  <c r="G5" i="1"/>
  <c r="J52" i="1" l="1"/>
  <c r="L52" i="1" s="1"/>
  <c r="J49" i="1"/>
  <c r="K36" i="1"/>
  <c r="L36" i="1" s="1"/>
  <c r="K33" i="1"/>
  <c r="H32" i="1"/>
  <c r="J27" i="1"/>
  <c r="L27" i="1" s="1"/>
  <c r="J24" i="1"/>
  <c r="H169" i="1"/>
  <c r="H214" i="1"/>
  <c r="H340" i="1"/>
  <c r="J8" i="1"/>
  <c r="O18" i="1" s="1"/>
  <c r="J5" i="1"/>
  <c r="L5" i="1" s="1"/>
  <c r="H203" i="1"/>
  <c r="H221" i="1"/>
  <c r="H347" i="1"/>
  <c r="J70" i="1"/>
  <c r="J67" i="1"/>
  <c r="K79" i="1"/>
  <c r="K76" i="1"/>
  <c r="L76" i="1" s="1"/>
  <c r="J88" i="1"/>
  <c r="J85" i="1"/>
  <c r="J97" i="1"/>
  <c r="J94" i="1"/>
  <c r="J115" i="1"/>
  <c r="J112" i="1"/>
  <c r="L112" i="1" s="1"/>
  <c r="J106" i="1"/>
  <c r="J103" i="1"/>
  <c r="L103" i="1" s="1"/>
  <c r="J124" i="1"/>
  <c r="J121" i="1"/>
  <c r="L121" i="1" s="1"/>
  <c r="J142" i="1"/>
  <c r="J139" i="1"/>
  <c r="J133" i="1"/>
  <c r="J130" i="1"/>
  <c r="H147" i="1"/>
  <c r="K151" i="1"/>
  <c r="K148" i="1"/>
  <c r="J151" i="1"/>
  <c r="J148" i="1"/>
  <c r="L148" i="1" s="1"/>
  <c r="J169" i="1"/>
  <c r="J166" i="1"/>
  <c r="H165" i="1"/>
  <c r="K169" i="1"/>
  <c r="K166" i="1"/>
  <c r="L184" i="1"/>
  <c r="J196" i="1"/>
  <c r="J193" i="1"/>
  <c r="H192" i="1"/>
  <c r="K196" i="1"/>
  <c r="L196" i="1" s="1"/>
  <c r="K193" i="1"/>
  <c r="H210" i="1"/>
  <c r="K211" i="1"/>
  <c r="K214" i="1"/>
  <c r="L214" i="1" s="1"/>
  <c r="J214" i="1"/>
  <c r="J211" i="1"/>
  <c r="J232" i="1"/>
  <c r="J229" i="1"/>
  <c r="J250" i="1"/>
  <c r="J247" i="1"/>
  <c r="J268" i="1"/>
  <c r="J265" i="1"/>
  <c r="K241" i="1"/>
  <c r="H237" i="1"/>
  <c r="K238" i="1"/>
  <c r="H255" i="1"/>
  <c r="K259" i="1"/>
  <c r="K256" i="1"/>
  <c r="L256" i="1" s="1"/>
  <c r="J277" i="1"/>
  <c r="J274" i="1"/>
  <c r="J295" i="1"/>
  <c r="J292" i="1"/>
  <c r="J313" i="1"/>
  <c r="J310" i="1"/>
  <c r="J331" i="1"/>
  <c r="J328" i="1"/>
  <c r="H282" i="1"/>
  <c r="K286" i="1"/>
  <c r="L286" i="1" s="1"/>
  <c r="K283" i="1"/>
  <c r="K304" i="1"/>
  <c r="L304" i="1" s="1"/>
  <c r="H300" i="1"/>
  <c r="K301" i="1"/>
  <c r="H318" i="1"/>
  <c r="K322" i="1"/>
  <c r="L322" i="1" s="1"/>
  <c r="K319" i="1"/>
  <c r="H336" i="1"/>
  <c r="K337" i="1"/>
  <c r="K340" i="1"/>
  <c r="L340" i="1" s="1"/>
  <c r="J340" i="1"/>
  <c r="J337" i="1"/>
  <c r="N342" i="1" s="1"/>
  <c r="H354" i="1"/>
  <c r="K355" i="1"/>
  <c r="L355" i="1" s="1"/>
  <c r="K358" i="1"/>
  <c r="H363" i="1"/>
  <c r="K367" i="1"/>
  <c r="K364" i="1"/>
  <c r="L364" i="1" s="1"/>
  <c r="K49" i="1"/>
  <c r="H48" i="1"/>
  <c r="H27" i="1"/>
  <c r="K24" i="1"/>
  <c r="L24" i="1" s="1"/>
  <c r="L33" i="1"/>
  <c r="H24" i="1"/>
  <c r="H157" i="1"/>
  <c r="H175" i="1"/>
  <c r="H202" i="1"/>
  <c r="H220" i="1"/>
  <c r="H346" i="1"/>
  <c r="H150" i="1"/>
  <c r="H195" i="1"/>
  <c r="H5" i="1"/>
  <c r="H57" i="1"/>
  <c r="K61" i="1"/>
  <c r="L61" i="1" s="1"/>
  <c r="K58" i="1"/>
  <c r="L58" i="1" s="1"/>
  <c r="H16" i="1"/>
  <c r="H70" i="1"/>
  <c r="H79" i="1"/>
  <c r="H88" i="1"/>
  <c r="H106" i="1"/>
  <c r="H97" i="1"/>
  <c r="H115" i="1"/>
  <c r="H133" i="1"/>
  <c r="H124" i="1"/>
  <c r="H142" i="1"/>
  <c r="H187" i="1"/>
  <c r="H205" i="1"/>
  <c r="H223" i="1"/>
  <c r="H259" i="1"/>
  <c r="H286" i="1"/>
  <c r="H322" i="1"/>
  <c r="H277" i="1"/>
  <c r="H295" i="1"/>
  <c r="H313" i="1"/>
  <c r="H331" i="1"/>
  <c r="H349" i="1"/>
  <c r="H358" i="1"/>
  <c r="H367" i="1"/>
  <c r="H167" i="1"/>
  <c r="H212" i="1"/>
  <c r="H230" i="1"/>
  <c r="H248" i="1"/>
  <c r="H266" i="1"/>
  <c r="H239" i="1"/>
  <c r="H302" i="1"/>
  <c r="H338" i="1"/>
  <c r="H6" i="1"/>
  <c r="H66" i="1"/>
  <c r="K70" i="1"/>
  <c r="L70" i="1" s="1"/>
  <c r="K67" i="1"/>
  <c r="H75" i="1"/>
  <c r="J79" i="1"/>
  <c r="J76" i="1"/>
  <c r="H84" i="1"/>
  <c r="K88" i="1"/>
  <c r="L88" i="1" s="1"/>
  <c r="K85" i="1"/>
  <c r="H102" i="1"/>
  <c r="K106" i="1"/>
  <c r="L106" i="1" s="1"/>
  <c r="K103" i="1"/>
  <c r="H93" i="1"/>
  <c r="K97" i="1"/>
  <c r="K94" i="1"/>
  <c r="H111" i="1"/>
  <c r="K115" i="1"/>
  <c r="L115" i="1" s="1"/>
  <c r="K112" i="1"/>
  <c r="H129" i="1"/>
  <c r="K133" i="1"/>
  <c r="L133" i="1" s="1"/>
  <c r="K130" i="1"/>
  <c r="H120" i="1"/>
  <c r="K124" i="1"/>
  <c r="L124" i="1" s="1"/>
  <c r="K121" i="1"/>
  <c r="H138" i="1"/>
  <c r="K142" i="1"/>
  <c r="L142" i="1" s="1"/>
  <c r="K139" i="1"/>
  <c r="H156" i="1"/>
  <c r="J160" i="1"/>
  <c r="J157" i="1"/>
  <c r="K160" i="1"/>
  <c r="L160" i="1" s="1"/>
  <c r="K157" i="1"/>
  <c r="H174" i="1"/>
  <c r="K178" i="1"/>
  <c r="K175" i="1"/>
  <c r="J178" i="1"/>
  <c r="J175" i="1"/>
  <c r="L175" i="1" s="1"/>
  <c r="H183" i="1"/>
  <c r="K187" i="1"/>
  <c r="L187" i="1" s="1"/>
  <c r="K184" i="1"/>
  <c r="H201" i="1"/>
  <c r="K202" i="1"/>
  <c r="K205" i="1"/>
  <c r="L205" i="1" s="1"/>
  <c r="J205" i="1"/>
  <c r="J202" i="1"/>
  <c r="J223" i="1"/>
  <c r="J220" i="1"/>
  <c r="K223" i="1"/>
  <c r="L223" i="1" s="1"/>
  <c r="K220" i="1"/>
  <c r="L220" i="1" s="1"/>
  <c r="H219" i="1"/>
  <c r="J241" i="1"/>
  <c r="J238" i="1"/>
  <c r="J259" i="1"/>
  <c r="J256" i="1"/>
  <c r="H228" i="1"/>
  <c r="K229" i="1"/>
  <c r="K232" i="1"/>
  <c r="L232" i="1" s="1"/>
  <c r="H246" i="1"/>
  <c r="K247" i="1"/>
  <c r="L247" i="1" s="1"/>
  <c r="K250" i="1"/>
  <c r="L250" i="1" s="1"/>
  <c r="H264" i="1"/>
  <c r="K265" i="1"/>
  <c r="K268" i="1"/>
  <c r="L268" i="1" s="1"/>
  <c r="J286" i="1"/>
  <c r="J283" i="1"/>
  <c r="J304" i="1"/>
  <c r="J301" i="1"/>
  <c r="J322" i="1"/>
  <c r="J319" i="1"/>
  <c r="K277" i="1"/>
  <c r="L277" i="1" s="1"/>
  <c r="H273" i="1"/>
  <c r="K274" i="1"/>
  <c r="K295" i="1"/>
  <c r="L295" i="1" s="1"/>
  <c r="H291" i="1"/>
  <c r="K292" i="1"/>
  <c r="L292" i="1" s="1"/>
  <c r="K313" i="1"/>
  <c r="L313" i="1" s="1"/>
  <c r="H309" i="1"/>
  <c r="K310" i="1"/>
  <c r="K331" i="1"/>
  <c r="L331" i="1" s="1"/>
  <c r="K328" i="1"/>
  <c r="H327" i="1"/>
  <c r="H345" i="1"/>
  <c r="K346" i="1"/>
  <c r="L346" i="1" s="1"/>
  <c r="K349" i="1"/>
  <c r="J349" i="1"/>
  <c r="J346" i="1"/>
  <c r="J358" i="1"/>
  <c r="J355" i="1"/>
  <c r="J367" i="1"/>
  <c r="J364" i="1"/>
  <c r="H35" i="1"/>
  <c r="H23" i="1"/>
  <c r="H58" i="1"/>
  <c r="H49" i="1"/>
  <c r="H67" i="1"/>
  <c r="H76" i="1"/>
  <c r="H85" i="1"/>
  <c r="H94" i="1"/>
  <c r="H112" i="1"/>
  <c r="H103" i="1"/>
  <c r="H121" i="1"/>
  <c r="H139" i="1"/>
  <c r="H130" i="1"/>
  <c r="H148" i="1"/>
  <c r="H184" i="1"/>
  <c r="H211" i="1"/>
  <c r="H229" i="1"/>
  <c r="H247" i="1"/>
  <c r="H265" i="1"/>
  <c r="H238" i="1"/>
  <c r="H301" i="1"/>
  <c r="H337" i="1"/>
  <c r="H159" i="1"/>
  <c r="H240" i="1"/>
  <c r="H231" i="1"/>
  <c r="H249" i="1"/>
  <c r="H267" i="1"/>
  <c r="H303" i="1"/>
  <c r="H7" i="1"/>
  <c r="L15" i="1"/>
  <c r="H52" i="1"/>
  <c r="H4" i="1"/>
  <c r="K8" i="1"/>
  <c r="L8" i="1" s="1"/>
  <c r="L97" i="1" l="1"/>
  <c r="L301" i="1"/>
  <c r="L151" i="1"/>
  <c r="L130" i="1"/>
  <c r="L139" i="1"/>
  <c r="L94" i="1"/>
  <c r="L85" i="1"/>
  <c r="L67" i="1"/>
  <c r="L349" i="1"/>
  <c r="P345" i="1" s="1"/>
  <c r="O345" i="1" s="1"/>
  <c r="L328" i="1"/>
  <c r="L310" i="1"/>
  <c r="L274" i="1"/>
  <c r="L265" i="1"/>
  <c r="L229" i="1"/>
  <c r="L202" i="1"/>
  <c r="L178" i="1"/>
  <c r="L157" i="1"/>
  <c r="L367" i="1"/>
  <c r="L358" i="1"/>
  <c r="L337" i="1"/>
  <c r="P342" i="1" s="1"/>
  <c r="O342" i="1" s="1"/>
  <c r="L319" i="1"/>
  <c r="L283" i="1"/>
  <c r="L259" i="1"/>
  <c r="L238" i="1"/>
  <c r="L241" i="1"/>
  <c r="L211" i="1"/>
  <c r="L193" i="1"/>
  <c r="L169" i="1"/>
  <c r="L166" i="1"/>
  <c r="L79" i="1"/>
  <c r="L49" i="1"/>
</calcChain>
</file>

<file path=xl/sharedStrings.xml><?xml version="1.0" encoding="utf-8"?>
<sst xmlns="http://schemas.openxmlformats.org/spreadsheetml/2006/main" count="922" uniqueCount="88">
  <si>
    <t>U 235</t>
  </si>
  <si>
    <t>Vial</t>
  </si>
  <si>
    <t>90G</t>
  </si>
  <si>
    <t>30 G O</t>
  </si>
  <si>
    <t>30 G F</t>
  </si>
  <si>
    <t>86 G</t>
  </si>
  <si>
    <t>Concentration (ppb)</t>
  </si>
  <si>
    <t>±</t>
  </si>
  <si>
    <t>Pu 239</t>
  </si>
  <si>
    <t>87 G F</t>
  </si>
  <si>
    <t>Pu 240</t>
  </si>
  <si>
    <t>Pu 241</t>
  </si>
  <si>
    <t>Pu 242</t>
  </si>
  <si>
    <t>Isotope</t>
  </si>
  <si>
    <t>Total Pu</t>
  </si>
  <si>
    <t>Normalized to total Pu</t>
  </si>
  <si>
    <t>Might have to change these errors</t>
  </si>
  <si>
    <t>DF</t>
  </si>
  <si>
    <t>%</t>
  </si>
  <si>
    <t>U 238</t>
  </si>
  <si>
    <t>Rb 85</t>
  </si>
  <si>
    <t>Cs 133</t>
  </si>
  <si>
    <t>Sr 90</t>
  </si>
  <si>
    <t>Mo 97</t>
  </si>
  <si>
    <t>Mo 98</t>
  </si>
  <si>
    <t>Mo 100</t>
  </si>
  <si>
    <t>Ru 101</t>
  </si>
  <si>
    <t>Ru 102</t>
  </si>
  <si>
    <t>Ru 104</t>
  </si>
  <si>
    <t>Nd 145</t>
  </si>
  <si>
    <t>Nd 143</t>
  </si>
  <si>
    <t>Sm 149</t>
  </si>
  <si>
    <t>Sm 151</t>
  </si>
  <si>
    <t>Element</t>
  </si>
  <si>
    <t>U</t>
  </si>
  <si>
    <t>Pd 105</t>
  </si>
  <si>
    <t>Pd 107</t>
  </si>
  <si>
    <t>Pd 108</t>
  </si>
  <si>
    <t>Pd 110</t>
  </si>
  <si>
    <t>Cd 111</t>
  </si>
  <si>
    <t>Cd 112</t>
  </si>
  <si>
    <t>Cd 113</t>
  </si>
  <si>
    <t>Cd 114</t>
  </si>
  <si>
    <t>Cd 116</t>
  </si>
  <si>
    <t>Sn117</t>
  </si>
  <si>
    <t>Sn118</t>
  </si>
  <si>
    <t>Sn 119</t>
  </si>
  <si>
    <t>Sn 120</t>
  </si>
  <si>
    <t>Sn 122</t>
  </si>
  <si>
    <t>Sn 124</t>
  </si>
  <si>
    <t>Sn 126</t>
  </si>
  <si>
    <t>Ce 142</t>
  </si>
  <si>
    <t>Pm 147</t>
  </si>
  <si>
    <t>Eu 153</t>
  </si>
  <si>
    <t>4 contact % Pu extracted from TBP</t>
  </si>
  <si>
    <t>3 Contact from Fe</t>
  </si>
  <si>
    <t>% separation 1 contact</t>
  </si>
  <si>
    <t>% separation 4 contact</t>
  </si>
  <si>
    <t>% extraction (1 contact)</t>
  </si>
  <si>
    <t>% extraction (4 contact)</t>
  </si>
  <si>
    <t>DC</t>
  </si>
  <si>
    <t>% Extraction (4 contacts) Estimate</t>
  </si>
  <si>
    <t>1/D</t>
  </si>
  <si>
    <t>From DF</t>
  </si>
  <si>
    <t>Ba 138</t>
  </si>
  <si>
    <t>1 Contact TBP/ 1 Contact Fe</t>
  </si>
  <si>
    <t>4 Contact TBP/ 3 Contact Fe</t>
  </si>
  <si>
    <t>Heavy Metal</t>
  </si>
  <si>
    <t>Alkali Metals</t>
  </si>
  <si>
    <t>Rb</t>
  </si>
  <si>
    <t>Cs</t>
  </si>
  <si>
    <t>Alkaline Earth</t>
  </si>
  <si>
    <t>Sr</t>
  </si>
  <si>
    <t>Ba</t>
  </si>
  <si>
    <t>Transition Metals/Post Transition Metals</t>
  </si>
  <si>
    <t>Mo</t>
  </si>
  <si>
    <t>Ru</t>
  </si>
  <si>
    <t>Pd</t>
  </si>
  <si>
    <t>Cd</t>
  </si>
  <si>
    <t>Sn</t>
  </si>
  <si>
    <t xml:space="preserve">Lanthanides </t>
  </si>
  <si>
    <t>Ce</t>
  </si>
  <si>
    <t>Nd</t>
  </si>
  <si>
    <t>Pm</t>
  </si>
  <si>
    <t>Sm</t>
  </si>
  <si>
    <t>Eu</t>
  </si>
  <si>
    <t>Ce 140</t>
  </si>
  <si>
    <t>93G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</si>
</sst>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1" fontId="2" fillId="0" borderId="0" xfId="0" applyNumberFormat="1" applyFont="1" applyAlignment="1">
      <alignment horizontal="center"/>
    </xf>
    <xf numFmtId="0" fontId="0" fillId="2" borderId="0" xfId="0" applyFill="1"/>
    <xf numFmtId="11" fontId="2" fillId="2" borderId="0" xfId="0" applyNumberFormat="1" applyFont="1" applyFill="1" applyAlignment="1">
      <alignment horizontal="center"/>
    </xf>
    <xf numFmtId="10" fontId="0" fillId="0" borderId="0" xfId="0" applyNumberFormat="1"/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76"/>
  <sheetViews>
    <sheetView tabSelected="1" topLeftCell="A342" workbookViewId="0">
      <pane xSplit="1" topLeftCell="B1" activePane="topRight" state="frozen"/>
      <selection activeCell="A34" sqref="A34"/>
      <selection pane="topRight" activeCell="I364" sqref="I364"/>
    </sheetView>
  </sheetViews>
  <sheetFormatPr defaultRowHeight="15" x14ac:dyDescent="0.25"/>
  <cols>
    <col min="2" max="2" width="19.140625" bestFit="1" customWidth="1"/>
    <col min="3" max="3" width="9.140625" style="5"/>
    <col min="6" max="6" width="22.85546875" bestFit="1" customWidth="1"/>
    <col min="22" max="22" width="13.42578125" customWidth="1"/>
    <col min="23" max="24" width="12" bestFit="1" customWidth="1"/>
  </cols>
  <sheetData>
    <row r="1" spans="1:12" x14ac:dyDescent="0.25">
      <c r="A1" s="2" t="s">
        <v>13</v>
      </c>
      <c r="C1" s="5" t="s">
        <v>16</v>
      </c>
    </row>
    <row r="2" spans="1:12" x14ac:dyDescent="0.25">
      <c r="A2" s="3" t="s">
        <v>8</v>
      </c>
      <c r="B2" t="s">
        <v>6</v>
      </c>
      <c r="C2" s="6" t="s">
        <v>7</v>
      </c>
      <c r="D2" t="s">
        <v>18</v>
      </c>
      <c r="F2" t="s">
        <v>15</v>
      </c>
      <c r="G2" s="4" t="s">
        <v>7</v>
      </c>
      <c r="H2" s="4" t="s">
        <v>18</v>
      </c>
      <c r="J2" t="s">
        <v>17</v>
      </c>
      <c r="K2" s="4" t="s">
        <v>7</v>
      </c>
      <c r="L2" s="4" t="s">
        <v>18</v>
      </c>
    </row>
    <row r="3" spans="1:12" x14ac:dyDescent="0.25">
      <c r="A3" s="3" t="s">
        <v>1</v>
      </c>
    </row>
    <row r="4" spans="1:12" x14ac:dyDescent="0.25">
      <c r="A4" s="3" t="s">
        <v>3</v>
      </c>
      <c r="B4">
        <v>4336.8540000000003</v>
      </c>
      <c r="C4" s="5">
        <v>24.930700000000002</v>
      </c>
      <c r="D4" s="7">
        <f>C4/B4</f>
        <v>5.7485679711606619E-3</v>
      </c>
      <c r="F4">
        <f>B4/$B$39</f>
        <v>0.89273759009787601</v>
      </c>
      <c r="G4">
        <f>((C4/$B$39)^2+((B4*$C$39)/($B$39^2))^2)^0.5</f>
        <v>6.8947224026161798E-3</v>
      </c>
      <c r="H4" s="7">
        <f>G4/F4</f>
        <v>7.723123210102838E-3</v>
      </c>
    </row>
    <row r="5" spans="1:12" x14ac:dyDescent="0.25">
      <c r="A5" s="3" t="s">
        <v>2</v>
      </c>
      <c r="B5">
        <v>375.41199999999998</v>
      </c>
      <c r="C5" s="5">
        <v>2.3436119999999998</v>
      </c>
      <c r="D5" s="7">
        <f t="shared" ref="D5:D8" si="0">C5/B5</f>
        <v>6.2427732730972905E-3</v>
      </c>
      <c r="F5">
        <f>B5/$B$40</f>
        <v>0.89445350480521557</v>
      </c>
      <c r="G5">
        <f>((C5/$B$40)^2+((B5*$C$40)/($B$40^2))^2)^0.5</f>
        <v>7.5073341581705071E-3</v>
      </c>
      <c r="H5" s="7">
        <f t="shared" ref="H5:H8" si="1">G5/F5</f>
        <v>8.3932078278405025E-3</v>
      </c>
      <c r="J5">
        <f>F4/F5</f>
        <v>0.99808160547404501</v>
      </c>
      <c r="K5">
        <f>((G4/F5)^2+((F4*G5)/(F5^2)))^0.5</f>
        <v>9.1850554402112775E-2</v>
      </c>
      <c r="L5" s="7">
        <f>K5/J5</f>
        <v>9.2027098684468581E-2</v>
      </c>
    </row>
    <row r="6" spans="1:12" x14ac:dyDescent="0.25">
      <c r="A6" s="3" t="s">
        <v>4</v>
      </c>
      <c r="B6">
        <v>238.98249999999999</v>
      </c>
      <c r="C6" s="5">
        <v>1.8600479999999999</v>
      </c>
      <c r="D6" s="7">
        <f t="shared" si="0"/>
        <v>7.7831975144623559E-3</v>
      </c>
      <c r="F6">
        <f>B6/$B$41</f>
        <v>0.84509235799582283</v>
      </c>
      <c r="G6">
        <f>((C6/$B$41)^2+((B6*$C$41)/($B$41^2))^2)^0.5</f>
        <v>8.654849605401034E-3</v>
      </c>
      <c r="H6" s="7">
        <f t="shared" si="1"/>
        <v>1.0241306199864859E-2</v>
      </c>
      <c r="L6" s="7"/>
    </row>
    <row r="7" spans="1:12" x14ac:dyDescent="0.25">
      <c r="A7" s="3" t="s">
        <v>9</v>
      </c>
      <c r="B7">
        <v>27.211400000000001</v>
      </c>
      <c r="C7" s="5">
        <v>0.41791600000000001</v>
      </c>
      <c r="D7" s="7">
        <f t="shared" si="0"/>
        <v>1.5358121963588789E-2</v>
      </c>
      <c r="F7">
        <f>B7/$B$42</f>
        <v>0.63278281657721047</v>
      </c>
      <c r="G7">
        <f>((C7/$B$42)^2+((B7*$C$42)/($B$42^2))^2)^0.5</f>
        <v>1.2000561161764338E-2</v>
      </c>
      <c r="H7" s="7">
        <f t="shared" si="1"/>
        <v>1.8964739318739168E-2</v>
      </c>
      <c r="L7" s="7"/>
    </row>
    <row r="8" spans="1:12" x14ac:dyDescent="0.25">
      <c r="A8" s="3" t="s">
        <v>5</v>
      </c>
      <c r="B8">
        <v>7413.848</v>
      </c>
      <c r="C8" s="5">
        <v>125.3511</v>
      </c>
      <c r="D8" s="7">
        <f t="shared" si="0"/>
        <v>1.6907697595095018E-2</v>
      </c>
      <c r="F8">
        <f>B8/$B$43</f>
        <v>0.89422496136263474</v>
      </c>
      <c r="G8">
        <f>((C8/$B$43)^2+((B8*$C$43)/($B$43^2))^2)^0.5</f>
        <v>2.0319777049412801E-2</v>
      </c>
      <c r="H8" s="7">
        <f t="shared" si="1"/>
        <v>2.2723339123132048E-2</v>
      </c>
      <c r="J8">
        <f>F4/F8</f>
        <v>0.99833669229889055</v>
      </c>
      <c r="K8">
        <f>((G4/F8)^2+((F4*G8)/(F8^2)))^0.5</f>
        <v>0.15081442767157552</v>
      </c>
      <c r="L8" s="7">
        <f>K8/J8</f>
        <v>0.15106569640778406</v>
      </c>
    </row>
    <row r="9" spans="1:12" x14ac:dyDescent="0.25">
      <c r="A9" s="3" t="s">
        <v>87</v>
      </c>
      <c r="D9" s="7"/>
      <c r="H9" s="7"/>
      <c r="L9" s="7"/>
    </row>
    <row r="11" spans="1:12" x14ac:dyDescent="0.25">
      <c r="A11" s="2" t="s">
        <v>13</v>
      </c>
    </row>
    <row r="12" spans="1:12" x14ac:dyDescent="0.25">
      <c r="A12" s="3" t="s">
        <v>10</v>
      </c>
      <c r="B12" t="s">
        <v>6</v>
      </c>
      <c r="C12" s="6" t="s">
        <v>7</v>
      </c>
      <c r="D12" t="s">
        <v>18</v>
      </c>
    </row>
    <row r="13" spans="1:12" x14ac:dyDescent="0.25">
      <c r="A13" s="3" t="s">
        <v>1</v>
      </c>
      <c r="F13" t="s">
        <v>15</v>
      </c>
      <c r="G13" s="4" t="s">
        <v>7</v>
      </c>
      <c r="H13" s="4" t="s">
        <v>18</v>
      </c>
      <c r="J13" t="s">
        <v>17</v>
      </c>
      <c r="K13" s="4" t="s">
        <v>7</v>
      </c>
    </row>
    <row r="14" spans="1:12" x14ac:dyDescent="0.25">
      <c r="A14" s="3" t="s">
        <v>3</v>
      </c>
      <c r="B14">
        <v>361.90589999999997</v>
      </c>
      <c r="C14" s="5">
        <v>2.0819570000000001</v>
      </c>
      <c r="D14" s="7">
        <f>C14/B14</f>
        <v>5.7527578301431398E-3</v>
      </c>
      <c r="F14">
        <f>B14/$B$39</f>
        <v>7.4498011924819904E-2</v>
      </c>
      <c r="G14">
        <f>((C14/$B$39)^2+((B14*$C$39)/($B$39^2))^2)^0.5</f>
        <v>5.7558969569201435E-4</v>
      </c>
      <c r="H14" s="7">
        <f>G14/F14</f>
        <v>7.7262423629891495E-3</v>
      </c>
    </row>
    <row r="15" spans="1:12" x14ac:dyDescent="0.25">
      <c r="A15" s="3" t="s">
        <v>2</v>
      </c>
      <c r="B15">
        <v>31.45937</v>
      </c>
      <c r="C15" s="5">
        <v>0.19679199999999999</v>
      </c>
      <c r="D15" s="7">
        <f t="shared" ref="D15:D18" si="2">C15/B15</f>
        <v>6.2554335957776645E-3</v>
      </c>
      <c r="F15">
        <f>B15/$B$40</f>
        <v>7.4954832971412894E-2</v>
      </c>
      <c r="G15">
        <f>((C15/$B$40)^2+((B15*$C$40)/($B$40^2))^2)^0.5</f>
        <v>6.2981763029730932E-4</v>
      </c>
      <c r="H15" s="7">
        <f t="shared" ref="H15:H18" si="3">G15/F15</f>
        <v>8.4026286942366496E-3</v>
      </c>
      <c r="J15">
        <f>F14/F15</f>
        <v>0.99390538236850967</v>
      </c>
      <c r="K15">
        <f>((G14/F15)^2+((F14*G15)/(F15^2)))^0.5</f>
        <v>9.1708163700980963E-2</v>
      </c>
      <c r="L15" s="7">
        <f>K15/J15</f>
        <v>9.2270517222109563E-2</v>
      </c>
    </row>
    <row r="16" spans="1:12" x14ac:dyDescent="0.25">
      <c r="A16" s="3" t="s">
        <v>4</v>
      </c>
      <c r="B16">
        <v>20.287379999999999</v>
      </c>
      <c r="C16" s="5">
        <v>0.158279</v>
      </c>
      <c r="D16" s="7">
        <f t="shared" si="2"/>
        <v>7.8018452850984214E-3</v>
      </c>
      <c r="F16">
        <f>B16/$B$41</f>
        <v>7.1740440416169796E-2</v>
      </c>
      <c r="G16">
        <f>((C16/$B$41)^2+((B16*$C$41)/($B$41^2))^2)^0.5</f>
        <v>7.3573303295822211E-4</v>
      </c>
      <c r="H16" s="7">
        <f t="shared" si="3"/>
        <v>1.0255485311913322E-2</v>
      </c>
      <c r="L16" s="7"/>
    </row>
    <row r="17" spans="1:24" x14ac:dyDescent="0.25">
      <c r="A17" s="3" t="s">
        <v>9</v>
      </c>
      <c r="B17">
        <v>2.0950540000000002</v>
      </c>
      <c r="C17" s="5">
        <v>3.2542000000000001E-2</v>
      </c>
      <c r="D17" s="7">
        <f t="shared" si="2"/>
        <v>1.5532773856902972E-2</v>
      </c>
      <c r="F17">
        <f>B17/$B$42</f>
        <v>4.8719072557874679E-2</v>
      </c>
      <c r="G17">
        <f>((C17/$B$42)^2+((B17*$C$42)/($B$42^2))^2)^0.5</f>
        <v>9.3084859943444367E-4</v>
      </c>
      <c r="H17" s="7">
        <f t="shared" si="3"/>
        <v>1.910645155095397E-2</v>
      </c>
      <c r="L17" s="7"/>
    </row>
    <row r="18" spans="1:24" x14ac:dyDescent="0.25">
      <c r="A18" s="3" t="s">
        <v>5</v>
      </c>
      <c r="B18">
        <v>620.22270000000003</v>
      </c>
      <c r="C18" s="5">
        <v>10.48761</v>
      </c>
      <c r="D18" s="7">
        <f t="shared" si="2"/>
        <v>1.6909426243186518E-2</v>
      </c>
      <c r="F18">
        <f>B18/$B$43</f>
        <v>7.4808469224582022E-2</v>
      </c>
      <c r="G18">
        <f>((C18/$B$43)^2+((B18*$C$43)/($B$43^2))^2)^0.5</f>
        <v>1.6999944386269579E-3</v>
      </c>
      <c r="H18" s="7">
        <f t="shared" si="3"/>
        <v>2.2724625383302732E-2</v>
      </c>
      <c r="J18">
        <f>F14/F18</f>
        <v>0.99584997122678587</v>
      </c>
      <c r="K18">
        <f>((G14/F18)^2+((F14*G18)/(F18^2)))^0.5</f>
        <v>0.15063040168840924</v>
      </c>
      <c r="L18" s="7">
        <f>K18/J18</f>
        <v>0.15125812726875706</v>
      </c>
      <c r="O18">
        <f>AVERAGE(J8,J18,J27,J36)</f>
        <v>1.01372455236813</v>
      </c>
    </row>
    <row r="20" spans="1:24" x14ac:dyDescent="0.25">
      <c r="A20" s="2" t="s">
        <v>13</v>
      </c>
    </row>
    <row r="21" spans="1:24" x14ac:dyDescent="0.25">
      <c r="A21" s="3" t="s">
        <v>11</v>
      </c>
      <c r="B21" t="s">
        <v>6</v>
      </c>
      <c r="C21" s="6" t="s">
        <v>7</v>
      </c>
      <c r="D21" t="s">
        <v>18</v>
      </c>
    </row>
    <row r="22" spans="1:24" x14ac:dyDescent="0.25">
      <c r="A22" s="3" t="s">
        <v>1</v>
      </c>
      <c r="F22" t="s">
        <v>15</v>
      </c>
      <c r="G22" s="4" t="s">
        <v>7</v>
      </c>
      <c r="H22" s="4" t="s">
        <v>18</v>
      </c>
      <c r="J22" t="s">
        <v>17</v>
      </c>
      <c r="K22" s="4" t="s">
        <v>7</v>
      </c>
    </row>
    <row r="23" spans="1:24" x14ac:dyDescent="0.25">
      <c r="A23" s="3" t="s">
        <v>3</v>
      </c>
      <c r="B23">
        <v>150.4605</v>
      </c>
      <c r="C23" s="5">
        <v>1.3660129999999999</v>
      </c>
      <c r="D23" s="7">
        <f>C23/B23</f>
        <v>9.0788811681471217E-3</v>
      </c>
      <c r="F23">
        <f>B23/$B$39</f>
        <v>3.0972161888530594E-2</v>
      </c>
      <c r="G23">
        <f>((C23/$B$39)^2+((B23*$C$39)/($B$39^2))^2)^0.5</f>
        <v>3.2339843778577537E-4</v>
      </c>
      <c r="H23" s="7">
        <f>G23/F23</f>
        <v>1.0441584250711738E-2</v>
      </c>
    </row>
    <row r="24" spans="1:24" x14ac:dyDescent="0.25">
      <c r="A24" s="3" t="s">
        <v>2</v>
      </c>
      <c r="B24">
        <v>12.073370000000001</v>
      </c>
      <c r="C24" s="5">
        <v>0.11369600000000001</v>
      </c>
      <c r="D24" s="7">
        <f t="shared" ref="D24:D27" si="4">C24/B24</f>
        <v>9.4170890149146425E-3</v>
      </c>
      <c r="F24">
        <f>B24/$B$40</f>
        <v>2.8765910816143721E-2</v>
      </c>
      <c r="G24">
        <f>((C24/$B$40)^2+((B24*$C$40)/($B$40^2))^2)^0.5</f>
        <v>3.1531858474697472E-4</v>
      </c>
      <c r="H24" s="7">
        <f t="shared" ref="H24:H27" si="5">G24/F24</f>
        <v>1.0961536617502642E-2</v>
      </c>
      <c r="J24">
        <f>F23/F24</f>
        <v>1.0766967222587891</v>
      </c>
      <c r="K24">
        <f>((G23/F24)^2+((F23*G24)/(F24^2)))^0.5</f>
        <v>0.10921832512930982</v>
      </c>
      <c r="L24" s="7">
        <f>K24/J24</f>
        <v>0.10143833715791575</v>
      </c>
    </row>
    <row r="25" spans="1:24" x14ac:dyDescent="0.25">
      <c r="A25" s="3" t="s">
        <v>4</v>
      </c>
      <c r="B25">
        <v>22.9893</v>
      </c>
      <c r="C25" s="5">
        <v>0.24130199999999999</v>
      </c>
      <c r="D25" s="7">
        <f t="shared" si="4"/>
        <v>1.0496274353721078E-2</v>
      </c>
      <c r="F25">
        <f>B25/$B$41</f>
        <v>8.1294997523556622E-2</v>
      </c>
      <c r="G25">
        <f>((C25/$B$41)^2+((B25*$C$41)/($B$41^2))^2)^0.5</f>
        <v>1.0104087330624427E-3</v>
      </c>
      <c r="H25" s="7">
        <f t="shared" si="5"/>
        <v>1.2428916462783081E-2</v>
      </c>
      <c r="L25" s="7"/>
    </row>
    <row r="26" spans="1:24" x14ac:dyDescent="0.25">
      <c r="A26" s="3" t="s">
        <v>9</v>
      </c>
      <c r="B26">
        <v>13.644970000000001</v>
      </c>
      <c r="C26" s="5">
        <v>0.230654</v>
      </c>
      <c r="D26" s="7">
        <f t="shared" si="4"/>
        <v>1.6903958015297944E-2</v>
      </c>
      <c r="F26">
        <f>B26/$B$42</f>
        <v>0.31730460574287023</v>
      </c>
      <c r="G26">
        <f>((C26/$B$42)^2+((B26*$C$42)/($B$42^2))^2)^0.5</f>
        <v>6.4212702165535327E-3</v>
      </c>
      <c r="H26" s="7">
        <f t="shared" si="5"/>
        <v>2.0236927231232972E-2</v>
      </c>
      <c r="L26" s="7"/>
    </row>
    <row r="27" spans="1:24" x14ac:dyDescent="0.25">
      <c r="A27" s="3" t="s">
        <v>5</v>
      </c>
      <c r="B27">
        <v>241.86429999999999</v>
      </c>
      <c r="C27" s="5">
        <v>4.428712</v>
      </c>
      <c r="D27" s="7">
        <f t="shared" si="4"/>
        <v>1.8310730438514489E-2</v>
      </c>
      <c r="F27">
        <f>B27/$B$43</f>
        <v>2.917258275628266E-2</v>
      </c>
      <c r="G27">
        <f>((C27/$B$43)^2+((B27*$C$43)/($B$43^2))^2)^0.5</f>
        <v>6.9389228097405185E-4</v>
      </c>
      <c r="H27" s="7">
        <f t="shared" si="5"/>
        <v>2.3785767848224337E-2</v>
      </c>
      <c r="J27">
        <f>F23/F27</f>
        <v>1.0616873434649996</v>
      </c>
      <c r="K27">
        <f>((G23/F27)^2+((F23*G27)/(F27^2)))^0.5</f>
        <v>0.15929827800626276</v>
      </c>
      <c r="L27" s="7">
        <f>K27/J27</f>
        <v>0.15004255159185131</v>
      </c>
    </row>
    <row r="29" spans="1:24" x14ac:dyDescent="0.25">
      <c r="A29" s="2" t="s">
        <v>13</v>
      </c>
    </row>
    <row r="30" spans="1:24" x14ac:dyDescent="0.25">
      <c r="A30" s="3" t="s">
        <v>12</v>
      </c>
      <c r="B30" t="s">
        <v>6</v>
      </c>
      <c r="C30" s="6" t="s">
        <v>7</v>
      </c>
      <c r="D30" t="s">
        <v>18</v>
      </c>
    </row>
    <row r="31" spans="1:24" x14ac:dyDescent="0.25">
      <c r="A31" s="3" t="s">
        <v>1</v>
      </c>
      <c r="F31" t="s">
        <v>15</v>
      </c>
      <c r="G31" s="4" t="s">
        <v>7</v>
      </c>
      <c r="H31" s="4" t="s">
        <v>18</v>
      </c>
      <c r="J31" t="s">
        <v>17</v>
      </c>
      <c r="K31" s="4" t="s">
        <v>7</v>
      </c>
      <c r="Q31" t="s">
        <v>58</v>
      </c>
      <c r="T31" t="s">
        <v>63</v>
      </c>
      <c r="V31" t="s">
        <v>60</v>
      </c>
      <c r="X31" t="s">
        <v>62</v>
      </c>
    </row>
    <row r="32" spans="1:24" x14ac:dyDescent="0.25">
      <c r="A32" s="3" t="s">
        <v>3</v>
      </c>
      <c r="B32">
        <v>8.7065520000000003</v>
      </c>
      <c r="C32" s="5">
        <v>0.13880400000000001</v>
      </c>
      <c r="D32" s="7">
        <f>C32/B32</f>
        <v>1.5942476424651228E-2</v>
      </c>
      <c r="F32">
        <f>B32/$B$39</f>
        <v>1.7922360887735308E-3</v>
      </c>
      <c r="G32">
        <f>((C32/$B$39)^2+((B32*$C$39)/($B$39^2))^2)^0.5</f>
        <v>3.0030687417801049E-5</v>
      </c>
      <c r="H32" s="7">
        <f>G32/F32</f>
        <v>1.6755988569760221E-2</v>
      </c>
      <c r="Q32">
        <f>1-B34/B32</f>
        <v>0.93919085304951944</v>
      </c>
      <c r="V32">
        <f>1/(1/Q32-1)</f>
        <v>15.444894397455403</v>
      </c>
      <c r="X32">
        <f>1/(1+1/V32)</f>
        <v>0.93919085304951944</v>
      </c>
    </row>
    <row r="33" spans="1:24" x14ac:dyDescent="0.25">
      <c r="A33" s="3" t="s">
        <v>2</v>
      </c>
      <c r="B33">
        <v>0.76628799999999997</v>
      </c>
      <c r="C33" s="5">
        <v>1.2484E-2</v>
      </c>
      <c r="D33" s="7">
        <f t="shared" ref="D33:D36" si="6">C33/B33</f>
        <v>1.6291524857494834E-2</v>
      </c>
      <c r="F33">
        <f>B33/$B$40</f>
        <v>1.8257514072277366E-3</v>
      </c>
      <c r="G33">
        <f>((C33/$B$40)^2+((B33*$C$40)/($B$40^2))^2)^0.5</f>
        <v>3.1458470359941855E-5</v>
      </c>
      <c r="H33" s="7">
        <f t="shared" ref="H33:H36" si="7">G33/F33</f>
        <v>1.7230423723298194E-2</v>
      </c>
      <c r="J33">
        <f>F32/F33</f>
        <v>0.98164300007025806</v>
      </c>
      <c r="K33">
        <f>((G32/F33)^2+((F32*G33)/(F33^2)))^0.5</f>
        <v>0.13109033016292249</v>
      </c>
      <c r="L33" s="7">
        <f>K33/J33</f>
        <v>0.13354175617158182</v>
      </c>
      <c r="Q33" t="s">
        <v>59</v>
      </c>
      <c r="V33" t="s">
        <v>61</v>
      </c>
    </row>
    <row r="34" spans="1:24" x14ac:dyDescent="0.25">
      <c r="A34" s="3" t="s">
        <v>4</v>
      </c>
      <c r="B34">
        <v>0.52943799999999996</v>
      </c>
      <c r="C34" s="5">
        <v>9.0559999999999998E-3</v>
      </c>
      <c r="D34" s="7">
        <f t="shared" si="6"/>
        <v>1.7104930133462277E-2</v>
      </c>
      <c r="F34">
        <f>B34/$B$41</f>
        <v>1.8722040644507127E-3</v>
      </c>
      <c r="G34">
        <f>((C34/$B$41)^2+((B34*$C$41)/($B$41^2))^2)^0.5</f>
        <v>3.4363224338454954E-5</v>
      </c>
      <c r="H34" s="7">
        <f t="shared" si="7"/>
        <v>1.8354422464378531E-2</v>
      </c>
      <c r="L34" s="7"/>
      <c r="Q34">
        <f>1-B35/B32</f>
        <v>0.99410512910277227</v>
      </c>
      <c r="V34">
        <f>4*X32^3-6*X32^2+4*X32-X32^4</f>
        <v>0.99998632662753728</v>
      </c>
    </row>
    <row r="35" spans="1:24" x14ac:dyDescent="0.25">
      <c r="A35" s="3" t="s">
        <v>9</v>
      </c>
      <c r="B35">
        <v>5.1324000000000002E-2</v>
      </c>
      <c r="C35" s="5">
        <v>1.369E-3</v>
      </c>
      <c r="D35" s="7">
        <f t="shared" si="6"/>
        <v>2.6673680929000076E-2</v>
      </c>
      <c r="F35">
        <f>B35/$B$42</f>
        <v>1.1935051220447587E-3</v>
      </c>
      <c r="G35">
        <f>((C35/$B$42)^2+((B35*$C$42)/($B$42^2))^2)^0.5</f>
        <v>3.4493633601224265E-5</v>
      </c>
      <c r="H35" s="7">
        <f t="shared" si="7"/>
        <v>2.8901119035105984E-2</v>
      </c>
      <c r="L35" s="7"/>
    </row>
    <row r="36" spans="1:24" x14ac:dyDescent="0.25">
      <c r="A36" s="3" t="s">
        <v>5</v>
      </c>
      <c r="B36">
        <v>14.8736</v>
      </c>
      <c r="C36" s="5">
        <v>0.33507100000000001</v>
      </c>
      <c r="D36" s="7">
        <f t="shared" si="6"/>
        <v>2.2527901785714288E-2</v>
      </c>
      <c r="F36">
        <f>B36/$B$43</f>
        <v>1.7939866565005493E-3</v>
      </c>
      <c r="G36">
        <f>((C36/$B$43)^2+((B36*$C$43)/($B$43^2))^2)^0.5</f>
        <v>4.8735266701299148E-5</v>
      </c>
      <c r="H36" s="7">
        <f t="shared" si="7"/>
        <v>2.7165902558252516E-2</v>
      </c>
      <c r="J36">
        <f>F32/F36</f>
        <v>0.99902420248184387</v>
      </c>
      <c r="K36">
        <f>((G32/F36)^2+((F32*G36)/(F36^2)))^0.5</f>
        <v>0.1655886760085642</v>
      </c>
      <c r="L36" s="7">
        <f>K36/J36</f>
        <v>0.16575041485201014</v>
      </c>
    </row>
    <row r="38" spans="1:24" x14ac:dyDescent="0.25">
      <c r="A38" s="1" t="s">
        <v>14</v>
      </c>
      <c r="B38" t="s">
        <v>6</v>
      </c>
      <c r="C38" t="s">
        <v>7</v>
      </c>
      <c r="D38" t="s">
        <v>18</v>
      </c>
      <c r="Q38" t="s">
        <v>58</v>
      </c>
      <c r="T38" t="s">
        <v>63</v>
      </c>
      <c r="V38" t="s">
        <v>60</v>
      </c>
      <c r="X38" t="s">
        <v>62</v>
      </c>
    </row>
    <row r="39" spans="1:24" x14ac:dyDescent="0.25">
      <c r="A39" s="3" t="s">
        <v>3</v>
      </c>
      <c r="B39">
        <f>B32+B23+B14+B4</f>
        <v>4857.9269519999998</v>
      </c>
      <c r="C39">
        <f>(C32^2+C23^2+C14^2+C4^2)^0.5</f>
        <v>25.055131320877845</v>
      </c>
      <c r="D39" s="7">
        <f>C39/B39</f>
        <v>5.1575767952959217E-3</v>
      </c>
      <c r="Q39">
        <f>1-B41/B39</f>
        <v>0.9417882111455842</v>
      </c>
      <c r="V39">
        <f>1/(1/Q39-1)</f>
        <v>16.178650917272801</v>
      </c>
      <c r="X39">
        <f>1/(1+1/V39)</f>
        <v>0.9417882111455842</v>
      </c>
    </row>
    <row r="40" spans="1:24" x14ac:dyDescent="0.25">
      <c r="A40" s="3" t="s">
        <v>2</v>
      </c>
      <c r="B40">
        <f>B33+B24+B15+B5</f>
        <v>419.711028</v>
      </c>
      <c r="C40">
        <f>(C33^2+C24^2+C15^2+C5^2)^0.5</f>
        <v>2.3546394476607242</v>
      </c>
      <c r="D40" s="7">
        <f t="shared" ref="D40:D43" si="8">C40/B40</f>
        <v>5.6101443387871243E-3</v>
      </c>
      <c r="Q40" t="s">
        <v>59</v>
      </c>
      <c r="V40" t="s">
        <v>61</v>
      </c>
    </row>
    <row r="41" spans="1:24" x14ac:dyDescent="0.25">
      <c r="A41" s="3" t="s">
        <v>4</v>
      </c>
      <c r="B41">
        <f>B34+B25+B16+B6</f>
        <v>282.78861799999999</v>
      </c>
      <c r="C41">
        <f>(C34^2+C25^2+C16^2+C6^2)^0.5</f>
        <v>1.8823228921959696</v>
      </c>
      <c r="D41" s="7">
        <f t="shared" si="8"/>
        <v>6.6562894415926237E-3</v>
      </c>
      <c r="F41" t="s">
        <v>54</v>
      </c>
      <c r="H41" t="s">
        <v>55</v>
      </c>
      <c r="Q41">
        <f>1-B42/B39</f>
        <v>0.99114792206122082</v>
      </c>
      <c r="V41">
        <f>4*X39^3-6*X39^2+4*X39-X39^4</f>
        <v>0.99998851730626304</v>
      </c>
    </row>
    <row r="42" spans="1:24" x14ac:dyDescent="0.25">
      <c r="A42" s="3" t="s">
        <v>9</v>
      </c>
      <c r="B42">
        <f>B35+B26+B17+B7</f>
        <v>43.002747999999997</v>
      </c>
      <c r="C42">
        <f>(C35^2+C26^2+C17^2+C7^2)^0.5</f>
        <v>0.47845157194537463</v>
      </c>
      <c r="D42" s="7">
        <f t="shared" si="8"/>
        <v>1.1126069709437515E-2</v>
      </c>
      <c r="F42">
        <f>1-B42/B39</f>
        <v>0.99114792206122082</v>
      </c>
      <c r="H42">
        <f>(B40*11.46)/B39</f>
        <v>0.99011130229115074</v>
      </c>
    </row>
    <row r="43" spans="1:24" x14ac:dyDescent="0.25">
      <c r="A43" s="3" t="s">
        <v>5</v>
      </c>
      <c r="B43">
        <f>B36+B27+B18+B8</f>
        <v>8290.8086000000003</v>
      </c>
      <c r="C43">
        <f>(C36^2+C27^2+C18^2+C8^2)^0.5</f>
        <v>125.86744613789574</v>
      </c>
      <c r="D43" s="7">
        <f t="shared" si="8"/>
        <v>1.5181564574762435E-2</v>
      </c>
    </row>
    <row r="45" spans="1:24" x14ac:dyDescent="0.25">
      <c r="A45" s="2" t="s">
        <v>13</v>
      </c>
    </row>
    <row r="46" spans="1:24" x14ac:dyDescent="0.25">
      <c r="A46" s="3" t="s">
        <v>0</v>
      </c>
      <c r="B46" t="s">
        <v>6</v>
      </c>
      <c r="C46" s="6" t="s">
        <v>7</v>
      </c>
      <c r="D46" t="s">
        <v>18</v>
      </c>
    </row>
    <row r="47" spans="1:24" x14ac:dyDescent="0.25">
      <c r="A47" s="3" t="s">
        <v>1</v>
      </c>
      <c r="F47" t="s">
        <v>15</v>
      </c>
      <c r="G47" s="4" t="s">
        <v>7</v>
      </c>
      <c r="H47" s="4" t="s">
        <v>18</v>
      </c>
      <c r="J47" t="s">
        <v>17</v>
      </c>
      <c r="K47" s="4" t="s">
        <v>7</v>
      </c>
      <c r="Q47" t="s">
        <v>58</v>
      </c>
      <c r="T47" t="s">
        <v>63</v>
      </c>
      <c r="V47" t="s">
        <v>60</v>
      </c>
      <c r="X47" t="s">
        <v>62</v>
      </c>
    </row>
    <row r="48" spans="1:24" x14ac:dyDescent="0.25">
      <c r="A48" s="3" t="s">
        <v>3</v>
      </c>
      <c r="B48">
        <v>791.68340000000001</v>
      </c>
      <c r="C48" s="5">
        <v>12.674939999999999</v>
      </c>
      <c r="D48" s="7">
        <f>C48/B48</f>
        <v>1.6010112123103756E-2</v>
      </c>
      <c r="F48">
        <f>B48/$B$39</f>
        <v>0.16296733314898146</v>
      </c>
      <c r="G48">
        <f>((C48/$B$39)^2+((B48*$C$39)/($B$39^2))^2)^0.5</f>
        <v>2.7411681366711388E-3</v>
      </c>
      <c r="H48" s="7">
        <f>G48/F48</f>
        <v>1.6820353402759669E-2</v>
      </c>
      <c r="Q48">
        <f>1-B50/B48</f>
        <v>0.97429377703258646</v>
      </c>
      <c r="V48">
        <f>1/(1/Q48-1)</f>
        <v>37.901086373818856</v>
      </c>
      <c r="X48">
        <f>1/(1+1/V48)</f>
        <v>0.97429377703258646</v>
      </c>
    </row>
    <row r="49" spans="1:24" x14ac:dyDescent="0.25">
      <c r="A49" s="3" t="s">
        <v>2</v>
      </c>
      <c r="B49">
        <v>4.5911670000000004</v>
      </c>
      <c r="C49" s="5">
        <v>7.5492000000000004E-2</v>
      </c>
      <c r="D49" s="7">
        <f t="shared" ref="D49:D52" si="9">C49/B49</f>
        <v>1.644287824860215E-2</v>
      </c>
      <c r="F49">
        <f>B49/$B$40</f>
        <v>1.0938876259405794E-2</v>
      </c>
      <c r="G49">
        <f>((C49/$B$40)^2+((B49*$C$40)/($B$40^2))^2)^0.5</f>
        <v>1.9004765668944096E-4</v>
      </c>
      <c r="H49" s="7">
        <f t="shared" ref="H49:H52" si="10">G49/F49</f>
        <v>1.7373599644298788E-2</v>
      </c>
      <c r="J49">
        <f>F48/F49</f>
        <v>14.897995852988462</v>
      </c>
      <c r="K49">
        <f>((G48/F49)^2+((F48*G49)/(F49^2)))^0.5</f>
        <v>0.5671216277375456</v>
      </c>
      <c r="L49" s="7">
        <f>K49/J49</f>
        <v>3.8066974466487311E-2</v>
      </c>
      <c r="Q49" t="s">
        <v>59</v>
      </c>
      <c r="V49" t="s">
        <v>61</v>
      </c>
    </row>
    <row r="50" spans="1:24" x14ac:dyDescent="0.25">
      <c r="A50" s="3" t="s">
        <v>4</v>
      </c>
      <c r="B50">
        <v>20.351189999999999</v>
      </c>
      <c r="C50" s="5">
        <v>0.34435300000000002</v>
      </c>
      <c r="D50" s="7">
        <f t="shared" si="9"/>
        <v>1.6920533885242093E-2</v>
      </c>
      <c r="F50">
        <f>B50/$B$41</f>
        <v>7.1966085990066264E-2</v>
      </c>
      <c r="G50">
        <f>((C50/$B$41)^2+((B50*$C$41)/($B$41^2))^2)^0.5</f>
        <v>1.3085379037202983E-3</v>
      </c>
      <c r="H50" s="7">
        <f t="shared" si="10"/>
        <v>1.8182702111949237E-2</v>
      </c>
      <c r="L50" s="7"/>
      <c r="Q50">
        <f>1-B51/B48</f>
        <v>0.99866386866264978</v>
      </c>
      <c r="V50">
        <f>4*X48^3-6*X48^2+4*X48-X48^4</f>
        <v>0.9999995633302774</v>
      </c>
    </row>
    <row r="51" spans="1:24" x14ac:dyDescent="0.25">
      <c r="A51" s="3" t="s">
        <v>9</v>
      </c>
      <c r="B51">
        <v>1.057793</v>
      </c>
      <c r="C51" s="5">
        <v>2.5118999999999999E-2</v>
      </c>
      <c r="D51" s="7">
        <f t="shared" si="9"/>
        <v>2.3746612049805584E-2</v>
      </c>
      <c r="F51">
        <f>B51/$B$42</f>
        <v>2.4598265208539697E-2</v>
      </c>
      <c r="G51">
        <f>((C51/$B$42)^2+((B51*$C$42)/($B$42^2))^2)^0.5</f>
        <v>6.4506154642495937E-4</v>
      </c>
      <c r="H51" s="7">
        <f t="shared" si="10"/>
        <v>2.622386338858626E-2</v>
      </c>
      <c r="L51" s="7"/>
    </row>
    <row r="52" spans="1:24" x14ac:dyDescent="0.25">
      <c r="A52" s="3" t="s">
        <v>5</v>
      </c>
      <c r="B52">
        <v>200.1712</v>
      </c>
      <c r="C52" s="5">
        <v>4.5192350000000001</v>
      </c>
      <c r="D52" s="7">
        <f t="shared" si="9"/>
        <v>2.2576849217070188E-2</v>
      </c>
      <c r="F52">
        <f>B52/$B$43</f>
        <v>2.4143748777411166E-2</v>
      </c>
      <c r="G52">
        <f>((C52/$B$43)^2+((B52*$C$43)/($B$43^2))^2)^0.5</f>
        <v>6.5686707028170114E-4</v>
      </c>
      <c r="H52" s="7">
        <f t="shared" si="10"/>
        <v>2.7206507006743891E-2</v>
      </c>
      <c r="J52">
        <f>F48/F52</f>
        <v>6.7498769412914577</v>
      </c>
      <c r="K52">
        <f>((G48/F52)^2+((F48*G52)/(F52^2)))^0.5</f>
        <v>0.44331799216953072</v>
      </c>
      <c r="L52" s="7">
        <f>K52/J52</f>
        <v>6.5677936949871327E-2</v>
      </c>
    </row>
    <row r="54" spans="1:24" x14ac:dyDescent="0.25">
      <c r="A54" s="2" t="s">
        <v>13</v>
      </c>
    </row>
    <row r="55" spans="1:24" x14ac:dyDescent="0.25">
      <c r="A55" s="3" t="s">
        <v>19</v>
      </c>
      <c r="B55" t="s">
        <v>6</v>
      </c>
      <c r="C55" s="6" t="s">
        <v>7</v>
      </c>
      <c r="D55" t="s">
        <v>18</v>
      </c>
    </row>
    <row r="56" spans="1:24" x14ac:dyDescent="0.25">
      <c r="A56" s="3" t="s">
        <v>1</v>
      </c>
      <c r="F56" t="s">
        <v>15</v>
      </c>
      <c r="G56" s="4" t="s">
        <v>7</v>
      </c>
      <c r="H56" s="4" t="s">
        <v>18</v>
      </c>
      <c r="J56" t="s">
        <v>17</v>
      </c>
      <c r="K56" s="4" t="s">
        <v>7</v>
      </c>
      <c r="Q56" t="s">
        <v>58</v>
      </c>
      <c r="T56" t="s">
        <v>63</v>
      </c>
      <c r="V56" t="s">
        <v>60</v>
      </c>
      <c r="X56" t="s">
        <v>62</v>
      </c>
    </row>
    <row r="57" spans="1:24" x14ac:dyDescent="0.25">
      <c r="A57" s="3" t="s">
        <v>3</v>
      </c>
      <c r="B57">
        <v>278630.3</v>
      </c>
      <c r="C57" s="5">
        <v>4919.8360000000002</v>
      </c>
      <c r="D57" s="7">
        <f>C57/B57</f>
        <v>1.7657218184813354E-2</v>
      </c>
      <c r="F57">
        <f>B57/$B$39</f>
        <v>57.355802743243885</v>
      </c>
      <c r="G57">
        <f>((C57/$B$39)^2+((B57*$C$39)/($B$39^2))^2)^0.5</f>
        <v>1.0550629963241109</v>
      </c>
      <c r="H57" s="7">
        <f>G57/F57</f>
        <v>1.8395052389854137E-2</v>
      </c>
      <c r="Q57">
        <f>1-B59/B57</f>
        <v>0.9740335204032009</v>
      </c>
      <c r="V57">
        <f>1/(1/Q57-1)</f>
        <v>37.511188868408311</v>
      </c>
      <c r="X57">
        <f>1/(1+1/V57)</f>
        <v>0.9740335204032009</v>
      </c>
    </row>
    <row r="58" spans="1:24" x14ac:dyDescent="0.25">
      <c r="A58" s="3" t="s">
        <v>2</v>
      </c>
      <c r="B58">
        <v>1596.683</v>
      </c>
      <c r="C58" s="5">
        <v>28.460270000000001</v>
      </c>
      <c r="D58" s="7">
        <f t="shared" ref="D58:D61" si="11">C58/B58</f>
        <v>1.7824621418277769E-2</v>
      </c>
      <c r="F58">
        <f>B58/$B$40</f>
        <v>3.8042436187785849</v>
      </c>
      <c r="G58">
        <f>((C58/$B$40)^2+((B58*$C$40)/($B$40^2))^2)^0.5</f>
        <v>7.1088564945649579E-2</v>
      </c>
      <c r="H58" s="7">
        <f t="shared" ref="H58:H61" si="12">G58/F58</f>
        <v>1.868664892930115E-2</v>
      </c>
      <c r="J58">
        <f>F57/F58</f>
        <v>15.076795413449076</v>
      </c>
      <c r="K58">
        <f>((G57/F58)^2+((F57*G58)/(F58^2)))^0.5</f>
        <v>0.59887510718388204</v>
      </c>
      <c r="L58" s="7">
        <f>K58/J58</f>
        <v>3.9721644471587284E-2</v>
      </c>
      <c r="Q58" t="s">
        <v>59</v>
      </c>
      <c r="V58" t="s">
        <v>61</v>
      </c>
    </row>
    <row r="59" spans="1:24" x14ac:dyDescent="0.25">
      <c r="A59" s="3" t="s">
        <v>4</v>
      </c>
      <c r="B59">
        <v>7235.0479999999998</v>
      </c>
      <c r="C59" s="5">
        <v>133.26910000000001</v>
      </c>
      <c r="D59" s="7">
        <f t="shared" si="11"/>
        <v>1.8419933081300913E-2</v>
      </c>
      <c r="F59">
        <f>B59/$B$41</f>
        <v>25.58465065238234</v>
      </c>
      <c r="G59">
        <f>((C59/$B$41)^2+((B59*$C$41)/($B$41^2))^2)^0.5</f>
        <v>0.50109360537433378</v>
      </c>
      <c r="H59" s="7">
        <f t="shared" si="12"/>
        <v>1.9585712237492441E-2</v>
      </c>
      <c r="L59" s="7"/>
      <c r="Q59">
        <f>1-B60/B57</f>
        <v>0.99860387402231554</v>
      </c>
      <c r="V59">
        <f>4*X57^3-6*X57^2+4*X57-X57^4</f>
        <v>0.99999954537606484</v>
      </c>
    </row>
    <row r="60" spans="1:24" x14ac:dyDescent="0.25">
      <c r="A60" s="3" t="s">
        <v>9</v>
      </c>
      <c r="B60">
        <v>389.00299999999999</v>
      </c>
      <c r="C60" s="5">
        <v>8.8231900000000003</v>
      </c>
      <c r="D60" s="7">
        <f t="shared" si="11"/>
        <v>2.2681547443078848E-2</v>
      </c>
      <c r="F60">
        <f>B60/$B$42</f>
        <v>9.0460032926267875</v>
      </c>
      <c r="G60">
        <f>((C60/$B$42)^2+((B60*$C$42)/($B$42^2))^2)^0.5</f>
        <v>0.2285332725953792</v>
      </c>
      <c r="H60" s="7">
        <f t="shared" si="12"/>
        <v>2.5263452289659458E-2</v>
      </c>
      <c r="L60" s="7"/>
    </row>
    <row r="61" spans="1:24" x14ac:dyDescent="0.25">
      <c r="A61" s="3" t="s">
        <v>5</v>
      </c>
      <c r="B61">
        <v>69455.48</v>
      </c>
      <c r="C61" s="5">
        <v>1650.356</v>
      </c>
      <c r="D61" s="7">
        <f t="shared" si="11"/>
        <v>2.3761350436279471E-2</v>
      </c>
      <c r="F61">
        <f>B61/$B$43</f>
        <v>8.3774072410741685</v>
      </c>
      <c r="G61">
        <f>((C61/$B$43)^2+((B61*$C$43)/($B$43^2))^2)^0.5</f>
        <v>0.23621936650087624</v>
      </c>
      <c r="H61" s="7">
        <f t="shared" si="12"/>
        <v>2.8197192723626946E-2</v>
      </c>
      <c r="J61">
        <f>F57/F61</f>
        <v>6.8464861612588388</v>
      </c>
      <c r="K61">
        <f>((G57/F61)^2+((F57*G61)/(F61^2)))^0.5</f>
        <v>0.45706995530571548</v>
      </c>
      <c r="L61" s="7">
        <f>K61/J61</f>
        <v>6.6759786632165724E-2</v>
      </c>
    </row>
    <row r="63" spans="1:24" x14ac:dyDescent="0.25">
      <c r="A63" s="2" t="s">
        <v>13</v>
      </c>
    </row>
    <row r="64" spans="1:24" x14ac:dyDescent="0.25">
      <c r="A64" s="3" t="s">
        <v>20</v>
      </c>
      <c r="B64" t="s">
        <v>6</v>
      </c>
      <c r="C64" s="6" t="s">
        <v>7</v>
      </c>
      <c r="D64" t="s">
        <v>18</v>
      </c>
    </row>
    <row r="65" spans="1:24" x14ac:dyDescent="0.25">
      <c r="A65" s="3" t="s">
        <v>1</v>
      </c>
      <c r="F65" t="s">
        <v>15</v>
      </c>
      <c r="G65" s="4" t="s">
        <v>7</v>
      </c>
      <c r="H65" s="4" t="s">
        <v>18</v>
      </c>
      <c r="J65" t="s">
        <v>17</v>
      </c>
      <c r="K65" s="4" t="s">
        <v>7</v>
      </c>
      <c r="Q65" t="s">
        <v>58</v>
      </c>
      <c r="T65" t="s">
        <v>63</v>
      </c>
      <c r="V65" t="s">
        <v>60</v>
      </c>
      <c r="X65" t="s">
        <v>62</v>
      </c>
    </row>
    <row r="66" spans="1:24" x14ac:dyDescent="0.25">
      <c r="A66" s="3" t="s">
        <v>3</v>
      </c>
      <c r="B66">
        <v>2.44462</v>
      </c>
      <c r="C66" s="5">
        <v>6.1600000000000002E-2</v>
      </c>
      <c r="D66" s="7">
        <f>C66/B66</f>
        <v>2.5198190311786699E-2</v>
      </c>
      <c r="F66">
        <f>B66/$B$39</f>
        <v>5.0322288172603225E-4</v>
      </c>
      <c r="G66">
        <f>((C66/$B$39)^2+((B66*$C$39)/($B$39^2))^2)^0.5</f>
        <v>1.2943195713941157E-5</v>
      </c>
      <c r="H66" s="7">
        <f>G66/F66</f>
        <v>2.5720602508269432E-2</v>
      </c>
      <c r="Q66">
        <f>1-B68/B66</f>
        <v>-0.53928708756371124</v>
      </c>
      <c r="V66">
        <f>1/(1/Q66-1)</f>
        <v>-0.35034860743050966</v>
      </c>
      <c r="X66">
        <f>1/(1+1/V66)</f>
        <v>-0.53928708756371113</v>
      </c>
    </row>
    <row r="67" spans="1:24" x14ac:dyDescent="0.25">
      <c r="A67" s="3" t="s">
        <v>2</v>
      </c>
      <c r="B67">
        <v>0.11476600000000001</v>
      </c>
      <c r="C67" s="5">
        <v>4.0039999999999997E-3</v>
      </c>
      <c r="D67" s="7">
        <f t="shared" ref="D67:D70" si="13">C67/B67</f>
        <v>3.488838157642507E-2</v>
      </c>
      <c r="F67">
        <f>B67/$B$40</f>
        <v>2.7344051583986497E-4</v>
      </c>
      <c r="G67">
        <f>((C67/$B$40)^2+((B67*$C$40)/($B$40^2))^2)^0.5</f>
        <v>9.6624488035237452E-6</v>
      </c>
      <c r="H67" s="7">
        <f t="shared" ref="H67:H70" si="14">G67/F67</f>
        <v>3.5336565884707322E-2</v>
      </c>
      <c r="J67">
        <f>F66/F67</f>
        <v>1.840337669713638</v>
      </c>
      <c r="K67">
        <f>((G66/F67)^2+((F66*G67)/(F67^2)))^0.5</f>
        <v>0.25936803402722092</v>
      </c>
      <c r="L67" s="7">
        <f>K67/J67</f>
        <v>0.14093502420541082</v>
      </c>
      <c r="Q67" t="s">
        <v>59</v>
      </c>
      <c r="V67" t="s">
        <v>61</v>
      </c>
    </row>
    <row r="68" spans="1:24" x14ac:dyDescent="0.25">
      <c r="A68" s="3" t="s">
        <v>4</v>
      </c>
      <c r="B68">
        <v>3.762972</v>
      </c>
      <c r="C68" s="5">
        <v>9.6879999999999994E-2</v>
      </c>
      <c r="D68" s="7">
        <f t="shared" si="13"/>
        <v>2.574560746133641E-2</v>
      </c>
      <c r="F68">
        <f>B68/$B$41</f>
        <v>1.3306660029718736E-2</v>
      </c>
      <c r="G68">
        <f>((C68/$B$41)^2+((B68*$C$41)/($B$41^2))^2)^0.5</f>
        <v>3.5385271228469188E-4</v>
      </c>
      <c r="H68" s="7">
        <f t="shared" si="14"/>
        <v>2.6592150960076139E-2</v>
      </c>
      <c r="L68" s="7"/>
      <c r="Q68">
        <f>1-B69/B66</f>
        <v>-0.40658302721895434</v>
      </c>
      <c r="V68">
        <f>4*X66^3-6*X66^2+4*X66-X66^4</f>
        <v>-4.6140788121742835</v>
      </c>
    </row>
    <row r="69" spans="1:24" x14ac:dyDescent="0.25">
      <c r="A69" s="3" t="s">
        <v>9</v>
      </c>
      <c r="B69">
        <v>3.438561</v>
      </c>
      <c r="C69" s="5">
        <v>0.10155400000000001</v>
      </c>
      <c r="D69" s="7">
        <f t="shared" si="13"/>
        <v>2.9533866056178734E-2</v>
      </c>
      <c r="F69">
        <f>B69/$B$42</f>
        <v>7.9961424790806396E-2</v>
      </c>
      <c r="G69">
        <f>((C69/$B$42)^2+((B69*$C$42)/($B$42^2))^2)^0.5</f>
        <v>2.5235889909247656E-3</v>
      </c>
      <c r="H69" s="7">
        <f t="shared" si="14"/>
        <v>3.1560080345328173E-2</v>
      </c>
      <c r="L69" s="7"/>
    </row>
    <row r="70" spans="1:24" x14ac:dyDescent="0.25">
      <c r="A70" s="3" t="s">
        <v>5</v>
      </c>
      <c r="B70">
        <v>0.12906200000000001</v>
      </c>
      <c r="C70" s="5">
        <v>6.5799999999999999E-3</v>
      </c>
      <c r="D70" s="7">
        <f t="shared" si="13"/>
        <v>5.0983248361252724E-2</v>
      </c>
      <c r="F70">
        <f>B70/$B$43</f>
        <v>1.5566877276602429E-5</v>
      </c>
      <c r="G70">
        <f>((C70/$B$43)^2+((B70*$C$43)/($B$43^2))^2)^0.5</f>
        <v>8.2808932667465464E-7</v>
      </c>
      <c r="H70" s="7">
        <f t="shared" si="14"/>
        <v>5.3195596776451907E-2</v>
      </c>
      <c r="J70">
        <f>F66/F70</f>
        <v>32.326514353806473</v>
      </c>
      <c r="K70">
        <f>((G66/F70)^2+((F66*G70)/(F70^2)))^0.5</f>
        <v>1.5527233089929593</v>
      </c>
      <c r="L70" s="7">
        <f>K70/J70</f>
        <v>4.8032500256561833E-2</v>
      </c>
    </row>
    <row r="72" spans="1:24" x14ac:dyDescent="0.25">
      <c r="A72" s="2" t="s">
        <v>13</v>
      </c>
    </row>
    <row r="73" spans="1:24" x14ac:dyDescent="0.25">
      <c r="A73" s="3" t="s">
        <v>21</v>
      </c>
      <c r="B73" t="s">
        <v>6</v>
      </c>
      <c r="C73" s="6" t="s">
        <v>7</v>
      </c>
      <c r="D73" t="s">
        <v>18</v>
      </c>
    </row>
    <row r="74" spans="1:24" x14ac:dyDescent="0.25">
      <c r="A74" s="3" t="s">
        <v>1</v>
      </c>
      <c r="F74" t="s">
        <v>15</v>
      </c>
      <c r="G74" s="4" t="s">
        <v>7</v>
      </c>
      <c r="H74" s="4" t="s">
        <v>18</v>
      </c>
      <c r="J74" t="s">
        <v>17</v>
      </c>
      <c r="K74" s="4" t="s">
        <v>7</v>
      </c>
      <c r="Q74" t="s">
        <v>58</v>
      </c>
      <c r="T74" t="s">
        <v>63</v>
      </c>
      <c r="V74" t="s">
        <v>60</v>
      </c>
      <c r="X74" t="s">
        <v>62</v>
      </c>
    </row>
    <row r="75" spans="1:24" x14ac:dyDescent="0.25">
      <c r="A75" s="3" t="s">
        <v>3</v>
      </c>
      <c r="B75">
        <v>47.346119999999999</v>
      </c>
      <c r="C75" s="5">
        <v>2.2654999999999998</v>
      </c>
      <c r="D75" s="7">
        <f>C75/B75</f>
        <v>4.7849749884467829E-2</v>
      </c>
      <c r="F75">
        <f>B75/$B$39</f>
        <v>9.7461572534571946E-3</v>
      </c>
      <c r="G75">
        <f>((C75/$B$39)^2+((B75*$C$39)/($B$39^2))^2)^0.5</f>
        <v>4.690524022275975E-4</v>
      </c>
      <c r="H75" s="7">
        <f>G75/F75</f>
        <v>4.8126906844357907E-2</v>
      </c>
      <c r="Q75">
        <f>1-B77/B75</f>
        <v>-0.48972397315767391</v>
      </c>
      <c r="V75">
        <f>1/(1/Q75-1)</f>
        <v>-0.32873470655079601</v>
      </c>
      <c r="X75">
        <f>1/(1+1/V75)</f>
        <v>-0.48972397315767374</v>
      </c>
    </row>
    <row r="76" spans="1:24" x14ac:dyDescent="0.25">
      <c r="A76" s="3" t="s">
        <v>2</v>
      </c>
      <c r="B76">
        <v>0.343225</v>
      </c>
      <c r="C76" s="5">
        <v>1.6851000000000001E-2</v>
      </c>
      <c r="D76" s="7">
        <f t="shared" ref="D76:D79" si="15">C76/B76</f>
        <v>4.9096074003933281E-2</v>
      </c>
      <c r="F76">
        <f>B76/$B$40</f>
        <v>8.1776502665543494E-4</v>
      </c>
      <c r="G76">
        <f>((C76/$B$40)^2+((B76*$C$40)/($B$40^2))^2)^0.5</f>
        <v>4.041032196989498E-5</v>
      </c>
      <c r="H76" s="7">
        <f t="shared" ref="H76:H79" si="16">G76/F76</f>
        <v>4.9415566394626284E-2</v>
      </c>
      <c r="J76">
        <f>F75/F76</f>
        <v>11.918041168033144</v>
      </c>
      <c r="K76">
        <f>((G75/F76)^2+((F75*G76)/(F76^2)))^0.5</f>
        <v>0.95808611358138618</v>
      </c>
      <c r="L76" s="7">
        <f>K76/J76</f>
        <v>8.0389562351167884E-2</v>
      </c>
      <c r="Q76" t="s">
        <v>59</v>
      </c>
      <c r="V76" t="s">
        <v>61</v>
      </c>
    </row>
    <row r="77" spans="1:24" x14ac:dyDescent="0.25">
      <c r="A77" s="3" t="s">
        <v>4</v>
      </c>
      <c r="B77">
        <v>70.532650000000004</v>
      </c>
      <c r="C77" s="5">
        <v>3.3952110000000002</v>
      </c>
      <c r="D77" s="7">
        <f t="shared" si="15"/>
        <v>4.8136728167735086E-2</v>
      </c>
      <c r="F77">
        <f>B77/$B$41</f>
        <v>0.24941827750648723</v>
      </c>
      <c r="G77">
        <f>((C77/$B$41)^2+((B77*$C$41)/($B$41^2))^2)^0.5</f>
        <v>1.2120421561818313E-2</v>
      </c>
      <c r="H77" s="7">
        <f t="shared" si="16"/>
        <v>4.8594760909224335E-2</v>
      </c>
      <c r="L77" s="7"/>
      <c r="Q77">
        <f>1-B78/B75</f>
        <v>-0.51599919908959802</v>
      </c>
      <c r="V77">
        <f>4*X75^3-6*X75^2+4*X75-X75^4</f>
        <v>-3.9251926939138837</v>
      </c>
    </row>
    <row r="78" spans="1:24" x14ac:dyDescent="0.25">
      <c r="A78" s="3" t="s">
        <v>9</v>
      </c>
      <c r="B78">
        <v>71.776679999999999</v>
      </c>
      <c r="C78" s="5">
        <v>3.5837300000000001</v>
      </c>
      <c r="D78" s="7">
        <f t="shared" si="15"/>
        <v>4.992889055331063E-2</v>
      </c>
      <c r="F78">
        <f>B78/$B$42</f>
        <v>1.6691184479652326</v>
      </c>
      <c r="G78">
        <f>((C78/$B$42)^2+((B78*$C$42)/($B$42^2))^2)^0.5</f>
        <v>8.5381299094102359E-2</v>
      </c>
      <c r="H78" s="7">
        <f t="shared" si="16"/>
        <v>5.1153529096864214E-2</v>
      </c>
      <c r="L78" s="7"/>
    </row>
    <row r="79" spans="1:24" x14ac:dyDescent="0.25">
      <c r="A79" s="3" t="s">
        <v>5</v>
      </c>
      <c r="B79">
        <v>0.55339400000000005</v>
      </c>
      <c r="C79" s="5">
        <v>2.9151E-2</v>
      </c>
      <c r="D79" s="7">
        <f t="shared" si="15"/>
        <v>5.2676754717253887E-2</v>
      </c>
      <c r="F79">
        <f>B79/$B$43</f>
        <v>6.6747892358774279E-5</v>
      </c>
      <c r="G79">
        <f>((C79/$B$43)^2+((B79*$C$43)/($B$43^2))^2)^0.5</f>
        <v>3.6591730265656726E-6</v>
      </c>
      <c r="H79" s="7">
        <f t="shared" si="16"/>
        <v>5.4820802534069221E-2</v>
      </c>
      <c r="J79">
        <f>F75/F79</f>
        <v>146.01445692203978</v>
      </c>
      <c r="K79">
        <f>((G75/F79)^2+((F75*G79)/(F79^2)))^0.5</f>
        <v>7.5753883855746924</v>
      </c>
      <c r="L79" s="7">
        <f>K79/J79</f>
        <v>5.1881084553287438E-2</v>
      </c>
    </row>
    <row r="81" spans="1:24" x14ac:dyDescent="0.25">
      <c r="A81" s="2" t="s">
        <v>13</v>
      </c>
    </row>
    <row r="82" spans="1:24" x14ac:dyDescent="0.25">
      <c r="A82" s="3" t="s">
        <v>22</v>
      </c>
      <c r="B82" t="s">
        <v>6</v>
      </c>
      <c r="C82" s="6" t="s">
        <v>7</v>
      </c>
      <c r="D82" t="s">
        <v>18</v>
      </c>
    </row>
    <row r="83" spans="1:24" x14ac:dyDescent="0.25">
      <c r="A83" s="3" t="s">
        <v>1</v>
      </c>
      <c r="F83" t="s">
        <v>15</v>
      </c>
      <c r="G83" s="4" t="s">
        <v>7</v>
      </c>
      <c r="H83" s="4" t="s">
        <v>18</v>
      </c>
      <c r="J83" t="s">
        <v>17</v>
      </c>
      <c r="K83" s="4" t="s">
        <v>7</v>
      </c>
      <c r="Q83" t="s">
        <v>58</v>
      </c>
      <c r="T83" t="s">
        <v>63</v>
      </c>
      <c r="V83" t="s">
        <v>60</v>
      </c>
      <c r="X83" t="s">
        <v>62</v>
      </c>
    </row>
    <row r="84" spans="1:24" x14ac:dyDescent="0.25">
      <c r="A84" s="3" t="s">
        <v>3</v>
      </c>
      <c r="B84">
        <v>31.66836</v>
      </c>
      <c r="C84" s="5">
        <v>0.81170600000000004</v>
      </c>
      <c r="D84" s="7">
        <f>C84/B84</f>
        <v>2.5631450444544651E-2</v>
      </c>
      <c r="F84">
        <f>B84/$B$39</f>
        <v>6.5189041154606478E-3</v>
      </c>
      <c r="G84">
        <f>((C84/$B$39)^2+((B84*$C$39)/($B$39^2))^2)^0.5</f>
        <v>1.7043809766367467E-4</v>
      </c>
      <c r="H84" s="7">
        <f>G84/F84</f>
        <v>2.6145207023286758E-2</v>
      </c>
      <c r="Q84">
        <f>1-B86/B84</f>
        <v>0.23568602857868226</v>
      </c>
      <c r="V84">
        <f>1/(1/Q84-1)</f>
        <v>0.30836284222359656</v>
      </c>
      <c r="X84">
        <f>1/(1+1/V84)</f>
        <v>0.23568602857868229</v>
      </c>
    </row>
    <row r="85" spans="1:24" x14ac:dyDescent="0.25">
      <c r="A85" s="3" t="s">
        <v>2</v>
      </c>
      <c r="B85">
        <v>7.1513999999999994E-2</v>
      </c>
      <c r="C85" s="5">
        <v>3.6960000000000001E-3</v>
      </c>
      <c r="D85" s="7">
        <f t="shared" ref="D85:D88" si="17">C85/B85</f>
        <v>5.1682188103028784E-2</v>
      </c>
      <c r="F85">
        <f>B85/$B$40</f>
        <v>1.7038866083833278E-4</v>
      </c>
      <c r="G85">
        <f>((C85/$B$40)^2+((B85*$C$40)/($B$40^2))^2)^0.5</f>
        <v>8.8577890173125624E-6</v>
      </c>
      <c r="H85" s="7">
        <f t="shared" ref="H85:H88" si="18">G85/F85</f>
        <v>5.1985789275713366E-2</v>
      </c>
      <c r="J85">
        <f>F84/F85</f>
        <v>38.259025473801209</v>
      </c>
      <c r="K85">
        <f>((G84/F85)^2+((F84*G85)/(F85^2)))^0.5</f>
        <v>1.7290187978737392</v>
      </c>
      <c r="L85" s="7">
        <f>K85/J85</f>
        <v>4.5192442213608568E-2</v>
      </c>
      <c r="Q85" t="s">
        <v>59</v>
      </c>
      <c r="V85" t="s">
        <v>61</v>
      </c>
    </row>
    <row r="86" spans="1:24" x14ac:dyDescent="0.25">
      <c r="A86" s="3" t="s">
        <v>4</v>
      </c>
      <c r="B86">
        <v>24.20457</v>
      </c>
      <c r="C86" s="5">
        <v>0.63503799999999999</v>
      </c>
      <c r="D86" s="7">
        <f t="shared" si="17"/>
        <v>2.6236285131278927E-2</v>
      </c>
      <c r="F86">
        <f>B86/$B$41</f>
        <v>8.5592447713012276E-2</v>
      </c>
      <c r="G86">
        <f>((C86/$B$41)^2+((B86*$C$41)/($B$41^2))^2)^0.5</f>
        <v>2.3167724564809884E-3</v>
      </c>
      <c r="H86" s="7">
        <f t="shared" si="18"/>
        <v>2.7067486891472304E-2</v>
      </c>
      <c r="L86" s="7"/>
      <c r="Q86">
        <f>1-B87/B84</f>
        <v>-4.3281685568813844E-2</v>
      </c>
      <c r="V86">
        <f>4*X84^3-6*X84^2+4*X84-X84^4</f>
        <v>0.65873857988718654</v>
      </c>
    </row>
    <row r="87" spans="1:24" x14ac:dyDescent="0.25">
      <c r="A87" s="3" t="s">
        <v>9</v>
      </c>
      <c r="B87">
        <v>33.039020000000001</v>
      </c>
      <c r="C87" s="5">
        <v>0.97821100000000005</v>
      </c>
      <c r="D87" s="7">
        <f t="shared" si="17"/>
        <v>2.9607748655983139E-2</v>
      </c>
      <c r="F87">
        <f>B87/$B$42</f>
        <v>0.7683002025824025</v>
      </c>
      <c r="G87">
        <f>((C87/$B$42)^2+((B87*$C$42)/($B$42^2))^2)^0.5</f>
        <v>2.4300744026182389E-2</v>
      </c>
      <c r="H87" s="7">
        <f t="shared" si="18"/>
        <v>3.1629230272884203E-2</v>
      </c>
      <c r="L87" s="7"/>
    </row>
    <row r="88" spans="1:24" x14ac:dyDescent="0.25">
      <c r="A88" s="3" t="s">
        <v>5</v>
      </c>
      <c r="B88">
        <v>0.23147000000000001</v>
      </c>
      <c r="C88" s="5">
        <v>1.0513E-2</v>
      </c>
      <c r="D88" s="7">
        <f t="shared" si="17"/>
        <v>4.5418412753272561E-2</v>
      </c>
      <c r="F88">
        <f>B88/$B$43</f>
        <v>2.7918869095590988E-5</v>
      </c>
      <c r="G88">
        <f>((C88/$B$43)^2+((B88*$C$43)/($B$43^2))^2)^0.5</f>
        <v>1.3369938376476321E-6</v>
      </c>
      <c r="H88" s="7">
        <f t="shared" si="18"/>
        <v>4.7888538503114843E-2</v>
      </c>
      <c r="J88">
        <f>F84/F88</f>
        <v>233.49456215940094</v>
      </c>
      <c r="K88">
        <f>((G84/F88)^2+((F84*G88)/(F88^2)))^0.5</f>
        <v>6.9605928449867918</v>
      </c>
      <c r="L88" s="7">
        <f>K88/J88</f>
        <v>2.981051370367661E-2</v>
      </c>
    </row>
    <row r="90" spans="1:24" x14ac:dyDescent="0.25">
      <c r="A90" s="2" t="s">
        <v>13</v>
      </c>
    </row>
    <row r="91" spans="1:24" x14ac:dyDescent="0.25">
      <c r="A91" s="3" t="s">
        <v>23</v>
      </c>
      <c r="B91" t="s">
        <v>6</v>
      </c>
      <c r="C91" s="6" t="s">
        <v>7</v>
      </c>
      <c r="D91" t="s">
        <v>18</v>
      </c>
    </row>
    <row r="92" spans="1:24" x14ac:dyDescent="0.25">
      <c r="A92" s="3" t="s">
        <v>1</v>
      </c>
      <c r="F92" t="s">
        <v>15</v>
      </c>
      <c r="G92" s="4" t="s">
        <v>7</v>
      </c>
      <c r="H92" s="4" t="s">
        <v>18</v>
      </c>
      <c r="J92" t="s">
        <v>17</v>
      </c>
      <c r="K92" s="4" t="s">
        <v>7</v>
      </c>
      <c r="Q92" t="s">
        <v>58</v>
      </c>
      <c r="T92" t="s">
        <v>63</v>
      </c>
      <c r="V92" t="s">
        <v>60</v>
      </c>
      <c r="X92" t="s">
        <v>62</v>
      </c>
    </row>
    <row r="93" spans="1:24" x14ac:dyDescent="0.25">
      <c r="A93" s="3" t="s">
        <v>3</v>
      </c>
      <c r="B93">
        <v>32.483609999999999</v>
      </c>
      <c r="C93" s="5">
        <v>0.68605799999999995</v>
      </c>
      <c r="D93" s="7">
        <f>C93/B93</f>
        <v>2.1120127966072735E-2</v>
      </c>
      <c r="F93">
        <f>B93/$B$39</f>
        <v>6.6867226125387818E-3</v>
      </c>
      <c r="G93">
        <f>((C93/$B$39)^2+((B93*$C$39)/($B$39^2))^2)^0.5</f>
        <v>1.4537439434025466E-4</v>
      </c>
      <c r="H93" s="7">
        <f>G93/F93</f>
        <v>2.1740754441892367E-2</v>
      </c>
      <c r="Q93">
        <f>1-B95/B93</f>
        <v>-0.48148004485954621</v>
      </c>
      <c r="V93">
        <f>1/(1/Q93-1)</f>
        <v>-0.32499934543849601</v>
      </c>
      <c r="X93">
        <f>1/(1+1/V93)</f>
        <v>-0.48148004485954621</v>
      </c>
    </row>
    <row r="94" spans="1:24" x14ac:dyDescent="0.25">
      <c r="A94" s="3" t="s">
        <v>2</v>
      </c>
      <c r="B94">
        <v>2.3562620000000001</v>
      </c>
      <c r="C94" s="5">
        <v>0.11811099999999999</v>
      </c>
      <c r="D94" s="7">
        <f t="shared" ref="D94:D96" si="19">C94/B94</f>
        <v>5.012642906434004E-2</v>
      </c>
      <c r="F94">
        <f>B94/$B$40</f>
        <v>5.6140102184782242E-3</v>
      </c>
      <c r="G94">
        <f>((C94/$B$40)^2+((B94*$C$40)/($B$40^2))^2)^0.5</f>
        <v>2.8316728129669185E-4</v>
      </c>
      <c r="H94" s="7">
        <f t="shared" ref="H94:H97" si="20">G94/F94</f>
        <v>5.0439395419100128E-2</v>
      </c>
      <c r="J94">
        <f>F93/F94</f>
        <v>1.1910777416346305</v>
      </c>
      <c r="K94">
        <f>((G93/F94)^2+((F93*G94)/(F94^2)))^0.5</f>
        <v>0.24647066461890313</v>
      </c>
      <c r="L94" s="7">
        <f>K94/J94</f>
        <v>0.20693079553367166</v>
      </c>
      <c r="Q94" t="s">
        <v>59</v>
      </c>
      <c r="V94" t="s">
        <v>61</v>
      </c>
    </row>
    <row r="95" spans="1:24" x14ac:dyDescent="0.25">
      <c r="A95" s="3" t="s">
        <v>4</v>
      </c>
      <c r="B95">
        <v>48.123820000000002</v>
      </c>
      <c r="C95" s="5">
        <v>1.036762</v>
      </c>
      <c r="D95" s="7">
        <f t="shared" si="19"/>
        <v>2.1543634732238626E-2</v>
      </c>
      <c r="F95">
        <f>B95/$B$41</f>
        <v>0.17017594392713503</v>
      </c>
      <c r="G95">
        <f>((C95/$B$41)^2+((B95*$C$41)/($B$41^2))^2)^0.5</f>
        <v>3.8372105145094565E-3</v>
      </c>
      <c r="H95" s="7">
        <f t="shared" si="20"/>
        <v>2.2548489674618474E-2</v>
      </c>
      <c r="L95" s="7"/>
      <c r="Q95">
        <f>1-B96/B93</f>
        <v>-0.31526175816049995</v>
      </c>
      <c r="V95">
        <f>4*X93^3-6*X93^2+4*X93-X93^4</f>
        <v>-3.8170729583973144</v>
      </c>
    </row>
    <row r="96" spans="1:24" x14ac:dyDescent="0.25">
      <c r="A96" s="3" t="s">
        <v>9</v>
      </c>
      <c r="B96">
        <v>42.724449999999997</v>
      </c>
      <c r="C96" s="5">
        <v>1.0892500000000001</v>
      </c>
      <c r="D96" s="7">
        <f t="shared" si="19"/>
        <v>2.5494769388488329E-2</v>
      </c>
      <c r="F96">
        <f>B96/$B$42</f>
        <v>0.99352836707086722</v>
      </c>
      <c r="G96">
        <f>((C96/$B$42)^2+((B96*$C$42)/($B$42^2))^2)^0.5</f>
        <v>2.7636750077403266E-2</v>
      </c>
      <c r="H96" s="7">
        <f t="shared" si="20"/>
        <v>2.7816770002131171E-2</v>
      </c>
      <c r="L96" s="7"/>
    </row>
    <row r="97" spans="1:24" x14ac:dyDescent="0.25">
      <c r="A97" s="3" t="s">
        <v>5</v>
      </c>
      <c r="B97">
        <v>11.745451524736868</v>
      </c>
      <c r="C97" s="5">
        <v>0.34007433616006866</v>
      </c>
      <c r="D97" s="7">
        <v>2.8953704797456674E-2</v>
      </c>
      <c r="F97">
        <f>B97/$B$43</f>
        <v>1.4166834733993097E-3</v>
      </c>
      <c r="G97">
        <f>((C97/$B$43)^2+((B97*$C$43)/($B$43^2))^2)^0.5</f>
        <v>4.6314867431092955E-5</v>
      </c>
      <c r="H97" s="7">
        <f t="shared" si="20"/>
        <v>3.2692459748938245E-2</v>
      </c>
      <c r="J97">
        <f>F93/F97</f>
        <v>4.7199834953210091</v>
      </c>
      <c r="K97">
        <f>((G93/F97)^2+((F93*G97)/(F97^2)))^0.5</f>
        <v>0.40600235754481939</v>
      </c>
      <c r="L97" s="7">
        <f>K97/J97</f>
        <v>8.601774941528835E-2</v>
      </c>
    </row>
    <row r="99" spans="1:24" x14ac:dyDescent="0.25">
      <c r="A99" s="2" t="s">
        <v>13</v>
      </c>
    </row>
    <row r="100" spans="1:24" x14ac:dyDescent="0.25">
      <c r="A100" s="3" t="s">
        <v>24</v>
      </c>
      <c r="B100" t="s">
        <v>6</v>
      </c>
      <c r="C100" s="6" t="s">
        <v>7</v>
      </c>
      <c r="D100" t="s">
        <v>18</v>
      </c>
    </row>
    <row r="101" spans="1:24" x14ac:dyDescent="0.25">
      <c r="A101" s="3" t="s">
        <v>1</v>
      </c>
      <c r="F101" t="s">
        <v>15</v>
      </c>
      <c r="G101" s="4" t="s">
        <v>7</v>
      </c>
      <c r="H101" s="4" t="s">
        <v>18</v>
      </c>
      <c r="J101" t="s">
        <v>17</v>
      </c>
      <c r="K101" s="4" t="s">
        <v>7</v>
      </c>
      <c r="Q101" t="s">
        <v>58</v>
      </c>
      <c r="T101" t="s">
        <v>63</v>
      </c>
      <c r="V101" t="s">
        <v>60</v>
      </c>
      <c r="X101" t="s">
        <v>62</v>
      </c>
    </row>
    <row r="102" spans="1:24" x14ac:dyDescent="0.25">
      <c r="A102" s="3" t="s">
        <v>3</v>
      </c>
      <c r="B102">
        <v>45.828749999999999</v>
      </c>
      <c r="C102" s="5">
        <v>0.96389199999999997</v>
      </c>
      <c r="D102" s="7">
        <f>C102/B102</f>
        <v>2.103247415650656E-2</v>
      </c>
      <c r="F102">
        <f>B102/$B$39</f>
        <v>9.4338079705238026E-3</v>
      </c>
      <c r="G102">
        <f>((C102/$B$39)^2+((B102*$C$39)/($B$39^2))^2)^0.5</f>
        <v>2.0429489303127609E-4</v>
      </c>
      <c r="H102" s="7">
        <f>G102/F102</f>
        <v>2.1655612841558914E-2</v>
      </c>
      <c r="Q102">
        <f>1-B104/B102</f>
        <v>-0.41430390311758458</v>
      </c>
      <c r="V102">
        <f>1/(1/Q102-1)</f>
        <v>-0.29293838630037322</v>
      </c>
      <c r="X102">
        <f>1/(1+1/V102)</f>
        <v>-0.41430390311758458</v>
      </c>
    </row>
    <row r="103" spans="1:24" x14ac:dyDescent="0.25">
      <c r="A103" s="3" t="s">
        <v>2</v>
      </c>
      <c r="B103">
        <v>5.871378</v>
      </c>
      <c r="C103" s="5">
        <v>0.29124899999999998</v>
      </c>
      <c r="D103" s="7">
        <f t="shared" ref="D103:D106" si="21">C103/B103</f>
        <v>4.9604879808453822E-2</v>
      </c>
      <c r="F103">
        <f>B103/$B$40</f>
        <v>1.3989096326532549E-2</v>
      </c>
      <c r="G103">
        <f>((C103/$B$40)^2+((B103*$C$40)/($B$40^2))^2)^0.5</f>
        <v>6.9835130011962029E-4</v>
      </c>
      <c r="H103" s="7">
        <f t="shared" ref="H103:H106" si="22">G103/F103</f>
        <v>4.9921115976239709E-2</v>
      </c>
      <c r="J103">
        <f>F102/F103</f>
        <v>0.67436864757526072</v>
      </c>
      <c r="K103">
        <f>((G102/F103)^2+((F102*G103)/(F103^2)))^0.5</f>
        <v>0.18406115390964192</v>
      </c>
      <c r="L103" s="7">
        <f>K103/J103</f>
        <v>0.27293848041638141</v>
      </c>
      <c r="Q103" t="s">
        <v>59</v>
      </c>
      <c r="V103" t="s">
        <v>61</v>
      </c>
    </row>
    <row r="104" spans="1:24" x14ac:dyDescent="0.25">
      <c r="A104" s="3" t="s">
        <v>4</v>
      </c>
      <c r="B104">
        <v>64.815780000000004</v>
      </c>
      <c r="C104" s="5">
        <v>1.3728860000000001</v>
      </c>
      <c r="D104" s="7">
        <f t="shared" si="21"/>
        <v>2.1181354293661202E-2</v>
      </c>
      <c r="F104">
        <f>B104/$B$41</f>
        <v>0.2292022234077328</v>
      </c>
      <c r="G104">
        <f>((C104/$B$41)^2+((B104*$C$41)/($B$41^2))^2)^0.5</f>
        <v>5.0888879286078367E-3</v>
      </c>
      <c r="H104" s="7">
        <f t="shared" si="22"/>
        <v>2.2202611532066614E-2</v>
      </c>
      <c r="L104" s="7"/>
      <c r="Q104">
        <f>1-B105/B102</f>
        <v>-0.30240165834765298</v>
      </c>
      <c r="V104">
        <f>4*X102^3-6*X102^2+4*X102-X102^4</f>
        <v>-3.0010221867903084</v>
      </c>
    </row>
    <row r="105" spans="1:24" x14ac:dyDescent="0.25">
      <c r="A105" s="3" t="s">
        <v>9</v>
      </c>
      <c r="B105">
        <v>59.687440000000002</v>
      </c>
      <c r="C105" s="5">
        <v>1.5091699999999999</v>
      </c>
      <c r="D105" s="7">
        <f t="shared" si="21"/>
        <v>2.5284548977138235E-2</v>
      </c>
      <c r="F105">
        <f>B105/$B$42</f>
        <v>1.3879912976724187</v>
      </c>
      <c r="G105">
        <f>((C105/$B$42)^2+((B105*$C$42)/($B$42^2))^2)^0.5</f>
        <v>3.8342184842171514E-2</v>
      </c>
      <c r="H105" s="7">
        <f t="shared" si="22"/>
        <v>2.7624225675239568E-2</v>
      </c>
      <c r="L105" s="7"/>
    </row>
    <row r="106" spans="1:24" x14ac:dyDescent="0.25">
      <c r="A106" s="3" t="s">
        <v>5</v>
      </c>
      <c r="B106">
        <v>28.02983</v>
      </c>
      <c r="C106" s="5">
        <v>0.79213900000000004</v>
      </c>
      <c r="D106" s="7">
        <f t="shared" si="21"/>
        <v>2.8260570970284157E-2</v>
      </c>
      <c r="F106">
        <f>B106/$B$43</f>
        <v>3.3808318768811041E-3</v>
      </c>
      <c r="G106">
        <f>((C106/$B$43)^2+((B106*$C$43)/($B$43^2))^2)^0.5</f>
        <v>1.0845779136101691E-4</v>
      </c>
      <c r="H106" s="7">
        <f t="shared" si="22"/>
        <v>3.2080208454811347E-2</v>
      </c>
      <c r="J106">
        <f>F102/F106</f>
        <v>2.7903806856041329</v>
      </c>
      <c r="K106">
        <f>((G102/F106)^2+((F102*G106)/(F106^2)))^0.5</f>
        <v>0.30523346014720582</v>
      </c>
      <c r="L106" s="7">
        <f>K106/J106</f>
        <v>0.10938774831761748</v>
      </c>
    </row>
    <row r="108" spans="1:24" x14ac:dyDescent="0.25">
      <c r="A108" s="2" t="s">
        <v>13</v>
      </c>
    </row>
    <row r="109" spans="1:24" x14ac:dyDescent="0.25">
      <c r="A109" s="3" t="s">
        <v>25</v>
      </c>
      <c r="B109" t="s">
        <v>6</v>
      </c>
      <c r="C109" s="6" t="s">
        <v>7</v>
      </c>
      <c r="D109" t="s">
        <v>18</v>
      </c>
    </row>
    <row r="110" spans="1:24" x14ac:dyDescent="0.25">
      <c r="A110" s="3" t="s">
        <v>1</v>
      </c>
      <c r="F110" t="s">
        <v>15</v>
      </c>
      <c r="G110" s="4" t="s">
        <v>7</v>
      </c>
      <c r="H110" s="4" t="s">
        <v>18</v>
      </c>
      <c r="J110" t="s">
        <v>17</v>
      </c>
      <c r="K110" s="4" t="s">
        <v>7</v>
      </c>
    </row>
    <row r="111" spans="1:24" x14ac:dyDescent="0.25">
      <c r="A111" s="3" t="s">
        <v>3</v>
      </c>
      <c r="B111">
        <v>40.866160000000001</v>
      </c>
      <c r="C111" s="5">
        <v>0.94633100000000003</v>
      </c>
      <c r="D111" s="7">
        <f>C111/B111</f>
        <v>2.3156836854747301E-2</v>
      </c>
      <c r="F111">
        <f>B111/$B$39</f>
        <v>8.4122631739399611E-3</v>
      </c>
      <c r="G111">
        <f>((C111/$B$39)^2+((B111*$C$39)/($B$39^2))^2)^0.5</f>
        <v>1.9957457316437476E-4</v>
      </c>
      <c r="H111" s="7">
        <f>G111/F111</f>
        <v>2.372424269638038E-2</v>
      </c>
      <c r="Q111" t="s">
        <v>58</v>
      </c>
      <c r="T111" t="s">
        <v>63</v>
      </c>
      <c r="V111" t="s">
        <v>60</v>
      </c>
      <c r="X111" t="s">
        <v>62</v>
      </c>
    </row>
    <row r="112" spans="1:24" x14ac:dyDescent="0.25">
      <c r="A112" s="3" t="s">
        <v>2</v>
      </c>
      <c r="B112">
        <v>2.7191100000000001</v>
      </c>
      <c r="C112" s="5">
        <v>0.18270400000000001</v>
      </c>
      <c r="D112" s="7">
        <f t="shared" ref="D112:D115" si="23">C112/B112</f>
        <v>6.7192574040770697E-2</v>
      </c>
      <c r="F112">
        <f>B112/$B$40</f>
        <v>6.478528841515215E-3</v>
      </c>
      <c r="G112">
        <f>((C112/$B$40)^2+((B112*$C$40)/($B$40^2))^2)^0.5</f>
        <v>4.3682369974716356E-4</v>
      </c>
      <c r="H112" s="7">
        <f t="shared" ref="H112:H115" si="24">G112/F112</f>
        <v>6.7426372627677936E-2</v>
      </c>
      <c r="J112">
        <f>F111/F112</f>
        <v>1.298483556950945</v>
      </c>
      <c r="K112">
        <f>((G111/F112)^2+((F111*G112)/(F112^2)))^0.5</f>
        <v>0.29749120558022829</v>
      </c>
      <c r="L112" s="7">
        <f>K112/J112</f>
        <v>0.22910664057909755</v>
      </c>
      <c r="Q112">
        <f>1-B114/B112</f>
        <v>-18.614506217107802</v>
      </c>
      <c r="V112">
        <f>1/(1/Q112-1)</f>
        <v>-0.94901732478344025</v>
      </c>
      <c r="X112">
        <f>1/(1+1/V112)</f>
        <v>-18.61450621710782</v>
      </c>
    </row>
    <row r="113" spans="1:24" x14ac:dyDescent="0.25">
      <c r="A113" s="3" t="s">
        <v>4</v>
      </c>
      <c r="B113">
        <v>58.330979999999997</v>
      </c>
      <c r="C113" s="5">
        <v>1.3697520000000001</v>
      </c>
      <c r="D113" s="7">
        <f t="shared" si="23"/>
        <v>2.3482410204663115E-2</v>
      </c>
      <c r="F113">
        <f>B113/$B$41</f>
        <v>0.20627060739764286</v>
      </c>
      <c r="G113">
        <f>((C113/$B$41)^2+((B113*$C$41)/($B$41^2))^2)^0.5</f>
        <v>5.0345655771386064E-3</v>
      </c>
      <c r="H113" s="7">
        <f t="shared" si="24"/>
        <v>2.4407576244894202E-2</v>
      </c>
      <c r="L113" s="7"/>
      <c r="Q113" t="s">
        <v>59</v>
      </c>
      <c r="V113" t="s">
        <v>61</v>
      </c>
    </row>
    <row r="114" spans="1:24" x14ac:dyDescent="0.25">
      <c r="A114" s="3" t="s">
        <v>9</v>
      </c>
      <c r="B114">
        <v>53.334000000000003</v>
      </c>
      <c r="C114" s="5">
        <v>1.4464889999999999</v>
      </c>
      <c r="D114" s="7">
        <f t="shared" si="23"/>
        <v>2.712132973337833E-2</v>
      </c>
      <c r="F114">
        <f>B114/$B$42</f>
        <v>1.2402463210025556</v>
      </c>
      <c r="G114">
        <f>((C114/$B$42)^2+((B114*$C$42)/($B$42^2))^2)^0.5</f>
        <v>3.6357540160601963E-2</v>
      </c>
      <c r="H114" s="7">
        <f t="shared" si="24"/>
        <v>2.9314773642071579E-2</v>
      </c>
      <c r="L114" s="7"/>
      <c r="Q114">
        <f>1-B115/B112</f>
        <v>-3.1558487887580862</v>
      </c>
      <c r="V114">
        <f>4*X112^3-6*X112^2+4*X112-X112^4</f>
        <v>-148015.2912086171</v>
      </c>
    </row>
    <row r="115" spans="1:24" x14ac:dyDescent="0.25">
      <c r="A115" s="3" t="s">
        <v>5</v>
      </c>
      <c r="B115">
        <v>11.30021</v>
      </c>
      <c r="C115" s="5">
        <v>0.37127900000000003</v>
      </c>
      <c r="D115" s="7">
        <f t="shared" si="23"/>
        <v>3.2855938075487097E-2</v>
      </c>
      <c r="F115">
        <f>B115/$B$43</f>
        <v>1.3629804455985149E-3</v>
      </c>
      <c r="G115">
        <f>((C115/$B$43)^2+((B115*$C$43)/($B$43^2))^2)^0.5</f>
        <v>4.9331468225490931E-5</v>
      </c>
      <c r="H115" s="7">
        <f t="shared" si="24"/>
        <v>3.619381949667546E-2</v>
      </c>
      <c r="J115">
        <f>F111/F115</f>
        <v>6.1719617483183704</v>
      </c>
      <c r="K115">
        <f>((G111/F115)^2+((F111*G115)/(F115^2)))^0.5</f>
        <v>0.49480014628759489</v>
      </c>
      <c r="L115" s="7">
        <f>K115/J115</f>
        <v>8.0169023474976897E-2</v>
      </c>
    </row>
    <row r="117" spans="1:24" x14ac:dyDescent="0.25">
      <c r="A117" s="2" t="s">
        <v>13</v>
      </c>
    </row>
    <row r="118" spans="1:24" x14ac:dyDescent="0.25">
      <c r="A118" s="3" t="s">
        <v>26</v>
      </c>
      <c r="B118" t="s">
        <v>6</v>
      </c>
      <c r="C118" s="6" t="s">
        <v>7</v>
      </c>
      <c r="D118" t="s">
        <v>18</v>
      </c>
    </row>
    <row r="119" spans="1:24" x14ac:dyDescent="0.25">
      <c r="A119" s="3" t="s">
        <v>1</v>
      </c>
      <c r="F119" t="s">
        <v>15</v>
      </c>
      <c r="G119" s="4" t="s">
        <v>7</v>
      </c>
      <c r="H119" s="4" t="s">
        <v>18</v>
      </c>
      <c r="J119" t="s">
        <v>17</v>
      </c>
      <c r="K119" s="4" t="s">
        <v>7</v>
      </c>
      <c r="Q119" t="s">
        <v>58</v>
      </c>
      <c r="T119" t="s">
        <v>63</v>
      </c>
      <c r="V119" t="s">
        <v>60</v>
      </c>
      <c r="X119" t="s">
        <v>62</v>
      </c>
    </row>
    <row r="120" spans="1:24" x14ac:dyDescent="0.25">
      <c r="A120" s="3" t="s">
        <v>3</v>
      </c>
      <c r="B120">
        <v>24.341570000000001</v>
      </c>
      <c r="C120" s="5">
        <v>0.230716</v>
      </c>
      <c r="D120" s="7">
        <f>C120/B120</f>
        <v>9.4782711221995958E-3</v>
      </c>
      <c r="F120">
        <f>B120/$B$39</f>
        <v>5.0106908235782793E-3</v>
      </c>
      <c r="G120">
        <f>((C120/$B$39)^2+((B120*$C$39)/($B$39^2))^2)^0.5</f>
        <v>5.4068632862926802E-5</v>
      </c>
      <c r="H120" s="7">
        <f>G120/F120</f>
        <v>1.0790654376139462E-2</v>
      </c>
      <c r="Q120">
        <f>1-B122/B120</f>
        <v>-0.20027385250828122</v>
      </c>
      <c r="V120">
        <f>1/(1/Q120-1)</f>
        <v>-0.16685679862954397</v>
      </c>
      <c r="X120">
        <f>1/(1+1/V120)</f>
        <v>-0.20027385250828125</v>
      </c>
    </row>
    <row r="121" spans="1:24" x14ac:dyDescent="0.25">
      <c r="A121" s="3" t="s">
        <v>2</v>
      </c>
      <c r="B121">
        <v>0.75037699999999996</v>
      </c>
      <c r="C121" s="5">
        <v>4.6158999999999999E-2</v>
      </c>
      <c r="D121" s="7">
        <f t="shared" ref="D121:D124" si="25">C121/B121</f>
        <v>6.151441208885667E-2</v>
      </c>
      <c r="F121">
        <f>B121/$B$40</f>
        <v>1.7878419911330039E-3</v>
      </c>
      <c r="G121">
        <f>((C121/$B$40)^2+((B121*$C$40)/($B$40^2))^2)^0.5</f>
        <v>1.1043447467055208E-4</v>
      </c>
      <c r="H121" s="7">
        <f t="shared" ref="H121:H124" si="26">G121/F121</f>
        <v>6.1769706281798856E-2</v>
      </c>
      <c r="J121">
        <f>F120/F121</f>
        <v>2.8026474646133961</v>
      </c>
      <c r="K121">
        <f>((G120/F121)^2+((F120*G121)/(F121^2)))^0.5</f>
        <v>0.41717300184233952</v>
      </c>
      <c r="L121" s="7">
        <f>K121/J121</f>
        <v>0.14884961705302646</v>
      </c>
      <c r="Q121" t="s">
        <v>59</v>
      </c>
      <c r="V121" t="s">
        <v>61</v>
      </c>
    </row>
    <row r="122" spans="1:24" x14ac:dyDescent="0.25">
      <c r="A122" s="3" t="s">
        <v>4</v>
      </c>
      <c r="B122">
        <v>29.216550000000002</v>
      </c>
      <c r="C122" s="5">
        <v>0.31614500000000001</v>
      </c>
      <c r="D122" s="7">
        <f t="shared" si="25"/>
        <v>1.0820750567743282E-2</v>
      </c>
      <c r="F122">
        <f>B122/$B$41</f>
        <v>0.10331586259246121</v>
      </c>
      <c r="G122">
        <f>((C122/$B$41)^2+((B122*$C$41)/($B$41^2))^2)^0.5</f>
        <v>1.3125377953601663E-3</v>
      </c>
      <c r="H122" s="7">
        <f t="shared" si="26"/>
        <v>1.2704126572872848E-2</v>
      </c>
      <c r="L122" s="7"/>
      <c r="Q122">
        <f>1-B123/B120</f>
        <v>0.2549026213181812</v>
      </c>
      <c r="V122">
        <f>4*X120^3-6*X120^2+4*X120-X120^4</f>
        <v>-1.0754935165943222</v>
      </c>
    </row>
    <row r="123" spans="1:24" x14ac:dyDescent="0.25">
      <c r="A123" s="3" t="s">
        <v>9</v>
      </c>
      <c r="B123">
        <v>18.136839999999999</v>
      </c>
      <c r="C123" s="5">
        <v>0.31638899999999998</v>
      </c>
      <c r="D123" s="7">
        <f t="shared" si="25"/>
        <v>1.7444549326122962E-2</v>
      </c>
      <c r="F123">
        <f>B123/$B$42</f>
        <v>0.42176002333618307</v>
      </c>
      <c r="G123">
        <f>((C123/$B$42)^2+((B123*$C$42)/($B$42^2))^2)^0.5</f>
        <v>8.7264760926006636E-3</v>
      </c>
      <c r="H123" s="7">
        <f t="shared" si="26"/>
        <v>2.0690619332702446E-2</v>
      </c>
      <c r="L123" s="7"/>
    </row>
    <row r="124" spans="1:24" x14ac:dyDescent="0.25">
      <c r="A124" s="3" t="s">
        <v>5</v>
      </c>
      <c r="B124">
        <v>0.92340699999999998</v>
      </c>
      <c r="C124" s="5">
        <v>5.0324000000000001E-2</v>
      </c>
      <c r="D124" s="7">
        <f t="shared" si="25"/>
        <v>5.4498179026149902E-2</v>
      </c>
      <c r="F124">
        <f>B124/$B$43</f>
        <v>1.1137719425822953E-4</v>
      </c>
      <c r="G124">
        <f>((C124/$B$43)^2+((B124*$C$43)/($B$43^2))^2)^0.5</f>
        <v>6.3009686783044833E-6</v>
      </c>
      <c r="H124" s="7">
        <f t="shared" si="26"/>
        <v>5.6573239434417812E-2</v>
      </c>
      <c r="J124">
        <f>F120/F124</f>
        <v>44.988481321956499</v>
      </c>
      <c r="K124">
        <f>((G120/F124)^2+((F120*G124)/(F124^2)))^0.5</f>
        <v>1.667576334399435</v>
      </c>
      <c r="L124" s="7">
        <f>K124/J124</f>
        <v>3.706673987204763E-2</v>
      </c>
    </row>
    <row r="126" spans="1:24" x14ac:dyDescent="0.25">
      <c r="A126" s="2" t="s">
        <v>13</v>
      </c>
    </row>
    <row r="127" spans="1:24" x14ac:dyDescent="0.25">
      <c r="A127" s="3" t="s">
        <v>27</v>
      </c>
      <c r="B127" t="s">
        <v>6</v>
      </c>
      <c r="C127" s="6" t="s">
        <v>7</v>
      </c>
      <c r="D127" t="s">
        <v>18</v>
      </c>
    </row>
    <row r="128" spans="1:24" x14ac:dyDescent="0.25">
      <c r="A128" s="3" t="s">
        <v>1</v>
      </c>
      <c r="F128" t="s">
        <v>15</v>
      </c>
      <c r="G128" s="4" t="s">
        <v>7</v>
      </c>
      <c r="H128" s="4" t="s">
        <v>18</v>
      </c>
      <c r="J128" t="s">
        <v>17</v>
      </c>
      <c r="K128" s="4" t="s">
        <v>7</v>
      </c>
      <c r="Q128" t="s">
        <v>58</v>
      </c>
      <c r="T128" t="s">
        <v>63</v>
      </c>
      <c r="V128" t="s">
        <v>60</v>
      </c>
      <c r="X128" t="s">
        <v>62</v>
      </c>
    </row>
    <row r="129" spans="1:24" x14ac:dyDescent="0.25">
      <c r="A129" s="3" t="s">
        <v>3</v>
      </c>
      <c r="B129">
        <v>26.121670000000002</v>
      </c>
      <c r="C129" s="5">
        <v>0.247946</v>
      </c>
      <c r="D129" s="7">
        <f>C129/B129</f>
        <v>9.4919658658883591E-3</v>
      </c>
      <c r="F129">
        <f>B129/$B$39</f>
        <v>5.3771228464532094E-3</v>
      </c>
      <c r="G129">
        <f>((C129/$B$39)^2+((B129*$C$39)/($B$39^2))^2)^0.5</f>
        <v>5.8087367101328978E-5</v>
      </c>
      <c r="H129" s="7">
        <f>G129/F129</f>
        <v>1.0802685517896218E-2</v>
      </c>
      <c r="Q129">
        <f>1-B131/B129</f>
        <v>-0.14184812839301619</v>
      </c>
      <c r="V129">
        <f>1/(1/Q129-1)</f>
        <v>-0.12422679064390695</v>
      </c>
      <c r="X129">
        <f>1/(1+1/V129)</f>
        <v>-0.14184812839301622</v>
      </c>
    </row>
    <row r="130" spans="1:24" x14ac:dyDescent="0.25">
      <c r="A130" s="3" t="s">
        <v>2</v>
      </c>
      <c r="B130">
        <v>0.77009099999999997</v>
      </c>
      <c r="C130" s="5">
        <v>8.4862999999999994E-2</v>
      </c>
      <c r="D130" s="7">
        <f t="shared" ref="D130:D133" si="27">C130/B130</f>
        <v>0.11019866483311712</v>
      </c>
      <c r="F130">
        <f>B130/$B$40</f>
        <v>1.834812403356721E-3</v>
      </c>
      <c r="G130">
        <f>((C130/$B$40)^2+((B130*$C$40)/($B$40^2))^2)^0.5</f>
        <v>2.0245572689231938E-4</v>
      </c>
      <c r="H130" s="7">
        <f t="shared" ref="H130:H133" si="28">G130/F130</f>
        <v>0.11034137687424293</v>
      </c>
      <c r="J130">
        <f>F129/F130</f>
        <v>2.9306117816818564</v>
      </c>
      <c r="K130">
        <f>((G129/F130)^2+((F129*G130)/(F130^2)))^0.5</f>
        <v>0.56953489644557165</v>
      </c>
      <c r="L130" s="7">
        <f>K130/J130</f>
        <v>0.19433993270808453</v>
      </c>
      <c r="Q130" t="s">
        <v>59</v>
      </c>
      <c r="V130" t="s">
        <v>61</v>
      </c>
    </row>
    <row r="131" spans="1:24" x14ac:dyDescent="0.25">
      <c r="A131" s="3" t="s">
        <v>4</v>
      </c>
      <c r="B131">
        <v>29.826979999999999</v>
      </c>
      <c r="C131" s="5">
        <v>0.321293</v>
      </c>
      <c r="D131" s="7">
        <f t="shared" si="27"/>
        <v>1.0771891757060219E-2</v>
      </c>
      <c r="F131">
        <f>B131/$B$41</f>
        <v>0.10547447139474334</v>
      </c>
      <c r="G131">
        <f>((C131/$B$41)^2+((B131*$C$41)/($B$41^2))^2)^0.5</f>
        <v>1.335574387760746E-3</v>
      </c>
      <c r="H131" s="7">
        <f t="shared" si="28"/>
        <v>1.2662536916277058E-2</v>
      </c>
      <c r="L131" s="7"/>
      <c r="Q131">
        <f>1-B132/B129</f>
        <v>0.3100781841283502</v>
      </c>
      <c r="V131">
        <f>4*X129^3-6*X129^2+4*X129-X129^4</f>
        <v>-0.69993915623930447</v>
      </c>
    </row>
    <row r="132" spans="1:24" x14ac:dyDescent="0.25">
      <c r="A132" s="3" t="s">
        <v>9</v>
      </c>
      <c r="B132">
        <v>18.021909999999998</v>
      </c>
      <c r="C132" s="5">
        <v>0.31889099999999998</v>
      </c>
      <c r="D132" s="7">
        <f t="shared" si="27"/>
        <v>1.7694628371798551E-2</v>
      </c>
      <c r="F132">
        <f>B132/$B$42</f>
        <v>0.41908740343756634</v>
      </c>
      <c r="G132">
        <f>((C132/$B$42)^2+((B132*$C$42)/($B$42^2))^2)^0.5</f>
        <v>8.7597217626717259E-3</v>
      </c>
      <c r="H132" s="7">
        <f t="shared" si="28"/>
        <v>2.0901897052548152E-2</v>
      </c>
      <c r="L132" s="7"/>
    </row>
    <row r="133" spans="1:24" x14ac:dyDescent="0.25">
      <c r="A133" s="3" t="s">
        <v>5</v>
      </c>
      <c r="B133">
        <v>0.798844</v>
      </c>
      <c r="C133" s="5">
        <v>8.6555000000000007E-2</v>
      </c>
      <c r="D133" s="7">
        <f t="shared" si="27"/>
        <v>0.10835031620691901</v>
      </c>
      <c r="F133">
        <f>B133/$B$43</f>
        <v>9.6352966102727293E-5</v>
      </c>
      <c r="G133">
        <f>((C133/$B$43)^2+((B133*$C$43)/($B$43^2))^2)^0.5</f>
        <v>1.0541855972215413E-5</v>
      </c>
      <c r="H133" s="7">
        <f t="shared" si="28"/>
        <v>0.10940873331264292</v>
      </c>
      <c r="J133">
        <f>F129/F133</f>
        <v>55.806510831439873</v>
      </c>
      <c r="K133">
        <f>((G129/F133)^2+((F129*G133)/(F133^2)))^0.5</f>
        <v>2.5434543567691343</v>
      </c>
      <c r="L133" s="7">
        <f>K133/J133</f>
        <v>4.5576301382673455E-2</v>
      </c>
    </row>
    <row r="135" spans="1:24" x14ac:dyDescent="0.25">
      <c r="A135" s="2" t="s">
        <v>13</v>
      </c>
    </row>
    <row r="136" spans="1:24" x14ac:dyDescent="0.25">
      <c r="A136" s="3" t="s">
        <v>28</v>
      </c>
      <c r="B136" t="s">
        <v>6</v>
      </c>
      <c r="C136" s="6" t="s">
        <v>7</v>
      </c>
      <c r="D136" t="s">
        <v>18</v>
      </c>
    </row>
    <row r="137" spans="1:24" x14ac:dyDescent="0.25">
      <c r="A137" s="3" t="s">
        <v>1</v>
      </c>
      <c r="F137" t="s">
        <v>15</v>
      </c>
      <c r="G137" s="4" t="s">
        <v>7</v>
      </c>
      <c r="H137" s="4" t="s">
        <v>18</v>
      </c>
      <c r="J137" t="s">
        <v>17</v>
      </c>
      <c r="K137" s="4" t="s">
        <v>7</v>
      </c>
      <c r="Q137" t="s">
        <v>58</v>
      </c>
      <c r="T137" t="s">
        <v>63</v>
      </c>
      <c r="V137" t="s">
        <v>60</v>
      </c>
      <c r="X137" t="s">
        <v>62</v>
      </c>
    </row>
    <row r="138" spans="1:24" x14ac:dyDescent="0.25">
      <c r="A138" s="3" t="s">
        <v>3</v>
      </c>
      <c r="B138">
        <v>23.48828</v>
      </c>
      <c r="C138" s="5">
        <v>0.23805799999999999</v>
      </c>
      <c r="D138" s="7">
        <f>C138/B138</f>
        <v>1.0135182312199956E-2</v>
      </c>
      <c r="F138">
        <f>B138/$B$39</f>
        <v>4.8350418258821118E-3</v>
      </c>
      <c r="G138">
        <f>((C138/$B$39)^2+((B138*$C$39)/($B$39^2))^2)^0.5</f>
        <v>5.4984124321883884E-5</v>
      </c>
      <c r="H138" s="7">
        <f>G138/F138</f>
        <v>1.1372005931272891E-2</v>
      </c>
      <c r="Q138">
        <f>1-B140/B138</f>
        <v>-0.21988285221395532</v>
      </c>
      <c r="V138">
        <f>1/(1/Q138-1)</f>
        <v>-0.18024915410106124</v>
      </c>
      <c r="X138">
        <f>1/(1+1/V138)</f>
        <v>-0.21988285221395534</v>
      </c>
    </row>
    <row r="139" spans="1:24" x14ac:dyDescent="0.25">
      <c r="A139" s="3" t="s">
        <v>2</v>
      </c>
      <c r="B139">
        <v>0.72781600000000002</v>
      </c>
      <c r="C139" s="5">
        <v>5.2026999999999997E-2</v>
      </c>
      <c r="D139" s="7">
        <f t="shared" ref="D139:D142" si="29">C139/B139</f>
        <v>7.1483726656187824E-2</v>
      </c>
      <c r="F139">
        <f>B139/$B$40</f>
        <v>1.7340883404188274E-3</v>
      </c>
      <c r="G139">
        <f>((C139/$B$40)^2+((B139*$C$40)/($B$40^2))^2)^0.5</f>
        <v>1.2434026358300828E-4</v>
      </c>
      <c r="H139" s="7">
        <f t="shared" ref="H139:H142" si="30">G139/F139</f>
        <v>7.1703534753585207E-2</v>
      </c>
      <c r="J139">
        <f>F138/F139</f>
        <v>2.7882327060190737</v>
      </c>
      <c r="K139">
        <f>((G138/F139)^2+((F138*G139)/(F139^2)))^0.5</f>
        <v>0.44825386250019211</v>
      </c>
      <c r="L139" s="7">
        <f>K139/J139</f>
        <v>0.16076630244402768</v>
      </c>
      <c r="Q139" t="s">
        <v>59</v>
      </c>
      <c r="V139" t="s">
        <v>61</v>
      </c>
    </row>
    <row r="140" spans="1:24" x14ac:dyDescent="0.25">
      <c r="A140" s="3" t="s">
        <v>4</v>
      </c>
      <c r="B140">
        <v>28.652950000000001</v>
      </c>
      <c r="C140" s="5">
        <v>0.325872</v>
      </c>
      <c r="D140" s="7">
        <f t="shared" si="29"/>
        <v>1.1373069788625604E-2</v>
      </c>
      <c r="F140">
        <f>B140/$B$41</f>
        <v>0.10132285451460427</v>
      </c>
      <c r="G140">
        <f>((C140/$B$41)^2+((B140*$C$41)/($B$41^2))^2)^0.5</f>
        <v>1.3352065174943011E-3</v>
      </c>
      <c r="H140" s="7">
        <f t="shared" si="30"/>
        <v>1.3177742809267675E-2</v>
      </c>
      <c r="L140" s="7"/>
      <c r="Q140">
        <f>1-B141/B138</f>
        <v>0.24996296025081433</v>
      </c>
      <c r="V140">
        <f>4*X138^3-6*X138^2+4*X138-X138^4</f>
        <v>-1.2144837922574514</v>
      </c>
    </row>
    <row r="141" spans="1:24" x14ac:dyDescent="0.25">
      <c r="A141" s="3" t="s">
        <v>9</v>
      </c>
      <c r="B141">
        <v>17.617080000000001</v>
      </c>
      <c r="C141" s="5">
        <v>0.31378200000000001</v>
      </c>
      <c r="D141" s="7">
        <f t="shared" si="29"/>
        <v>1.7811237730656838E-2</v>
      </c>
      <c r="F141">
        <f>B141/$B$42</f>
        <v>0.40967335389822068</v>
      </c>
      <c r="G141">
        <f>((C141/$B$42)^2+((B141*$C$42)/($B$42^2))^2)^0.5</f>
        <v>8.603429311857683E-3</v>
      </c>
      <c r="H141" s="7">
        <f t="shared" si="30"/>
        <v>2.1000705147142962E-2</v>
      </c>
      <c r="L141" s="7"/>
    </row>
    <row r="142" spans="1:24" x14ac:dyDescent="0.25">
      <c r="A142" s="3" t="s">
        <v>5</v>
      </c>
      <c r="B142">
        <v>0.86551400000000001</v>
      </c>
      <c r="C142" s="5">
        <v>5.5219999999999998E-2</v>
      </c>
      <c r="D142" s="7">
        <f t="shared" si="29"/>
        <v>6.380023893316572E-2</v>
      </c>
      <c r="F142">
        <f>B142/$B$43</f>
        <v>1.0439440128915772E-4</v>
      </c>
      <c r="G142">
        <f>((C142/$B$43)^2+((B142*$C$43)/($B$43^2))^2)^0.5</f>
        <v>6.8463551565378885E-6</v>
      </c>
      <c r="H142" s="7">
        <f t="shared" si="30"/>
        <v>6.5581631505069446E-2</v>
      </c>
      <c r="J142">
        <f>F138/F142</f>
        <v>46.315144932818093</v>
      </c>
      <c r="K142">
        <f>((G138/F142)^2+((F138*G142)/(F142^2)))^0.5</f>
        <v>1.8206678864858665</v>
      </c>
      <c r="L142" s="7">
        <f>K142/J142</f>
        <v>3.9310421874460627E-2</v>
      </c>
    </row>
    <row r="144" spans="1:24" x14ac:dyDescent="0.25">
      <c r="A144" s="2" t="s">
        <v>13</v>
      </c>
    </row>
    <row r="145" spans="1:24" x14ac:dyDescent="0.25">
      <c r="A145" s="3" t="s">
        <v>30</v>
      </c>
      <c r="B145" t="s">
        <v>6</v>
      </c>
      <c r="C145" s="6" t="s">
        <v>7</v>
      </c>
      <c r="D145" t="s">
        <v>18</v>
      </c>
    </row>
    <row r="146" spans="1:24" x14ac:dyDescent="0.25">
      <c r="A146" s="3" t="s">
        <v>1</v>
      </c>
      <c r="F146" t="s">
        <v>15</v>
      </c>
      <c r="G146" s="4" t="s">
        <v>7</v>
      </c>
      <c r="H146" s="4" t="s">
        <v>18</v>
      </c>
      <c r="J146" t="s">
        <v>17</v>
      </c>
      <c r="K146" s="4" t="s">
        <v>7</v>
      </c>
      <c r="Q146" t="s">
        <v>58</v>
      </c>
      <c r="T146" t="s">
        <v>63</v>
      </c>
      <c r="V146" t="s">
        <v>60</v>
      </c>
      <c r="X146" t="s">
        <v>62</v>
      </c>
    </row>
    <row r="147" spans="1:24" x14ac:dyDescent="0.25">
      <c r="A147" s="3" t="s">
        <v>3</v>
      </c>
      <c r="B147">
        <v>34.1892</v>
      </c>
      <c r="C147" s="5">
        <v>0.49492799999999998</v>
      </c>
      <c r="D147" s="7">
        <f>C147/B147</f>
        <v>1.4476150363272612E-2</v>
      </c>
      <c r="F147">
        <f>B147/$B$39</f>
        <v>7.0378168172998915E-3</v>
      </c>
      <c r="G147">
        <f>((C147/$B$39)^2+((B147*$C$39)/($B$39^2))^2)^0.5</f>
        <v>1.0815352891943965E-4</v>
      </c>
      <c r="H147" s="7">
        <f>G147/F147</f>
        <v>1.5367482804267351E-2</v>
      </c>
      <c r="Q147">
        <f>1-B149/B147</f>
        <v>-0.38964994793677543</v>
      </c>
      <c r="V147">
        <f>1/(1/Q147-1)</f>
        <v>-0.28039431693952271</v>
      </c>
      <c r="X147">
        <f>1/(1+1/V147)</f>
        <v>-0.38964994793677549</v>
      </c>
    </row>
    <row r="148" spans="1:24" x14ac:dyDescent="0.25">
      <c r="A148" s="3" t="s">
        <v>2</v>
      </c>
      <c r="B148">
        <v>0.49696400000000002</v>
      </c>
      <c r="C148" s="5">
        <v>0.33813900000000002</v>
      </c>
      <c r="D148" s="7">
        <f t="shared" ref="D148:D151" si="31">C148/B148</f>
        <v>0.68040944615706578</v>
      </c>
      <c r="F148">
        <f>B148/$B$40</f>
        <v>1.1840622877319297E-3</v>
      </c>
      <c r="G148">
        <f>((C148/$B$40)^2+((B148*$C$40)/($B$40^2))^2)^0.5</f>
        <v>8.0567455054752742E-4</v>
      </c>
      <c r="H148" s="7">
        <f t="shared" ref="H148:H151" si="32">G148/F148</f>
        <v>0.68043257427850046</v>
      </c>
      <c r="J148">
        <f>F147/F148</f>
        <v>5.943789351471386</v>
      </c>
      <c r="K148">
        <f>((G147/F148)^2+((F147*G148)/(F148^2)))^0.5</f>
        <v>2.0131296735196398</v>
      </c>
      <c r="L148" s="7">
        <f>K148/J148</f>
        <v>0.33869465327220744</v>
      </c>
      <c r="Q148" t="s">
        <v>59</v>
      </c>
      <c r="V148" t="s">
        <v>61</v>
      </c>
    </row>
    <row r="149" spans="1:24" x14ac:dyDescent="0.25">
      <c r="A149" s="3" t="s">
        <v>4</v>
      </c>
      <c r="B149">
        <v>47.511020000000002</v>
      </c>
      <c r="C149" s="5">
        <v>0.65467500000000001</v>
      </c>
      <c r="D149" s="7">
        <f t="shared" si="31"/>
        <v>1.3779434750085348E-2</v>
      </c>
      <c r="F149">
        <f>B149/$B$41</f>
        <v>0.16800895430664045</v>
      </c>
      <c r="G149">
        <f>((C149/$B$41)^2+((B149*$C$41)/($B$41^2))^2)^0.5</f>
        <v>2.5710256692228254E-3</v>
      </c>
      <c r="H149" s="7">
        <f t="shared" si="32"/>
        <v>1.5302908585040858E-2</v>
      </c>
      <c r="L149" s="7"/>
      <c r="Q149">
        <f>1-B150/B147</f>
        <v>-0.22167058603301637</v>
      </c>
      <c r="V149">
        <f>4*X147^3-6*X147^2+4*X147-X147^4</f>
        <v>-2.7292514043895988</v>
      </c>
    </row>
    <row r="150" spans="1:24" x14ac:dyDescent="0.25">
      <c r="A150" s="3" t="s">
        <v>9</v>
      </c>
      <c r="B150">
        <v>41.767940000000003</v>
      </c>
      <c r="C150" s="5">
        <v>0.81801199999999996</v>
      </c>
      <c r="D150" s="7">
        <f t="shared" si="31"/>
        <v>1.958468624500035E-2</v>
      </c>
      <c r="F150">
        <f>B150/$B$42</f>
        <v>0.97128536994891601</v>
      </c>
      <c r="G150">
        <f>((C150/$B$42)^2+((B150*$C$42)/($B$42^2))^2)^0.5</f>
        <v>2.187763672685418E-2</v>
      </c>
      <c r="H150" s="7">
        <f t="shared" si="32"/>
        <v>2.2524417028957015E-2</v>
      </c>
      <c r="L150" s="7"/>
    </row>
    <row r="151" spans="1:24" x14ac:dyDescent="0.25">
      <c r="A151" s="3" t="s">
        <v>5</v>
      </c>
      <c r="B151">
        <v>3.5653060000000001</v>
      </c>
      <c r="C151" s="5">
        <v>5.5219999999999998E-2</v>
      </c>
      <c r="D151" s="7">
        <f t="shared" si="31"/>
        <v>1.5488151648133427E-2</v>
      </c>
      <c r="F151">
        <f>B151/$B$43</f>
        <v>4.3003115522411166E-4</v>
      </c>
      <c r="G151">
        <f>((C151/$B$43)^2+((B151*$C$43)/($B$43^2))^2)^0.5</f>
        <v>9.3264502657412028E-6</v>
      </c>
      <c r="H151" s="7">
        <f t="shared" si="32"/>
        <v>2.1687847851118377E-2</v>
      </c>
      <c r="J151">
        <f>F147/F151</f>
        <v>16.365830084176384</v>
      </c>
      <c r="K151">
        <f>((G147/F151)^2+((F147*G151)/(F151^2)))^0.5</f>
        <v>0.6466781996176556</v>
      </c>
      <c r="L151" s="7">
        <f>K151/J151</f>
        <v>3.9513926045395574E-2</v>
      </c>
    </row>
    <row r="153" spans="1:24" x14ac:dyDescent="0.25">
      <c r="A153" s="2" t="s">
        <v>13</v>
      </c>
    </row>
    <row r="154" spans="1:24" x14ac:dyDescent="0.25">
      <c r="A154" s="3" t="s">
        <v>29</v>
      </c>
      <c r="B154" t="s">
        <v>6</v>
      </c>
      <c r="C154" s="6" t="s">
        <v>7</v>
      </c>
      <c r="D154" t="s">
        <v>18</v>
      </c>
    </row>
    <row r="155" spans="1:24" x14ac:dyDescent="0.25">
      <c r="A155" s="3" t="s">
        <v>1</v>
      </c>
      <c r="F155" t="s">
        <v>15</v>
      </c>
      <c r="G155" s="4" t="s">
        <v>7</v>
      </c>
      <c r="H155" s="4" t="s">
        <v>18</v>
      </c>
      <c r="J155" t="s">
        <v>17</v>
      </c>
      <c r="K155" s="4" t="s">
        <v>7</v>
      </c>
      <c r="Q155" t="s">
        <v>58</v>
      </c>
      <c r="T155" t="s">
        <v>63</v>
      </c>
      <c r="V155" t="s">
        <v>60</v>
      </c>
      <c r="X155" t="s">
        <v>62</v>
      </c>
    </row>
    <row r="156" spans="1:24" x14ac:dyDescent="0.25">
      <c r="A156" s="3" t="s">
        <v>3</v>
      </c>
      <c r="B156">
        <v>24.129709999999999</v>
      </c>
      <c r="C156" s="5">
        <v>0.350082</v>
      </c>
      <c r="D156" s="7">
        <f>C156/B156</f>
        <v>1.4508338475679982E-2</v>
      </c>
      <c r="F156">
        <f>B156/$B$39</f>
        <v>4.9670796284958215E-3</v>
      </c>
      <c r="G156">
        <f>((C156/$B$39)^2+((B156*$C$39)/($B$39^2))^2)^0.5</f>
        <v>7.6482137233731856E-5</v>
      </c>
      <c r="H156" s="7">
        <f>G156/F156</f>
        <v>1.539780775708903E-2</v>
      </c>
      <c r="Q156">
        <f>1-B158/B156</f>
        <v>-0.36602926433844418</v>
      </c>
      <c r="V156">
        <f>1/(1/Q156-1)</f>
        <v>-0.26795126128993213</v>
      </c>
      <c r="X156">
        <f>1/(1+1/V156)</f>
        <v>-0.36602926433844424</v>
      </c>
    </row>
    <row r="157" spans="1:24" x14ac:dyDescent="0.25">
      <c r="A157" s="3" t="s">
        <v>2</v>
      </c>
      <c r="B157">
        <v>0.35977599999999998</v>
      </c>
      <c r="C157" s="5">
        <v>0.23311699999999999</v>
      </c>
      <c r="D157" s="7">
        <f t="shared" ref="D157:D160" si="33">C157/B157</f>
        <v>0.64795039135462063</v>
      </c>
      <c r="F157">
        <f>B157/$B$40</f>
        <v>8.5719930142030961E-4</v>
      </c>
      <c r="G157">
        <f>((C157/$B$40)^2+((B157*$C$40)/($B$40^2))^2)^0.5</f>
        <v>5.5544344135067473E-4</v>
      </c>
      <c r="H157" s="7">
        <f t="shared" ref="H157:H160" si="34">G157/F157</f>
        <v>0.64797467803619302</v>
      </c>
      <c r="J157">
        <f>F156/F157</f>
        <v>5.7945446528780113</v>
      </c>
      <c r="K157">
        <f>((G156/F157)^2+((F156*G157)/(F157^2)))^0.5</f>
        <v>1.9397626144275122</v>
      </c>
      <c r="L157" s="7">
        <f>K157/J157</f>
        <v>0.33475669455132745</v>
      </c>
      <c r="Q157" t="s">
        <v>59</v>
      </c>
      <c r="V157" t="s">
        <v>61</v>
      </c>
    </row>
    <row r="158" spans="1:24" x14ac:dyDescent="0.25">
      <c r="A158" s="3" t="s">
        <v>4</v>
      </c>
      <c r="B158">
        <v>32.961889999999997</v>
      </c>
      <c r="C158" s="5">
        <v>0.45997500000000002</v>
      </c>
      <c r="D158" s="7">
        <f t="shared" si="33"/>
        <v>1.3954751987825942E-2</v>
      </c>
      <c r="F158">
        <f>B158/$B$41</f>
        <v>0.11656017216364768</v>
      </c>
      <c r="G158">
        <f>((C158/$B$41)^2+((B158*$C$41)/($B$41^2))^2)^0.5</f>
        <v>1.8021321897612121E-3</v>
      </c>
      <c r="H158" s="7">
        <f t="shared" si="34"/>
        <v>1.5460960260345718E-2</v>
      </c>
      <c r="L158" s="7"/>
      <c r="Q158">
        <f>1-B159/B156</f>
        <v>-0.2042519367203337</v>
      </c>
      <c r="V158">
        <f>4*X156^3-6*X156^2+4*X156-X156^4</f>
        <v>-2.4820901705328211</v>
      </c>
    </row>
    <row r="159" spans="1:24" x14ac:dyDescent="0.25">
      <c r="A159" s="3" t="s">
        <v>9</v>
      </c>
      <c r="B159">
        <v>29.058250000000001</v>
      </c>
      <c r="C159" s="5">
        <v>0.57274199999999997</v>
      </c>
      <c r="D159" s="7">
        <f t="shared" si="33"/>
        <v>1.9710133955072998E-2</v>
      </c>
      <c r="F159">
        <f>B159/$B$42</f>
        <v>0.6757300719479602</v>
      </c>
      <c r="G159">
        <f>((C159/$B$42)^2+((B159*$C$42)/($B$42^2))^2)^0.5</f>
        <v>1.5294188613026404E-2</v>
      </c>
      <c r="H159" s="7">
        <f t="shared" si="34"/>
        <v>2.2633576997597719E-2</v>
      </c>
      <c r="L159" s="7"/>
    </row>
    <row r="160" spans="1:24" x14ac:dyDescent="0.25">
      <c r="A160" s="3" t="s">
        <v>5</v>
      </c>
      <c r="B160">
        <v>2.5745149999999999</v>
      </c>
      <c r="C160" s="5">
        <v>0.239568</v>
      </c>
      <c r="D160" s="7">
        <f t="shared" si="33"/>
        <v>9.3053643113363102E-2</v>
      </c>
      <c r="F160">
        <f>B160/$B$43</f>
        <v>3.1052640631457827E-4</v>
      </c>
      <c r="G160">
        <f>((C160/$B$43)^2+((B160*$C$43)/($B$43^2))^2)^0.5</f>
        <v>2.9277651509607895E-5</v>
      </c>
      <c r="H160" s="7">
        <f t="shared" si="34"/>
        <v>9.4283935002771449E-2</v>
      </c>
      <c r="J160">
        <f>F156/F160</f>
        <v>15.995675496479128</v>
      </c>
      <c r="K160">
        <f>((G156/F160)^2+((F156*G160)/(F160^2)))^0.5</f>
        <v>1.2525167061839295</v>
      </c>
      <c r="L160" s="7">
        <f>K160/J160</f>
        <v>7.8303458110263985E-2</v>
      </c>
    </row>
    <row r="162" spans="1:24" x14ac:dyDescent="0.25">
      <c r="A162" s="2" t="s">
        <v>13</v>
      </c>
    </row>
    <row r="163" spans="1:24" x14ac:dyDescent="0.25">
      <c r="A163" s="3" t="s">
        <v>31</v>
      </c>
      <c r="B163" t="s">
        <v>6</v>
      </c>
      <c r="C163" s="6" t="s">
        <v>7</v>
      </c>
      <c r="D163" t="s">
        <v>18</v>
      </c>
    </row>
    <row r="164" spans="1:24" x14ac:dyDescent="0.25">
      <c r="A164" s="3" t="s">
        <v>1</v>
      </c>
      <c r="F164" t="s">
        <v>15</v>
      </c>
      <c r="G164" s="4" t="s">
        <v>7</v>
      </c>
      <c r="H164" s="4" t="s">
        <v>18</v>
      </c>
      <c r="J164" t="s">
        <v>17</v>
      </c>
      <c r="K164" s="4" t="s">
        <v>7</v>
      </c>
      <c r="Q164" t="s">
        <v>58</v>
      </c>
      <c r="T164" t="s">
        <v>63</v>
      </c>
      <c r="V164" t="s">
        <v>60</v>
      </c>
      <c r="X164" t="s">
        <v>62</v>
      </c>
    </row>
    <row r="165" spans="1:24" x14ac:dyDescent="0.25">
      <c r="A165" s="3" t="s">
        <v>3</v>
      </c>
      <c r="B165">
        <v>2.4178769999999998</v>
      </c>
      <c r="C165" s="5">
        <v>3.2620999999999997E-2</v>
      </c>
      <c r="D165" s="7">
        <f>C165/B165</f>
        <v>1.3491587868200077E-2</v>
      </c>
      <c r="F165">
        <f>B165/$B$39</f>
        <v>4.9771785864432649E-4</v>
      </c>
      <c r="G165">
        <f>((C165/$B$39)^2+((B165*$C$39)/($B$39^2))^2)^0.5</f>
        <v>7.1889403625164618E-6</v>
      </c>
      <c r="H165" s="7">
        <f>G165/F165</f>
        <v>1.4443806340599366E-2</v>
      </c>
      <c r="Q165">
        <f>1-B167/B165</f>
        <v>-0.30225731085576313</v>
      </c>
      <c r="V165">
        <f>1/(1/Q165-1)</f>
        <v>-0.23210260240899569</v>
      </c>
      <c r="X165">
        <f>1/(1+1/V165)</f>
        <v>-0.30225731085576307</v>
      </c>
    </row>
    <row r="166" spans="1:24" x14ac:dyDescent="0.25">
      <c r="A166" s="3" t="s">
        <v>2</v>
      </c>
      <c r="B166">
        <v>7.7704999999999996E-2</v>
      </c>
      <c r="C166" s="5">
        <v>1.6119000000000001E-2</v>
      </c>
      <c r="D166" s="7">
        <f t="shared" ref="D166:D169" si="35">C166/B166</f>
        <v>0.20743838877807094</v>
      </c>
      <c r="F166">
        <f>B166/$B$40</f>
        <v>1.8513928588028428E-4</v>
      </c>
      <c r="G166">
        <f>((C166/$B$40)^2+((B166*$C$40)/($B$40^2))^2)^0.5</f>
        <v>3.8419037782289341E-5</v>
      </c>
      <c r="H166" s="7">
        <f t="shared" ref="H166:H169" si="36">G166/F166</f>
        <v>0.20751423772441283</v>
      </c>
      <c r="J166">
        <f>F165/F166</f>
        <v>2.6883427592248754</v>
      </c>
      <c r="K166">
        <f>((G165/F166)^2+((F165*G166)/(F166^2)))^0.5</f>
        <v>0.74791520891521401</v>
      </c>
      <c r="L166" s="7">
        <f>K166/J166</f>
        <v>0.27820678979597785</v>
      </c>
      <c r="Q166" t="s">
        <v>59</v>
      </c>
      <c r="V166" t="s">
        <v>61</v>
      </c>
    </row>
    <row r="167" spans="1:24" x14ac:dyDescent="0.25">
      <c r="A167" s="3" t="s">
        <v>4</v>
      </c>
      <c r="B167">
        <v>3.148698</v>
      </c>
      <c r="C167" s="5">
        <v>4.3853000000000003E-2</v>
      </c>
      <c r="D167" s="7">
        <f t="shared" si="35"/>
        <v>1.3927343937081296E-2</v>
      </c>
      <c r="F167">
        <f>B167/$B$41</f>
        <v>1.1134458035365483E-2</v>
      </c>
      <c r="G167">
        <f>((C167/$B$41)^2+((B167*$C$41)/($B$41^2))^2)^0.5</f>
        <v>1.7187401969163241E-4</v>
      </c>
      <c r="H167" s="7">
        <f t="shared" si="36"/>
        <v>1.5436226814607662E-2</v>
      </c>
      <c r="L167" s="7"/>
      <c r="Q167">
        <f>1-B168/B165</f>
        <v>2.0571352471610349E-2</v>
      </c>
      <c r="V167">
        <f>4*X165^3-6*X165^2+4*X165-X165^4</f>
        <v>-1.8759889755232297</v>
      </c>
    </row>
    <row r="168" spans="1:24" x14ac:dyDescent="0.25">
      <c r="A168" s="3" t="s">
        <v>9</v>
      </c>
      <c r="B168">
        <v>2.3681380000000001</v>
      </c>
      <c r="C168" s="5">
        <v>4.8409000000000001E-2</v>
      </c>
      <c r="D168" s="7">
        <f t="shared" si="35"/>
        <v>2.0441798577616677E-2</v>
      </c>
      <c r="F168">
        <f>B168/$B$42</f>
        <v>5.5069457421651292E-2</v>
      </c>
      <c r="G168">
        <f>((C168/$B$42)^2+((B168*$C$42)/($B$42^2))^2)^0.5</f>
        <v>1.2816599093753067E-3</v>
      </c>
      <c r="H168" s="7">
        <f t="shared" si="36"/>
        <v>2.3273516199042939E-2</v>
      </c>
      <c r="L168" s="7"/>
    </row>
    <row r="169" spans="1:24" x14ac:dyDescent="0.25">
      <c r="A169" s="3" t="s">
        <v>5</v>
      </c>
      <c r="B169">
        <v>0.43400100000000003</v>
      </c>
      <c r="C169" s="5">
        <v>1.9446000000000001E-2</v>
      </c>
      <c r="D169" s="7">
        <f t="shared" si="35"/>
        <v>4.480634837246919E-2</v>
      </c>
      <c r="F169">
        <f>B169/$B$43</f>
        <v>5.2347246322873745E-5</v>
      </c>
      <c r="G169">
        <f>((C169/$B$43)^2+((B169*$C$43)/($B$43^2))^2)^0.5</f>
        <v>2.4764667068827731E-6</v>
      </c>
      <c r="H169" s="7">
        <f t="shared" si="36"/>
        <v>4.7308442770955306E-2</v>
      </c>
      <c r="J169">
        <f>F165/F169</f>
        <v>9.5080045963533859</v>
      </c>
      <c r="K169">
        <f>((G165/F169)^2+((F165*G169)/(F169^2)))^0.5</f>
        <v>0.68459397332083793</v>
      </c>
      <c r="L169" s="7">
        <f>K169/J169</f>
        <v>7.2001855529539915E-2</v>
      </c>
    </row>
    <row r="171" spans="1:24" x14ac:dyDescent="0.25">
      <c r="A171" s="2" t="s">
        <v>13</v>
      </c>
    </row>
    <row r="172" spans="1:24" x14ac:dyDescent="0.25">
      <c r="A172" s="3" t="s">
        <v>32</v>
      </c>
      <c r="B172" t="s">
        <v>6</v>
      </c>
      <c r="C172" s="6" t="s">
        <v>7</v>
      </c>
      <c r="D172" t="s">
        <v>18</v>
      </c>
    </row>
    <row r="173" spans="1:24" x14ac:dyDescent="0.25">
      <c r="A173" s="3" t="s">
        <v>1</v>
      </c>
      <c r="F173" t="s">
        <v>15</v>
      </c>
      <c r="G173" s="4" t="s">
        <v>7</v>
      </c>
      <c r="H173" s="4" t="s">
        <v>18</v>
      </c>
      <c r="J173" t="s">
        <v>17</v>
      </c>
      <c r="K173" s="4" t="s">
        <v>7</v>
      </c>
      <c r="Q173" t="s">
        <v>58</v>
      </c>
      <c r="V173" t="s">
        <v>60</v>
      </c>
      <c r="X173" t="s">
        <v>62</v>
      </c>
    </row>
    <row r="174" spans="1:24" x14ac:dyDescent="0.25">
      <c r="A174" s="3" t="s">
        <v>3</v>
      </c>
      <c r="B174">
        <v>2.663624</v>
      </c>
      <c r="C174" s="5">
        <v>2.7844000000000001E-2</v>
      </c>
      <c r="D174" s="7">
        <f>C174/B174</f>
        <v>1.0453427360618465E-2</v>
      </c>
      <c r="F174">
        <f>B174/$B$39</f>
        <v>5.4830466293927921E-4</v>
      </c>
      <c r="G174">
        <f>((C174/$B$39)^2+((B174*$C$39)/($B$39^2))^2)^0.5</f>
        <v>6.3913309367001038E-6</v>
      </c>
      <c r="H174" s="7">
        <f>G174/F174</f>
        <v>1.1656532159398939E-2</v>
      </c>
      <c r="Q174">
        <f>1-B176/B174</f>
        <v>-0.38766657756500167</v>
      </c>
      <c r="V174">
        <f>1/(1/Q174-1)</f>
        <v>-0.27936579566919956</v>
      </c>
      <c r="X174">
        <f>1/(1+1/V174)</f>
        <v>-0.38766657756500178</v>
      </c>
    </row>
    <row r="175" spans="1:24" x14ac:dyDescent="0.25">
      <c r="A175" s="3" t="s">
        <v>2</v>
      </c>
      <c r="B175">
        <v>8.1420000000000006E-2</v>
      </c>
      <c r="C175" s="5">
        <v>1.8580000000000001E-3</v>
      </c>
      <c r="D175" s="7">
        <f t="shared" ref="D175:D178" si="37">C175/B175</f>
        <v>2.2819945959223778E-2</v>
      </c>
      <c r="F175">
        <f>B175/$B$40</f>
        <v>1.9399061394212403E-4</v>
      </c>
      <c r="G175">
        <f>((C175/$B$40)^2+((B175*$C$40)/($B$40^2))^2)^0.5</f>
        <v>4.5586706805040105E-6</v>
      </c>
      <c r="H175" s="7">
        <f t="shared" ref="H175:H178" si="38">G175/F175</f>
        <v>2.3499439420631263E-2</v>
      </c>
      <c r="J175">
        <f>F174/F175</f>
        <v>2.8264494441100263</v>
      </c>
      <c r="K175">
        <f>((G174/F175)^2+((F174*G175)/(F175^2)))^0.5</f>
        <v>0.25981812073565669</v>
      </c>
      <c r="L175" s="7">
        <f>K175/J175</f>
        <v>9.1923852123761057E-2</v>
      </c>
      <c r="Q175" t="s">
        <v>59</v>
      </c>
      <c r="V175" t="s">
        <v>61</v>
      </c>
    </row>
    <row r="176" spans="1:24" x14ac:dyDescent="0.25">
      <c r="A176" s="3" t="s">
        <v>4</v>
      </c>
      <c r="B176">
        <v>3.6962220000000001</v>
      </c>
      <c r="C176" s="5">
        <v>4.3450000000000003E-2</v>
      </c>
      <c r="D176" s="7">
        <f t="shared" si="37"/>
        <v>1.1755246302846528E-2</v>
      </c>
      <c r="F176">
        <f>B176/$B$41</f>
        <v>1.3070617997786603E-2</v>
      </c>
      <c r="G176">
        <f>((C176/$B$41)^2+((B176*$C$41)/($B$41^2))^2)^0.5</f>
        <v>1.7657045787916747E-4</v>
      </c>
      <c r="H176" s="7">
        <f t="shared" si="38"/>
        <v>1.3508960166158032E-2</v>
      </c>
      <c r="L176" s="7"/>
      <c r="Q176">
        <f>1-B177/B174</f>
        <v>-4.136920225977847E-2</v>
      </c>
      <c r="V176">
        <f>4*X174^3-6*X174^2+4*X174-X174^4</f>
        <v>-2.708006724970184</v>
      </c>
    </row>
    <row r="177" spans="1:24" x14ac:dyDescent="0.25">
      <c r="A177" s="3" t="s">
        <v>9</v>
      </c>
      <c r="B177">
        <v>2.7738160000000001</v>
      </c>
      <c r="C177" s="5">
        <v>5.0909000000000003E-2</v>
      </c>
      <c r="D177" s="7">
        <f t="shared" si="37"/>
        <v>1.8353416376572923E-2</v>
      </c>
      <c r="F177">
        <f>B177/$B$42</f>
        <v>6.4503226631005078E-2</v>
      </c>
      <c r="G177">
        <f>((C177/$B$42)^2+((B177*$C$42)/($B$42^2))^2)^0.5</f>
        <v>1.3843981177206631E-3</v>
      </c>
      <c r="H177" s="7">
        <f t="shared" si="38"/>
        <v>2.1462463042976176E-2</v>
      </c>
      <c r="L177" s="7"/>
    </row>
    <row r="178" spans="1:24" x14ac:dyDescent="0.25">
      <c r="A178" s="3" t="s">
        <v>5</v>
      </c>
      <c r="B178">
        <v>0.46201199999999998</v>
      </c>
      <c r="C178" s="5">
        <v>1.1218000000000001E-2</v>
      </c>
      <c r="D178" s="7">
        <f t="shared" si="37"/>
        <v>2.428075461243431E-2</v>
      </c>
      <c r="F178">
        <f>B178/$B$43</f>
        <v>5.5725807009945922E-5</v>
      </c>
      <c r="G178">
        <f>((C178/$B$43)^2+((B178*$C$43)/($B$43^2))^2)^0.5</f>
        <v>1.5957782708097491E-6</v>
      </c>
      <c r="H178" s="7">
        <f t="shared" si="38"/>
        <v>2.8636252329642085E-2</v>
      </c>
      <c r="J178">
        <f>F174/F178</f>
        <v>9.8393310453344895</v>
      </c>
      <c r="K178">
        <f>((G174/F178)^2+((F174*G178)/(F178^2)))^0.5</f>
        <v>0.54306162749036557</v>
      </c>
      <c r="L178" s="7">
        <f>K178/J178</f>
        <v>5.5192941978293213E-2</v>
      </c>
    </row>
    <row r="180" spans="1:24" x14ac:dyDescent="0.25">
      <c r="A180" s="2" t="s">
        <v>33</v>
      </c>
      <c r="B180" t="s">
        <v>6</v>
      </c>
      <c r="C180" s="6" t="s">
        <v>7</v>
      </c>
      <c r="D180" t="s">
        <v>18</v>
      </c>
    </row>
    <row r="181" spans="1:24" x14ac:dyDescent="0.25">
      <c r="A181" s="3" t="s">
        <v>34</v>
      </c>
    </row>
    <row r="182" spans="1:24" x14ac:dyDescent="0.25">
      <c r="A182" s="3" t="s">
        <v>1</v>
      </c>
      <c r="F182" t="s">
        <v>15</v>
      </c>
      <c r="G182" s="4" t="s">
        <v>7</v>
      </c>
      <c r="H182" s="4" t="s">
        <v>18</v>
      </c>
      <c r="J182" t="s">
        <v>17</v>
      </c>
      <c r="K182" s="4" t="s">
        <v>7</v>
      </c>
      <c r="N182" t="s">
        <v>56</v>
      </c>
      <c r="Q182" t="s">
        <v>58</v>
      </c>
      <c r="T182" t="s">
        <v>63</v>
      </c>
      <c r="V182" t="s">
        <v>60</v>
      </c>
      <c r="X182" t="s">
        <v>62</v>
      </c>
    </row>
    <row r="183" spans="1:24" x14ac:dyDescent="0.25">
      <c r="A183" s="3" t="s">
        <v>3</v>
      </c>
      <c r="B183">
        <f>4.87226+791.6834+278630.3</f>
        <v>279426.85566</v>
      </c>
      <c r="C183" s="5">
        <v>4919.8360000000002</v>
      </c>
      <c r="D183" s="7">
        <f>C183/B183</f>
        <v>1.7606883162248156E-2</v>
      </c>
      <c r="F183">
        <f>B183/$B$39</f>
        <v>57.519773026838223</v>
      </c>
      <c r="G183">
        <f>((C183/$B$39)^2+((B183*$C$39)/($B$39^2))^2)^0.5</f>
        <v>1.0553004216295832</v>
      </c>
      <c r="H183" s="7">
        <f>G183/F183</f>
        <v>1.8346741756737971E-2</v>
      </c>
      <c r="N183">
        <f>1-B187/B183</f>
        <v>0.75071565515965766</v>
      </c>
      <c r="Q183">
        <f>1-B185/B183</f>
        <v>0.97403436718398928</v>
      </c>
      <c r="V183">
        <f>1/(1/Q183-1)</f>
        <v>37.512444779831775</v>
      </c>
      <c r="X183">
        <f>1/(1+1/V183)</f>
        <v>0.97403436718398928</v>
      </c>
    </row>
    <row r="184" spans="1:24" x14ac:dyDescent="0.25">
      <c r="A184" s="3" t="s">
        <v>2</v>
      </c>
      <c r="B184">
        <f>0.021759+4.591167+1596.683</f>
        <v>1601.295926</v>
      </c>
      <c r="C184" s="5">
        <v>28.460270000000001</v>
      </c>
      <c r="D184" s="7">
        <f t="shared" ref="D184:D187" si="39">C184/B184</f>
        <v>1.7773273220705117E-2</v>
      </c>
      <c r="F184">
        <f>B184/$B$40</f>
        <v>3.8152343378501841</v>
      </c>
      <c r="G184">
        <f>((C184/$B$40)^2+((B184*$C$40)/($B$40^2))^2)^0.5</f>
        <v>7.1107100818224953E-2</v>
      </c>
      <c r="H184" s="7">
        <f t="shared" ref="H184:H187" si="40">G184/F184</f>
        <v>1.8637675833640281E-2</v>
      </c>
      <c r="J184">
        <f>F183/F184</f>
        <v>15.076340778388355</v>
      </c>
      <c r="K184">
        <f>((G183/F184)^2+((F183*G184)/(F184^2)))^0.5</f>
        <v>0.59791008497990783</v>
      </c>
      <c r="L184" s="7">
        <f>K184/J184</f>
        <v>3.9658833251965259E-2</v>
      </c>
      <c r="N184" t="s">
        <v>57</v>
      </c>
      <c r="Q184" t="s">
        <v>59</v>
      </c>
      <c r="V184" t="s">
        <v>61</v>
      </c>
    </row>
    <row r="185" spans="1:24" x14ac:dyDescent="0.25">
      <c r="A185" s="3" t="s">
        <v>4</v>
      </c>
      <c r="B185">
        <f>0.095943+20.35119+7235.048</f>
        <v>7255.4951329999994</v>
      </c>
      <c r="C185" s="5">
        <v>133.26910000000001</v>
      </c>
      <c r="D185" s="7">
        <f t="shared" si="39"/>
        <v>1.8368022796108739E-2</v>
      </c>
      <c r="F185">
        <f>B185/$B$41</f>
        <v>25.656956012989177</v>
      </c>
      <c r="G185">
        <f>((C185/$B$41)^2+((B185*$C$41)/($B$41^2))^2)^0.5</f>
        <v>0.50125737668009263</v>
      </c>
      <c r="H185" s="7">
        <f t="shared" si="40"/>
        <v>1.9536899717422611E-2</v>
      </c>
      <c r="L185" s="7"/>
      <c r="N185">
        <f>1-(B184*12)/B183</f>
        <v>0.9312322680416194</v>
      </c>
      <c r="Q185">
        <f>1-B186/B183</f>
        <v>0.99860406834526094</v>
      </c>
      <c r="V185">
        <f>4*X183^3-6*X183^2+4*X183-X183^4</f>
        <v>0.99999954543536407</v>
      </c>
    </row>
    <row r="186" spans="1:24" x14ac:dyDescent="0.25">
      <c r="A186" s="3" t="s">
        <v>9</v>
      </c>
      <c r="B186">
        <f>1.057793+389.003</f>
        <v>390.06079299999999</v>
      </c>
      <c r="C186" s="5">
        <v>8.8231900000000003</v>
      </c>
      <c r="D186" s="7">
        <f t="shared" si="39"/>
        <v>2.2620038102624685E-2</v>
      </c>
      <c r="F186">
        <f>B186/$B$42</f>
        <v>9.0706015578353281</v>
      </c>
      <c r="G186">
        <f>((C186/$B$42)^2+((B186*$C$42)/($B$42^2))^2)^0.5</f>
        <v>0.22865393466634473</v>
      </c>
      <c r="H186" s="7">
        <f t="shared" si="40"/>
        <v>2.5208243710013904E-2</v>
      </c>
      <c r="L186" s="7"/>
    </row>
    <row r="187" spans="1:24" x14ac:dyDescent="0.25">
      <c r="A187" s="3" t="s">
        <v>5</v>
      </c>
      <c r="B187">
        <f>1.089444+200.1712+69455.48</f>
        <v>69656.74064399999</v>
      </c>
      <c r="C187" s="5">
        <v>1650.356</v>
      </c>
      <c r="D187" s="7">
        <f t="shared" si="39"/>
        <v>2.3692696280961524E-2</v>
      </c>
      <c r="F187">
        <f>B187/$B$43</f>
        <v>8.4016823936811171</v>
      </c>
      <c r="G187">
        <f>((C187/$B$43)^2+((B187*$C$43)/($B$43^2))^2)^0.5</f>
        <v>0.23641799217247492</v>
      </c>
      <c r="H187" s="7">
        <f t="shared" si="40"/>
        <v>2.813936317686613E-2</v>
      </c>
      <c r="J187">
        <f>F183/F187</f>
        <v>6.8462208319251259</v>
      </c>
      <c r="K187">
        <f>((G183/F187)^2+((F183*G187)/(F187^2)))^0.5</f>
        <v>0.45653600387122473</v>
      </c>
      <c r="L187" s="7">
        <f>K187/J187</f>
        <v>6.6684381804092183E-2</v>
      </c>
    </row>
    <row r="189" spans="1:24" x14ac:dyDescent="0.25">
      <c r="A189" s="2" t="s">
        <v>13</v>
      </c>
    </row>
    <row r="190" spans="1:24" x14ac:dyDescent="0.25">
      <c r="A190" s="3" t="s">
        <v>35</v>
      </c>
      <c r="B190" t="s">
        <v>6</v>
      </c>
      <c r="C190" s="6" t="s">
        <v>7</v>
      </c>
      <c r="D190" t="s">
        <v>18</v>
      </c>
    </row>
    <row r="191" spans="1:24" x14ac:dyDescent="0.25">
      <c r="A191" s="3" t="s">
        <v>1</v>
      </c>
      <c r="F191" t="s">
        <v>15</v>
      </c>
      <c r="G191" s="4" t="s">
        <v>7</v>
      </c>
      <c r="H191" s="4" t="s">
        <v>18</v>
      </c>
      <c r="J191" t="s">
        <v>17</v>
      </c>
      <c r="K191" s="4" t="s">
        <v>7</v>
      </c>
      <c r="Q191" t="s">
        <v>58</v>
      </c>
      <c r="V191" t="s">
        <v>60</v>
      </c>
      <c r="X191" t="s">
        <v>62</v>
      </c>
    </row>
    <row r="192" spans="1:24" x14ac:dyDescent="0.25">
      <c r="A192" s="3" t="s">
        <v>3</v>
      </c>
      <c r="B192">
        <v>0.22664300000000001</v>
      </c>
      <c r="C192" s="5">
        <v>4.5206000000000003E-2</v>
      </c>
      <c r="D192" s="7">
        <f>C192/B192</f>
        <v>0.19945906116668063</v>
      </c>
      <c r="F192">
        <f>B192/$B$39</f>
        <v>4.6654262659649812E-5</v>
      </c>
      <c r="G192">
        <f>((C192/$B$39)^2+((B192*$C$39)/($B$39^2))^2)^0.5</f>
        <v>9.3087259022128641E-6</v>
      </c>
      <c r="H192" s="7">
        <f>G192/F192</f>
        <v>0.19952573187409442</v>
      </c>
      <c r="Q192">
        <f>1-B194/B192</f>
        <v>0.1271603358585971</v>
      </c>
      <c r="V192">
        <f>1/(1/Q192-1)</f>
        <v>0.14568578982221494</v>
      </c>
      <c r="X192">
        <f>1/(1+1/V192)</f>
        <v>0.1271603358585971</v>
      </c>
    </row>
    <row r="193" spans="1:24" x14ac:dyDescent="0.25">
      <c r="A193" s="3" t="s">
        <v>2</v>
      </c>
      <c r="B193">
        <v>0</v>
      </c>
      <c r="C193" s="5">
        <v>0</v>
      </c>
      <c r="D193" s="7" t="e">
        <f t="shared" ref="D193:D196" si="41">C193/B193</f>
        <v>#DIV/0!</v>
      </c>
      <c r="F193">
        <f>B193/$B$40</f>
        <v>0</v>
      </c>
      <c r="G193">
        <f>((C193/$B$40)^2+((B193*$C$40)/($B$40^2))^2)^0.5</f>
        <v>0</v>
      </c>
      <c r="H193" s="7" t="e">
        <f t="shared" ref="H193:H196" si="42">G193/F193</f>
        <v>#DIV/0!</v>
      </c>
      <c r="J193" t="e">
        <f>F192/F193</f>
        <v>#DIV/0!</v>
      </c>
      <c r="K193" t="e">
        <f>((G192/F193)^2+((F192*G193)/(F193^2)))^0.5</f>
        <v>#DIV/0!</v>
      </c>
      <c r="L193" s="7" t="e">
        <f>K193/J193</f>
        <v>#DIV/0!</v>
      </c>
      <c r="Q193" t="s">
        <v>59</v>
      </c>
      <c r="V193" t="s">
        <v>61</v>
      </c>
    </row>
    <row r="194" spans="1:24" x14ac:dyDescent="0.25">
      <c r="A194" s="3" t="s">
        <v>4</v>
      </c>
      <c r="B194">
        <v>0.197823</v>
      </c>
      <c r="C194" s="5">
        <v>4.5266000000000001E-2</v>
      </c>
      <c r="D194" s="7">
        <f t="shared" si="41"/>
        <v>0.22882071346607827</v>
      </c>
      <c r="F194">
        <f>B194/$B$41</f>
        <v>6.9954371360165569E-4</v>
      </c>
      <c r="G194">
        <f>((C194/$B$41)^2+((B194*$C$41)/($B$41^2))^2)^0.5</f>
        <v>1.6013780309144445E-4</v>
      </c>
      <c r="H194" s="7">
        <f t="shared" si="42"/>
        <v>0.22891750719474327</v>
      </c>
      <c r="L194" s="7"/>
      <c r="Q194">
        <f>1-B195/B192</f>
        <v>0.44822915333806912</v>
      </c>
      <c r="V194">
        <f>4*X192^3-6*X192^2+4*X192-X192^4</f>
        <v>0.41958598037206285</v>
      </c>
    </row>
    <row r="195" spans="1:24" x14ac:dyDescent="0.25">
      <c r="A195" s="3" t="s">
        <v>9</v>
      </c>
      <c r="B195">
        <v>0.125055</v>
      </c>
      <c r="C195" s="5">
        <v>4.5350000000000001E-2</v>
      </c>
      <c r="D195" s="7">
        <f t="shared" si="41"/>
        <v>0.36264043820718883</v>
      </c>
      <c r="F195">
        <f>B195/$B$42</f>
        <v>2.9080699679936736E-3</v>
      </c>
      <c r="G195">
        <f>((C195/$B$42)^2+((B195*$C$42)/($B$42^2))^2)^0.5</f>
        <v>1.0550799940989457E-3</v>
      </c>
      <c r="H195" s="7">
        <f t="shared" si="42"/>
        <v>0.36281107597519846</v>
      </c>
      <c r="L195" s="7"/>
    </row>
    <row r="196" spans="1:24" x14ac:dyDescent="0.25">
      <c r="A196" s="3" t="s">
        <v>5</v>
      </c>
      <c r="B196">
        <v>1.5211000000000001E-2</v>
      </c>
      <c r="C196" s="5">
        <v>4.5040999999999998E-2</v>
      </c>
      <c r="D196" s="7">
        <f t="shared" si="41"/>
        <v>2.9610807967917951</v>
      </c>
      <c r="F196">
        <f>B196/$B$43</f>
        <v>1.8346823251956389E-6</v>
      </c>
      <c r="G196">
        <f>((C196/$B$43)^2+((B196*$C$43)/($B$43^2))^2)^0.5</f>
        <v>5.4327140034249816E-6</v>
      </c>
      <c r="H196" s="7">
        <f t="shared" si="42"/>
        <v>2.9611197147417179</v>
      </c>
      <c r="J196">
        <f>F192/F196</f>
        <v>25.429068574405598</v>
      </c>
      <c r="K196">
        <f>((G192/F196)^2+((F192*G196)/(F196^2)))^0.5</f>
        <v>10.051939665879626</v>
      </c>
      <c r="L196" s="7">
        <f>K196/J196</f>
        <v>0.39529326984461088</v>
      </c>
    </row>
    <row r="198" spans="1:24" x14ac:dyDescent="0.25">
      <c r="A198" s="2" t="s">
        <v>13</v>
      </c>
    </row>
    <row r="199" spans="1:24" x14ac:dyDescent="0.25">
      <c r="A199" s="3" t="s">
        <v>36</v>
      </c>
      <c r="B199" t="s">
        <v>6</v>
      </c>
      <c r="C199" s="6" t="s">
        <v>7</v>
      </c>
      <c r="D199" t="s">
        <v>18</v>
      </c>
    </row>
    <row r="200" spans="1:24" x14ac:dyDescent="0.25">
      <c r="A200" s="3" t="s">
        <v>1</v>
      </c>
      <c r="F200" t="s">
        <v>15</v>
      </c>
      <c r="G200" s="4" t="s">
        <v>7</v>
      </c>
      <c r="H200" s="4" t="s">
        <v>18</v>
      </c>
      <c r="J200" t="s">
        <v>17</v>
      </c>
      <c r="K200" s="4" t="s">
        <v>7</v>
      </c>
      <c r="Q200" t="s">
        <v>58</v>
      </c>
      <c r="V200" t="s">
        <v>60</v>
      </c>
      <c r="X200" t="s">
        <v>62</v>
      </c>
    </row>
    <row r="201" spans="1:24" x14ac:dyDescent="0.25">
      <c r="A201" s="3" t="s">
        <v>3</v>
      </c>
      <c r="B201">
        <v>0.40255800000000003</v>
      </c>
      <c r="C201" s="5">
        <v>4.0479000000000001E-2</v>
      </c>
      <c r="D201" s="7">
        <f>C201/B201</f>
        <v>0.10055445426497547</v>
      </c>
      <c r="F201">
        <f>B201/$B$39</f>
        <v>8.2866211035608018E-5</v>
      </c>
      <c r="G201">
        <f>((C201/$B$39)^2+((B201*$C$39)/($B$39^2))^2)^0.5</f>
        <v>8.3435201103367245E-6</v>
      </c>
      <c r="H201" s="7">
        <f>G201/F201</f>
        <v>0.10068663700276428</v>
      </c>
      <c r="Q201">
        <f>1-B203/B201</f>
        <v>0.35953080053060682</v>
      </c>
      <c r="V201">
        <f>1/(1/Q201-1)</f>
        <v>0.56135533266621696</v>
      </c>
      <c r="X201">
        <f>1/(1+1/V201)</f>
        <v>0.35953080053060682</v>
      </c>
    </row>
    <row r="202" spans="1:24" x14ac:dyDescent="0.25">
      <c r="A202" s="3" t="s">
        <v>2</v>
      </c>
      <c r="B202">
        <v>0</v>
      </c>
      <c r="C202" s="5">
        <v>0</v>
      </c>
      <c r="D202" s="7" t="e">
        <f t="shared" ref="D202:D205" si="43">C202/B202</f>
        <v>#DIV/0!</v>
      </c>
      <c r="F202">
        <f>B202/$B$40</f>
        <v>0</v>
      </c>
      <c r="G202">
        <f>((C202/$B$40)^2+((B202*$C$40)/($B$40^2))^2)^0.5</f>
        <v>0</v>
      </c>
      <c r="H202" s="7" t="e">
        <f t="shared" ref="H202:H205" si="44">G202/F202</f>
        <v>#DIV/0!</v>
      </c>
      <c r="J202" t="e">
        <f>F201/F202</f>
        <v>#DIV/0!</v>
      </c>
      <c r="K202" t="e">
        <f>((G201/F202)^2+((F201*G202)/(F202^2)))^0.5</f>
        <v>#DIV/0!</v>
      </c>
      <c r="L202" s="7" t="e">
        <f>K202/J202</f>
        <v>#DIV/0!</v>
      </c>
      <c r="Q202" t="s">
        <v>59</v>
      </c>
      <c r="V202" t="s">
        <v>61</v>
      </c>
    </row>
    <row r="203" spans="1:24" x14ac:dyDescent="0.25">
      <c r="A203" s="3" t="s">
        <v>4</v>
      </c>
      <c r="B203">
        <v>0.257826</v>
      </c>
      <c r="C203" s="5">
        <v>4.0397000000000002E-2</v>
      </c>
      <c r="D203" s="7">
        <f t="shared" si="43"/>
        <v>0.15668318943783793</v>
      </c>
      <c r="F203">
        <f>B203/$B$41</f>
        <v>9.1172693520500888E-4</v>
      </c>
      <c r="G203">
        <f>((C203/$B$41)^2+((B203*$C$41)/($B$41^2))^2)^0.5</f>
        <v>1.4298113307881238E-4</v>
      </c>
      <c r="H203" s="7">
        <f t="shared" si="44"/>
        <v>0.15682451352241991</v>
      </c>
      <c r="L203" s="7"/>
      <c r="Q203">
        <f>1-B204/B201</f>
        <v>0.27028154949100502</v>
      </c>
      <c r="V203">
        <f>4*X201^3-6*X201^2+4*X201-X201^4</f>
        <v>0.83173530739662815</v>
      </c>
    </row>
    <row r="204" spans="1:24" x14ac:dyDescent="0.25">
      <c r="A204" s="3" t="s">
        <v>9</v>
      </c>
      <c r="B204">
        <v>0.29375400000000002</v>
      </c>
      <c r="C204" s="5">
        <v>4.1049000000000002E-2</v>
      </c>
      <c r="D204" s="7">
        <f t="shared" si="43"/>
        <v>0.13973937376171899</v>
      </c>
      <c r="F204">
        <f>B204/$B$42</f>
        <v>6.8310518202232108E-3</v>
      </c>
      <c r="G204">
        <f>((C204/$B$42)^2+((B204*$C$42)/($B$42^2))^2)^0.5</f>
        <v>9.575877988874875E-4</v>
      </c>
      <c r="H204" s="7">
        <f t="shared" si="44"/>
        <v>0.14018160366644641</v>
      </c>
      <c r="L204" s="7"/>
    </row>
    <row r="205" spans="1:24" x14ac:dyDescent="0.25">
      <c r="A205" s="3" t="s">
        <v>5</v>
      </c>
      <c r="B205">
        <v>0</v>
      </c>
      <c r="C205" s="5">
        <v>0</v>
      </c>
      <c r="D205" s="7" t="e">
        <f t="shared" si="43"/>
        <v>#DIV/0!</v>
      </c>
      <c r="F205">
        <f>B205/$B$43</f>
        <v>0</v>
      </c>
      <c r="G205">
        <f>((C205/$B$43)^2+((B205*$C$43)/($B$43^2))^2)^0.5</f>
        <v>0</v>
      </c>
      <c r="H205" s="7" t="e">
        <f t="shared" si="44"/>
        <v>#DIV/0!</v>
      </c>
      <c r="J205" t="e">
        <f>F201/F205</f>
        <v>#DIV/0!</v>
      </c>
      <c r="K205" t="e">
        <f>((G201/F205)^2+((F201*G205)/(F205^2)))^0.5</f>
        <v>#DIV/0!</v>
      </c>
      <c r="L205" s="7" t="e">
        <f>K205/J205</f>
        <v>#DIV/0!</v>
      </c>
    </row>
    <row r="207" spans="1:24" x14ac:dyDescent="0.25">
      <c r="A207" s="2" t="s">
        <v>13</v>
      </c>
    </row>
    <row r="208" spans="1:24" x14ac:dyDescent="0.25">
      <c r="A208" s="3" t="s">
        <v>37</v>
      </c>
      <c r="B208" t="s">
        <v>6</v>
      </c>
      <c r="C208" s="6" t="s">
        <v>7</v>
      </c>
      <c r="D208" t="s">
        <v>18</v>
      </c>
    </row>
    <row r="209" spans="1:24" x14ac:dyDescent="0.25">
      <c r="A209" s="3" t="s">
        <v>1</v>
      </c>
      <c r="F209" t="s">
        <v>15</v>
      </c>
      <c r="G209" s="4" t="s">
        <v>7</v>
      </c>
      <c r="H209" s="4" t="s">
        <v>18</v>
      </c>
      <c r="J209" t="s">
        <v>17</v>
      </c>
      <c r="K209" s="4" t="s">
        <v>7</v>
      </c>
      <c r="Q209" t="s">
        <v>58</v>
      </c>
      <c r="V209" t="s">
        <v>60</v>
      </c>
      <c r="X209" t="s">
        <v>62</v>
      </c>
    </row>
    <row r="210" spans="1:24" x14ac:dyDescent="0.25">
      <c r="A210" s="3" t="s">
        <v>3</v>
      </c>
      <c r="B210">
        <v>0.31635099999999999</v>
      </c>
      <c r="C210" s="5">
        <v>5.5444E-2</v>
      </c>
      <c r="D210" s="7">
        <f>C210/B210</f>
        <v>0.17526102335696742</v>
      </c>
      <c r="F210">
        <f>B210/$B$39</f>
        <v>6.5120575736479297E-5</v>
      </c>
      <c r="G210">
        <f>((C210/$B$39)^2+((B210*$C$39)/($B$39^2))^2)^0.5</f>
        <v>1.1418039579641242E-5</v>
      </c>
      <c r="H210" s="7">
        <f>G210/F210</f>
        <v>0.17533689545138767</v>
      </c>
      <c r="Q210">
        <f>1-B212/B210</f>
        <v>0.2675003398124236</v>
      </c>
      <c r="V210">
        <f>1/(1/Q210-1)</f>
        <v>0.36518834663202832</v>
      </c>
      <c r="X210">
        <f>1/(1+1/V210)</f>
        <v>0.2675003398124236</v>
      </c>
    </row>
    <row r="211" spans="1:24" x14ac:dyDescent="0.25">
      <c r="A211" s="3" t="s">
        <v>2</v>
      </c>
      <c r="B211">
        <v>7.5570000000000003E-3</v>
      </c>
      <c r="C211" s="5">
        <v>1E-3</v>
      </c>
      <c r="D211" s="7">
        <f t="shared" ref="D211:D214" si="45">C211/B211</f>
        <v>0.1323276432446738</v>
      </c>
      <c r="F211">
        <f>B211/$B$40</f>
        <v>1.8005245266035754E-5</v>
      </c>
      <c r="G211">
        <f>((C211/$B$40)^2+((B211*$C$40)/($B$40^2))^2)^0.5</f>
        <v>2.3847319566565358E-6</v>
      </c>
      <c r="H211" s="7">
        <f t="shared" ref="H211:H214" si="46">G211/F211</f>
        <v>0.13244651330326401</v>
      </c>
      <c r="J211">
        <f>F210/F211</f>
        <v>3.6167558272210645</v>
      </c>
      <c r="K211">
        <f>((G210/F211)^2+((F210*G211)/(F211^2)))^0.5</f>
        <v>0.93870861172963338</v>
      </c>
      <c r="L211" s="7">
        <f>K211/J211</f>
        <v>0.25954436975384387</v>
      </c>
      <c r="Q211" t="s">
        <v>59</v>
      </c>
      <c r="V211" t="s">
        <v>61</v>
      </c>
    </row>
    <row r="212" spans="1:24" x14ac:dyDescent="0.25">
      <c r="A212" s="3" t="s">
        <v>4</v>
      </c>
      <c r="B212">
        <v>0.23172699999999999</v>
      </c>
      <c r="C212" s="5">
        <v>5.5446000000000002E-2</v>
      </c>
      <c r="D212" s="7">
        <f t="shared" si="45"/>
        <v>0.23927293755151538</v>
      </c>
      <c r="F212">
        <f>B212/$B$41</f>
        <v>8.194353847720986E-4</v>
      </c>
      <c r="G212">
        <f>((C212/$B$41)^2+((B212*$C$41)/($B$41^2))^2)^0.5</f>
        <v>1.9614456443367375E-4</v>
      </c>
      <c r="H212" s="7">
        <f t="shared" si="46"/>
        <v>0.23936550468616324</v>
      </c>
      <c r="L212" s="7"/>
      <c r="Q212">
        <f>1-B213/B210</f>
        <v>9.6184301614346102E-2</v>
      </c>
      <c r="V212">
        <f>4*X210^3-6*X210^2+4*X210-X210^4</f>
        <v>0.71210792480801133</v>
      </c>
    </row>
    <row r="213" spans="1:24" x14ac:dyDescent="0.25">
      <c r="A213" s="3" t="s">
        <v>9</v>
      </c>
      <c r="B213">
        <v>0.28592299999999998</v>
      </c>
      <c r="C213" s="5">
        <v>5.5883000000000002E-2</v>
      </c>
      <c r="D213" s="7">
        <f t="shared" si="45"/>
        <v>0.1954477254365686</v>
      </c>
      <c r="F213">
        <f>B213/$B$42</f>
        <v>6.6489471789105197E-3</v>
      </c>
      <c r="G213">
        <f>((C213/$B$42)^2+((B213*$C$42)/($B$42^2))^2)^0.5</f>
        <v>1.3016254993323301E-3</v>
      </c>
      <c r="H213" s="7">
        <f t="shared" si="46"/>
        <v>0.19576415097128375</v>
      </c>
      <c r="L213" s="7"/>
    </row>
    <row r="214" spans="1:24" x14ac:dyDescent="0.25">
      <c r="A214" s="3" t="s">
        <v>5</v>
      </c>
      <c r="B214">
        <v>1.8412000000000001E-2</v>
      </c>
      <c r="C214" s="5">
        <v>5.5259999999999997E-2</v>
      </c>
      <c r="D214" s="7">
        <f t="shared" si="45"/>
        <v>3.0013034977188786</v>
      </c>
      <c r="F214">
        <f>B214/$B$43</f>
        <v>2.2207725311617977E-6</v>
      </c>
      <c r="G214">
        <f>((C214/$B$43)^2+((B214*$C$43)/($B$43^2))^2)^0.5</f>
        <v>6.6652976350582127E-6</v>
      </c>
      <c r="H214" s="7">
        <f t="shared" si="46"/>
        <v>3.0013418941071199</v>
      </c>
      <c r="J214">
        <f>F210/F214</f>
        <v>29.323388515802407</v>
      </c>
      <c r="K214">
        <f>((G210/F214)^2+((F210*G214)/(F214^2)))^0.5</f>
        <v>10.6978618328494</v>
      </c>
      <c r="L214" s="7">
        <f>K214/J214</f>
        <v>0.36482352055200956</v>
      </c>
    </row>
    <row r="216" spans="1:24" x14ac:dyDescent="0.25">
      <c r="A216" s="2" t="s">
        <v>13</v>
      </c>
    </row>
    <row r="217" spans="1:24" x14ac:dyDescent="0.25">
      <c r="A217" s="3" t="s">
        <v>38</v>
      </c>
      <c r="B217" t="s">
        <v>6</v>
      </c>
      <c r="C217" s="6" t="s">
        <v>7</v>
      </c>
      <c r="D217" t="s">
        <v>18</v>
      </c>
    </row>
    <row r="218" spans="1:24" x14ac:dyDescent="0.25">
      <c r="A218" s="3" t="s">
        <v>1</v>
      </c>
      <c r="F218" t="s">
        <v>15</v>
      </c>
      <c r="G218" s="4" t="s">
        <v>7</v>
      </c>
      <c r="H218" s="4" t="s">
        <v>18</v>
      </c>
      <c r="J218" t="s">
        <v>17</v>
      </c>
      <c r="K218" s="4" t="s">
        <v>7</v>
      </c>
      <c r="Q218" t="s">
        <v>58</v>
      </c>
      <c r="V218" t="s">
        <v>60</v>
      </c>
      <c r="X218" t="s">
        <v>62</v>
      </c>
    </row>
    <row r="219" spans="1:24" x14ac:dyDescent="0.25">
      <c r="A219" s="3" t="s">
        <v>3</v>
      </c>
      <c r="B219">
        <v>1.038859</v>
      </c>
      <c r="C219" s="5">
        <v>7.7118999999999993E-2</v>
      </c>
      <c r="D219" s="7">
        <f>C219/B219</f>
        <v>7.4234328238962158E-2</v>
      </c>
      <c r="F219">
        <f>B219/$B$39</f>
        <v>2.1384821350026756E-4</v>
      </c>
      <c r="G219">
        <f>((C219/$B$39)^2+((B219*$C$39)/($B$39^2))^2)^0.5</f>
        <v>1.5913146769038341E-5</v>
      </c>
      <c r="H219" s="7">
        <f>G219/F219</f>
        <v>7.4413278972837574E-2</v>
      </c>
      <c r="Q219">
        <f>1-B221/B219</f>
        <v>0.28589057802839457</v>
      </c>
      <c r="V219">
        <f>1/(1/Q219-1)</f>
        <v>0.40034561823742781</v>
      </c>
      <c r="X219">
        <f>1/(1+1/V219)</f>
        <v>0.28589057802839457</v>
      </c>
    </row>
    <row r="220" spans="1:24" x14ac:dyDescent="0.25">
      <c r="A220" s="3" t="s">
        <v>2</v>
      </c>
      <c r="B220">
        <v>1.008E-2</v>
      </c>
      <c r="C220" s="5">
        <v>1E-3</v>
      </c>
      <c r="D220" s="7">
        <f t="shared" ref="D220:D223" si="47">C220/B220</f>
        <v>9.9206349206349201E-2</v>
      </c>
      <c r="F220">
        <f>B220/$B$40</f>
        <v>2.401652405473606E-5</v>
      </c>
      <c r="G220">
        <f>((C220/$B$40)^2+((B220*$C$40)/($B$40^2))^2)^0.5</f>
        <v>2.3863983134628479E-6</v>
      </c>
      <c r="H220" s="7">
        <f t="shared" ref="H220:H223" si="48">G220/F220</f>
        <v>9.9364850135015684E-2</v>
      </c>
      <c r="J220">
        <f>F219/F220</f>
        <v>8.9042116591429341</v>
      </c>
      <c r="K220">
        <f>((G219/F220)^2+((F219*G220)/(F220^2)))^0.5</f>
        <v>1.1505621526963909</v>
      </c>
      <c r="L220" s="7">
        <f>K220/J220</f>
        <v>0.12921549899535262</v>
      </c>
      <c r="Q220" t="s">
        <v>59</v>
      </c>
      <c r="V220" t="s">
        <v>61</v>
      </c>
    </row>
    <row r="221" spans="1:24" x14ac:dyDescent="0.25">
      <c r="A221" s="3" t="s">
        <v>4</v>
      </c>
      <c r="B221">
        <v>0.74185900000000005</v>
      </c>
      <c r="C221" s="5">
        <v>7.6964000000000005E-2</v>
      </c>
      <c r="D221" s="7">
        <f t="shared" si="47"/>
        <v>0.10374478169032121</v>
      </c>
      <c r="F221">
        <f>B221/$B$41</f>
        <v>2.6233693747886276E-3</v>
      </c>
      <c r="G221">
        <f>((C221/$B$41)^2+((B221*$C$41)/($B$41^2))^2)^0.5</f>
        <v>2.7272048774488799E-4</v>
      </c>
      <c r="H221" s="7">
        <f t="shared" si="48"/>
        <v>0.10395809692901591</v>
      </c>
      <c r="L221" s="7"/>
      <c r="Q221">
        <f>1-B222/B219</f>
        <v>8.336357484509449E-2</v>
      </c>
      <c r="V221">
        <f>4*X219^3-6*X219^2+4*X219-X219^4</f>
        <v>0.73994868584192475</v>
      </c>
    </row>
    <row r="222" spans="1:24" x14ac:dyDescent="0.25">
      <c r="A222" s="3" t="s">
        <v>9</v>
      </c>
      <c r="B222">
        <v>0.95225599999999999</v>
      </c>
      <c r="C222" s="5">
        <v>7.8849000000000002E-2</v>
      </c>
      <c r="D222" s="7">
        <f t="shared" si="47"/>
        <v>8.280231366355266E-2</v>
      </c>
      <c r="F222">
        <f>B222/$B$42</f>
        <v>2.2144073211321287E-2</v>
      </c>
      <c r="G222">
        <f>((C222/$B$42)^2+((B222*$C$42)/($B$42^2))^2)^0.5</f>
        <v>1.8500591383881985E-3</v>
      </c>
      <c r="H222" s="7">
        <f t="shared" si="48"/>
        <v>8.3546469555670771E-2</v>
      </c>
      <c r="L222" s="7"/>
    </row>
    <row r="223" spans="1:24" x14ac:dyDescent="0.25">
      <c r="A223" s="3" t="s">
        <v>5</v>
      </c>
      <c r="B223">
        <v>2.7289999999999998E-2</v>
      </c>
      <c r="C223" s="5">
        <v>7.6248999999999997E-2</v>
      </c>
      <c r="D223" s="7">
        <f t="shared" si="47"/>
        <v>2.7940271161597656</v>
      </c>
      <c r="F223">
        <f>B223/$B$43</f>
        <v>3.2915969137196096E-6</v>
      </c>
      <c r="G223">
        <f>((C223/$B$43)^2+((B223*$C$43)/($B$43^2))^2)^0.5</f>
        <v>9.1969467936700859E-6</v>
      </c>
      <c r="H223" s="7">
        <f t="shared" si="48"/>
        <v>2.7940683609638102</v>
      </c>
      <c r="J223">
        <f>F219/F223</f>
        <v>64.967922593721312</v>
      </c>
      <c r="K223">
        <f>((G219/F223)^2+((F219*G223)/(F223^2)))^0.5</f>
        <v>14.314222878825205</v>
      </c>
      <c r="L223" s="7">
        <f>K223/J223</f>
        <v>0.22032754484608644</v>
      </c>
    </row>
    <row r="225" spans="1:24" x14ac:dyDescent="0.25">
      <c r="A225" s="2" t="s">
        <v>13</v>
      </c>
    </row>
    <row r="226" spans="1:24" x14ac:dyDescent="0.25">
      <c r="A226" s="3" t="s">
        <v>39</v>
      </c>
      <c r="B226" t="s">
        <v>6</v>
      </c>
      <c r="C226" s="6" t="s">
        <v>7</v>
      </c>
      <c r="D226" t="s">
        <v>18</v>
      </c>
    </row>
    <row r="227" spans="1:24" x14ac:dyDescent="0.25">
      <c r="A227" s="3" t="s">
        <v>1</v>
      </c>
      <c r="F227" t="s">
        <v>15</v>
      </c>
      <c r="G227" s="4" t="s">
        <v>7</v>
      </c>
      <c r="H227" s="4" t="s">
        <v>18</v>
      </c>
      <c r="J227" t="s">
        <v>17</v>
      </c>
      <c r="K227" s="4" t="s">
        <v>7</v>
      </c>
      <c r="Q227" t="s">
        <v>58</v>
      </c>
      <c r="V227" t="s">
        <v>60</v>
      </c>
      <c r="X227" t="s">
        <v>62</v>
      </c>
    </row>
    <row r="228" spans="1:24" x14ac:dyDescent="0.25">
      <c r="A228" s="3" t="s">
        <v>3</v>
      </c>
      <c r="B228">
        <v>1.316092</v>
      </c>
      <c r="C228" s="5">
        <v>7.8140000000000001E-2</v>
      </c>
      <c r="D228" s="7">
        <f>C228/B228</f>
        <v>5.9372749017545884E-2</v>
      </c>
      <c r="F228">
        <f>B228/$B$39</f>
        <v>2.7091638326471077E-4</v>
      </c>
      <c r="G228">
        <f>((C228/$B$39)^2+((B228*$C$39)/($B$39^2))^2)^0.5</f>
        <v>1.614562530434225E-5</v>
      </c>
      <c r="H228" s="7">
        <f>G228/F228</f>
        <v>5.9596341534526011E-2</v>
      </c>
      <c r="Q228">
        <f>1-B230/B228</f>
        <v>-0.32736161301793487</v>
      </c>
      <c r="V228">
        <f>1/(1/Q228-1)</f>
        <v>-0.24662579496602607</v>
      </c>
      <c r="X228">
        <f>1/(1+1/V228)</f>
        <v>-0.32736161301793487</v>
      </c>
    </row>
    <row r="229" spans="1:24" x14ac:dyDescent="0.25">
      <c r="A229" s="3" t="s">
        <v>2</v>
      </c>
      <c r="B229">
        <v>1.7479000000000001E-2</v>
      </c>
      <c r="C229" s="5">
        <v>3.0000000000000001E-3</v>
      </c>
      <c r="D229" s="7">
        <f t="shared" ref="D229:D232" si="49">C229/B229</f>
        <v>0.17163453286801303</v>
      </c>
      <c r="F229">
        <f>B229/$B$40</f>
        <v>4.1645319836580518E-5</v>
      </c>
      <c r="G229">
        <f>((C229/$B$40)^2+((B229*$C$40)/($B$40^2))^2)^0.5</f>
        <v>7.1515923809530478E-6</v>
      </c>
      <c r="H229" s="7">
        <f t="shared" ref="H229:H232" si="50">G229/F229</f>
        <v>0.17172619658142749</v>
      </c>
      <c r="J229">
        <f>F228/F229</f>
        <v>6.5053260325003572</v>
      </c>
      <c r="K229">
        <f>((G228/F229)^2+((F228*G229)/(F229^2)))^0.5</f>
        <v>1.1258069325586892</v>
      </c>
      <c r="L229" s="7">
        <f>K229/J229</f>
        <v>0.17305926358405427</v>
      </c>
      <c r="Q229" t="s">
        <v>59</v>
      </c>
      <c r="V229" t="s">
        <v>61</v>
      </c>
    </row>
    <row r="230" spans="1:24" x14ac:dyDescent="0.25">
      <c r="A230" s="3" t="s">
        <v>4</v>
      </c>
      <c r="B230">
        <v>1.7469300000000001</v>
      </c>
      <c r="C230" s="5">
        <v>8.1802E-2</v>
      </c>
      <c r="D230" s="7">
        <f t="shared" si="49"/>
        <v>4.6826146439754308E-2</v>
      </c>
      <c r="F230">
        <f>B230/$B$41</f>
        <v>6.1775117130067805E-3</v>
      </c>
      <c r="G230">
        <f>((C230/$B$41)^2+((B230*$C$41)/($B$41^2))^2)^0.5</f>
        <v>2.9217698589790119E-4</v>
      </c>
      <c r="H230" s="7">
        <f t="shared" si="50"/>
        <v>4.729687283032117E-2</v>
      </c>
      <c r="L230" s="7"/>
      <c r="Q230">
        <f>1-B231/B228</f>
        <v>-0.33125875698659368</v>
      </c>
      <c r="V230">
        <f>4*X228^3-6*X228^2+4*X228-X228^4</f>
        <v>-2.1042523257925758</v>
      </c>
    </row>
    <row r="231" spans="1:24" x14ac:dyDescent="0.25">
      <c r="A231" s="3" t="s">
        <v>9</v>
      </c>
      <c r="B231">
        <v>1.752059</v>
      </c>
      <c r="C231" s="5">
        <v>8.6055999999999994E-2</v>
      </c>
      <c r="D231" s="7">
        <f t="shared" si="49"/>
        <v>4.9117067404693557E-2</v>
      </c>
      <c r="F231">
        <f>B231/$B$42</f>
        <v>4.0742954380496806E-2</v>
      </c>
      <c r="G231">
        <f>((C231/$B$42)^2+((B231*$C$42)/($B$42^2))^2)^0.5</f>
        <v>2.0518742969035642E-3</v>
      </c>
      <c r="H231" s="7">
        <f t="shared" si="50"/>
        <v>5.0361450908571651E-2</v>
      </c>
      <c r="L231" s="7"/>
    </row>
    <row r="232" spans="1:24" x14ac:dyDescent="0.25">
      <c r="A232" s="3" t="s">
        <v>5</v>
      </c>
      <c r="B232">
        <v>3.7856000000000001E-2</v>
      </c>
      <c r="C232" s="5">
        <v>7.4055999999999997E-2</v>
      </c>
      <c r="D232" s="7">
        <f t="shared" si="49"/>
        <v>1.9562552831783599</v>
      </c>
      <c r="F232">
        <f>B232/$B$43</f>
        <v>4.566020255249892E-6</v>
      </c>
      <c r="G232">
        <f>((C232/$B$43)^2+((B232*$C$43)/($B$43^2))^2)^0.5</f>
        <v>8.9325702205230282E-6</v>
      </c>
      <c r="H232" s="7">
        <f t="shared" si="50"/>
        <v>1.9563141907337336</v>
      </c>
      <c r="J232">
        <f>F228/F232</f>
        <v>59.333154064136735</v>
      </c>
      <c r="K232">
        <f>((G228/F232)^2+((F228*G232)/(F232^2)))^0.5</f>
        <v>11.339217895316557</v>
      </c>
      <c r="L232" s="7">
        <f>K232/J232</f>
        <v>0.19111099138702994</v>
      </c>
    </row>
    <row r="234" spans="1:24" x14ac:dyDescent="0.25">
      <c r="A234" s="2" t="s">
        <v>13</v>
      </c>
    </row>
    <row r="235" spans="1:24" x14ac:dyDescent="0.25">
      <c r="A235" s="3" t="s">
        <v>40</v>
      </c>
      <c r="B235" t="s">
        <v>6</v>
      </c>
      <c r="C235" s="6" t="s">
        <v>7</v>
      </c>
      <c r="D235" t="s">
        <v>18</v>
      </c>
    </row>
    <row r="236" spans="1:24" x14ac:dyDescent="0.25">
      <c r="A236" s="3" t="s">
        <v>1</v>
      </c>
      <c r="F236" t="s">
        <v>15</v>
      </c>
      <c r="G236" s="4" t="s">
        <v>7</v>
      </c>
      <c r="H236" s="4" t="s">
        <v>18</v>
      </c>
      <c r="J236" t="s">
        <v>17</v>
      </c>
      <c r="K236" s="4" t="s">
        <v>7</v>
      </c>
      <c r="Q236" t="s">
        <v>58</v>
      </c>
      <c r="V236" t="s">
        <v>60</v>
      </c>
      <c r="X236" t="s">
        <v>62</v>
      </c>
    </row>
    <row r="237" spans="1:24" x14ac:dyDescent="0.25">
      <c r="A237" s="3" t="s">
        <v>3</v>
      </c>
      <c r="B237">
        <v>1.524645</v>
      </c>
      <c r="C237" s="5">
        <v>0.144124</v>
      </c>
      <c r="D237" s="7">
        <f>C237/B237</f>
        <v>9.4529546222235333E-2</v>
      </c>
      <c r="F237">
        <f>B237/$B$39</f>
        <v>3.1384683529922291E-4</v>
      </c>
      <c r="G237">
        <f>((C237/$B$39)^2+((B237*$C$39)/($B$39^2))^2)^0.5</f>
        <v>2.9711924333213324E-5</v>
      </c>
      <c r="H237" s="7">
        <f>G237/F237</f>
        <v>9.4670141583189288E-2</v>
      </c>
      <c r="Q237">
        <f>1-B239/B237</f>
        <v>9.697667325836512E-2</v>
      </c>
      <c r="V237">
        <f>1/(1/Q237-1)</f>
        <v>0.10739110539733736</v>
      </c>
      <c r="X237">
        <f>1/(1+1/V237)</f>
        <v>9.697667325836512E-2</v>
      </c>
    </row>
    <row r="238" spans="1:24" x14ac:dyDescent="0.25">
      <c r="A238" s="3" t="s">
        <v>2</v>
      </c>
      <c r="B238">
        <v>3.75454E-2</v>
      </c>
      <c r="C238" s="5">
        <v>8.9999999999999993E-3</v>
      </c>
      <c r="D238" s="7">
        <f t="shared" ref="D238:D241" si="51">C238/B238</f>
        <v>0.23970979134594383</v>
      </c>
      <c r="F238">
        <f>B238/$B$40</f>
        <v>8.9455357365544373E-5</v>
      </c>
      <c r="G238">
        <f>((C238/$B$40)^2+((B238*$C$40)/($B$40^2))^2)^0.5</f>
        <v>2.144919695626016E-5</v>
      </c>
      <c r="H238" s="7">
        <f t="shared" ref="H238:H241" si="52">G238/F238</f>
        <v>0.23977543199130713</v>
      </c>
      <c r="J238">
        <f>F237/F238</f>
        <v>3.508418551353389</v>
      </c>
      <c r="K238">
        <f>((G237/F238)^2+((F237*G238)/(F238^2)))^0.5</f>
        <v>0.97547485945824197</v>
      </c>
      <c r="L238" s="7">
        <f>K238/J238</f>
        <v>0.27803833698289732</v>
      </c>
      <c r="Q238" t="s">
        <v>59</v>
      </c>
      <c r="V238" t="s">
        <v>61</v>
      </c>
    </row>
    <row r="239" spans="1:24" x14ac:dyDescent="0.25">
      <c r="A239" s="3" t="s">
        <v>4</v>
      </c>
      <c r="B239">
        <v>1.37679</v>
      </c>
      <c r="C239" s="5">
        <v>0.14394799999999999</v>
      </c>
      <c r="D239" s="7">
        <f t="shared" si="51"/>
        <v>0.10455334509983367</v>
      </c>
      <c r="F239">
        <f>B239/$B$41</f>
        <v>4.8686188635781655E-3</v>
      </c>
      <c r="G239">
        <f>((C239/$B$41)^2+((B239*$C$41)/($B$41^2))^2)^0.5</f>
        <v>5.1006092345629169E-4</v>
      </c>
      <c r="H239" s="7">
        <f t="shared" si="52"/>
        <v>0.10476501401085751</v>
      </c>
      <c r="L239" s="7"/>
      <c r="Q239">
        <f>1-B240/B237</f>
        <v>-0.3339918472824821</v>
      </c>
      <c r="V239">
        <f>4*X237^3-6*X237^2+4*X237-X237^4</f>
        <v>0.33503945680051755</v>
      </c>
    </row>
    <row r="240" spans="1:24" x14ac:dyDescent="0.25">
      <c r="A240" s="3" t="s">
        <v>9</v>
      </c>
      <c r="B240">
        <v>2.0338639999999999</v>
      </c>
      <c r="C240" s="5">
        <v>0.14985200000000001</v>
      </c>
      <c r="D240" s="7">
        <f t="shared" si="51"/>
        <v>7.3678476043629273E-2</v>
      </c>
      <c r="F240">
        <f>B240/$B$42</f>
        <v>4.7296140237363435E-2</v>
      </c>
      <c r="G240">
        <f>((C240/$B$42)^2+((B240*$C$42)/($B$42^2))^2)^0.5</f>
        <v>3.5242154101616883E-3</v>
      </c>
      <c r="H240" s="7">
        <f t="shared" si="52"/>
        <v>7.4513805830134033E-2</v>
      </c>
      <c r="L240" s="7"/>
    </row>
    <row r="241" spans="1:24" x14ac:dyDescent="0.25">
      <c r="A241" s="3" t="s">
        <v>5</v>
      </c>
      <c r="B241">
        <v>4.2701000000000003E-2</v>
      </c>
      <c r="C241" s="5">
        <v>7.0000000000000001E-3</v>
      </c>
      <c r="D241" s="7">
        <f t="shared" si="51"/>
        <v>0.16393058710568839</v>
      </c>
      <c r="F241">
        <f>B241/$B$43</f>
        <v>5.1504023383195699E-6</v>
      </c>
      <c r="G241">
        <f>((C241/$B$43)^2+((B241*$C$43)/($B$43^2))^2)^0.5</f>
        <v>8.4792137982119941E-7</v>
      </c>
      <c r="H241" s="7">
        <f t="shared" si="52"/>
        <v>0.16463206641402933</v>
      </c>
      <c r="J241">
        <f>F237/F241</f>
        <v>60.936372477964937</v>
      </c>
      <c r="K241">
        <f>((G237/F241)^2+((F237*G241)/(F241^2)))^0.5</f>
        <v>6.5811677571581386</v>
      </c>
      <c r="L241" s="7">
        <f>K241/J241</f>
        <v>0.10800064870185602</v>
      </c>
    </row>
    <row r="243" spans="1:24" x14ac:dyDescent="0.25">
      <c r="A243" s="2" t="s">
        <v>13</v>
      </c>
    </row>
    <row r="244" spans="1:24" x14ac:dyDescent="0.25">
      <c r="A244" s="3" t="s">
        <v>41</v>
      </c>
      <c r="B244" t="s">
        <v>6</v>
      </c>
      <c r="C244" s="6" t="s">
        <v>7</v>
      </c>
      <c r="D244" t="s">
        <v>18</v>
      </c>
    </row>
    <row r="245" spans="1:24" x14ac:dyDescent="0.25">
      <c r="A245" s="3" t="s">
        <v>1</v>
      </c>
      <c r="F245" t="s">
        <v>15</v>
      </c>
      <c r="G245" s="4" t="s">
        <v>7</v>
      </c>
      <c r="H245" s="4" t="s">
        <v>18</v>
      </c>
      <c r="J245" t="s">
        <v>17</v>
      </c>
      <c r="K245" s="4" t="s">
        <v>7</v>
      </c>
      <c r="Q245" t="s">
        <v>58</v>
      </c>
      <c r="V245" t="s">
        <v>60</v>
      </c>
      <c r="X245" t="s">
        <v>62</v>
      </c>
    </row>
    <row r="246" spans="1:24" x14ac:dyDescent="0.25">
      <c r="A246" s="3" t="s">
        <v>3</v>
      </c>
      <c r="B246">
        <v>0.25617899999999999</v>
      </c>
      <c r="C246" s="5">
        <v>7.2271000000000002E-2</v>
      </c>
      <c r="D246" s="7">
        <f>C246/B246</f>
        <v>0.28211133621413154</v>
      </c>
      <c r="F246">
        <f>B246/$B$39</f>
        <v>5.2734222340360953E-5</v>
      </c>
      <c r="G246">
        <f>((C246/$B$39)^2+((B246*$C$39)/($B$39^2))^2)^0.5</f>
        <v>1.487940790581332E-5</v>
      </c>
      <c r="H246" s="7">
        <f>G246/F246</f>
        <v>0.2821584778434314</v>
      </c>
      <c r="Q246">
        <f>1-B248/B246</f>
        <v>0.43437206016105923</v>
      </c>
      <c r="V246">
        <f>1/(1/Q246-1)</f>
        <v>0.76794661219306837</v>
      </c>
      <c r="X246">
        <f>1/(1+1/V246)</f>
        <v>0.43437206016105928</v>
      </c>
    </row>
    <row r="247" spans="1:24" x14ac:dyDescent="0.25">
      <c r="A247" s="3" t="s">
        <v>2</v>
      </c>
      <c r="B247">
        <v>3.6040000000000003E-2</v>
      </c>
      <c r="C247" s="5">
        <v>7.2017999999999999E-2</v>
      </c>
      <c r="D247" s="7">
        <f t="shared" ref="D247:D250" si="53">C247/B247</f>
        <v>1.9982796892341841</v>
      </c>
      <c r="F247">
        <f>B247/$B$40</f>
        <v>8.5868603862369801E-5</v>
      </c>
      <c r="G247">
        <f>((C247/$B$40)^2+((B247*$C$40)/($B$40^2))^2)^0.5</f>
        <v>1.7159016327249034E-4</v>
      </c>
      <c r="H247" s="7">
        <f t="shared" ref="H247:H250" si="54">G247/F247</f>
        <v>1.9982875644224407</v>
      </c>
      <c r="J247">
        <f>F246/F247</f>
        <v>0.61412693310914157</v>
      </c>
      <c r="K247">
        <f>((G246/F247)^2+((F246*G247)/(F247^2)))^0.5</f>
        <v>1.1212620390355545</v>
      </c>
      <c r="L247" s="7">
        <f>K247/J247</f>
        <v>1.8257822260928032</v>
      </c>
      <c r="Q247" t="s">
        <v>59</v>
      </c>
      <c r="V247" t="s">
        <v>61</v>
      </c>
    </row>
    <row r="248" spans="1:24" x14ac:dyDescent="0.25">
      <c r="A248" s="3" t="s">
        <v>4</v>
      </c>
      <c r="B248">
        <v>0.144902</v>
      </c>
      <c r="C248" s="5">
        <v>7.2139999999999996E-2</v>
      </c>
      <c r="D248" s="7">
        <f t="shared" si="53"/>
        <v>0.49785372182578569</v>
      </c>
      <c r="F248">
        <f>B248/$B$41</f>
        <v>5.1240393274951405E-4</v>
      </c>
      <c r="G248">
        <f>((C248/$B$41)^2+((B248*$C$41)/($B$41^2))^2)^0.5</f>
        <v>2.5512500451682266E-4</v>
      </c>
      <c r="H248" s="7">
        <f t="shared" si="54"/>
        <v>0.49789821703327786</v>
      </c>
      <c r="L248" s="7"/>
      <c r="Q248">
        <f>1-B249/B246</f>
        <v>-0.33598772733128013</v>
      </c>
      <c r="V248">
        <f>4*X246^3-6*X246^2+4*X246-X246^4</f>
        <v>0.89764161732169701</v>
      </c>
    </row>
    <row r="249" spans="1:24" x14ac:dyDescent="0.25">
      <c r="A249" s="3" t="s">
        <v>9</v>
      </c>
      <c r="B249">
        <v>0.342252</v>
      </c>
      <c r="C249" s="5">
        <v>7.2884000000000004E-2</v>
      </c>
      <c r="D249" s="7">
        <f t="shared" si="53"/>
        <v>0.21295419749190656</v>
      </c>
      <c r="F249">
        <f>B249/$B$42</f>
        <v>7.9588402117929773E-3</v>
      </c>
      <c r="G249">
        <f>((C249/$B$42)^2+((B249*$C$42)/($B$42^2))^2)^0.5</f>
        <v>1.6971800748978873E-3</v>
      </c>
      <c r="H249" s="7">
        <f t="shared" si="54"/>
        <v>0.21324464742778704</v>
      </c>
      <c r="L249" s="7"/>
    </row>
    <row r="250" spans="1:24" x14ac:dyDescent="0.25">
      <c r="A250" s="3" t="s">
        <v>5</v>
      </c>
      <c r="B250">
        <v>9.9523E-2</v>
      </c>
      <c r="C250" s="5">
        <v>7.2170999999999999E-2</v>
      </c>
      <c r="D250" s="7">
        <f t="shared" si="53"/>
        <v>0.72516905639902329</v>
      </c>
      <c r="F250">
        <f>B250/$B$43</f>
        <v>1.2004016110081228E-5</v>
      </c>
      <c r="G250">
        <f>((C250/$B$43)^2+((B250*$C$43)/($B$43^2))^2)^0.5</f>
        <v>8.7068484400075485E-6</v>
      </c>
      <c r="H250" s="7">
        <f t="shared" si="54"/>
        <v>0.7253279535917444</v>
      </c>
      <c r="J250">
        <f>F246/F250</f>
        <v>4.3930482812392793</v>
      </c>
      <c r="K250">
        <f>((G246/F250)^2+((F246*G250)/(F250^2)))^0.5</f>
        <v>2.1732118532998763</v>
      </c>
      <c r="L250" s="7">
        <f>K250/J250</f>
        <v>0.49469336874367631</v>
      </c>
    </row>
    <row r="252" spans="1:24" x14ac:dyDescent="0.25">
      <c r="A252" s="2" t="s">
        <v>13</v>
      </c>
    </row>
    <row r="253" spans="1:24" x14ac:dyDescent="0.25">
      <c r="A253" s="3" t="s">
        <v>42</v>
      </c>
      <c r="B253" t="s">
        <v>6</v>
      </c>
      <c r="C253" s="6" t="s">
        <v>7</v>
      </c>
      <c r="D253" t="s">
        <v>18</v>
      </c>
    </row>
    <row r="254" spans="1:24" x14ac:dyDescent="0.25">
      <c r="A254" s="3" t="s">
        <v>1</v>
      </c>
      <c r="F254" t="s">
        <v>15</v>
      </c>
      <c r="G254" s="4" t="s">
        <v>7</v>
      </c>
      <c r="H254" s="4" t="s">
        <v>18</v>
      </c>
      <c r="J254" t="s">
        <v>17</v>
      </c>
      <c r="K254" s="4" t="s">
        <v>7</v>
      </c>
      <c r="Q254" t="s">
        <v>58</v>
      </c>
      <c r="V254" t="s">
        <v>60</v>
      </c>
      <c r="X254" t="s">
        <v>62</v>
      </c>
    </row>
    <row r="255" spans="1:24" x14ac:dyDescent="0.25">
      <c r="A255" s="3" t="s">
        <v>3</v>
      </c>
      <c r="B255">
        <v>1.009436</v>
      </c>
      <c r="C255" s="5">
        <v>0.182589</v>
      </c>
      <c r="D255" s="7">
        <f>C255/B255</f>
        <v>0.18088219560229674</v>
      </c>
      <c r="F255">
        <f>B255/$B$39</f>
        <v>2.0779151477039336E-4</v>
      </c>
      <c r="G255">
        <f>((C255/$B$39)^2+((B255*$C$39)/($B$39^2))^2)^0.5</f>
        <v>3.7601061261048895E-5</v>
      </c>
      <c r="H255" s="7">
        <f>G255/F255</f>
        <v>0.18095571083640027</v>
      </c>
      <c r="Q255">
        <f>1-B257/B255</f>
        <v>0.10413141595901076</v>
      </c>
      <c r="V255">
        <f>1/(1/Q255-1)</f>
        <v>0.11623514633062117</v>
      </c>
      <c r="X255">
        <f>1/(1+1/V255)</f>
        <v>0.10413141595901076</v>
      </c>
    </row>
    <row r="256" spans="1:24" x14ac:dyDescent="0.25">
      <c r="A256" s="3" t="s">
        <v>2</v>
      </c>
      <c r="B256">
        <v>2.5197000000000001E-2</v>
      </c>
      <c r="C256" s="5">
        <v>5.0000000000000001E-3</v>
      </c>
      <c r="D256" s="7">
        <f t="shared" ref="D256:D259" si="55">C256/B256</f>
        <v>0.1984363217843394</v>
      </c>
      <c r="F256">
        <f>B256/$B$40</f>
        <v>6.0034162361823864E-5</v>
      </c>
      <c r="G256">
        <f>((C256/$B$40)^2+((B256*$C$40)/($B$40^2))^2)^0.5</f>
        <v>1.1917718378597466E-5</v>
      </c>
      <c r="H256" s="7">
        <f t="shared" ref="H256:H259" si="56">G256/F256</f>
        <v>0.19851561027485953</v>
      </c>
      <c r="J256">
        <f>F255/F256</f>
        <v>3.461221187996943</v>
      </c>
      <c r="K256">
        <f>((G255/F256)^2+((F255*G256)/(F256^2)))^0.5</f>
        <v>1.0389383402643049</v>
      </c>
      <c r="L256" s="7">
        <f>K256/J256</f>
        <v>0.30016525493002455</v>
      </c>
      <c r="Q256" t="s">
        <v>59</v>
      </c>
      <c r="V256" t="s">
        <v>61</v>
      </c>
    </row>
    <row r="257" spans="1:24" x14ac:dyDescent="0.25">
      <c r="A257" s="3" t="s">
        <v>4</v>
      </c>
      <c r="B257">
        <v>0.90432199999999996</v>
      </c>
      <c r="C257" s="5">
        <v>0.18252299999999999</v>
      </c>
      <c r="D257" s="7">
        <f t="shared" si="55"/>
        <v>0.20183408122328109</v>
      </c>
      <c r="F257">
        <f>B257/$B$41</f>
        <v>3.1978726951450358E-3</v>
      </c>
      <c r="G257">
        <f>((C257/$B$41)^2+((B257*$C$41)/($B$41^2))^2)^0.5</f>
        <v>6.4579059702192705E-4</v>
      </c>
      <c r="H257" s="7">
        <f t="shared" si="56"/>
        <v>0.20194381033440043</v>
      </c>
      <c r="L257" s="7"/>
      <c r="Q257">
        <f>1-B258/B255</f>
        <v>-0.5161050329094663</v>
      </c>
      <c r="V257">
        <f>4*X255^3-6*X255^2+4*X255-X255^4</f>
        <v>0.35586450912262102</v>
      </c>
    </row>
    <row r="258" spans="1:24" x14ac:dyDescent="0.25">
      <c r="A258" s="3" t="s">
        <v>9</v>
      </c>
      <c r="B258">
        <v>1.530411</v>
      </c>
      <c r="C258" s="5">
        <v>0.18556500000000001</v>
      </c>
      <c r="D258" s="7">
        <f t="shared" si="55"/>
        <v>0.12125174217906171</v>
      </c>
      <c r="F258">
        <f>B258/$B$42</f>
        <v>3.5588679123482993E-2</v>
      </c>
      <c r="G258">
        <f>((C258/$B$42)^2+((B258*$C$42)/($B$42^2))^2)^0.5</f>
        <v>4.3333180234580698E-3</v>
      </c>
      <c r="H258" s="7">
        <f t="shared" si="56"/>
        <v>0.12176113669244762</v>
      </c>
      <c r="L258" s="7"/>
    </row>
    <row r="259" spans="1:24" x14ac:dyDescent="0.25">
      <c r="A259" s="3" t="s">
        <v>5</v>
      </c>
      <c r="B259">
        <v>7.0944999999999994E-2</v>
      </c>
      <c r="C259" s="5">
        <v>0.18159600000000001</v>
      </c>
      <c r="D259" s="7">
        <f t="shared" si="55"/>
        <v>2.5596729861160057</v>
      </c>
      <c r="F259">
        <f>B259/$B$43</f>
        <v>8.5570664361977902E-6</v>
      </c>
      <c r="G259">
        <f>((C259/$B$43)^2+((B259*$C$43)/($B$43^2))^2)^0.5</f>
        <v>2.1903677044490896E-5</v>
      </c>
      <c r="H259" s="7">
        <f t="shared" si="56"/>
        <v>2.5597180070771404</v>
      </c>
      <c r="J259">
        <f>F255/F259</f>
        <v>24.283031611324329</v>
      </c>
      <c r="K259">
        <f>((G255/F259)^2+((F255*G259)/(F259^2)))^0.5</f>
        <v>9.0258681596602486</v>
      </c>
      <c r="L259" s="7">
        <f>K259/J259</f>
        <v>0.37169445331739626</v>
      </c>
    </row>
    <row r="261" spans="1:24" x14ac:dyDescent="0.25">
      <c r="A261" s="2" t="s">
        <v>13</v>
      </c>
    </row>
    <row r="262" spans="1:24" x14ac:dyDescent="0.25">
      <c r="A262" s="3" t="s">
        <v>43</v>
      </c>
      <c r="B262" t="s">
        <v>6</v>
      </c>
      <c r="C262" s="6" t="s">
        <v>7</v>
      </c>
      <c r="D262" t="s">
        <v>18</v>
      </c>
    </row>
    <row r="263" spans="1:24" x14ac:dyDescent="0.25">
      <c r="A263" s="3" t="s">
        <v>1</v>
      </c>
      <c r="F263" t="s">
        <v>15</v>
      </c>
      <c r="G263" s="4" t="s">
        <v>7</v>
      </c>
      <c r="H263" s="4" t="s">
        <v>18</v>
      </c>
      <c r="J263" t="s">
        <v>17</v>
      </c>
      <c r="K263" s="4" t="s">
        <v>7</v>
      </c>
      <c r="Q263" t="s">
        <v>58</v>
      </c>
      <c r="T263" t="s">
        <v>63</v>
      </c>
      <c r="V263" t="s">
        <v>60</v>
      </c>
      <c r="X263" t="s">
        <v>62</v>
      </c>
    </row>
    <row r="264" spans="1:24" x14ac:dyDescent="0.25">
      <c r="A264" s="3" t="s">
        <v>3</v>
      </c>
      <c r="B264">
        <v>5.0829370000000003</v>
      </c>
      <c r="C264" s="5">
        <v>1.382676</v>
      </c>
      <c r="D264" s="7">
        <f>C264/B264</f>
        <v>0.27202304494429108</v>
      </c>
      <c r="F264">
        <f>B264/$B$39</f>
        <v>1.0463181209234454E-3</v>
      </c>
      <c r="G264">
        <f>((C264/$B$39)^2+((B264*$C$39)/($B$39^2))^2)^0.5</f>
        <v>2.8467379533240621E-4</v>
      </c>
      <c r="H264" s="7">
        <f>G264/F264</f>
        <v>0.27207193456724482</v>
      </c>
      <c r="Q264">
        <f>1-B266/B264</f>
        <v>0.74834018206403108</v>
      </c>
      <c r="V264">
        <f>1/(1/Q264-1)</f>
        <v>2.9736180698280368</v>
      </c>
      <c r="X264">
        <f>1/(1+1/V264)</f>
        <v>0.74834018206403108</v>
      </c>
    </row>
    <row r="265" spans="1:24" x14ac:dyDescent="0.25">
      <c r="A265" s="3" t="s">
        <v>2</v>
      </c>
      <c r="B265">
        <v>0.12120599999999999</v>
      </c>
      <c r="C265" s="5">
        <v>0.03</v>
      </c>
      <c r="D265" s="7">
        <f t="shared" ref="D265:D268" si="57">C265/B265</f>
        <v>0.24751249938121875</v>
      </c>
      <c r="F265">
        <f>B265/$B$40</f>
        <v>2.8878440620816855E-4</v>
      </c>
      <c r="G265">
        <f>((C265/$B$40)^2+((B265*$C$40)/($B$40^2))^2)^0.5</f>
        <v>7.1496108735362885E-5</v>
      </c>
      <c r="H265" s="7">
        <f t="shared" ref="H265:H268" si="58">G265/F265</f>
        <v>0.24757607127798076</v>
      </c>
      <c r="J265">
        <f>F264/F265</f>
        <v>3.6231808173506885</v>
      </c>
      <c r="K265">
        <f>((G264/F265)^2+((F264*G265)/(F265^2)))^0.5</f>
        <v>1.3670212554529184</v>
      </c>
      <c r="L265" s="7">
        <f>K265/J265</f>
        <v>0.37729865672354163</v>
      </c>
      <c r="Q265" t="s">
        <v>59</v>
      </c>
      <c r="V265" t="s">
        <v>61</v>
      </c>
    </row>
    <row r="266" spans="1:24" x14ac:dyDescent="0.25">
      <c r="A266" s="3" t="s">
        <v>4</v>
      </c>
      <c r="B266">
        <v>1.2791710000000001</v>
      </c>
      <c r="C266" s="5">
        <v>1.03</v>
      </c>
      <c r="D266" s="7">
        <f t="shared" si="57"/>
        <v>0.80520899864052575</v>
      </c>
      <c r="F266">
        <f>B266/$B$41</f>
        <v>4.5234175584817921E-3</v>
      </c>
      <c r="G266">
        <f>((C266/$B$41)^2+((B266*$C$41)/($B$41^2))^2)^0.5</f>
        <v>3.6424209698729523E-3</v>
      </c>
      <c r="H266" s="7">
        <f t="shared" si="58"/>
        <v>0.80523651039977584</v>
      </c>
      <c r="L266" s="7"/>
      <c r="Q266">
        <f>1-B267/B264</f>
        <v>1.8369694528970304E-2</v>
      </c>
      <c r="V266">
        <f>4*X264^3-6*X264^2+4*X264-X264^4</f>
        <v>0.99598897367527828</v>
      </c>
    </row>
    <row r="267" spans="1:24" x14ac:dyDescent="0.25">
      <c r="A267" s="3" t="s">
        <v>9</v>
      </c>
      <c r="B267">
        <v>4.9895649999999998</v>
      </c>
      <c r="C267" s="5">
        <v>1.384574</v>
      </c>
      <c r="D267" s="7">
        <f t="shared" si="57"/>
        <v>0.27749392983155846</v>
      </c>
      <c r="F267">
        <f>B267/$B$42</f>
        <v>0.11602898028749233</v>
      </c>
      <c r="G267">
        <f>((C267/$B$42)^2+((B267*$C$42)/($B$42^2))^2)^0.5</f>
        <v>3.2223207456978945E-2</v>
      </c>
      <c r="H267" s="7">
        <f t="shared" si="58"/>
        <v>0.27771688915249854</v>
      </c>
      <c r="L267" s="7"/>
    </row>
    <row r="268" spans="1:24" x14ac:dyDescent="0.25">
      <c r="A268" s="3" t="s">
        <v>5</v>
      </c>
      <c r="B268">
        <v>3.5338000000000001E-2</v>
      </c>
      <c r="C268" s="5">
        <v>0.01</v>
      </c>
      <c r="D268" s="7">
        <f t="shared" si="57"/>
        <v>0.28298149301035713</v>
      </c>
      <c r="F268">
        <f>B268/$B$43</f>
        <v>4.2623104337494894E-6</v>
      </c>
      <c r="G268">
        <f>((C268/$B$43)^2+((B268*$C$43)/($B$43^2))^2)^0.5</f>
        <v>1.2078894847901363E-6</v>
      </c>
      <c r="H268" s="7">
        <f t="shared" si="58"/>
        <v>0.28338843534856623</v>
      </c>
      <c r="J268">
        <f>F264/F268</f>
        <v>245.4814442041978</v>
      </c>
      <c r="K268">
        <f>((G264/F268)^2+((F264*G268)/(F268^2)))^0.5</f>
        <v>67.307393490309892</v>
      </c>
      <c r="L268" s="7">
        <f>K268/J268</f>
        <v>0.27418525953563261</v>
      </c>
    </row>
    <row r="270" spans="1:24" x14ac:dyDescent="0.25">
      <c r="A270" s="2" t="s">
        <v>13</v>
      </c>
    </row>
    <row r="271" spans="1:24" x14ac:dyDescent="0.25">
      <c r="A271" s="3" t="s">
        <v>44</v>
      </c>
      <c r="B271" t="s">
        <v>6</v>
      </c>
      <c r="C271" s="6" t="s">
        <v>7</v>
      </c>
      <c r="D271" t="s">
        <v>18</v>
      </c>
    </row>
    <row r="272" spans="1:24" x14ac:dyDescent="0.25">
      <c r="A272" s="3" t="s">
        <v>1</v>
      </c>
      <c r="F272" t="s">
        <v>15</v>
      </c>
      <c r="G272" s="4" t="s">
        <v>7</v>
      </c>
      <c r="H272" s="4" t="s">
        <v>18</v>
      </c>
      <c r="J272" t="s">
        <v>17</v>
      </c>
      <c r="K272" s="4" t="s">
        <v>7</v>
      </c>
      <c r="Q272" t="s">
        <v>58</v>
      </c>
      <c r="T272" t="s">
        <v>63</v>
      </c>
      <c r="V272" t="s">
        <v>60</v>
      </c>
      <c r="X272" t="s">
        <v>62</v>
      </c>
    </row>
    <row r="273" spans="1:24" x14ac:dyDescent="0.25">
      <c r="A273" s="3" t="s">
        <v>3</v>
      </c>
      <c r="B273">
        <v>1.9353899999999999</v>
      </c>
      <c r="C273" s="5">
        <v>0.73426000000000002</v>
      </c>
      <c r="D273" s="7">
        <f>C273/B273</f>
        <v>0.37938606689091092</v>
      </c>
      <c r="F273">
        <f>B273/$B$39</f>
        <v>3.9839833310033681E-4</v>
      </c>
      <c r="G273">
        <f>((C273/$B$39)^2+((B273*$C$39)/($B$39^2))^2)^0.5</f>
        <v>1.5116074282591182E-4</v>
      </c>
      <c r="H273" s="7">
        <f>G273/F273</f>
        <v>0.37942112269792533</v>
      </c>
      <c r="Q273">
        <f>1-B275/B273</f>
        <v>0.67640165548029074</v>
      </c>
      <c r="V273">
        <f>1/(1/Q273-1)</f>
        <v>2.0902506670243288</v>
      </c>
      <c r="X273">
        <f>1/(1+1/V273)</f>
        <v>0.67640165548029074</v>
      </c>
    </row>
    <row r="274" spans="1:24" x14ac:dyDescent="0.25">
      <c r="A274" s="3" t="s">
        <v>2</v>
      </c>
      <c r="B274">
        <v>5.2088000000000002E-2</v>
      </c>
      <c r="C274" s="5">
        <v>0.73400100000000001</v>
      </c>
      <c r="D274" s="7">
        <f t="shared" ref="D274:D277" si="59">C274/B274</f>
        <v>14.091556596528951</v>
      </c>
      <c r="F274">
        <f>B274/$B$40</f>
        <v>1.2410443501617975E-4</v>
      </c>
      <c r="G274">
        <f>((C274/$B$40)^2+((B274*$C$40)/($B$40^2))^2)^0.5</f>
        <v>1.748824808505372E-3</v>
      </c>
      <c r="H274" s="7">
        <f t="shared" ref="H274:H277" si="60">G274/F274</f>
        <v>14.091557713286992</v>
      </c>
      <c r="J274">
        <f>F273/F274</f>
        <v>3.2101861069541697</v>
      </c>
      <c r="K274">
        <f>((G273/F274)^2+((F273*G274)/(F274^2)))^0.5</f>
        <v>6.8352086320713186</v>
      </c>
      <c r="L274" s="7">
        <f>K274/J274</f>
        <v>2.1292250369112016</v>
      </c>
      <c r="Q274" t="s">
        <v>59</v>
      </c>
      <c r="V274" t="s">
        <v>61</v>
      </c>
    </row>
    <row r="275" spans="1:24" x14ac:dyDescent="0.25">
      <c r="A275" s="3" t="s">
        <v>4</v>
      </c>
      <c r="B275">
        <v>0.62628899999999998</v>
      </c>
      <c r="C275" s="5">
        <v>0.73405100000000001</v>
      </c>
      <c r="D275" s="7">
        <f t="shared" si="59"/>
        <v>1.1720643345164932</v>
      </c>
      <c r="F275">
        <f>B275/$B$41</f>
        <v>2.2146895601010365E-3</v>
      </c>
      <c r="G275">
        <f>((C275/$B$41)^2+((B275*$C$41)/($B$41^2))^2)^0.5</f>
        <v>2.5958005047537827E-3</v>
      </c>
      <c r="H275" s="7">
        <f t="shared" si="60"/>
        <v>1.1720832352843888</v>
      </c>
      <c r="L275" s="7"/>
      <c r="Q275">
        <f>1-B276/B273</f>
        <v>0.1463012622778872</v>
      </c>
      <c r="V275">
        <f>4*X273^3-6*X273^2+4*X273-X273^4</f>
        <v>0.98903458267976074</v>
      </c>
    </row>
    <row r="276" spans="1:24" x14ac:dyDescent="0.25">
      <c r="A276" s="3" t="s">
        <v>9</v>
      </c>
      <c r="B276">
        <v>1.6522399999999999</v>
      </c>
      <c r="C276" s="5">
        <v>0.73465599999999998</v>
      </c>
      <c r="D276" s="7">
        <f t="shared" si="59"/>
        <v>0.44464242482932265</v>
      </c>
      <c r="F276">
        <f>B276/$B$42</f>
        <v>3.8421730629865793E-2</v>
      </c>
      <c r="G276">
        <f>((C276/$B$42)^2+((B276*$C$42)/($B$42^2))^2)^0.5</f>
        <v>1.7089278983556312E-2</v>
      </c>
      <c r="H276" s="7">
        <f t="shared" si="60"/>
        <v>0.44478160414441503</v>
      </c>
      <c r="L276" s="7"/>
    </row>
    <row r="277" spans="1:24" x14ac:dyDescent="0.25">
      <c r="A277" s="3" t="s">
        <v>5</v>
      </c>
      <c r="B277">
        <v>6.3926999999999998E-2</v>
      </c>
      <c r="C277" s="5">
        <v>0.73400600000000005</v>
      </c>
      <c r="D277" s="7">
        <f t="shared" si="59"/>
        <v>11.481940338198259</v>
      </c>
      <c r="F277">
        <f>B277/$B$43</f>
        <v>7.7105868781001646E-6</v>
      </c>
      <c r="G277">
        <f>((C277/$B$43)^2+((B277*$C$43)/($B$43^2))^2)^0.5</f>
        <v>8.8532575895090458E-5</v>
      </c>
      <c r="H277" s="7">
        <f t="shared" si="60"/>
        <v>11.481950374820791</v>
      </c>
      <c r="J277">
        <f>F273/F277</f>
        <v>51.669002554381365</v>
      </c>
      <c r="K277">
        <f>((G273/F277)^2+((F273*G277)/(F277^2)))^0.5</f>
        <v>31.266434580530202</v>
      </c>
      <c r="L277" s="7">
        <f>K277/J277</f>
        <v>0.60512943998913926</v>
      </c>
    </row>
    <row r="279" spans="1:24" x14ac:dyDescent="0.25">
      <c r="A279" s="2" t="s">
        <v>13</v>
      </c>
    </row>
    <row r="280" spans="1:24" x14ac:dyDescent="0.25">
      <c r="A280" s="3" t="s">
        <v>45</v>
      </c>
      <c r="B280" t="s">
        <v>6</v>
      </c>
      <c r="C280" s="6" t="s">
        <v>7</v>
      </c>
      <c r="D280" t="s">
        <v>18</v>
      </c>
    </row>
    <row r="281" spans="1:24" x14ac:dyDescent="0.25">
      <c r="A281" s="3" t="s">
        <v>1</v>
      </c>
      <c r="F281" t="s">
        <v>15</v>
      </c>
      <c r="G281" s="4" t="s">
        <v>7</v>
      </c>
      <c r="H281" s="4" t="s">
        <v>18</v>
      </c>
      <c r="J281" t="s">
        <v>17</v>
      </c>
      <c r="K281" s="4" t="s">
        <v>7</v>
      </c>
      <c r="Q281" t="s">
        <v>58</v>
      </c>
      <c r="T281" t="s">
        <v>63</v>
      </c>
      <c r="V281" t="s">
        <v>60</v>
      </c>
      <c r="X281" t="s">
        <v>62</v>
      </c>
    </row>
    <row r="282" spans="1:24" x14ac:dyDescent="0.25">
      <c r="A282" s="3" t="s">
        <v>3</v>
      </c>
      <c r="B282">
        <v>6.2412749999999999</v>
      </c>
      <c r="C282" s="5">
        <v>2.3366690000000001</v>
      </c>
      <c r="D282" s="7">
        <f>C282/B282</f>
        <v>0.37438968800445427</v>
      </c>
      <c r="F282">
        <f>B282/$B$39</f>
        <v>1.2847609817250294E-3</v>
      </c>
      <c r="G282">
        <f>((C282/$B$39)^2+((B282*$C$39)/($B$39^2))^2)^0.5</f>
        <v>4.8104690243913411E-4</v>
      </c>
      <c r="H282" s="7">
        <f>G282/F282</f>
        <v>0.37442521160102449</v>
      </c>
      <c r="Q282">
        <f>1-B284/B282</f>
        <v>0.7615019367036383</v>
      </c>
      <c r="V282">
        <f>1/(1/Q282-1)</f>
        <v>3.1929061652688682</v>
      </c>
      <c r="X282">
        <f>1/(1+1/V282)</f>
        <v>0.76150193670363819</v>
      </c>
    </row>
    <row r="283" spans="1:24" x14ac:dyDescent="0.25">
      <c r="A283" s="3" t="s">
        <v>2</v>
      </c>
      <c r="B283">
        <v>0.12031500000000001</v>
      </c>
      <c r="C283" s="5">
        <v>2.336001</v>
      </c>
      <c r="D283" s="7">
        <f t="shared" ref="D283:D286" si="61">C283/B283</f>
        <v>19.415708764493203</v>
      </c>
      <c r="F283">
        <f>B283/$B$40</f>
        <v>2.8666151702833026E-4</v>
      </c>
      <c r="G283">
        <f>((C283/$B$40)^2+((B283*$C$40)/($B$40^2))^2)^0.5</f>
        <v>5.5657367609553412E-3</v>
      </c>
      <c r="H283" s="7">
        <f t="shared" ref="H283:H286" si="62">G283/F283</f>
        <v>19.415709575015224</v>
      </c>
      <c r="J283">
        <f>F282/F283</f>
        <v>4.4818048653459774</v>
      </c>
      <c r="K283">
        <f>((G282/F283)^2+((F282*G283)/(F283^2)))^0.5</f>
        <v>9.4780506283972876</v>
      </c>
      <c r="L283" s="7">
        <f>K283/J283</f>
        <v>2.1147843141683991</v>
      </c>
      <c r="Q283" t="s">
        <v>59</v>
      </c>
      <c r="V283" t="s">
        <v>61</v>
      </c>
    </row>
    <row r="284" spans="1:24" x14ac:dyDescent="0.25">
      <c r="A284" s="3" t="s">
        <v>4</v>
      </c>
      <c r="B284">
        <v>1.488532</v>
      </c>
      <c r="C284" s="5">
        <v>2.3360650000000001</v>
      </c>
      <c r="D284" s="7">
        <f t="shared" si="61"/>
        <v>1.5693750621417613</v>
      </c>
      <c r="F284">
        <f>B284/$B$41</f>
        <v>5.263762065558098E-3</v>
      </c>
      <c r="G284">
        <f>((C284/$B$41)^2+((B284*$C$41)/($B$41^2))^2)^0.5</f>
        <v>8.260891220982251E-3</v>
      </c>
      <c r="H284" s="7">
        <f t="shared" si="62"/>
        <v>1.5693891779484106</v>
      </c>
      <c r="L284" s="7"/>
      <c r="Q284">
        <f>1-B285/B282</f>
        <v>0.13292908900825551</v>
      </c>
      <c r="V284">
        <f>4*X282^3-6*X282^2+4*X282-X282^4</f>
        <v>0.99676451473017114</v>
      </c>
    </row>
    <row r="285" spans="1:24" x14ac:dyDescent="0.25">
      <c r="A285" s="3" t="s">
        <v>9</v>
      </c>
      <c r="B285">
        <v>5.4116280000000003</v>
      </c>
      <c r="C285" s="5">
        <v>2.3378649999999999</v>
      </c>
      <c r="D285" s="7">
        <f t="shared" si="61"/>
        <v>0.43200770636858254</v>
      </c>
      <c r="F285">
        <f>B285/$B$42</f>
        <v>0.12584377165849961</v>
      </c>
      <c r="G285">
        <f>((C285/$B$42)^2+((B285*$C$42)/($B$42^2))^2)^0.5</f>
        <v>5.4383506085784863E-2</v>
      </c>
      <c r="H285" s="7">
        <f t="shared" si="62"/>
        <v>0.43215095486302318</v>
      </c>
      <c r="L285" s="7"/>
    </row>
    <row r="286" spans="1:24" x14ac:dyDescent="0.25">
      <c r="A286" s="3" t="s">
        <v>5</v>
      </c>
      <c r="B286">
        <v>0.102462</v>
      </c>
      <c r="C286" s="5">
        <v>2.3360029999999998</v>
      </c>
      <c r="D286" s="7">
        <f t="shared" si="61"/>
        <v>22.798725381116899</v>
      </c>
      <c r="F286">
        <f>B286/$B$43</f>
        <v>1.2358505055827727E-5</v>
      </c>
      <c r="G286">
        <f>((C286/$B$43)^2+((B286*$C$43)/($B$43^2))^2)^0.5</f>
        <v>2.8175822535707459E-4</v>
      </c>
      <c r="H286" s="7">
        <f t="shared" si="62"/>
        <v>22.798730435782751</v>
      </c>
      <c r="J286">
        <f>F282/F286</f>
        <v>103.95763694082018</v>
      </c>
      <c r="K286">
        <f>((G282/F286)^2+((F282*G286)/(F286^2)))^0.5</f>
        <v>62.331436362747198</v>
      </c>
      <c r="L286" s="7">
        <f>K286/J286</f>
        <v>0.59958496746353063</v>
      </c>
    </row>
    <row r="288" spans="1:24" x14ac:dyDescent="0.25">
      <c r="A288" s="2" t="s">
        <v>13</v>
      </c>
    </row>
    <row r="289" spans="1:24" x14ac:dyDescent="0.25">
      <c r="A289" s="3" t="s">
        <v>46</v>
      </c>
      <c r="B289" t="s">
        <v>6</v>
      </c>
      <c r="C289" s="6" t="s">
        <v>7</v>
      </c>
      <c r="D289" t="s">
        <v>18</v>
      </c>
    </row>
    <row r="290" spans="1:24" x14ac:dyDescent="0.25">
      <c r="A290" s="3" t="s">
        <v>1</v>
      </c>
      <c r="F290" t="s">
        <v>15</v>
      </c>
      <c r="G290" s="4" t="s">
        <v>7</v>
      </c>
      <c r="H290" s="4" t="s">
        <v>18</v>
      </c>
      <c r="J290" t="s">
        <v>17</v>
      </c>
      <c r="K290" s="4" t="s">
        <v>7</v>
      </c>
      <c r="Q290" t="s">
        <v>58</v>
      </c>
      <c r="T290" t="s">
        <v>63</v>
      </c>
      <c r="V290" t="s">
        <v>60</v>
      </c>
      <c r="X290" t="s">
        <v>62</v>
      </c>
    </row>
    <row r="291" spans="1:24" x14ac:dyDescent="0.25">
      <c r="A291" s="3" t="s">
        <v>3</v>
      </c>
      <c r="B291">
        <v>1140.49</v>
      </c>
      <c r="C291" s="5">
        <v>10.488619999999999</v>
      </c>
      <c r="D291" s="7">
        <f>C291/B291</f>
        <v>9.1965909389823668E-3</v>
      </c>
      <c r="F291">
        <f>B291/$B$39</f>
        <v>0.23476886566407967</v>
      </c>
      <c r="G291">
        <f>((C291/$B$39)^2+((B291*$C$39)/($B$39^2))^2)^0.5</f>
        <v>2.4754245983851929E-3</v>
      </c>
      <c r="H291" s="7">
        <f>G291/F291</f>
        <v>1.0544092341133376E-2</v>
      </c>
      <c r="Q291">
        <f>1-B293/B291</f>
        <v>0.97238605336302819</v>
      </c>
      <c r="V291">
        <f>1/(1/Q291-1)</f>
        <v>35.213584865160698</v>
      </c>
      <c r="X291">
        <f>1/(1+1/V291)</f>
        <v>0.97238605336302808</v>
      </c>
    </row>
    <row r="292" spans="1:24" x14ac:dyDescent="0.25">
      <c r="A292" s="3" t="s">
        <v>2</v>
      </c>
      <c r="B292">
        <v>7.1163049999999997</v>
      </c>
      <c r="C292" s="5">
        <v>0.838978</v>
      </c>
      <c r="D292" s="7">
        <f t="shared" ref="D292:D295" si="63">C292/B292</f>
        <v>0.11789517172184161</v>
      </c>
      <c r="F292">
        <f>B292/$B$40</f>
        <v>1.695524902910104E-2</v>
      </c>
      <c r="G292">
        <f>((C292/$B$40)^2+((B292*$C$40)/($B$40^2))^2)^0.5</f>
        <v>2.0012039332677413E-3</v>
      </c>
      <c r="H292" s="7">
        <f t="shared" ref="H292:H295" si="64">G292/F292</f>
        <v>0.11802857804288142</v>
      </c>
      <c r="J292">
        <f>F291/F292</f>
        <v>13.846382631192</v>
      </c>
      <c r="K292">
        <f>((G291/F292)^2+((F291*G292)/(F292^2)))^0.5</f>
        <v>1.2866950430552935</v>
      </c>
      <c r="L292" s="7">
        <f>K292/J292</f>
        <v>9.2926439874392322E-2</v>
      </c>
      <c r="Q292" t="s">
        <v>59</v>
      </c>
      <c r="V292" t="s">
        <v>61</v>
      </c>
    </row>
    <row r="293" spans="1:24" x14ac:dyDescent="0.25">
      <c r="A293" s="3" t="s">
        <v>4</v>
      </c>
      <c r="B293">
        <v>31.49343</v>
      </c>
      <c r="C293" s="5">
        <v>0.90110500000000004</v>
      </c>
      <c r="D293" s="7">
        <f t="shared" si="63"/>
        <v>2.8612475681435781E-2</v>
      </c>
      <c r="F293">
        <f>B293/$B$41</f>
        <v>0.11136738890954941</v>
      </c>
      <c r="G293">
        <f>((C293/$B$41)^2+((B293*$C$41)/($B$41^2))^2)^0.5</f>
        <v>3.2715863777677853E-3</v>
      </c>
      <c r="H293" s="7">
        <f t="shared" si="64"/>
        <v>2.9376520450029666E-2</v>
      </c>
      <c r="L293" s="7"/>
      <c r="Q293">
        <f>1-B294/B291</f>
        <v>0.99670673482450522</v>
      </c>
      <c r="V293">
        <f>4*X291^3-6*X291^2+4*X291-X291^4</f>
        <v>0.99999941854792462</v>
      </c>
    </row>
    <row r="294" spans="1:24" x14ac:dyDescent="0.25">
      <c r="A294" s="3" t="s">
        <v>9</v>
      </c>
      <c r="B294">
        <v>3.7559360000000002</v>
      </c>
      <c r="C294" s="5">
        <v>0.838835</v>
      </c>
      <c r="D294" s="7">
        <f t="shared" si="63"/>
        <v>0.2233358076388948</v>
      </c>
      <c r="F294">
        <f>B294/$B$42</f>
        <v>8.7341767088931169E-2</v>
      </c>
      <c r="G294">
        <f>((C294/$B$42)^2+((B294*$C$42)/($B$42^2))^2)^0.5</f>
        <v>1.9530734767189903E-2</v>
      </c>
      <c r="H294" s="7">
        <f t="shared" si="64"/>
        <v>0.22361277334020227</v>
      </c>
      <c r="L294" s="7"/>
    </row>
    <row r="295" spans="1:24" x14ac:dyDescent="0.25">
      <c r="A295" s="3" t="s">
        <v>5</v>
      </c>
      <c r="B295">
        <v>261.25349999999997</v>
      </c>
      <c r="C295" s="5">
        <v>4.8725550000000002</v>
      </c>
      <c r="D295" s="7">
        <f t="shared" si="63"/>
        <v>1.8650678364117611E-2</v>
      </c>
      <c r="F295">
        <f>B295/$B$43</f>
        <v>3.1511220751133967E-2</v>
      </c>
      <c r="G295">
        <f>((C295/$B$43)^2+((B295*$C$43)/($B$43^2))^2)^0.5</f>
        <v>7.5779585876364821E-4</v>
      </c>
      <c r="H295" s="7">
        <f t="shared" si="64"/>
        <v>2.4048444988802219E-2</v>
      </c>
      <c r="J295">
        <f>F291/F295</f>
        <v>7.4503259495470751</v>
      </c>
      <c r="K295">
        <f>((G291/F295)^2+((F291*G295)/(F295^2)))^0.5</f>
        <v>0.43051125906040999</v>
      </c>
      <c r="L295" s="7">
        <f>K295/J295</f>
        <v>5.7784218029626196E-2</v>
      </c>
    </row>
    <row r="297" spans="1:24" x14ac:dyDescent="0.25">
      <c r="A297" s="2" t="s">
        <v>13</v>
      </c>
    </row>
    <row r="298" spans="1:24" x14ac:dyDescent="0.25">
      <c r="A298" s="3" t="s">
        <v>47</v>
      </c>
      <c r="B298" t="s">
        <v>6</v>
      </c>
      <c r="C298" s="6" t="s">
        <v>7</v>
      </c>
      <c r="D298" t="s">
        <v>18</v>
      </c>
    </row>
    <row r="299" spans="1:24" x14ac:dyDescent="0.25">
      <c r="A299" s="3" t="s">
        <v>1</v>
      </c>
      <c r="F299" t="s">
        <v>15</v>
      </c>
      <c r="G299" s="4" t="s">
        <v>7</v>
      </c>
      <c r="H299" s="4" t="s">
        <v>18</v>
      </c>
      <c r="J299" t="s">
        <v>17</v>
      </c>
      <c r="K299" s="4" t="s">
        <v>7</v>
      </c>
      <c r="Q299" t="s">
        <v>58</v>
      </c>
      <c r="T299" t="s">
        <v>63</v>
      </c>
      <c r="V299" t="s">
        <v>60</v>
      </c>
      <c r="X299" t="s">
        <v>62</v>
      </c>
    </row>
    <row r="300" spans="1:24" x14ac:dyDescent="0.25">
      <c r="A300" s="3" t="s">
        <v>3</v>
      </c>
      <c r="B300">
        <v>8.4164320000000004</v>
      </c>
      <c r="C300" s="5">
        <v>3.1969820000000002</v>
      </c>
      <c r="D300" s="7">
        <f>C300/B300</f>
        <v>0.37985003621487112</v>
      </c>
      <c r="F300">
        <f>B300/$B$39</f>
        <v>1.7325151413680624E-3</v>
      </c>
      <c r="G300">
        <f>((C300/$B$39)^2+((B300*$C$39)/($B$39^2))^2)^0.5</f>
        <v>6.5815659973009915E-4</v>
      </c>
      <c r="H300" s="7">
        <f>G300/F300</f>
        <v>0.37988504920678079</v>
      </c>
      <c r="Q300">
        <f>1-B302/B300</f>
        <v>0.83631971362686708</v>
      </c>
      <c r="V300">
        <f>1/(1/Q300-1)</f>
        <v>5.1094712268547458</v>
      </c>
      <c r="X300">
        <f>1/(1+1/V300)</f>
        <v>0.83631971362686719</v>
      </c>
    </row>
    <row r="301" spans="1:24" x14ac:dyDescent="0.25">
      <c r="A301" s="3" t="s">
        <v>2</v>
      </c>
      <c r="B301">
        <v>0</v>
      </c>
      <c r="C301" s="5">
        <v>0</v>
      </c>
      <c r="D301" s="7" t="e">
        <f t="shared" ref="D301:D304" si="65">C301/B301</f>
        <v>#DIV/0!</v>
      </c>
      <c r="F301">
        <f>B301/$B$40</f>
        <v>0</v>
      </c>
      <c r="G301">
        <f>((C301/$B$40)^2+((B301*$C$40)/($B$40^2))^2)^0.5</f>
        <v>0</v>
      </c>
      <c r="H301" s="7" t="e">
        <f t="shared" ref="H301:H304" si="66">G301/F301</f>
        <v>#DIV/0!</v>
      </c>
      <c r="J301" t="e">
        <f>F300/F301</f>
        <v>#DIV/0!</v>
      </c>
      <c r="K301" t="e">
        <f>((G300/F301)^2+((F300*G301)/(F301^2)))^0.5</f>
        <v>#DIV/0!</v>
      </c>
      <c r="L301" s="7" t="e">
        <f>K301/J301</f>
        <v>#DIV/0!</v>
      </c>
      <c r="Q301" t="s">
        <v>59</v>
      </c>
      <c r="V301" t="s">
        <v>61</v>
      </c>
    </row>
    <row r="302" spans="1:24" x14ac:dyDescent="0.25">
      <c r="A302" s="3" t="s">
        <v>4</v>
      </c>
      <c r="B302">
        <v>1.3776040000000001</v>
      </c>
      <c r="C302" s="5">
        <v>3.1960709999999999</v>
      </c>
      <c r="D302" s="7">
        <f t="shared" si="65"/>
        <v>2.3200215736888103</v>
      </c>
      <c r="F302">
        <f>B302/$B$41</f>
        <v>4.8714973386941628E-3</v>
      </c>
      <c r="G302">
        <f>((C302/$B$41)^2+((B302*$C$41)/($B$41^2))^2)^0.5</f>
        <v>1.1302025438108603E-2</v>
      </c>
      <c r="H302" s="7">
        <f t="shared" si="66"/>
        <v>2.3200311223280248</v>
      </c>
      <c r="L302" s="7"/>
      <c r="Q302">
        <f>1-B303/B300</f>
        <v>0.20832331325198139</v>
      </c>
      <c r="V302">
        <f>4*X300^3-6*X300^2+4*X300-X300^4</f>
        <v>0.99928222966570546</v>
      </c>
    </row>
    <row r="303" spans="1:24" x14ac:dyDescent="0.25">
      <c r="A303" s="3" t="s">
        <v>9</v>
      </c>
      <c r="B303">
        <v>6.6630929999999999</v>
      </c>
      <c r="C303" s="5">
        <v>3.1983470000000001</v>
      </c>
      <c r="D303" s="7">
        <f t="shared" si="65"/>
        <v>0.480009359016901</v>
      </c>
      <c r="F303">
        <f>B303/$B$42</f>
        <v>0.15494574904840966</v>
      </c>
      <c r="G303">
        <f>((C303/$B$42)^2+((B303*$C$42)/($B$42^2))^2)^0.5</f>
        <v>7.4395386449827336E-2</v>
      </c>
      <c r="H303" s="7">
        <f t="shared" si="66"/>
        <v>0.48013828650816359</v>
      </c>
      <c r="L303" s="7"/>
    </row>
    <row r="304" spans="1:24" x14ac:dyDescent="0.25">
      <c r="A304" s="3" t="s">
        <v>5</v>
      </c>
      <c r="B304">
        <v>0.72237399999999996</v>
      </c>
      <c r="C304" s="5">
        <v>3.1960980000000001</v>
      </c>
      <c r="D304" s="7">
        <f t="shared" si="65"/>
        <v>4.4244366491595768</v>
      </c>
      <c r="F304">
        <f>B304/$B$43</f>
        <v>8.7129499045485138E-5</v>
      </c>
      <c r="G304">
        <f>((C304/$B$43)^2+((B304*$C$43)/($B$43^2))^2)^0.5</f>
        <v>3.8550121818917117E-4</v>
      </c>
      <c r="H304" s="7">
        <f t="shared" si="66"/>
        <v>4.4244626953257686</v>
      </c>
      <c r="J304">
        <f>F300/F304</f>
        <v>19.884369362248016</v>
      </c>
      <c r="K304">
        <f>((G300/F304)^2+((F300*G304)/(F304^2)))^0.5</f>
        <v>12.043137534667499</v>
      </c>
      <c r="L304" s="7">
        <f>K304/J304</f>
        <v>0.60565851072613397</v>
      </c>
    </row>
    <row r="306" spans="1:24" x14ac:dyDescent="0.25">
      <c r="A306" s="2" t="s">
        <v>13</v>
      </c>
    </row>
    <row r="307" spans="1:24" x14ac:dyDescent="0.25">
      <c r="A307" s="3" t="s">
        <v>48</v>
      </c>
      <c r="B307" t="s">
        <v>6</v>
      </c>
      <c r="C307" s="6" t="s">
        <v>7</v>
      </c>
      <c r="D307" t="s">
        <v>18</v>
      </c>
    </row>
    <row r="308" spans="1:24" x14ac:dyDescent="0.25">
      <c r="A308" s="3" t="s">
        <v>1</v>
      </c>
      <c r="F308" t="s">
        <v>15</v>
      </c>
      <c r="G308" s="4" t="s">
        <v>7</v>
      </c>
      <c r="H308" s="4" t="s">
        <v>18</v>
      </c>
      <c r="J308" t="s">
        <v>17</v>
      </c>
      <c r="K308" s="4" t="s">
        <v>7</v>
      </c>
      <c r="Q308" t="s">
        <v>58</v>
      </c>
      <c r="T308" t="s">
        <v>63</v>
      </c>
      <c r="V308" t="s">
        <v>60</v>
      </c>
      <c r="X308" t="s">
        <v>62</v>
      </c>
    </row>
    <row r="309" spans="1:24" x14ac:dyDescent="0.25">
      <c r="A309" s="3" t="s">
        <v>3</v>
      </c>
      <c r="B309">
        <v>1.3697950000000001</v>
      </c>
      <c r="C309" s="5">
        <v>0.46224900000000002</v>
      </c>
      <c r="D309" s="7">
        <f>C309/B309</f>
        <v>0.33745852481575711</v>
      </c>
      <c r="F309">
        <f>B309/$B$39</f>
        <v>2.8197109868769392E-4</v>
      </c>
      <c r="G309">
        <f>((C309/$B$39)^2+((B309*$C$39)/($B$39^2))^2)^0.5</f>
        <v>9.5164663720566584E-5</v>
      </c>
      <c r="H309" s="7">
        <f>G309/F309</f>
        <v>0.3374979356517997</v>
      </c>
      <c r="Q309">
        <f>1-B311/B309</f>
        <v>0.64179603517314643</v>
      </c>
      <c r="V309">
        <f>1/(1/Q309-1)</f>
        <v>1.7917055593825544</v>
      </c>
      <c r="X309">
        <f>1/(1+1/V309)</f>
        <v>0.64179603517314643</v>
      </c>
    </row>
    <row r="310" spans="1:24" x14ac:dyDescent="0.25">
      <c r="A310" s="3" t="s">
        <v>2</v>
      </c>
      <c r="B310">
        <v>3.9868000000000001E-2</v>
      </c>
      <c r="C310" s="5">
        <v>0.46200200000000002</v>
      </c>
      <c r="D310" s="7">
        <f t="shared" ref="D310:D313" si="67">C310/B310</f>
        <v>11.588291361492928</v>
      </c>
      <c r="F310">
        <f>B310/$B$40</f>
        <v>9.4989164783156475E-5</v>
      </c>
      <c r="G310">
        <f>((C310/$B$40)^2+((B310*$C$40)/($B$40^2))^2)^0.5</f>
        <v>1.1007622466870314E-3</v>
      </c>
      <c r="H310" s="7">
        <f t="shared" ref="H310:H313" si="68">G310/F310</f>
        <v>11.588292719489404</v>
      </c>
      <c r="J310">
        <f>F309/F310</f>
        <v>2.9684553952167518</v>
      </c>
      <c r="K310">
        <f>((G309/F310)^2+((F309*G310)/(F310^2)))^0.5</f>
        <v>5.9500444194935964</v>
      </c>
      <c r="L310" s="7">
        <f>K310/J310</f>
        <v>2.0044243983188212</v>
      </c>
      <c r="Q310" t="s">
        <v>59</v>
      </c>
      <c r="V310" t="s">
        <v>61</v>
      </c>
    </row>
    <row r="311" spans="1:24" x14ac:dyDescent="0.25">
      <c r="A311" s="3" t="s">
        <v>4</v>
      </c>
      <c r="B311">
        <v>0.49066599999999999</v>
      </c>
      <c r="C311" s="5">
        <v>0.46206000000000003</v>
      </c>
      <c r="D311" s="7">
        <f t="shared" si="67"/>
        <v>0.94169964904843628</v>
      </c>
      <c r="F311">
        <f>B311/$B$41</f>
        <v>1.7350981219477512E-3</v>
      </c>
      <c r="G311">
        <f>((C311/$B$41)^2+((B311*$C$41)/($B$41^2))^2)^0.5</f>
        <v>1.6339821094583094E-3</v>
      </c>
      <c r="H311" s="7">
        <f t="shared" si="68"/>
        <v>0.94172317334080624</v>
      </c>
      <c r="L311" s="7"/>
      <c r="Q311">
        <f>1-B312/B309</f>
        <v>2.897075839815455E-2</v>
      </c>
      <c r="V311">
        <f>4*X309^3-6*X309^2+4*X309-X309^4</f>
        <v>0.98353652326320895</v>
      </c>
    </row>
    <row r="312" spans="1:24" x14ac:dyDescent="0.25">
      <c r="A312" s="3" t="s">
        <v>9</v>
      </c>
      <c r="B312">
        <v>1.330111</v>
      </c>
      <c r="C312" s="5">
        <v>0.46273700000000001</v>
      </c>
      <c r="D312" s="7">
        <f t="shared" si="67"/>
        <v>0.3478935216684923</v>
      </c>
      <c r="F312">
        <f>B312/$B$42</f>
        <v>3.0930837257191101E-2</v>
      </c>
      <c r="G312">
        <f>((C312/$B$42)^2+((B312*$C$42)/($B$42^2))^2)^0.5</f>
        <v>1.0766139487296527E-2</v>
      </c>
      <c r="H312" s="7">
        <f t="shared" si="68"/>
        <v>0.3480713890081818</v>
      </c>
      <c r="L312" s="7"/>
    </row>
    <row r="313" spans="1:24" x14ac:dyDescent="0.25">
      <c r="A313" s="3" t="s">
        <v>5</v>
      </c>
      <c r="B313">
        <v>3.5324000000000001E-2</v>
      </c>
      <c r="C313" s="5">
        <v>0.462005</v>
      </c>
      <c r="D313" s="7">
        <f t="shared" si="67"/>
        <v>13.079068055712829</v>
      </c>
      <c r="F313">
        <f>B313/$B$43</f>
        <v>4.2606218167911871E-6</v>
      </c>
      <c r="G313">
        <f>((C313/$B$43)^2+((B313*$C$43)/($B$43^2))^2)^0.5</f>
        <v>5.5725000241885097E-5</v>
      </c>
      <c r="H313" s="7">
        <f t="shared" si="68"/>
        <v>13.079076866731487</v>
      </c>
      <c r="J313">
        <f>F309/F313</f>
        <v>66.180738589949655</v>
      </c>
      <c r="K313">
        <f>((G309/F313)^2+((F309*G313)/(F313^2)))^0.5</f>
        <v>36.938783515625325</v>
      </c>
      <c r="L313" s="7">
        <f>K313/J313</f>
        <v>0.55815006454513827</v>
      </c>
    </row>
    <row r="315" spans="1:24" x14ac:dyDescent="0.25">
      <c r="A315" s="2" t="s">
        <v>13</v>
      </c>
    </row>
    <row r="316" spans="1:24" x14ac:dyDescent="0.25">
      <c r="A316" s="3" t="s">
        <v>49</v>
      </c>
      <c r="B316" t="s">
        <v>6</v>
      </c>
      <c r="C316" s="6" t="s">
        <v>7</v>
      </c>
      <c r="D316" t="s">
        <v>18</v>
      </c>
    </row>
    <row r="317" spans="1:24" x14ac:dyDescent="0.25">
      <c r="A317" s="3" t="s">
        <v>1</v>
      </c>
      <c r="F317" t="s">
        <v>15</v>
      </c>
      <c r="G317" s="4" t="s">
        <v>7</v>
      </c>
      <c r="H317" s="4" t="s">
        <v>18</v>
      </c>
      <c r="J317" t="s">
        <v>17</v>
      </c>
      <c r="K317" s="4" t="s">
        <v>7</v>
      </c>
      <c r="Q317" t="s">
        <v>58</v>
      </c>
      <c r="T317" t="s">
        <v>63</v>
      </c>
      <c r="V317" t="s">
        <v>60</v>
      </c>
      <c r="X317" t="s">
        <v>62</v>
      </c>
    </row>
    <row r="318" spans="1:24" x14ac:dyDescent="0.25">
      <c r="A318" s="3" t="s">
        <v>3</v>
      </c>
      <c r="B318">
        <v>1.7641530000000001</v>
      </c>
      <c r="C318" s="5">
        <v>0.58730499999999997</v>
      </c>
      <c r="D318" s="7">
        <f>C318/B318</f>
        <v>0.33291046751613945</v>
      </c>
      <c r="F318">
        <f>B318/$B$39</f>
        <v>3.631493469192042E-4</v>
      </c>
      <c r="G318">
        <f>((C318/$B$39)^2+((B318*$C$39)/($B$39^2))^2)^0.5</f>
        <v>1.2091072638081482E-4</v>
      </c>
      <c r="H318" s="7">
        <f>G318/F318</f>
        <v>0.33295041669926456</v>
      </c>
      <c r="Q318">
        <f>1-B320/B318</f>
        <v>0.5569755004242829</v>
      </c>
      <c r="V318">
        <f>1/(1/Q318-1)</f>
        <v>1.257211510780321</v>
      </c>
      <c r="X318">
        <f>1/(1+1/V318)</f>
        <v>0.55697550042428301</v>
      </c>
    </row>
    <row r="319" spans="1:24" x14ac:dyDescent="0.25">
      <c r="A319" s="3" t="s">
        <v>2</v>
      </c>
      <c r="B319">
        <v>4.5827E-2</v>
      </c>
      <c r="C319" s="5">
        <v>0.58700200000000002</v>
      </c>
      <c r="D319" s="7">
        <f t="shared" ref="D319:D322" si="69">C319/B319</f>
        <v>12.809086346476969</v>
      </c>
      <c r="F319">
        <f>B319/$B$40</f>
        <v>1.0918702855718149E-4</v>
      </c>
      <c r="G319">
        <f>((C319/$B$40)^2+((B319*$C$40)/($B$40^2))^2)^0.5</f>
        <v>1.3985862108480901E-3</v>
      </c>
      <c r="H319" s="7">
        <f t="shared" ref="H319:H322" si="70">G319/F319</f>
        <v>12.809087575046952</v>
      </c>
      <c r="J319">
        <f>F318/F319</f>
        <v>3.3259385452459864</v>
      </c>
      <c r="K319">
        <f>((G318/F319)^2+((F318*G319)/(F319^2)))^0.5</f>
        <v>6.6203105837185383</v>
      </c>
      <c r="L319" s="7">
        <f>K319/J319</f>
        <v>1.9905089927718134</v>
      </c>
      <c r="Q319" t="s">
        <v>59</v>
      </c>
      <c r="V319" t="s">
        <v>61</v>
      </c>
    </row>
    <row r="320" spans="1:24" x14ac:dyDescent="0.25">
      <c r="A320" s="3" t="s">
        <v>4</v>
      </c>
      <c r="B320">
        <v>0.78156300000000001</v>
      </c>
      <c r="C320" s="5">
        <v>0.58709900000000004</v>
      </c>
      <c r="D320" s="7">
        <f t="shared" si="69"/>
        <v>0.75118576493513645</v>
      </c>
      <c r="F320">
        <f>B320/$B$41</f>
        <v>2.7637710652130987E-3</v>
      </c>
      <c r="G320">
        <f>((C320/$B$41)^2+((B320*$C$41)/($B$41^2))^2)^0.5</f>
        <v>2.0761869860410529E-3</v>
      </c>
      <c r="H320" s="7">
        <f t="shared" si="70"/>
        <v>0.75121525519009291</v>
      </c>
      <c r="L320" s="7"/>
      <c r="Q320">
        <f>1-B321/B318</f>
        <v>4.9930476551637071E-2</v>
      </c>
      <c r="V320">
        <f>4*X318^3-6*X318^2+4*X318-X318^4</f>
        <v>0.96147780948566741</v>
      </c>
    </row>
    <row r="321" spans="1:24" x14ac:dyDescent="0.25">
      <c r="A321" s="3" t="s">
        <v>9</v>
      </c>
      <c r="B321">
        <v>1.6760679999999999</v>
      </c>
      <c r="C321" s="5">
        <v>0.58787699999999998</v>
      </c>
      <c r="D321" s="7">
        <f t="shared" si="69"/>
        <v>0.35074770236052477</v>
      </c>
      <c r="F321">
        <f>B321/$B$42</f>
        <v>3.8975834753630166E-2</v>
      </c>
      <c r="G321">
        <f>((C321/$B$42)^2+((B321*$C$42)/($B$42^2))^2)^0.5</f>
        <v>1.3677560631056879E-2</v>
      </c>
      <c r="H321" s="7">
        <f t="shared" si="70"/>
        <v>0.35092412304993587</v>
      </c>
      <c r="L321" s="7"/>
    </row>
    <row r="322" spans="1:24" x14ac:dyDescent="0.25">
      <c r="A322" s="3" t="s">
        <v>5</v>
      </c>
      <c r="B322">
        <v>4.0239999999999998E-3</v>
      </c>
      <c r="C322" s="5">
        <v>0.58699999999999997</v>
      </c>
      <c r="D322" s="7">
        <f t="shared" si="69"/>
        <v>145.87475149105367</v>
      </c>
      <c r="F322">
        <f>B322/$B$43</f>
        <v>4.8535676001493986E-7</v>
      </c>
      <c r="G322">
        <f>((C322/$B$43)^2+((B322*$C$43)/($B$43^2))^2)^0.5</f>
        <v>7.0801297135110518E-5</v>
      </c>
      <c r="H322" s="7">
        <f t="shared" si="70"/>
        <v>145.87475228104614</v>
      </c>
      <c r="J322">
        <f>F318/F322</f>
        <v>748.2111651396923</v>
      </c>
      <c r="K322">
        <f>((G318/F322)^2+((F318*G322)/(F322^2)))^0.5</f>
        <v>413.76866396180372</v>
      </c>
      <c r="L322" s="7">
        <f>K322/J322</f>
        <v>0.5530105446696354</v>
      </c>
    </row>
    <row r="324" spans="1:24" x14ac:dyDescent="0.25">
      <c r="A324" s="2" t="s">
        <v>13</v>
      </c>
    </row>
    <row r="325" spans="1:24" x14ac:dyDescent="0.25">
      <c r="A325" s="3" t="s">
        <v>50</v>
      </c>
      <c r="B325" t="s">
        <v>6</v>
      </c>
      <c r="C325" s="6" t="s">
        <v>7</v>
      </c>
      <c r="D325" t="s">
        <v>18</v>
      </c>
    </row>
    <row r="326" spans="1:24" x14ac:dyDescent="0.25">
      <c r="A326" s="3" t="s">
        <v>1</v>
      </c>
      <c r="F326" t="s">
        <v>15</v>
      </c>
      <c r="G326" s="4" t="s">
        <v>7</v>
      </c>
      <c r="H326" s="4" t="s">
        <v>18</v>
      </c>
      <c r="J326" t="s">
        <v>17</v>
      </c>
      <c r="K326" s="4" t="s">
        <v>7</v>
      </c>
      <c r="Q326" t="s">
        <v>58</v>
      </c>
      <c r="T326" t="s">
        <v>63</v>
      </c>
      <c r="V326" t="s">
        <v>60</v>
      </c>
      <c r="X326" t="s">
        <v>62</v>
      </c>
    </row>
    <row r="327" spans="1:24" x14ac:dyDescent="0.25">
      <c r="A327" s="3" t="s">
        <v>3</v>
      </c>
      <c r="B327">
        <v>0.95197900000000002</v>
      </c>
      <c r="C327" s="5">
        <v>1.0871E-2</v>
      </c>
      <c r="D327" s="7">
        <f>C327/B327</f>
        <v>1.1419369544916432E-2</v>
      </c>
      <c r="F327">
        <f>B327/$B$39</f>
        <v>1.9596404174172935E-4</v>
      </c>
      <c r="G327">
        <f>((C327/$B$39)^2+((B327*$C$39)/($B$39^2))^2)^0.5</f>
        <v>2.455442730403585E-6</v>
      </c>
      <c r="H327" s="7">
        <f>G327/F327</f>
        <v>1.2530067805193229E-2</v>
      </c>
      <c r="Q327">
        <f>1-B329/B327</f>
        <v>-0.34626919291286873</v>
      </c>
      <c r="V327">
        <f>1/(1/Q327-1)</f>
        <v>-0.25720650426803571</v>
      </c>
      <c r="X327">
        <f>1/(1+1/V327)</f>
        <v>-0.34626919291286873</v>
      </c>
    </row>
    <row r="328" spans="1:24" x14ac:dyDescent="0.25">
      <c r="A328" s="3" t="s">
        <v>2</v>
      </c>
      <c r="B328">
        <v>6.195E-3</v>
      </c>
      <c r="C328" s="5">
        <v>4.9399999999999997E-4</v>
      </c>
      <c r="D328" s="7">
        <f t="shared" ref="D328:D331" si="71">C328/B328</f>
        <v>7.9741727199354309E-2</v>
      </c>
      <c r="F328">
        <f>B328/$B$40</f>
        <v>1.476015540863987E-5</v>
      </c>
      <c r="G328">
        <f>((C328/$B$40)^2+((B328*$C$40)/($B$40^2))^2)^0.5</f>
        <v>1.1799095756314214E-6</v>
      </c>
      <c r="H328" s="7">
        <f t="shared" ref="H328:H331" si="72">G328/F328</f>
        <v>7.9938831466554908E-2</v>
      </c>
      <c r="J328">
        <f>F327/F328</f>
        <v>13.276556805561928</v>
      </c>
      <c r="K328">
        <f>((G327/F328)^2+((F327*G328)/(F328^2)))^0.5</f>
        <v>1.0435453070688883</v>
      </c>
      <c r="L328" s="7">
        <f>K328/J328</f>
        <v>7.8600598208694999E-2</v>
      </c>
      <c r="Q328" t="s">
        <v>59</v>
      </c>
      <c r="V328" t="s">
        <v>61</v>
      </c>
    </row>
    <row r="329" spans="1:24" x14ac:dyDescent="0.25">
      <c r="A329" s="3" t="s">
        <v>4</v>
      </c>
      <c r="B329">
        <v>1.28162</v>
      </c>
      <c r="C329" s="5">
        <v>1.6393999999999999E-2</v>
      </c>
      <c r="D329" s="7">
        <f t="shared" si="71"/>
        <v>1.2791623102011516E-2</v>
      </c>
      <c r="F329">
        <f>B329/$B$41</f>
        <v>4.5320777373012945E-3</v>
      </c>
      <c r="G329">
        <f>((C329/$B$41)^2+((B329*$C$41)/($B$41^2))^2)^0.5</f>
        <v>6.5351839782047848E-5</v>
      </c>
      <c r="H329" s="7">
        <f t="shared" si="72"/>
        <v>1.4419840869932374E-2</v>
      </c>
      <c r="L329" s="7"/>
      <c r="Q329">
        <f>1-B330/B327</f>
        <v>-0.39038886361989067</v>
      </c>
      <c r="V329">
        <f>4*X327^3-6*X327^2+4*X327-X327^4</f>
        <v>-2.2849414352369908</v>
      </c>
    </row>
    <row r="330" spans="1:24" x14ac:dyDescent="0.25">
      <c r="A330" s="3" t="s">
        <v>9</v>
      </c>
      <c r="B330">
        <v>1.3236209999999999</v>
      </c>
      <c r="C330" s="5">
        <v>2.5942E-2</v>
      </c>
      <c r="D330" s="7">
        <f t="shared" si="71"/>
        <v>1.9599265953018273E-2</v>
      </c>
      <c r="F330">
        <f>B330/$B$42</f>
        <v>3.0779916669511447E-2</v>
      </c>
      <c r="G330">
        <f>((C330/$B$42)^2+((B330*$C$42)/($B$42^2))^2)^0.5</f>
        <v>6.9368990746413307E-4</v>
      </c>
      <c r="H330" s="7">
        <f t="shared" si="72"/>
        <v>2.2537095045200576E-2</v>
      </c>
      <c r="L330" s="7"/>
    </row>
    <row r="331" spans="1:24" x14ac:dyDescent="0.25">
      <c r="A331" s="3" t="s">
        <v>5</v>
      </c>
      <c r="B331">
        <v>0</v>
      </c>
      <c r="C331" s="5">
        <v>0</v>
      </c>
      <c r="D331" s="7" t="e">
        <f t="shared" si="71"/>
        <v>#DIV/0!</v>
      </c>
      <c r="F331">
        <f>B331/$B$43</f>
        <v>0</v>
      </c>
      <c r="G331">
        <f>((C331/$B$43)^2+((B331*$C$43)/($B$43^2))^2)^0.5</f>
        <v>0</v>
      </c>
      <c r="H331" s="7" t="e">
        <f t="shared" si="72"/>
        <v>#DIV/0!</v>
      </c>
      <c r="J331" t="e">
        <f>F327/F331</f>
        <v>#DIV/0!</v>
      </c>
      <c r="K331" t="e">
        <f>((G327/F331)^2+((F327*G331)/(F331^2)))^0.5</f>
        <v>#DIV/0!</v>
      </c>
      <c r="L331" s="7" t="e">
        <f>K331/J331</f>
        <v>#DIV/0!</v>
      </c>
    </row>
    <row r="333" spans="1:24" x14ac:dyDescent="0.25">
      <c r="A333" s="2" t="s">
        <v>13</v>
      </c>
    </row>
    <row r="334" spans="1:24" x14ac:dyDescent="0.25">
      <c r="A334" s="3" t="s">
        <v>86</v>
      </c>
      <c r="B334" t="s">
        <v>6</v>
      </c>
      <c r="C334" s="6" t="s">
        <v>7</v>
      </c>
      <c r="D334" t="s">
        <v>18</v>
      </c>
    </row>
    <row r="335" spans="1:24" x14ac:dyDescent="0.25">
      <c r="A335" s="3" t="s">
        <v>1</v>
      </c>
      <c r="F335" t="s">
        <v>15</v>
      </c>
      <c r="G335" s="4" t="s">
        <v>7</v>
      </c>
      <c r="H335" s="4" t="s">
        <v>18</v>
      </c>
      <c r="J335" t="s">
        <v>17</v>
      </c>
      <c r="K335" s="4" t="s">
        <v>7</v>
      </c>
      <c r="Q335" t="s">
        <v>58</v>
      </c>
      <c r="T335" t="s">
        <v>63</v>
      </c>
      <c r="V335" t="s">
        <v>60</v>
      </c>
      <c r="X335" t="s">
        <v>62</v>
      </c>
    </row>
    <row r="336" spans="1:24" x14ac:dyDescent="0.25">
      <c r="A336" s="3" t="s">
        <v>3</v>
      </c>
      <c r="B336">
        <v>42.940170000000002</v>
      </c>
      <c r="C336" s="5">
        <v>0.57323999999999997</v>
      </c>
      <c r="D336" s="7">
        <f>C336/B336</f>
        <v>1.3349737553437723E-2</v>
      </c>
      <c r="F336">
        <f>B336/$B$39</f>
        <v>8.8391963123944494E-3</v>
      </c>
      <c r="G336">
        <f>((C336/$B$39)^2+((B336*$C$39)/($B$39^2))^2)^0.5</f>
        <v>1.2650124976583022E-4</v>
      </c>
      <c r="H336" s="7">
        <f>G336/F336</f>
        <v>1.431139724642707E-2</v>
      </c>
      <c r="Q336">
        <f>1-B338/B336</f>
        <v>0.17137263313116835</v>
      </c>
      <c r="V336">
        <f>1/(1/Q336-1)</f>
        <v>0.20681507754051279</v>
      </c>
      <c r="X336">
        <f>1/(1+1/V336)</f>
        <v>0.17137263313116835</v>
      </c>
    </row>
    <row r="337" spans="1:24" x14ac:dyDescent="0.25">
      <c r="A337" s="3" t="s">
        <v>2</v>
      </c>
      <c r="B337">
        <v>1.930849</v>
      </c>
      <c r="C337" s="5">
        <v>0.18542900000000001</v>
      </c>
      <c r="D337" s="7">
        <f t="shared" ref="D337:D340" si="73">C337/B337</f>
        <v>9.6034956643424735E-2</v>
      </c>
      <c r="F337">
        <f>B337/$B$40</f>
        <v>4.6004247474764944E-3</v>
      </c>
      <c r="G337">
        <f>((C337/$B$40)^2+((B337*$C$40)/($B$40^2))^2)^0.5</f>
        <v>4.4255480209303441E-4</v>
      </c>
      <c r="H337" s="7">
        <f t="shared" ref="H337:H340" si="74">G337/F337</f>
        <v>9.6198683031559706E-2</v>
      </c>
      <c r="J337">
        <f>F336/F337</f>
        <v>1.9213870017639307</v>
      </c>
      <c r="K337">
        <f>((G336/F337)^2+((F336*G337)/(F337^2)))^0.5</f>
        <v>0.43080276747525448</v>
      </c>
      <c r="L337" s="7">
        <f>K337/J337</f>
        <v>0.22421446958876878</v>
      </c>
      <c r="Q337" t="s">
        <v>59</v>
      </c>
      <c r="V337" t="s">
        <v>61</v>
      </c>
    </row>
    <row r="338" spans="1:24" x14ac:dyDescent="0.25">
      <c r="A338" s="3" t="s">
        <v>4</v>
      </c>
      <c r="B338">
        <v>35.581400000000002</v>
      </c>
      <c r="C338" s="5">
        <v>0.50418799999999997</v>
      </c>
      <c r="D338" s="7">
        <f t="shared" si="73"/>
        <v>1.4169987690197686E-2</v>
      </c>
      <c r="F338">
        <f>B338/$B$41</f>
        <v>0.12582331018711654</v>
      </c>
      <c r="G338">
        <f>((C338/$B$41)^2+((B338*$C$41)/($B$41^2))^2)^0.5</f>
        <v>1.9698270738273235E-3</v>
      </c>
      <c r="H338" s="7">
        <f t="shared" si="74"/>
        <v>1.5655501916917624E-2</v>
      </c>
      <c r="L338" s="7"/>
      <c r="Q338">
        <f>1-B339/B336</f>
        <v>0.41382556240462021</v>
      </c>
      <c r="V338">
        <f>4*X336^3-6*X336^2+4*X336-X336^4</f>
        <v>0.52854842587465811</v>
      </c>
    </row>
    <row r="339" spans="1:24" x14ac:dyDescent="0.25">
      <c r="A339" s="3" t="s">
        <v>9</v>
      </c>
      <c r="B339">
        <v>25.17043</v>
      </c>
      <c r="C339" s="5">
        <v>0.48602600000000001</v>
      </c>
      <c r="D339" s="7">
        <f t="shared" si="73"/>
        <v>1.9309403931518056E-2</v>
      </c>
      <c r="F339">
        <f>B339/$B$42</f>
        <v>0.58532143108621804</v>
      </c>
      <c r="G339">
        <f>((C339/$B$42)^2+((B339*$C$42)/($B$42^2))^2)^0.5</f>
        <v>1.3044167582303479E-2</v>
      </c>
      <c r="H339" s="7">
        <f t="shared" si="74"/>
        <v>2.2285477499254712E-2</v>
      </c>
      <c r="L339" s="7"/>
    </row>
    <row r="340" spans="1:24" x14ac:dyDescent="0.25">
      <c r="A340" s="3" t="s">
        <v>5</v>
      </c>
      <c r="B340">
        <v>2.849234</v>
      </c>
      <c r="C340" s="5">
        <v>0.171267</v>
      </c>
      <c r="D340" s="7">
        <f t="shared" si="73"/>
        <v>6.0109840048237523E-2</v>
      </c>
      <c r="F340">
        <f>B340/$B$43</f>
        <v>3.4366177504085668E-4</v>
      </c>
      <c r="G340">
        <f>((C340/$B$43)^2+((B340*$C$43)/($B$43^2))^2)^0.5</f>
        <v>2.1306123136309525E-5</v>
      </c>
      <c r="H340" s="7">
        <f t="shared" si="74"/>
        <v>6.1997361020952997E-2</v>
      </c>
      <c r="J340">
        <f>F336/F340</f>
        <v>25.720626948817891</v>
      </c>
      <c r="K340">
        <f>((G336/F340)^2+((F336*G340)/(F340^2)))^0.5</f>
        <v>1.3153353994284922</v>
      </c>
      <c r="L340" s="7">
        <f>K340/J340</f>
        <v>5.1139321061104401E-2</v>
      </c>
    </row>
    <row r="342" spans="1:24" x14ac:dyDescent="0.25">
      <c r="A342" s="2" t="s">
        <v>13</v>
      </c>
      <c r="N342">
        <f>AVERAGE(J337,J346)</f>
        <v>3.2014178950885759</v>
      </c>
      <c r="O342">
        <f t="shared" ref="O342" si="75">P342*N342</f>
        <v>0.66581204427861218</v>
      </c>
      <c r="P342" s="7">
        <f>AVERAGE(L337,L346)</f>
        <v>0.20797411212702385</v>
      </c>
    </row>
    <row r="343" spans="1:24" x14ac:dyDescent="0.25">
      <c r="A343" s="3" t="s">
        <v>51</v>
      </c>
      <c r="B343" t="s">
        <v>6</v>
      </c>
      <c r="C343" s="6" t="s">
        <v>7</v>
      </c>
      <c r="D343" t="s">
        <v>18</v>
      </c>
    </row>
    <row r="344" spans="1:24" x14ac:dyDescent="0.25">
      <c r="A344" s="3" t="s">
        <v>1</v>
      </c>
      <c r="F344" t="s">
        <v>15</v>
      </c>
      <c r="G344" s="4" t="s">
        <v>7</v>
      </c>
      <c r="H344" s="4" t="s">
        <v>18</v>
      </c>
      <c r="J344" t="s">
        <v>17</v>
      </c>
      <c r="K344" s="4" t="s">
        <v>7</v>
      </c>
      <c r="Q344" t="s">
        <v>58</v>
      </c>
      <c r="T344" t="s">
        <v>63</v>
      </c>
      <c r="V344" t="s">
        <v>60</v>
      </c>
      <c r="X344" t="s">
        <v>62</v>
      </c>
    </row>
    <row r="345" spans="1:24" x14ac:dyDescent="0.25">
      <c r="A345" s="3" t="s">
        <v>3</v>
      </c>
      <c r="B345">
        <v>31.002949999999998</v>
      </c>
      <c r="C345" s="5">
        <v>0.46333600000000003</v>
      </c>
      <c r="D345" s="7">
        <f>C345/B345</f>
        <v>1.4944900404638915E-2</v>
      </c>
      <c r="F345">
        <f>B345/$B$39</f>
        <v>6.3819300508905635E-3</v>
      </c>
      <c r="G345">
        <f>((C345/$B$39)^2+((B345*$C$39)/($B$39^2))^2)^0.5</f>
        <v>1.0089721340818028E-4</v>
      </c>
      <c r="H345" s="7">
        <f>G345/F345</f>
        <v>1.58098275292285E-2</v>
      </c>
      <c r="N345">
        <f>AVERAGE(J340,J349)</f>
        <v>35.239719261911112</v>
      </c>
      <c r="O345">
        <f>P345*N345</f>
        <v>1.6759806422780095</v>
      </c>
      <c r="P345" s="7">
        <f>AVERAGE(L340,L349)</f>
        <v>4.7559420942649075E-2</v>
      </c>
      <c r="Q345">
        <f>1-B347/B345</f>
        <v>4.2686260501016982E-3</v>
      </c>
      <c r="V345">
        <f>1/(1/Q345-1)</f>
        <v>4.2869253312454933E-3</v>
      </c>
      <c r="X345">
        <f>1/(1+1/V345)</f>
        <v>4.2686260501016982E-3</v>
      </c>
    </row>
    <row r="346" spans="1:24" x14ac:dyDescent="0.25">
      <c r="A346" s="3" t="s">
        <v>2</v>
      </c>
      <c r="B346">
        <v>0.59770100000000004</v>
      </c>
      <c r="C346" s="5">
        <v>9.7741999999999996E-2</v>
      </c>
      <c r="D346" s="7">
        <f t="shared" ref="D346:D349" si="76">C346/B346</f>
        <v>0.16352992549786596</v>
      </c>
      <c r="F346">
        <f>B346/$B$40</f>
        <v>1.4240774250039482E-3</v>
      </c>
      <c r="G346">
        <f>((C346/$B$40)^2+((B346*$C$40)/($B$40^2))^2)^0.5</f>
        <v>2.3301627715166534E-4</v>
      </c>
      <c r="H346" s="7">
        <f t="shared" ref="H346:H349" si="77">G346/F346</f>
        <v>0.16362612949293773</v>
      </c>
      <c r="J346">
        <f>F345/F346</f>
        <v>4.4814487884132213</v>
      </c>
      <c r="K346">
        <f>((G345/F346)^2+((F345*G346)/(F346^2)))^0.5</f>
        <v>0.85924500254263203</v>
      </c>
      <c r="L346" s="7">
        <f>K346/J346</f>
        <v>0.19173375466527892</v>
      </c>
      <c r="Q346" t="s">
        <v>59</v>
      </c>
      <c r="V346" t="s">
        <v>61</v>
      </c>
    </row>
    <row r="347" spans="1:24" x14ac:dyDescent="0.25">
      <c r="A347" s="3" t="s">
        <v>4</v>
      </c>
      <c r="B347">
        <v>30.870609999999999</v>
      </c>
      <c r="C347" s="5">
        <v>0.483323</v>
      </c>
      <c r="D347" s="7">
        <f t="shared" si="76"/>
        <v>1.5656412361142201E-2</v>
      </c>
      <c r="F347">
        <f>B347/$B$41</f>
        <v>0.1091649664626884</v>
      </c>
      <c r="G347">
        <f>((C347/$B$41)^2+((B347*$C$41)/($B$41^2))^2)^0.5</f>
        <v>1.8571827266367759E-3</v>
      </c>
      <c r="H347" s="7">
        <f t="shared" si="77"/>
        <v>1.7012625815916355E-2</v>
      </c>
      <c r="L347" s="7"/>
      <c r="Q347">
        <f>1-B348/B345</f>
        <v>0.39172530355982249</v>
      </c>
      <c r="V347">
        <f>4*X345^3-6*X345^2+4*X345-X345^4</f>
        <v>1.6965487975677797E-2</v>
      </c>
    </row>
    <row r="348" spans="1:24" x14ac:dyDescent="0.25">
      <c r="A348" s="3" t="s">
        <v>9</v>
      </c>
      <c r="B348">
        <v>18.858309999999999</v>
      </c>
      <c r="C348" s="5">
        <v>0.38746799999999998</v>
      </c>
      <c r="D348" s="7">
        <f t="shared" si="76"/>
        <v>2.0546273764722289E-2</v>
      </c>
      <c r="F348">
        <f>B348/$B$42</f>
        <v>0.4385373232426914</v>
      </c>
      <c r="G348">
        <f>((C348/$B$42)^2+((B348*$C$42)/($B$42^2))^2)^0.5</f>
        <v>1.0246570652367917E-2</v>
      </c>
      <c r="H348" s="7">
        <f t="shared" si="77"/>
        <v>2.336533314109128E-2</v>
      </c>
      <c r="L348" s="7"/>
    </row>
    <row r="349" spans="1:24" x14ac:dyDescent="0.25">
      <c r="A349" s="3" t="s">
        <v>5</v>
      </c>
      <c r="B349">
        <v>1.1821440000000001</v>
      </c>
      <c r="C349" s="5">
        <v>8.7290000000000006E-2</v>
      </c>
      <c r="D349" s="7">
        <f t="shared" si="76"/>
        <v>7.3840411997184774E-2</v>
      </c>
      <c r="F349">
        <f>B349/$B$43</f>
        <v>1.4258488611110863E-4</v>
      </c>
      <c r="G349">
        <f>((C349/$B$43)^2+((B349*$C$43)/($B$43^2))^2)^0.5</f>
        <v>1.0748750406181478E-5</v>
      </c>
      <c r="H349" s="7">
        <f t="shared" si="77"/>
        <v>7.5384921216723924E-2</v>
      </c>
      <c r="J349">
        <f>F345/F349</f>
        <v>44.75881157500433</v>
      </c>
      <c r="K349">
        <f>((G345/F349)^2+((F345*G349)/(F349^2)))^0.5</f>
        <v>1.9684710857290675</v>
      </c>
      <c r="L349" s="7">
        <f>K349/J349</f>
        <v>4.3979520824193756E-2</v>
      </c>
    </row>
    <row r="351" spans="1:24" x14ac:dyDescent="0.25">
      <c r="A351" s="2" t="s">
        <v>13</v>
      </c>
    </row>
    <row r="352" spans="1:24" x14ac:dyDescent="0.25">
      <c r="A352" s="3" t="s">
        <v>52</v>
      </c>
      <c r="B352" t="s">
        <v>6</v>
      </c>
      <c r="C352" s="6" t="s">
        <v>7</v>
      </c>
      <c r="D352" t="s">
        <v>18</v>
      </c>
    </row>
    <row r="353" spans="1:24" x14ac:dyDescent="0.25">
      <c r="A353" s="3" t="s">
        <v>1</v>
      </c>
      <c r="F353" t="s">
        <v>15</v>
      </c>
      <c r="G353" s="4" t="s">
        <v>7</v>
      </c>
      <c r="H353" s="4" t="s">
        <v>18</v>
      </c>
      <c r="J353" t="s">
        <v>17</v>
      </c>
      <c r="K353" s="4" t="s">
        <v>7</v>
      </c>
      <c r="Q353" t="s">
        <v>58</v>
      </c>
      <c r="T353" t="s">
        <v>63</v>
      </c>
      <c r="V353" t="s">
        <v>60</v>
      </c>
      <c r="X353" t="s">
        <v>62</v>
      </c>
    </row>
    <row r="354" spans="1:24" x14ac:dyDescent="0.25">
      <c r="A354" s="3" t="s">
        <v>3</v>
      </c>
      <c r="B354">
        <v>9.1815870000000004</v>
      </c>
      <c r="C354" s="5">
        <v>0.14473800000000001</v>
      </c>
      <c r="D354" s="7">
        <f>C354/B354</f>
        <v>1.5763941462407317E-2</v>
      </c>
      <c r="F354">
        <f>B354/$B$39</f>
        <v>1.8900216266570162E-3</v>
      </c>
      <c r="G354">
        <f>((C354/$B$39)^2+((B354*$C$39)/($B$39^2))^2)^0.5</f>
        <v>3.1348300542100252E-5</v>
      </c>
      <c r="H354" s="7">
        <f>G354/F354</f>
        <v>1.6586212612576128E-2</v>
      </c>
      <c r="Q354">
        <f>1-B356/B354</f>
        <v>-0.36146942788866454</v>
      </c>
      <c r="V354">
        <f>1/(1/Q354-1)</f>
        <v>-0.26549948201864731</v>
      </c>
      <c r="X354">
        <f>1/(1+1/V354)</f>
        <v>-0.36146942788866454</v>
      </c>
    </row>
    <row r="355" spans="1:24" x14ac:dyDescent="0.25">
      <c r="A355" s="3" t="s">
        <v>2</v>
      </c>
      <c r="B355">
        <v>0.24027399999999999</v>
      </c>
      <c r="C355" s="5">
        <v>1.7814E-2</v>
      </c>
      <c r="D355" s="7">
        <f t="shared" ref="D355:D358" si="78">C355/B355</f>
        <v>7.4140356426413187E-2</v>
      </c>
      <c r="F355">
        <f>B355/$B$40</f>
        <v>5.7247483142139398E-4</v>
      </c>
      <c r="G355">
        <f>((C355/$B$40)^2+((B355*$C$40)/($B$40^2))^2)^0.5</f>
        <v>4.2564826780574106E-5</v>
      </c>
      <c r="H355" s="7">
        <f t="shared" ref="H355:H358" si="79">G355/F355</f>
        <v>7.4352311131111529E-2</v>
      </c>
      <c r="J355">
        <f>F354/F355</f>
        <v>3.301492961645657</v>
      </c>
      <c r="K355">
        <f>((G354/F355)^2+((F354*G355)/(F355^2)))^0.5</f>
        <v>0.49846986759207762</v>
      </c>
      <c r="L355" s="7">
        <f>K355/J355</f>
        <v>0.15098316833715469</v>
      </c>
      <c r="Q355" t="s">
        <v>59</v>
      </c>
      <c r="V355" t="s">
        <v>61</v>
      </c>
    </row>
    <row r="356" spans="1:24" x14ac:dyDescent="0.25">
      <c r="A356" s="3" t="s">
        <v>4</v>
      </c>
      <c r="B356">
        <v>12.500450000000001</v>
      </c>
      <c r="C356" s="5">
        <v>0.22334499999999999</v>
      </c>
      <c r="D356" s="7">
        <f t="shared" si="78"/>
        <v>1.7866956789555574E-2</v>
      </c>
      <c r="F356">
        <f>B356/$B$41</f>
        <v>4.4204218997244089E-2</v>
      </c>
      <c r="G356">
        <f>((C356/$B$41)^2+((B356*$C$41)/($B$41^2))^2)^0.5</f>
        <v>8.4282311689688543E-4</v>
      </c>
      <c r="H356" s="7">
        <f t="shared" si="79"/>
        <v>1.906657635890889E-2</v>
      </c>
      <c r="L356" s="7"/>
      <c r="Q356">
        <f>1-B357/B354</f>
        <v>-7.0872497314462102E-2</v>
      </c>
      <c r="V356">
        <f>4*X354^3-6*X354^2+4*X354-X354^4</f>
        <v>-2.4358292642024408</v>
      </c>
    </row>
    <row r="357" spans="1:24" x14ac:dyDescent="0.25">
      <c r="A357" s="3" t="s">
        <v>9</v>
      </c>
      <c r="B357">
        <v>9.8323090000000004</v>
      </c>
      <c r="C357" s="5">
        <v>0.27566800000000002</v>
      </c>
      <c r="D357" s="7">
        <f t="shared" si="78"/>
        <v>2.8036954493598606E-2</v>
      </c>
      <c r="F357">
        <f>B357/$B$42</f>
        <v>0.22864373690723208</v>
      </c>
      <c r="G357">
        <f>((C357/$B$42)^2+((B357*$C$42)/($B$42^2))^2)^0.5</f>
        <v>6.8967844706015555E-3</v>
      </c>
      <c r="H357" s="7">
        <f t="shared" si="79"/>
        <v>3.0163889743456199E-2</v>
      </c>
      <c r="L357" s="7"/>
    </row>
    <row r="358" spans="1:24" x14ac:dyDescent="0.25">
      <c r="A358" s="3" t="s">
        <v>5</v>
      </c>
      <c r="B358">
        <v>1.463268</v>
      </c>
      <c r="C358" s="5">
        <v>4.9769000000000001E-2</v>
      </c>
      <c r="D358" s="7">
        <f t="shared" si="78"/>
        <v>3.4012224691580766E-2</v>
      </c>
      <c r="F358">
        <f>B358/$B$43</f>
        <v>1.7649279709581041E-4</v>
      </c>
      <c r="G358">
        <f>((C358/$B$43)^2+((B358*$C$43)/($B$43^2))^2)^0.5</f>
        <v>6.5737616387512026E-6</v>
      </c>
      <c r="H358" s="7">
        <f t="shared" si="79"/>
        <v>3.7246628456925571E-2</v>
      </c>
      <c r="J358">
        <f>F354/F358</f>
        <v>10.708774849497139</v>
      </c>
      <c r="K358">
        <f>((G354/F358)^2+((F354*G358)/(F358^2)))^0.5</f>
        <v>0.65605938589752333</v>
      </c>
      <c r="L358" s="7">
        <f>K358/J358</f>
        <v>6.1263720184417773E-2</v>
      </c>
    </row>
    <row r="360" spans="1:24" x14ac:dyDescent="0.25">
      <c r="A360" s="2" t="s">
        <v>13</v>
      </c>
    </row>
    <row r="361" spans="1:24" x14ac:dyDescent="0.25">
      <c r="A361" s="3" t="s">
        <v>53</v>
      </c>
      <c r="B361" t="s">
        <v>6</v>
      </c>
      <c r="C361" s="6" t="s">
        <v>7</v>
      </c>
      <c r="D361" t="s">
        <v>18</v>
      </c>
    </row>
    <row r="362" spans="1:24" x14ac:dyDescent="0.25">
      <c r="A362" s="3" t="s">
        <v>1</v>
      </c>
      <c r="F362" t="s">
        <v>15</v>
      </c>
      <c r="G362" s="4" t="s">
        <v>7</v>
      </c>
      <c r="H362" s="4" t="s">
        <v>18</v>
      </c>
      <c r="J362" t="s">
        <v>17</v>
      </c>
      <c r="K362" s="4" t="s">
        <v>7</v>
      </c>
      <c r="Q362" t="s">
        <v>58</v>
      </c>
      <c r="T362" t="s">
        <v>63</v>
      </c>
      <c r="V362" t="s">
        <v>60</v>
      </c>
      <c r="X362" t="s">
        <v>62</v>
      </c>
    </row>
    <row r="363" spans="1:24" x14ac:dyDescent="0.25">
      <c r="A363" s="3" t="s">
        <v>3</v>
      </c>
      <c r="B363">
        <v>3.511727</v>
      </c>
      <c r="C363" s="5">
        <v>3.6075999999999997E-2</v>
      </c>
      <c r="D363" s="7">
        <f>C363/B363</f>
        <v>1.0273008123923072E-2</v>
      </c>
      <c r="F363">
        <f>B363/$B$39</f>
        <v>7.2288592123729407E-4</v>
      </c>
      <c r="G363">
        <f>((C363/$B$39)^2+((B363*$C$39)/($B$39^2))^2)^0.5</f>
        <v>8.3095821327777592E-6</v>
      </c>
      <c r="H363" s="7">
        <f>G363/F363</f>
        <v>1.1495011714372649E-2</v>
      </c>
      <c r="Q363">
        <f>1-B365/B363</f>
        <v>-0.3309078410707893</v>
      </c>
      <c r="V363">
        <f>1/(1/Q363-1)</f>
        <v>-0.24863317418323688</v>
      </c>
      <c r="X363">
        <f>1/(1+1/V363)</f>
        <v>-0.3309078410707893</v>
      </c>
    </row>
    <row r="364" spans="1:24" x14ac:dyDescent="0.25">
      <c r="A364" s="3" t="s">
        <v>2</v>
      </c>
      <c r="B364">
        <v>0.11795</v>
      </c>
      <c r="C364" s="5">
        <v>2.2989999999999998E-3</v>
      </c>
      <c r="D364" s="7">
        <f t="shared" ref="D364:D367" si="80">C364/B364</f>
        <v>1.9491309877066553E-2</v>
      </c>
      <c r="F364">
        <f>B364/$B$40</f>
        <v>2.8102668772382128E-4</v>
      </c>
      <c r="G364">
        <f>((C364/$B$40)^2+((B364*$C$40)/($B$40^2))^2)^0.5</f>
        <v>5.6999589452000905E-6</v>
      </c>
      <c r="H364" s="7">
        <f t="shared" ref="H364:H367" si="81">G364/F364</f>
        <v>2.0282625082218952E-2</v>
      </c>
      <c r="J364">
        <f>F363/F364</f>
        <v>2.572303460188484</v>
      </c>
      <c r="K364">
        <f>((G363/F364)^2+((F363*G364)/(F364^2)))^0.5</f>
        <v>0.23032015161668767</v>
      </c>
      <c r="L364" s="7">
        <f>K364/J364</f>
        <v>8.9538483768089747E-2</v>
      </c>
      <c r="Q364" t="s">
        <v>59</v>
      </c>
      <c r="V364" t="s">
        <v>61</v>
      </c>
    </row>
    <row r="365" spans="1:24" x14ac:dyDescent="0.25">
      <c r="A365" s="3" t="s">
        <v>4</v>
      </c>
      <c r="B365">
        <v>4.6737849999999996</v>
      </c>
      <c r="C365" s="5">
        <v>5.4195E-2</v>
      </c>
      <c r="D365" s="7">
        <f t="shared" si="80"/>
        <v>1.1595526965831762E-2</v>
      </c>
      <c r="F365">
        <f>B365/$B$41</f>
        <v>1.65274862653772E-2</v>
      </c>
      <c r="G365">
        <f>((C365/$B$41)^2+((B365*$C$41)/($B$41^2))^2)^0.5</f>
        <v>2.2097591226276933E-4</v>
      </c>
      <c r="H365" s="7">
        <f t="shared" si="81"/>
        <v>1.3370206982152109E-2</v>
      </c>
      <c r="L365" s="7"/>
      <c r="Q365">
        <f>1-B366/B363</f>
        <v>5.8985222940165505E-3</v>
      </c>
      <c r="V365">
        <f>4*X363^3-6*X363^2+4*X363-X363^4</f>
        <v>-2.1375592432575403</v>
      </c>
    </row>
    <row r="366" spans="1:24" x14ac:dyDescent="0.25">
      <c r="A366" s="3" t="s">
        <v>9</v>
      </c>
      <c r="B366">
        <v>3.4910130000000001</v>
      </c>
      <c r="C366" s="5">
        <v>6.3181000000000001E-2</v>
      </c>
      <c r="D366" s="7">
        <f t="shared" si="80"/>
        <v>1.8098185254537866E-2</v>
      </c>
      <c r="F366">
        <f>B366/$B$42</f>
        <v>8.1181160794654345E-2</v>
      </c>
      <c r="G366">
        <f>((C366/$B$42)^2+((B366*$C$42)/($B$42^2))^2)^0.5</f>
        <v>1.7246626404399232E-3</v>
      </c>
      <c r="H366" s="7">
        <f t="shared" si="81"/>
        <v>2.1244616651915252E-2</v>
      </c>
      <c r="L366" s="7"/>
    </row>
    <row r="367" spans="1:24" x14ac:dyDescent="0.25">
      <c r="A367" s="3" t="s">
        <v>5</v>
      </c>
      <c r="B367">
        <v>0.71212200000000003</v>
      </c>
      <c r="C367" s="5">
        <v>1.5909E-2</v>
      </c>
      <c r="D367" s="7">
        <f t="shared" si="80"/>
        <v>2.2340273155442465E-2</v>
      </c>
      <c r="F367">
        <f>B367/$B$43</f>
        <v>8.5892948970019641E-5</v>
      </c>
      <c r="G367">
        <f>((C367/$B$43)^2+((B367*$C$43)/($B$43^2))^2)^0.5</f>
        <v>2.3200124479321138E-6</v>
      </c>
      <c r="H367" s="7">
        <f t="shared" si="81"/>
        <v>2.7010511057687616E-2</v>
      </c>
      <c r="J367">
        <f>F363/F367</f>
        <v>8.416126467955042</v>
      </c>
      <c r="K367">
        <f>((G363/F367)^2+((F363*G367)/(F367^2)))^0.5</f>
        <v>0.48650095217354133</v>
      </c>
      <c r="L367" s="7">
        <f>K367/J367</f>
        <v>5.7805803421078078E-2</v>
      </c>
    </row>
    <row r="369" spans="1:24" x14ac:dyDescent="0.25">
      <c r="A369" s="2" t="s">
        <v>13</v>
      </c>
    </row>
    <row r="370" spans="1:24" x14ac:dyDescent="0.25">
      <c r="A370" s="3" t="s">
        <v>64</v>
      </c>
      <c r="B370" t="s">
        <v>6</v>
      </c>
      <c r="C370" s="6" t="s">
        <v>7</v>
      </c>
      <c r="D370" t="s">
        <v>18</v>
      </c>
    </row>
    <row r="371" spans="1:24" x14ac:dyDescent="0.25">
      <c r="A371" s="3" t="s">
        <v>1</v>
      </c>
      <c r="F371" t="s">
        <v>15</v>
      </c>
      <c r="G371" s="4" t="s">
        <v>7</v>
      </c>
      <c r="H371" s="4" t="s">
        <v>18</v>
      </c>
      <c r="J371" t="s">
        <v>17</v>
      </c>
      <c r="K371" s="4" t="s">
        <v>7</v>
      </c>
      <c r="Q371" t="s">
        <v>58</v>
      </c>
      <c r="T371" t="s">
        <v>63</v>
      </c>
      <c r="V371" t="s">
        <v>60</v>
      </c>
      <c r="X371" t="s">
        <v>62</v>
      </c>
    </row>
    <row r="372" spans="1:24" x14ac:dyDescent="0.25">
      <c r="A372" s="3" t="s">
        <v>3</v>
      </c>
      <c r="B372">
        <v>30.912210139999999</v>
      </c>
      <c r="C372" s="5">
        <v>0.69979000000000002</v>
      </c>
      <c r="D372" s="7">
        <f>C372/B372</f>
        <v>2.2637980164817811E-2</v>
      </c>
      <c r="F372">
        <f>B372/$B$39</f>
        <v>6.3632513303382415E-3</v>
      </c>
      <c r="G372">
        <f>((C372/$B$39)^2+((B372*$C$39)/($B$39^2))^2)^0.5</f>
        <v>1.4774241067936215E-4</v>
      </c>
      <c r="H372" s="7">
        <f>G372/F372</f>
        <v>2.3218069350014001E-2</v>
      </c>
      <c r="Q372">
        <f>1-B374/B372</f>
        <v>-4.3459628862370314E-2</v>
      </c>
      <c r="V372">
        <f>1/(1/Q372-1)</f>
        <v>-4.1649554673957132E-2</v>
      </c>
      <c r="X372">
        <f>1/(1+1/V372)</f>
        <v>-4.3459628862370307E-2</v>
      </c>
    </row>
    <row r="373" spans="1:24" x14ac:dyDescent="0.25">
      <c r="A373" s="3" t="s">
        <v>2</v>
      </c>
      <c r="B373">
        <v>6.8124204769999999</v>
      </c>
      <c r="C373" s="5">
        <v>1.6151899999999999</v>
      </c>
      <c r="D373" s="7">
        <f t="shared" ref="D373:D376" si="82">C373/B373</f>
        <v>0.23709487772417778</v>
      </c>
      <c r="F373">
        <f>B373/$B$40</f>
        <v>1.6231216295322124E-2</v>
      </c>
      <c r="G373">
        <f>((C373/$B$40)^2+((B373*$C$40)/($B$40^2))^2)^0.5</f>
        <v>3.8494154176705632E-3</v>
      </c>
      <c r="H373" s="7">
        <f t="shared" ref="H373:H376" si="83">G373/F373</f>
        <v>0.23716124211714029</v>
      </c>
      <c r="J373">
        <f>F372/F373</f>
        <v>0.39203786176961647</v>
      </c>
      <c r="K373">
        <f>((G372/F373)^2+((F372*G373)/(F373^2)))^0.5</f>
        <v>0.30505579695030538</v>
      </c>
      <c r="L373" s="7">
        <f>K373/J373</f>
        <v>0.7781284072240281</v>
      </c>
      <c r="Q373" t="s">
        <v>59</v>
      </c>
      <c r="V373" t="s">
        <v>61</v>
      </c>
    </row>
    <row r="374" spans="1:24" x14ac:dyDescent="0.25">
      <c r="A374" s="3" t="s">
        <v>4</v>
      </c>
      <c r="B374">
        <v>32.255643319999997</v>
      </c>
      <c r="C374" s="5">
        <v>6.3603059999999996</v>
      </c>
      <c r="D374" s="7">
        <f t="shared" si="82"/>
        <v>0.1971842860767348</v>
      </c>
      <c r="F374">
        <f>B374/$B$41</f>
        <v>0.11406273543866606</v>
      </c>
      <c r="G374">
        <f>((C374/$B$41)^2+((B374*$C$41)/($B$41^2))^2)^0.5</f>
        <v>2.2504190031303713E-2</v>
      </c>
      <c r="H374" s="7">
        <f t="shared" si="83"/>
        <v>0.19729660124979811</v>
      </c>
      <c r="L374" s="7"/>
      <c r="Q374">
        <f>1-B375/B372</f>
        <v>-1.8420220276103461E-2</v>
      </c>
      <c r="V374">
        <f>4*X372^3-6*X372^2+4*X372-X372^4</f>
        <v>-0.18550285447399401</v>
      </c>
    </row>
    <row r="375" spans="1:24" x14ac:dyDescent="0.25">
      <c r="A375" s="3" t="s">
        <v>9</v>
      </c>
      <c r="B375">
        <v>31.481619859999999</v>
      </c>
      <c r="C375" s="5">
        <v>7.7681500000000003</v>
      </c>
      <c r="D375" s="7">
        <f t="shared" si="82"/>
        <v>0.2467519153888926</v>
      </c>
      <c r="F375">
        <f>B375/$B$42</f>
        <v>0.73208390914924792</v>
      </c>
      <c r="G375">
        <f>((C375/$B$42)^2+((B375*$C$42)/($B$42^2))^2)^0.5</f>
        <v>0.18082664790013175</v>
      </c>
      <c r="H375" s="7">
        <f t="shared" si="83"/>
        <v>0.24700262584690566</v>
      </c>
      <c r="L375" s="7"/>
    </row>
    <row r="376" spans="1:24" x14ac:dyDescent="0.25">
      <c r="A376" s="3" t="s">
        <v>5</v>
      </c>
      <c r="B376">
        <v>0.15319424800000001</v>
      </c>
      <c r="C376" s="5">
        <v>0.611599</v>
      </c>
      <c r="D376" s="7">
        <f t="shared" si="82"/>
        <v>3.9923104684713748</v>
      </c>
      <c r="F376">
        <f>B376/$B$43</f>
        <v>1.847760036337107E-5</v>
      </c>
      <c r="G376">
        <f>((C376/$B$43)^2+((B376*$C$43)/($B$43^2))^2)^0.5</f>
        <v>7.3768850725762232E-5</v>
      </c>
      <c r="H376" s="7">
        <f t="shared" si="83"/>
        <v>3.9923393338453921</v>
      </c>
      <c r="J376">
        <f>F372/F376</f>
        <v>344.37649939395726</v>
      </c>
      <c r="K376">
        <f>((G372/F376)^2+((F372*G376)/(F376^2)))^0.5</f>
        <v>37.931516991927069</v>
      </c>
      <c r="L376" s="7">
        <f>K376/J376</f>
        <v>0.11014548628805955</v>
      </c>
    </row>
  </sheetData>
  <pageMargins left="0.7" right="0.7" top="0.75" bottom="0.75" header="0.3" footer="0.3"/>
  <pageSetup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C17" sqref="C17"/>
    </sheetView>
  </sheetViews>
  <sheetFormatPr defaultRowHeight="15" x14ac:dyDescent="0.25"/>
  <sheetData>
    <row r="1" spans="1:5" ht="15.75" thickBot="1" x14ac:dyDescent="0.3">
      <c r="A1" s="8" t="s">
        <v>33</v>
      </c>
      <c r="B1" s="9" t="s">
        <v>65</v>
      </c>
      <c r="C1" s="9" t="s">
        <v>7</v>
      </c>
      <c r="D1" s="9" t="s">
        <v>66</v>
      </c>
      <c r="E1" s="9" t="s">
        <v>7</v>
      </c>
    </row>
    <row r="2" spans="1:5" ht="15.75" thickBot="1" x14ac:dyDescent="0.3">
      <c r="A2" s="15" t="s">
        <v>67</v>
      </c>
      <c r="B2" s="16"/>
      <c r="C2" s="16"/>
      <c r="D2" s="16"/>
      <c r="E2" s="17"/>
    </row>
    <row r="3" spans="1:5" ht="15.75" thickBot="1" x14ac:dyDescent="0.3">
      <c r="A3" s="10" t="s">
        <v>34</v>
      </c>
      <c r="B3" s="11">
        <v>6.85</v>
      </c>
      <c r="C3" s="11">
        <v>0.46</v>
      </c>
      <c r="D3" s="11">
        <v>15.08</v>
      </c>
      <c r="E3" s="11">
        <v>0.6</v>
      </c>
    </row>
    <row r="4" spans="1:5" ht="15.75" thickBot="1" x14ac:dyDescent="0.3">
      <c r="A4" s="15" t="s">
        <v>68</v>
      </c>
      <c r="B4" s="16"/>
      <c r="C4" s="16"/>
      <c r="D4" s="16"/>
      <c r="E4" s="17"/>
    </row>
    <row r="5" spans="1:5" ht="15.75" thickBot="1" x14ac:dyDescent="0.3">
      <c r="A5" s="10" t="s">
        <v>69</v>
      </c>
      <c r="B5" s="11">
        <v>32</v>
      </c>
      <c r="C5" s="11">
        <v>1.55</v>
      </c>
      <c r="D5" s="11">
        <v>1.84</v>
      </c>
      <c r="E5" s="11">
        <v>0.26</v>
      </c>
    </row>
    <row r="6" spans="1:5" ht="15.75" thickBot="1" x14ac:dyDescent="0.3">
      <c r="A6" s="12" t="s">
        <v>70</v>
      </c>
      <c r="B6" s="13">
        <v>146</v>
      </c>
      <c r="C6" s="13">
        <v>7.58</v>
      </c>
      <c r="D6" s="13">
        <v>11.92</v>
      </c>
      <c r="E6" s="13">
        <v>0.96</v>
      </c>
    </row>
    <row r="7" spans="1:5" ht="15.75" thickBot="1" x14ac:dyDescent="0.3">
      <c r="A7" s="18" t="s">
        <v>71</v>
      </c>
      <c r="B7" s="19"/>
      <c r="C7" s="19"/>
      <c r="D7" s="19"/>
      <c r="E7" s="20"/>
    </row>
    <row r="8" spans="1:5" ht="15.75" thickBot="1" x14ac:dyDescent="0.3">
      <c r="A8" s="12" t="s">
        <v>72</v>
      </c>
      <c r="B8" s="13">
        <v>233.5</v>
      </c>
      <c r="C8" s="13">
        <v>12.74</v>
      </c>
      <c r="D8" s="13">
        <v>38.26</v>
      </c>
      <c r="E8" s="13">
        <v>2.23</v>
      </c>
    </row>
    <row r="9" spans="1:5" ht="15.75" thickBot="1" x14ac:dyDescent="0.3">
      <c r="A9" s="10" t="s">
        <v>73</v>
      </c>
      <c r="B9" s="11">
        <v>344.4</v>
      </c>
      <c r="C9" s="11">
        <v>200</v>
      </c>
      <c r="D9" s="11">
        <v>0.39</v>
      </c>
      <c r="E9" s="11">
        <v>50</v>
      </c>
    </row>
    <row r="10" spans="1:5" ht="15.75" thickBot="1" x14ac:dyDescent="0.3">
      <c r="A10" s="15" t="s">
        <v>74</v>
      </c>
      <c r="B10" s="16"/>
      <c r="C10" s="16"/>
      <c r="D10" s="16"/>
      <c r="E10" s="17"/>
    </row>
    <row r="11" spans="1:5" ht="15.75" thickBot="1" x14ac:dyDescent="0.3">
      <c r="A11" s="10" t="s">
        <v>75</v>
      </c>
      <c r="B11" s="11">
        <v>20.67</v>
      </c>
      <c r="C11" s="11">
        <v>2.0299999999999998</v>
      </c>
      <c r="D11" s="11">
        <v>1.19</v>
      </c>
      <c r="E11" s="11">
        <v>0.25</v>
      </c>
    </row>
    <row r="12" spans="1:5" ht="15.75" thickBot="1" x14ac:dyDescent="0.3">
      <c r="A12" s="12" t="s">
        <v>76</v>
      </c>
      <c r="B12" s="13">
        <v>49</v>
      </c>
      <c r="C12" s="13">
        <v>1.9</v>
      </c>
      <c r="D12" s="13">
        <v>2.84</v>
      </c>
      <c r="E12" s="13">
        <v>0.111</v>
      </c>
    </row>
    <row r="13" spans="1:5" ht="15.75" thickBot="1" x14ac:dyDescent="0.3">
      <c r="A13" s="10" t="s">
        <v>77</v>
      </c>
      <c r="B13" s="11">
        <v>65</v>
      </c>
      <c r="C13" s="11">
        <v>14.3</v>
      </c>
      <c r="D13" s="11">
        <v>3.62</v>
      </c>
      <c r="E13" s="14">
        <v>0.94</v>
      </c>
    </row>
    <row r="14" spans="1:5" ht="15.75" thickBot="1" x14ac:dyDescent="0.3">
      <c r="A14" s="12" t="s">
        <v>78</v>
      </c>
      <c r="B14" s="13">
        <v>61</v>
      </c>
      <c r="C14" s="13">
        <v>6.6</v>
      </c>
      <c r="D14" s="13">
        <v>3.5</v>
      </c>
      <c r="E14" s="13">
        <v>0.98</v>
      </c>
    </row>
    <row r="15" spans="1:5" ht="15.75" thickBot="1" x14ac:dyDescent="0.3">
      <c r="A15" s="10" t="s">
        <v>79</v>
      </c>
      <c r="B15" s="11">
        <v>7.45</v>
      </c>
      <c r="C15" s="11">
        <v>0.43</v>
      </c>
      <c r="D15" s="11">
        <v>13.85</v>
      </c>
      <c r="E15" s="11">
        <v>1.29</v>
      </c>
    </row>
    <row r="16" spans="1:5" ht="15.75" thickBot="1" x14ac:dyDescent="0.3">
      <c r="A16" s="15" t="s">
        <v>80</v>
      </c>
      <c r="B16" s="16"/>
      <c r="C16" s="16"/>
      <c r="D16" s="16"/>
      <c r="E16" s="17"/>
    </row>
    <row r="17" spans="1:5" ht="15.75" thickBot="1" x14ac:dyDescent="0.3">
      <c r="A17" s="10" t="s">
        <v>81</v>
      </c>
      <c r="B17" s="11">
        <v>35.24</v>
      </c>
      <c r="C17" s="11">
        <v>1.68</v>
      </c>
      <c r="D17" s="11">
        <v>3.2</v>
      </c>
      <c r="E17" s="11">
        <v>0.67</v>
      </c>
    </row>
    <row r="18" spans="1:5" ht="15.75" thickBot="1" x14ac:dyDescent="0.3">
      <c r="A18" s="12" t="s">
        <v>82</v>
      </c>
      <c r="B18" s="13">
        <v>15.2</v>
      </c>
      <c r="C18" s="13">
        <v>1.429</v>
      </c>
      <c r="D18" s="13">
        <v>8.6</v>
      </c>
      <c r="E18" s="13">
        <v>3.4</v>
      </c>
    </row>
    <row r="19" spans="1:5" ht="15.75" thickBot="1" x14ac:dyDescent="0.3">
      <c r="A19" s="10" t="s">
        <v>83</v>
      </c>
      <c r="B19" s="11">
        <v>10.7</v>
      </c>
      <c r="C19" s="11">
        <v>0.66</v>
      </c>
      <c r="D19" s="11">
        <v>3.3</v>
      </c>
      <c r="E19" s="11">
        <v>0.5</v>
      </c>
    </row>
    <row r="20" spans="1:5" ht="15.75" thickBot="1" x14ac:dyDescent="0.3">
      <c r="A20" s="12" t="s">
        <v>84</v>
      </c>
      <c r="B20" s="13">
        <v>9.94</v>
      </c>
      <c r="C20" s="13">
        <v>0.25</v>
      </c>
      <c r="D20" s="13">
        <v>2.5</v>
      </c>
      <c r="E20" s="13">
        <v>0.19</v>
      </c>
    </row>
    <row r="21" spans="1:5" ht="15.75" thickBot="1" x14ac:dyDescent="0.3">
      <c r="A21" s="10" t="s">
        <v>85</v>
      </c>
      <c r="B21" s="11">
        <v>8.4</v>
      </c>
      <c r="C21" s="11">
        <v>0.49</v>
      </c>
      <c r="D21" s="11">
        <v>2.6</v>
      </c>
      <c r="E21" s="11">
        <v>0.23</v>
      </c>
    </row>
  </sheetData>
  <mergeCells count="5">
    <mergeCell ref="A2:E2"/>
    <mergeCell ref="A4:E4"/>
    <mergeCell ref="A7:E7"/>
    <mergeCell ref="A10:E10"/>
    <mergeCell ref="A16:E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M. Mendoza</dc:creator>
  <cp:lastModifiedBy>Paul M. Mendoza</cp:lastModifiedBy>
  <cp:lastPrinted>2016-02-03T19:28:32Z</cp:lastPrinted>
  <dcterms:created xsi:type="dcterms:W3CDTF">2016-02-03T17:36:14Z</dcterms:created>
  <dcterms:modified xsi:type="dcterms:W3CDTF">2016-04-22T08:06:23Z</dcterms:modified>
</cp:coreProperties>
</file>